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509CEF-2479-4071-90EA-4DA9BF999224}" xr6:coauthVersionLast="47" xr6:coauthVersionMax="47" xr10:uidLastSave="{00000000-0000-0000-0000-000000000000}"/>
  <bookViews>
    <workbookView xWindow="-120" yWindow="-120" windowWidth="38640" windowHeight="15720" tabRatio="669" activeTab="1"/>
  </bookViews>
  <sheets>
    <sheet name="Sheet2" sheetId="20" r:id="rId1"/>
    <sheet name="Price Sheet" sheetId="15" r:id="rId2"/>
    <sheet name="Spreads" sheetId="19" r:id="rId3"/>
    <sheet name="Map" sheetId="18" r:id="rId4"/>
    <sheet name="Data" sheetId="10" r:id="rId5"/>
    <sheet name="Variable Rates" sheetId="14" r:id="rId6"/>
    <sheet name="Indicies" sheetId="16" r:id="rId7"/>
    <sheet name="Sheet1" sheetId="17" r:id="rId8"/>
  </sheets>
  <externalReferences>
    <externalReference r:id="rId9"/>
    <externalReference r:id="rId10"/>
    <externalReference r:id="rId11"/>
    <externalReference r:id="rId12"/>
  </externalReferences>
  <definedNames>
    <definedName name="data" localSheetId="3">Data!$A$1:$X$3001</definedName>
    <definedName name="Data">Data!$A$1:$X$3001</definedName>
    <definedName name="Data2" localSheetId="3">Data!$AB$2:$DF$24</definedName>
    <definedName name="Data2">Data!$AB$2:$DF$24</definedName>
    <definedName name="gd_00">Data!$A$1832:$X$2198</definedName>
    <definedName name="gd_95">Data!$A$1:$X$366</definedName>
    <definedName name="gd_96">Data!$A$367:$X$733</definedName>
    <definedName name="gd_97">Data!$A$734:$X$1099</definedName>
    <definedName name="gd_98">Data!$A$1100:$X$1465</definedName>
    <definedName name="gd_99">Data!$A$1466:$X$1831</definedName>
    <definedName name="_xlnm.Print_Area" localSheetId="4">Data!$A$1:$Q$5</definedName>
    <definedName name="_xlnm.Print_Area" localSheetId="3">Map!$A$1:$Z$106</definedName>
    <definedName name="_xlnm.Print_Area" localSheetId="1">'Price Sheet'!$A$1:$N$85</definedName>
    <definedName name="_xlnm.Print_Area" localSheetId="7">Sheet1!$J$2:$Y$65</definedName>
    <definedName name="_xlnm.Print_Area" localSheetId="2">Spreads!$A$1:$J$32</definedName>
    <definedName name="_xlnm.Print_Area" localSheetId="5">'Variable Rates'!$A$1:$M$41</definedName>
  </definedNames>
  <calcPr calcId="0"/>
</workbook>
</file>

<file path=xl/calcChain.xml><?xml version="1.0" encoding="utf-8"?>
<calcChain xmlns="http://schemas.openxmlformats.org/spreadsheetml/2006/main">
  <c r="B2" i="10" l="1"/>
  <c r="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B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B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B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B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B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B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R1908" i="10"/>
  <c r="S1908" i="10"/>
  <c r="T1908" i="10"/>
  <c r="U1908" i="10"/>
  <c r="V1908" i="10"/>
  <c r="W1908" i="10"/>
  <c r="B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Q1909" i="10"/>
  <c r="R1909" i="10"/>
  <c r="S1909" i="10"/>
  <c r="T1909" i="10"/>
  <c r="U1909" i="10"/>
  <c r="V1909" i="10"/>
  <c r="W1909" i="10"/>
  <c r="B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R1910" i="10"/>
  <c r="S1910" i="10"/>
  <c r="T1910" i="10"/>
  <c r="U1910" i="10"/>
  <c r="V1910" i="10"/>
  <c r="W1910" i="10"/>
  <c r="B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Q1911" i="10"/>
  <c r="R1911" i="10"/>
  <c r="S1911" i="10"/>
  <c r="T1911" i="10"/>
  <c r="U1911" i="10"/>
  <c r="V1911" i="10"/>
  <c r="W1911" i="10"/>
  <c r="B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R1912" i="10"/>
  <c r="S1912" i="10"/>
  <c r="T1912" i="10"/>
  <c r="U1912" i="10"/>
  <c r="V1912" i="10"/>
  <c r="W1912" i="10"/>
  <c r="B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Q1913" i="10"/>
  <c r="R1913" i="10"/>
  <c r="S1913" i="10"/>
  <c r="T1913" i="10"/>
  <c r="U1913" i="10"/>
  <c r="V1913" i="10"/>
  <c r="W1913" i="10"/>
  <c r="B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R1914" i="10"/>
  <c r="S1914" i="10"/>
  <c r="T1914" i="10"/>
  <c r="U1914" i="10"/>
  <c r="V1914" i="10"/>
  <c r="W1914" i="10"/>
  <c r="B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Q1915" i="10"/>
  <c r="R1915" i="10"/>
  <c r="S1915" i="10"/>
  <c r="T1915" i="10"/>
  <c r="U1915" i="10"/>
  <c r="V1915" i="10"/>
  <c r="W1915" i="10"/>
  <c r="B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R1916" i="10"/>
  <c r="S1916" i="10"/>
  <c r="T1916" i="10"/>
  <c r="U1916" i="10"/>
  <c r="V1916" i="10"/>
  <c r="W1916" i="10"/>
  <c r="B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Q1917" i="10"/>
  <c r="R1917" i="10"/>
  <c r="S1917" i="10"/>
  <c r="T1917" i="10"/>
  <c r="U1917" i="10"/>
  <c r="V1917" i="10"/>
  <c r="W1917" i="10"/>
  <c r="B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R1918" i="10"/>
  <c r="S1918" i="10"/>
  <c r="T1918" i="10"/>
  <c r="U1918" i="10"/>
  <c r="V1918" i="10"/>
  <c r="W1918" i="10"/>
  <c r="B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Q1919" i="10"/>
  <c r="R1919" i="10"/>
  <c r="S1919" i="10"/>
  <c r="T1919" i="10"/>
  <c r="U1919" i="10"/>
  <c r="V1919" i="10"/>
  <c r="W1919" i="10"/>
  <c r="B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R1920" i="10"/>
  <c r="S1920" i="10"/>
  <c r="T1920" i="10"/>
  <c r="U1920" i="10"/>
  <c r="V1920" i="10"/>
  <c r="W1920" i="10"/>
  <c r="B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Q1921" i="10"/>
  <c r="R1921" i="10"/>
  <c r="S1921" i="10"/>
  <c r="T1921" i="10"/>
  <c r="U1921" i="10"/>
  <c r="V1921" i="10"/>
  <c r="W1921" i="10"/>
  <c r="B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R1922" i="10"/>
  <c r="S1922" i="10"/>
  <c r="T1922" i="10"/>
  <c r="U1922" i="10"/>
  <c r="V1922" i="10"/>
  <c r="W1922" i="10"/>
  <c r="B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Q1923" i="10"/>
  <c r="R1923" i="10"/>
  <c r="S1923" i="10"/>
  <c r="T1923" i="10"/>
  <c r="U1923" i="10"/>
  <c r="V1923" i="10"/>
  <c r="W1923" i="10"/>
  <c r="B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R1924" i="10"/>
  <c r="S1924" i="10"/>
  <c r="T1924" i="10"/>
  <c r="U1924" i="10"/>
  <c r="V1924" i="10"/>
  <c r="W1924" i="10"/>
  <c r="B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Q1925" i="10"/>
  <c r="R1925" i="10"/>
  <c r="S1925" i="10"/>
  <c r="T1925" i="10"/>
  <c r="U1925" i="10"/>
  <c r="V1925" i="10"/>
  <c r="W1925" i="10"/>
  <c r="B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R1926" i="10"/>
  <c r="S1926" i="10"/>
  <c r="T1926" i="10"/>
  <c r="U1926" i="10"/>
  <c r="V1926" i="10"/>
  <c r="W1926" i="10"/>
  <c r="B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Q1927" i="10"/>
  <c r="R1927" i="10"/>
  <c r="S1927" i="10"/>
  <c r="T1927" i="10"/>
  <c r="U1927" i="10"/>
  <c r="V1927" i="10"/>
  <c r="W1927" i="10"/>
  <c r="B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R1928" i="10"/>
  <c r="S1928" i="10"/>
  <c r="T1928" i="10"/>
  <c r="U1928" i="10"/>
  <c r="V1928" i="10"/>
  <c r="W1928" i="10"/>
  <c r="B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Q1929" i="10"/>
  <c r="R1929" i="10"/>
  <c r="S1929" i="10"/>
  <c r="T1929" i="10"/>
  <c r="U1929" i="10"/>
  <c r="V1929" i="10"/>
  <c r="W1929" i="10"/>
  <c r="B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R1930" i="10"/>
  <c r="S1930" i="10"/>
  <c r="T1930" i="10"/>
  <c r="U1930" i="10"/>
  <c r="V1930" i="10"/>
  <c r="W1930" i="10"/>
  <c r="B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Q1931" i="10"/>
  <c r="R1931" i="10"/>
  <c r="S1931" i="10"/>
  <c r="T1931" i="10"/>
  <c r="U1931" i="10"/>
  <c r="V1931" i="10"/>
  <c r="W1931" i="10"/>
  <c r="B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R1932" i="10"/>
  <c r="S1932" i="10"/>
  <c r="T1932" i="10"/>
  <c r="U1932" i="10"/>
  <c r="V1932" i="10"/>
  <c r="W1932" i="10"/>
  <c r="B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Q1933" i="10"/>
  <c r="R1933" i="10"/>
  <c r="S1933" i="10"/>
  <c r="T1933" i="10"/>
  <c r="U1933" i="10"/>
  <c r="V1933" i="10"/>
  <c r="W1933" i="10"/>
  <c r="B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R1934" i="10"/>
  <c r="S1934" i="10"/>
  <c r="T1934" i="10"/>
  <c r="U1934" i="10"/>
  <c r="V1934" i="10"/>
  <c r="W1934" i="10"/>
  <c r="B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Q1935" i="10"/>
  <c r="R1935" i="10"/>
  <c r="S1935" i="10"/>
  <c r="T1935" i="10"/>
  <c r="U1935" i="10"/>
  <c r="V1935" i="10"/>
  <c r="W1935" i="10"/>
  <c r="B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S1936" i="10"/>
  <c r="T1936" i="10"/>
  <c r="U1936" i="10"/>
  <c r="V1936" i="10"/>
  <c r="W1936" i="10"/>
  <c r="B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S1937" i="10"/>
  <c r="T1937" i="10"/>
  <c r="U1937" i="10"/>
  <c r="V1937" i="10"/>
  <c r="W1937" i="10"/>
  <c r="B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R1938" i="10"/>
  <c r="S1938" i="10"/>
  <c r="T1938" i="10"/>
  <c r="U1938" i="10"/>
  <c r="V1938" i="10"/>
  <c r="W1938" i="10"/>
  <c r="B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Q1939" i="10"/>
  <c r="R1939" i="10"/>
  <c r="S1939" i="10"/>
  <c r="T1939" i="10"/>
  <c r="U1939" i="10"/>
  <c r="V1939" i="10"/>
  <c r="W1939" i="10"/>
  <c r="B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S1940" i="10"/>
  <c r="T1940" i="10"/>
  <c r="U1940" i="10"/>
  <c r="V1940" i="10"/>
  <c r="W1940" i="10"/>
  <c r="B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S1941" i="10"/>
  <c r="T1941" i="10"/>
  <c r="U1941" i="10"/>
  <c r="V1941" i="10"/>
  <c r="W1941" i="10"/>
  <c r="B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R1942" i="10"/>
  <c r="S1942" i="10"/>
  <c r="T1942" i="10"/>
  <c r="U1942" i="10"/>
  <c r="V1942" i="10"/>
  <c r="W1942" i="10"/>
  <c r="B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Q1943" i="10"/>
  <c r="R1943" i="10"/>
  <c r="S1943" i="10"/>
  <c r="T1943" i="10"/>
  <c r="U1943" i="10"/>
  <c r="V1943" i="10"/>
  <c r="W1943" i="10"/>
  <c r="B1944" i="10"/>
  <c r="D1944" i="10"/>
  <c r="E1944" i="10"/>
  <c r="F1944" i="10"/>
  <c r="G1944" i="10"/>
  <c r="H1944" i="10"/>
  <c r="J1944" i="10"/>
  <c r="K1944" i="10"/>
  <c r="L1944" i="10"/>
  <c r="M1944" i="10"/>
  <c r="N1944" i="10"/>
  <c r="O1944" i="10"/>
  <c r="P1944" i="10"/>
  <c r="Q1944" i="10"/>
  <c r="R1944" i="10"/>
  <c r="S1944" i="10"/>
  <c r="T1944" i="10"/>
  <c r="U1944" i="10"/>
  <c r="V1944" i="10"/>
  <c r="W1944" i="10"/>
  <c r="B1945" i="10"/>
  <c r="D1945" i="10"/>
  <c r="E1945" i="10"/>
  <c r="F1945" i="10"/>
  <c r="G1945" i="10"/>
  <c r="H1945" i="10"/>
  <c r="J1945" i="10"/>
  <c r="K1945" i="10"/>
  <c r="L1945" i="10"/>
  <c r="M1945" i="10"/>
  <c r="N1945" i="10"/>
  <c r="O1945" i="10"/>
  <c r="P1945" i="10"/>
  <c r="Q1945" i="10"/>
  <c r="R1945" i="10"/>
  <c r="S1945" i="10"/>
  <c r="T1945" i="10"/>
  <c r="U1945" i="10"/>
  <c r="V1945" i="10"/>
  <c r="W1945" i="10"/>
  <c r="B1946" i="10"/>
  <c r="D1946" i="10"/>
  <c r="E1946" i="10"/>
  <c r="F1946" i="10"/>
  <c r="G1946" i="10"/>
  <c r="H1946" i="10"/>
  <c r="J1946" i="10"/>
  <c r="K1946" i="10"/>
  <c r="L1946" i="10"/>
  <c r="M1946" i="10"/>
  <c r="N1946" i="10"/>
  <c r="O1946" i="10"/>
  <c r="P1946" i="10"/>
  <c r="Q1946" i="10"/>
  <c r="R1946" i="10"/>
  <c r="S1946" i="10"/>
  <c r="T1946" i="10"/>
  <c r="U1946" i="10"/>
  <c r="V1946" i="10"/>
  <c r="W1946" i="10"/>
  <c r="B1947" i="10"/>
  <c r="D1947" i="10"/>
  <c r="E1947" i="10"/>
  <c r="F1947" i="10"/>
  <c r="G1947" i="10"/>
  <c r="H1947" i="10"/>
  <c r="J1947" i="10"/>
  <c r="K1947" i="10"/>
  <c r="L1947" i="10"/>
  <c r="M1947" i="10"/>
  <c r="N1947" i="10"/>
  <c r="O1947" i="10"/>
  <c r="P1947" i="10"/>
  <c r="Q1947" i="10"/>
  <c r="R1947" i="10"/>
  <c r="S1947" i="10"/>
  <c r="T1947" i="10"/>
  <c r="U1947" i="10"/>
  <c r="V1947" i="10"/>
  <c r="W1947" i="10"/>
  <c r="B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R1948" i="10"/>
  <c r="S1948" i="10"/>
  <c r="T1948" i="10"/>
  <c r="U1948" i="10"/>
  <c r="V1948" i="10"/>
  <c r="W1948" i="10"/>
  <c r="B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Q1949" i="10"/>
  <c r="R1949" i="10"/>
  <c r="S1949" i="10"/>
  <c r="T1949" i="10"/>
  <c r="U1949" i="10"/>
  <c r="V1949" i="10"/>
  <c r="W1949" i="10"/>
  <c r="B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R1950" i="10"/>
  <c r="S1950" i="10"/>
  <c r="T1950" i="10"/>
  <c r="U1950" i="10"/>
  <c r="V1950" i="10"/>
  <c r="W1950" i="10"/>
  <c r="B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Q1951" i="10"/>
  <c r="R1951" i="10"/>
  <c r="S1951" i="10"/>
  <c r="T1951" i="10"/>
  <c r="U1951" i="10"/>
  <c r="V1951" i="10"/>
  <c r="W1951" i="10"/>
  <c r="B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R1952" i="10"/>
  <c r="S1952" i="10"/>
  <c r="T1952" i="10"/>
  <c r="U1952" i="10"/>
  <c r="V1952" i="10"/>
  <c r="W1952" i="10"/>
  <c r="B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Q1953" i="10"/>
  <c r="R1953" i="10"/>
  <c r="S1953" i="10"/>
  <c r="T1953" i="10"/>
  <c r="U1953" i="10"/>
  <c r="V1953" i="10"/>
  <c r="W1953" i="10"/>
  <c r="B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R1954" i="10"/>
  <c r="S1954" i="10"/>
  <c r="T1954" i="10"/>
  <c r="U1954" i="10"/>
  <c r="V1954" i="10"/>
  <c r="W1954" i="10"/>
  <c r="B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Q1955" i="10"/>
  <c r="R1955" i="10"/>
  <c r="S1955" i="10"/>
  <c r="T1955" i="10"/>
  <c r="U1955" i="10"/>
  <c r="V1955" i="10"/>
  <c r="W1955" i="10"/>
  <c r="B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R1956" i="10"/>
  <c r="S1956" i="10"/>
  <c r="T1956" i="10"/>
  <c r="U1956" i="10"/>
  <c r="V1956" i="10"/>
  <c r="W1956" i="10"/>
  <c r="B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Q1957" i="10"/>
  <c r="R1957" i="10"/>
  <c r="S1957" i="10"/>
  <c r="T1957" i="10"/>
  <c r="U1957" i="10"/>
  <c r="V1957" i="10"/>
  <c r="W1957" i="10"/>
  <c r="B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R1958" i="10"/>
  <c r="S1958" i="10"/>
  <c r="T1958" i="10"/>
  <c r="U1958" i="10"/>
  <c r="V1958" i="10"/>
  <c r="W1958" i="10"/>
  <c r="B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Q1959" i="10"/>
  <c r="R1959" i="10"/>
  <c r="S1959" i="10"/>
  <c r="T1959" i="10"/>
  <c r="U1959" i="10"/>
  <c r="V1959" i="10"/>
  <c r="W1959" i="10"/>
  <c r="B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R1960" i="10"/>
  <c r="S1960" i="10"/>
  <c r="T1960" i="10"/>
  <c r="U1960" i="10"/>
  <c r="V1960" i="10"/>
  <c r="W1960" i="10"/>
  <c r="B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Q1961" i="10"/>
  <c r="R1961" i="10"/>
  <c r="S1961" i="10"/>
  <c r="T1961" i="10"/>
  <c r="U1961" i="10"/>
  <c r="V1961" i="10"/>
  <c r="W1961" i="10"/>
  <c r="B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R1962" i="10"/>
  <c r="S1962" i="10"/>
  <c r="T1962" i="10"/>
  <c r="U1962" i="10"/>
  <c r="V1962" i="10"/>
  <c r="W1962" i="10"/>
  <c r="B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Q1963" i="10"/>
  <c r="R1963" i="10"/>
  <c r="S1963" i="10"/>
  <c r="T1963" i="10"/>
  <c r="U1963" i="10"/>
  <c r="V1963" i="10"/>
  <c r="W1963" i="10"/>
  <c r="B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R1964" i="10"/>
  <c r="S1964" i="10"/>
  <c r="T1964" i="10"/>
  <c r="U1964" i="10"/>
  <c r="V1964" i="10"/>
  <c r="W1964" i="10"/>
  <c r="B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Q1965" i="10"/>
  <c r="R1965" i="10"/>
  <c r="S1965" i="10"/>
  <c r="T1965" i="10"/>
  <c r="U1965" i="10"/>
  <c r="V1965" i="10"/>
  <c r="W1965" i="10"/>
  <c r="B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R1966" i="10"/>
  <c r="S1966" i="10"/>
  <c r="T1966" i="10"/>
  <c r="U1966" i="10"/>
  <c r="V1966" i="10"/>
  <c r="W1966" i="10"/>
  <c r="B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Q1967" i="10"/>
  <c r="R1967" i="10"/>
  <c r="S1967" i="10"/>
  <c r="T1967" i="10"/>
  <c r="U1967" i="10"/>
  <c r="V1967" i="10"/>
  <c r="W1967" i="10"/>
  <c r="B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R1968" i="10"/>
  <c r="S1968" i="10"/>
  <c r="T1968" i="10"/>
  <c r="U1968" i="10"/>
  <c r="V1968" i="10"/>
  <c r="W1968" i="10"/>
  <c r="B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Q1969" i="10"/>
  <c r="R1969" i="10"/>
  <c r="S1969" i="10"/>
  <c r="T1969" i="10"/>
  <c r="U1969" i="10"/>
  <c r="V1969" i="10"/>
  <c r="W1969" i="10"/>
  <c r="B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R1970" i="10"/>
  <c r="S1970" i="10"/>
  <c r="T1970" i="10"/>
  <c r="U1970" i="10"/>
  <c r="V1970" i="10"/>
  <c r="W1970" i="10"/>
  <c r="B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Q1971" i="10"/>
  <c r="R1971" i="10"/>
  <c r="S1971" i="10"/>
  <c r="T1971" i="10"/>
  <c r="U1971" i="10"/>
  <c r="V1971" i="10"/>
  <c r="W1971" i="10"/>
  <c r="B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R1972" i="10"/>
  <c r="S1972" i="10"/>
  <c r="T1972" i="10"/>
  <c r="U1972" i="10"/>
  <c r="V1972" i="10"/>
  <c r="W1972" i="10"/>
  <c r="B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Q1973" i="10"/>
  <c r="R1973" i="10"/>
  <c r="S1973" i="10"/>
  <c r="T1973" i="10"/>
  <c r="U1973" i="10"/>
  <c r="V1973" i="10"/>
  <c r="W1973" i="10"/>
  <c r="B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R1974" i="10"/>
  <c r="S1974" i="10"/>
  <c r="T1974" i="10"/>
  <c r="U1974" i="10"/>
  <c r="V1974" i="10"/>
  <c r="W1974" i="10"/>
  <c r="B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Q1975" i="10"/>
  <c r="R1975" i="10"/>
  <c r="S1975" i="10"/>
  <c r="T1975" i="10"/>
  <c r="U1975" i="10"/>
  <c r="V1975" i="10"/>
  <c r="W1975" i="10"/>
  <c r="B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R1976" i="10"/>
  <c r="S1976" i="10"/>
  <c r="T1976" i="10"/>
  <c r="U1976" i="10"/>
  <c r="V1976" i="10"/>
  <c r="W1976" i="10"/>
  <c r="B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Q1977" i="10"/>
  <c r="R1977" i="10"/>
  <c r="S1977" i="10"/>
  <c r="T1977" i="10"/>
  <c r="U1977" i="10"/>
  <c r="V1977" i="10"/>
  <c r="W1977" i="10"/>
  <c r="B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R1978" i="10"/>
  <c r="S1978" i="10"/>
  <c r="T1978" i="10"/>
  <c r="U1978" i="10"/>
  <c r="V1978" i="10"/>
  <c r="W1978" i="10"/>
  <c r="B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Q1979" i="10"/>
  <c r="R1979" i="10"/>
  <c r="S1979" i="10"/>
  <c r="T1979" i="10"/>
  <c r="U1979" i="10"/>
  <c r="V1979" i="10"/>
  <c r="W1979" i="10"/>
  <c r="B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R1980" i="10"/>
  <c r="S1980" i="10"/>
  <c r="T1980" i="10"/>
  <c r="U1980" i="10"/>
  <c r="V1980" i="10"/>
  <c r="W1980" i="10"/>
  <c r="B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Q1981" i="10"/>
  <c r="R1981" i="10"/>
  <c r="S1981" i="10"/>
  <c r="T1981" i="10"/>
  <c r="U1981" i="10"/>
  <c r="V1981" i="10"/>
  <c r="W1981" i="10"/>
  <c r="B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R1982" i="10"/>
  <c r="S1982" i="10"/>
  <c r="T1982" i="10"/>
  <c r="U1982" i="10"/>
  <c r="V1982" i="10"/>
  <c r="W1982" i="10"/>
  <c r="B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Q1983" i="10"/>
  <c r="R1983" i="10"/>
  <c r="S1983" i="10"/>
  <c r="T1983" i="10"/>
  <c r="U1983" i="10"/>
  <c r="V1983" i="10"/>
  <c r="W1983" i="10"/>
  <c r="B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R1984" i="10"/>
  <c r="S1984" i="10"/>
  <c r="T1984" i="10"/>
  <c r="U1984" i="10"/>
  <c r="V1984" i="10"/>
  <c r="W1984" i="10"/>
  <c r="B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Q1985" i="10"/>
  <c r="R1985" i="10"/>
  <c r="S1985" i="10"/>
  <c r="T1985" i="10"/>
  <c r="U1985" i="10"/>
  <c r="V1985" i="10"/>
  <c r="W1985" i="10"/>
  <c r="B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R1986" i="10"/>
  <c r="S1986" i="10"/>
  <c r="T1986" i="10"/>
  <c r="U1986" i="10"/>
  <c r="V1986" i="10"/>
  <c r="W1986" i="10"/>
  <c r="B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Q1987" i="10"/>
  <c r="R1987" i="10"/>
  <c r="S1987" i="10"/>
  <c r="T1987" i="10"/>
  <c r="U1987" i="10"/>
  <c r="V1987" i="10"/>
  <c r="W1987" i="10"/>
  <c r="B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R1988" i="10"/>
  <c r="S1988" i="10"/>
  <c r="T1988" i="10"/>
  <c r="U1988" i="10"/>
  <c r="V1988" i="10"/>
  <c r="W1988" i="10"/>
  <c r="B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Q1989" i="10"/>
  <c r="R1989" i="10"/>
  <c r="S1989" i="10"/>
  <c r="T1989" i="10"/>
  <c r="U1989" i="10"/>
  <c r="V1989" i="10"/>
  <c r="W1989" i="10"/>
  <c r="B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R1990" i="10"/>
  <c r="S1990" i="10"/>
  <c r="T1990" i="10"/>
  <c r="U1990" i="10"/>
  <c r="V1990" i="10"/>
  <c r="W1990" i="10"/>
  <c r="B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Q1991" i="10"/>
  <c r="R1991" i="10"/>
  <c r="S1991" i="10"/>
  <c r="T1991" i="10"/>
  <c r="U1991" i="10"/>
  <c r="V1991" i="10"/>
  <c r="W1991" i="10"/>
  <c r="B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R1992" i="10"/>
  <c r="S1992" i="10"/>
  <c r="T1992" i="10"/>
  <c r="U1992" i="10"/>
  <c r="V1992" i="10"/>
  <c r="W1992" i="10"/>
  <c r="B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Q1993" i="10"/>
  <c r="R1993" i="10"/>
  <c r="S1993" i="10"/>
  <c r="T1993" i="10"/>
  <c r="U1993" i="10"/>
  <c r="V1993" i="10"/>
  <c r="W1993" i="10"/>
  <c r="B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R1994" i="10"/>
  <c r="S1994" i="10"/>
  <c r="T1994" i="10"/>
  <c r="U1994" i="10"/>
  <c r="V1994" i="10"/>
  <c r="W1994" i="10"/>
  <c r="B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Q1995" i="10"/>
  <c r="R1995" i="10"/>
  <c r="S1995" i="10"/>
  <c r="T1995" i="10"/>
  <c r="U1995" i="10"/>
  <c r="V1995" i="10"/>
  <c r="W1995" i="10"/>
  <c r="B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R1996" i="10"/>
  <c r="S1996" i="10"/>
  <c r="T1996" i="10"/>
  <c r="U1996" i="10"/>
  <c r="V1996" i="10"/>
  <c r="W1996" i="10"/>
  <c r="B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Q1997" i="10"/>
  <c r="R1997" i="10"/>
  <c r="S1997" i="10"/>
  <c r="T1997" i="10"/>
  <c r="U1997" i="10"/>
  <c r="V1997" i="10"/>
  <c r="W1997" i="10"/>
  <c r="B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R1998" i="10"/>
  <c r="S1998" i="10"/>
  <c r="T1998" i="10"/>
  <c r="U1998" i="10"/>
  <c r="V1998" i="10"/>
  <c r="W1998" i="10"/>
  <c r="B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Q1999" i="10"/>
  <c r="R1999" i="10"/>
  <c r="S1999" i="10"/>
  <c r="T1999" i="10"/>
  <c r="U1999" i="10"/>
  <c r="V1999" i="10"/>
  <c r="W1999" i="10"/>
  <c r="B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R2000" i="10"/>
  <c r="S2000" i="10"/>
  <c r="T2000" i="10"/>
  <c r="U2000" i="10"/>
  <c r="V2000" i="10"/>
  <c r="W2000" i="10"/>
  <c r="B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Q2001" i="10"/>
  <c r="R2001" i="10"/>
  <c r="S2001" i="10"/>
  <c r="T2001" i="10"/>
  <c r="U2001" i="10"/>
  <c r="V2001" i="10"/>
  <c r="W2001" i="10"/>
  <c r="B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R2002" i="10"/>
  <c r="S2002" i="10"/>
  <c r="T2002" i="10"/>
  <c r="U2002" i="10"/>
  <c r="V2002" i="10"/>
  <c r="W2002" i="10"/>
  <c r="B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Q2003" i="10"/>
  <c r="R2003" i="10"/>
  <c r="S2003" i="10"/>
  <c r="T2003" i="10"/>
  <c r="U2003" i="10"/>
  <c r="V2003" i="10"/>
  <c r="W2003" i="10"/>
  <c r="B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R2004" i="10"/>
  <c r="S2004" i="10"/>
  <c r="T2004" i="10"/>
  <c r="U2004" i="10"/>
  <c r="V2004" i="10"/>
  <c r="W2004" i="10"/>
  <c r="B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Q2005" i="10"/>
  <c r="R2005" i="10"/>
  <c r="S2005" i="10"/>
  <c r="T2005" i="10"/>
  <c r="U2005" i="10"/>
  <c r="V2005" i="10"/>
  <c r="W2005" i="10"/>
  <c r="B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R2006" i="10"/>
  <c r="S2006" i="10"/>
  <c r="T2006" i="10"/>
  <c r="U2006" i="10"/>
  <c r="V2006" i="10"/>
  <c r="W2006" i="10"/>
  <c r="B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Q2007" i="10"/>
  <c r="R2007" i="10"/>
  <c r="S2007" i="10"/>
  <c r="T2007" i="10"/>
  <c r="U2007" i="10"/>
  <c r="V2007" i="10"/>
  <c r="W2007" i="10"/>
  <c r="B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R2008" i="10"/>
  <c r="S2008" i="10"/>
  <c r="T2008" i="10"/>
  <c r="U2008" i="10"/>
  <c r="V2008" i="10"/>
  <c r="W2008" i="10"/>
  <c r="B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Q2009" i="10"/>
  <c r="R2009" i="10"/>
  <c r="S2009" i="10"/>
  <c r="T2009" i="10"/>
  <c r="U2009" i="10"/>
  <c r="V2009" i="10"/>
  <c r="W2009" i="10"/>
  <c r="B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R2010" i="10"/>
  <c r="S2010" i="10"/>
  <c r="T2010" i="10"/>
  <c r="U2010" i="10"/>
  <c r="V2010" i="10"/>
  <c r="W2010" i="10"/>
  <c r="B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Q2011" i="10"/>
  <c r="R2011" i="10"/>
  <c r="S2011" i="10"/>
  <c r="T2011" i="10"/>
  <c r="U2011" i="10"/>
  <c r="V2011" i="10"/>
  <c r="W2011" i="10"/>
  <c r="B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R2012" i="10"/>
  <c r="S2012" i="10"/>
  <c r="T2012" i="10"/>
  <c r="U2012" i="10"/>
  <c r="V2012" i="10"/>
  <c r="W2012" i="10"/>
  <c r="B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Q2013" i="10"/>
  <c r="R2013" i="10"/>
  <c r="S2013" i="10"/>
  <c r="T2013" i="10"/>
  <c r="U2013" i="10"/>
  <c r="V2013" i="10"/>
  <c r="W2013" i="10"/>
  <c r="B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R2014" i="10"/>
  <c r="S2014" i="10"/>
  <c r="T2014" i="10"/>
  <c r="U2014" i="10"/>
  <c r="V2014" i="10"/>
  <c r="W2014" i="10"/>
  <c r="B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Q2015" i="10"/>
  <c r="R2015" i="10"/>
  <c r="S2015" i="10"/>
  <c r="T2015" i="10"/>
  <c r="U2015" i="10"/>
  <c r="V2015" i="10"/>
  <c r="W2015" i="10"/>
  <c r="B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R2016" i="10"/>
  <c r="S2016" i="10"/>
  <c r="T2016" i="10"/>
  <c r="U2016" i="10"/>
  <c r="V2016" i="10"/>
  <c r="W2016" i="10"/>
  <c r="B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Q2017" i="10"/>
  <c r="R2017" i="10"/>
  <c r="S2017" i="10"/>
  <c r="T2017" i="10"/>
  <c r="U2017" i="10"/>
  <c r="V2017" i="10"/>
  <c r="W2017" i="10"/>
  <c r="B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R2018" i="10"/>
  <c r="S2018" i="10"/>
  <c r="T2018" i="10"/>
  <c r="U2018" i="10"/>
  <c r="V2018" i="10"/>
  <c r="W2018" i="10"/>
  <c r="B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Q2019" i="10"/>
  <c r="R2019" i="10"/>
  <c r="S2019" i="10"/>
  <c r="T2019" i="10"/>
  <c r="U2019" i="10"/>
  <c r="V2019" i="10"/>
  <c r="W2019" i="10"/>
  <c r="B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R2020" i="10"/>
  <c r="S2020" i="10"/>
  <c r="T2020" i="10"/>
  <c r="U2020" i="10"/>
  <c r="V2020" i="10"/>
  <c r="W2020" i="10"/>
  <c r="B2021" i="10"/>
  <c r="D2021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Q2021" i="10"/>
  <c r="R2021" i="10"/>
  <c r="S2021" i="10"/>
  <c r="T2021" i="10"/>
  <c r="U2021" i="10"/>
  <c r="V2021" i="10"/>
  <c r="W2021" i="10"/>
  <c r="B2022" i="10"/>
  <c r="D2022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Q2022" i="10"/>
  <c r="R2022" i="10"/>
  <c r="S2022" i="10"/>
  <c r="T2022" i="10"/>
  <c r="U2022" i="10"/>
  <c r="V2022" i="10"/>
  <c r="W2022" i="10"/>
  <c r="B2023" i="10"/>
  <c r="D2023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Q2023" i="10"/>
  <c r="R2023" i="10"/>
  <c r="S2023" i="10"/>
  <c r="T2023" i="10"/>
  <c r="U2023" i="10"/>
  <c r="V2023" i="10"/>
  <c r="W2023" i="10"/>
  <c r="B2024" i="10"/>
  <c r="D2024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Q2024" i="10"/>
  <c r="R2024" i="10"/>
  <c r="S2024" i="10"/>
  <c r="T2024" i="10"/>
  <c r="U2024" i="10"/>
  <c r="V2024" i="10"/>
  <c r="W2024" i="10"/>
  <c r="B2025" i="10"/>
  <c r="D2025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Q2025" i="10"/>
  <c r="R2025" i="10"/>
  <c r="S2025" i="10"/>
  <c r="T2025" i="10"/>
  <c r="U2025" i="10"/>
  <c r="V2025" i="10"/>
  <c r="W2025" i="10"/>
  <c r="B2026" i="10"/>
  <c r="D2026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Q2026" i="10"/>
  <c r="R2026" i="10"/>
  <c r="S2026" i="10"/>
  <c r="T2026" i="10"/>
  <c r="U2026" i="10"/>
  <c r="V2026" i="10"/>
  <c r="W2026" i="10"/>
  <c r="B2027" i="10"/>
  <c r="D2027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Q2027" i="10"/>
  <c r="R2027" i="10"/>
  <c r="S2027" i="10"/>
  <c r="T2027" i="10"/>
  <c r="U2027" i="10"/>
  <c r="V2027" i="10"/>
  <c r="W2027" i="10"/>
  <c r="B2028" i="10"/>
  <c r="D2028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Q2028" i="10"/>
  <c r="R2028" i="10"/>
  <c r="S2028" i="10"/>
  <c r="T2028" i="10"/>
  <c r="U2028" i="10"/>
  <c r="V2028" i="10"/>
  <c r="W2028" i="10"/>
  <c r="B2029" i="10"/>
  <c r="D2029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Q2029" i="10"/>
  <c r="R2029" i="10"/>
  <c r="S2029" i="10"/>
  <c r="T2029" i="10"/>
  <c r="U2029" i="10"/>
  <c r="V2029" i="10"/>
  <c r="W2029" i="10"/>
  <c r="B2030" i="10"/>
  <c r="D2030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Q2030" i="10"/>
  <c r="R2030" i="10"/>
  <c r="S2030" i="10"/>
  <c r="T2030" i="10"/>
  <c r="U2030" i="10"/>
  <c r="V2030" i="10"/>
  <c r="W2030" i="10"/>
  <c r="B2031" i="10"/>
  <c r="D2031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Q2031" i="10"/>
  <c r="R2031" i="10"/>
  <c r="S2031" i="10"/>
  <c r="T2031" i="10"/>
  <c r="U2031" i="10"/>
  <c r="V2031" i="10"/>
  <c r="W2031" i="10"/>
  <c r="B2032" i="10"/>
  <c r="D2032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Q2032" i="10"/>
  <c r="R2032" i="10"/>
  <c r="S2032" i="10"/>
  <c r="T2032" i="10"/>
  <c r="U2032" i="10"/>
  <c r="V2032" i="10"/>
  <c r="W2032" i="10"/>
  <c r="B2033" i="10"/>
  <c r="D2033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Q2033" i="10"/>
  <c r="R2033" i="10"/>
  <c r="S2033" i="10"/>
  <c r="T2033" i="10"/>
  <c r="U2033" i="10"/>
  <c r="V2033" i="10"/>
  <c r="W2033" i="10"/>
  <c r="B2034" i="10"/>
  <c r="D2034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Q2034" i="10"/>
  <c r="R2034" i="10"/>
  <c r="S2034" i="10"/>
  <c r="T2034" i="10"/>
  <c r="U2034" i="10"/>
  <c r="V2034" i="10"/>
  <c r="W2034" i="10"/>
  <c r="B2035" i="10"/>
  <c r="D2035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Q2035" i="10"/>
  <c r="R2035" i="10"/>
  <c r="S2035" i="10"/>
  <c r="T2035" i="10"/>
  <c r="U2035" i="10"/>
  <c r="V2035" i="10"/>
  <c r="W2035" i="10"/>
  <c r="B2036" i="10"/>
  <c r="D2036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Q2036" i="10"/>
  <c r="R2036" i="10"/>
  <c r="S2036" i="10"/>
  <c r="T2036" i="10"/>
  <c r="U2036" i="10"/>
  <c r="V2036" i="10"/>
  <c r="W2036" i="10"/>
  <c r="B2037" i="10"/>
  <c r="D2037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Q2037" i="10"/>
  <c r="R2037" i="10"/>
  <c r="S2037" i="10"/>
  <c r="T2037" i="10"/>
  <c r="U2037" i="10"/>
  <c r="V2037" i="10"/>
  <c r="W2037" i="10"/>
  <c r="B2038" i="10"/>
  <c r="D2038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Q2038" i="10"/>
  <c r="R2038" i="10"/>
  <c r="S2038" i="10"/>
  <c r="T2038" i="10"/>
  <c r="U2038" i="10"/>
  <c r="V2038" i="10"/>
  <c r="W2038" i="10"/>
  <c r="B2039" i="10"/>
  <c r="D2039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Q2039" i="10"/>
  <c r="R2039" i="10"/>
  <c r="S2039" i="10"/>
  <c r="T2039" i="10"/>
  <c r="U2039" i="10"/>
  <c r="V2039" i="10"/>
  <c r="W2039" i="10"/>
  <c r="B2040" i="10"/>
  <c r="D2040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Q2040" i="10"/>
  <c r="R2040" i="10"/>
  <c r="S2040" i="10"/>
  <c r="T2040" i="10"/>
  <c r="U2040" i="10"/>
  <c r="V2040" i="10"/>
  <c r="W2040" i="10"/>
  <c r="B2041" i="10"/>
  <c r="D2041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Q2041" i="10"/>
  <c r="R2041" i="10"/>
  <c r="S2041" i="10"/>
  <c r="T2041" i="10"/>
  <c r="U2041" i="10"/>
  <c r="V2041" i="10"/>
  <c r="W2041" i="10"/>
  <c r="B2042" i="10"/>
  <c r="D2042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Q2042" i="10"/>
  <c r="R2042" i="10"/>
  <c r="S2042" i="10"/>
  <c r="T2042" i="10"/>
  <c r="U2042" i="10"/>
  <c r="V2042" i="10"/>
  <c r="W2042" i="10"/>
  <c r="B2043" i="10"/>
  <c r="D2043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Q2043" i="10"/>
  <c r="R2043" i="10"/>
  <c r="S2043" i="10"/>
  <c r="T2043" i="10"/>
  <c r="U2043" i="10"/>
  <c r="V2043" i="10"/>
  <c r="W2043" i="10"/>
  <c r="B2044" i="10"/>
  <c r="D2044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Q2044" i="10"/>
  <c r="R2044" i="10"/>
  <c r="S2044" i="10"/>
  <c r="T2044" i="10"/>
  <c r="U2044" i="10"/>
  <c r="V2044" i="10"/>
  <c r="W2044" i="10"/>
  <c r="B2045" i="10"/>
  <c r="D2045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Q2045" i="10"/>
  <c r="R2045" i="10"/>
  <c r="S2045" i="10"/>
  <c r="T2045" i="10"/>
  <c r="U2045" i="10"/>
  <c r="V2045" i="10"/>
  <c r="W2045" i="10"/>
  <c r="B2046" i="10"/>
  <c r="D2046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Q2046" i="10"/>
  <c r="R2046" i="10"/>
  <c r="S2046" i="10"/>
  <c r="T2046" i="10"/>
  <c r="U2046" i="10"/>
  <c r="V2046" i="10"/>
  <c r="W2046" i="10"/>
  <c r="B2047" i="10"/>
  <c r="D2047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Q2047" i="10"/>
  <c r="R2047" i="10"/>
  <c r="S2047" i="10"/>
  <c r="T2047" i="10"/>
  <c r="U2047" i="10"/>
  <c r="V2047" i="10"/>
  <c r="W2047" i="10"/>
  <c r="B2048" i="10"/>
  <c r="D2048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Q2048" i="10"/>
  <c r="R2048" i="10"/>
  <c r="S2048" i="10"/>
  <c r="T2048" i="10"/>
  <c r="U2048" i="10"/>
  <c r="V2048" i="10"/>
  <c r="W2048" i="10"/>
  <c r="B2049" i="10"/>
  <c r="D2049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Q2049" i="10"/>
  <c r="R2049" i="10"/>
  <c r="S2049" i="10"/>
  <c r="T2049" i="10"/>
  <c r="U2049" i="10"/>
  <c r="V2049" i="10"/>
  <c r="W2049" i="10"/>
  <c r="B2050" i="10"/>
  <c r="D2050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Q2050" i="10"/>
  <c r="R2050" i="10"/>
  <c r="S2050" i="10"/>
  <c r="T2050" i="10"/>
  <c r="U2050" i="10"/>
  <c r="V2050" i="10"/>
  <c r="W2050" i="10"/>
  <c r="B2051" i="10"/>
  <c r="D2051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Q2051" i="10"/>
  <c r="R2051" i="10"/>
  <c r="S2051" i="10"/>
  <c r="T2051" i="10"/>
  <c r="U2051" i="10"/>
  <c r="V2051" i="10"/>
  <c r="W2051" i="10"/>
  <c r="B2052" i="10"/>
  <c r="D2052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Q2052" i="10"/>
  <c r="R2052" i="10"/>
  <c r="S2052" i="10"/>
  <c r="T2052" i="10"/>
  <c r="U2052" i="10"/>
  <c r="V2052" i="10"/>
  <c r="W2052" i="10"/>
  <c r="B2053" i="10"/>
  <c r="D2053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Q2053" i="10"/>
  <c r="R2053" i="10"/>
  <c r="S2053" i="10"/>
  <c r="T2053" i="10"/>
  <c r="U2053" i="10"/>
  <c r="V2053" i="10"/>
  <c r="W2053" i="10"/>
  <c r="B2054" i="10"/>
  <c r="D2054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Q2054" i="10"/>
  <c r="R2054" i="10"/>
  <c r="S2054" i="10"/>
  <c r="T2054" i="10"/>
  <c r="U2054" i="10"/>
  <c r="V2054" i="10"/>
  <c r="W2054" i="10"/>
  <c r="B2055" i="10"/>
  <c r="D2055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Q2055" i="10"/>
  <c r="R2055" i="10"/>
  <c r="S2055" i="10"/>
  <c r="T2055" i="10"/>
  <c r="U2055" i="10"/>
  <c r="V2055" i="10"/>
  <c r="W2055" i="10"/>
  <c r="B2056" i="10"/>
  <c r="D2056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Q2056" i="10"/>
  <c r="R2056" i="10"/>
  <c r="S2056" i="10"/>
  <c r="T2056" i="10"/>
  <c r="U2056" i="10"/>
  <c r="V2056" i="10"/>
  <c r="W2056" i="10"/>
  <c r="B2057" i="10"/>
  <c r="D2057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Q2057" i="10"/>
  <c r="R2057" i="10"/>
  <c r="S2057" i="10"/>
  <c r="T2057" i="10"/>
  <c r="U2057" i="10"/>
  <c r="V2057" i="10"/>
  <c r="W2057" i="10"/>
  <c r="B2058" i="10"/>
  <c r="D2058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Q2058" i="10"/>
  <c r="R2058" i="10"/>
  <c r="S2058" i="10"/>
  <c r="T2058" i="10"/>
  <c r="U2058" i="10"/>
  <c r="V2058" i="10"/>
  <c r="W2058" i="10"/>
  <c r="B2059" i="10"/>
  <c r="D2059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Q2059" i="10"/>
  <c r="R2059" i="10"/>
  <c r="S2059" i="10"/>
  <c r="T2059" i="10"/>
  <c r="U2059" i="10"/>
  <c r="V2059" i="10"/>
  <c r="W2059" i="10"/>
  <c r="B2060" i="10"/>
  <c r="D2060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Q2060" i="10"/>
  <c r="R2060" i="10"/>
  <c r="S2060" i="10"/>
  <c r="T2060" i="10"/>
  <c r="U2060" i="10"/>
  <c r="V2060" i="10"/>
  <c r="W2060" i="10"/>
  <c r="B2061" i="10"/>
  <c r="D2061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Q2061" i="10"/>
  <c r="R2061" i="10"/>
  <c r="S2061" i="10"/>
  <c r="T2061" i="10"/>
  <c r="U2061" i="10"/>
  <c r="V2061" i="10"/>
  <c r="W2061" i="10"/>
  <c r="B2062" i="10"/>
  <c r="D2062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Q2062" i="10"/>
  <c r="R2062" i="10"/>
  <c r="S2062" i="10"/>
  <c r="T2062" i="10"/>
  <c r="U2062" i="10"/>
  <c r="V2062" i="10"/>
  <c r="W2062" i="10"/>
  <c r="B2063" i="10"/>
  <c r="D2063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Q2063" i="10"/>
  <c r="R2063" i="10"/>
  <c r="S2063" i="10"/>
  <c r="T2063" i="10"/>
  <c r="U2063" i="10"/>
  <c r="V2063" i="10"/>
  <c r="W2063" i="10"/>
  <c r="B2064" i="10"/>
  <c r="D2064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Q2064" i="10"/>
  <c r="R2064" i="10"/>
  <c r="S2064" i="10"/>
  <c r="T2064" i="10"/>
  <c r="U2064" i="10"/>
  <c r="V2064" i="10"/>
  <c r="W2064" i="10"/>
  <c r="B2065" i="10"/>
  <c r="D2065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Q2065" i="10"/>
  <c r="R2065" i="10"/>
  <c r="S2065" i="10"/>
  <c r="T2065" i="10"/>
  <c r="U2065" i="10"/>
  <c r="V2065" i="10"/>
  <c r="W2065" i="10"/>
  <c r="B2066" i="10"/>
  <c r="D2066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Q2066" i="10"/>
  <c r="R2066" i="10"/>
  <c r="S2066" i="10"/>
  <c r="T2066" i="10"/>
  <c r="U2066" i="10"/>
  <c r="V2066" i="10"/>
  <c r="W2066" i="10"/>
  <c r="B2067" i="10"/>
  <c r="D2067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Q2067" i="10"/>
  <c r="R2067" i="10"/>
  <c r="S2067" i="10"/>
  <c r="T2067" i="10"/>
  <c r="U2067" i="10"/>
  <c r="V2067" i="10"/>
  <c r="W2067" i="10"/>
  <c r="B2068" i="10"/>
  <c r="D2068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Q2068" i="10"/>
  <c r="R2068" i="10"/>
  <c r="S2068" i="10"/>
  <c r="T2068" i="10"/>
  <c r="U2068" i="10"/>
  <c r="V2068" i="10"/>
  <c r="W2068" i="10"/>
  <c r="B2069" i="10"/>
  <c r="D2069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Q2069" i="10"/>
  <c r="R2069" i="10"/>
  <c r="S2069" i="10"/>
  <c r="T2069" i="10"/>
  <c r="U2069" i="10"/>
  <c r="V2069" i="10"/>
  <c r="W2069" i="10"/>
  <c r="B2070" i="10"/>
  <c r="D2070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Q2070" i="10"/>
  <c r="R2070" i="10"/>
  <c r="S2070" i="10"/>
  <c r="T2070" i="10"/>
  <c r="U2070" i="10"/>
  <c r="V2070" i="10"/>
  <c r="W2070" i="10"/>
  <c r="B2071" i="10"/>
  <c r="D2071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Q2071" i="10"/>
  <c r="R2071" i="10"/>
  <c r="S2071" i="10"/>
  <c r="T2071" i="10"/>
  <c r="U2071" i="10"/>
  <c r="V2071" i="10"/>
  <c r="W2071" i="10"/>
  <c r="B2072" i="10"/>
  <c r="D2072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Q2072" i="10"/>
  <c r="R2072" i="10"/>
  <c r="S2072" i="10"/>
  <c r="T2072" i="10"/>
  <c r="U2072" i="10"/>
  <c r="V2072" i="10"/>
  <c r="W2072" i="10"/>
  <c r="B2073" i="10"/>
  <c r="D2073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Q2073" i="10"/>
  <c r="R2073" i="10"/>
  <c r="S2073" i="10"/>
  <c r="T2073" i="10"/>
  <c r="U2073" i="10"/>
  <c r="V2073" i="10"/>
  <c r="W2073" i="10"/>
  <c r="B2074" i="10"/>
  <c r="D2074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Q2074" i="10"/>
  <c r="R2074" i="10"/>
  <c r="S2074" i="10"/>
  <c r="T2074" i="10"/>
  <c r="U2074" i="10"/>
  <c r="V2074" i="10"/>
  <c r="W2074" i="10"/>
  <c r="B2075" i="10"/>
  <c r="D2075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Q2075" i="10"/>
  <c r="R2075" i="10"/>
  <c r="S2075" i="10"/>
  <c r="T2075" i="10"/>
  <c r="U2075" i="10"/>
  <c r="V2075" i="10"/>
  <c r="W2075" i="10"/>
  <c r="B2076" i="10"/>
  <c r="D2076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Q2076" i="10"/>
  <c r="R2076" i="10"/>
  <c r="S2076" i="10"/>
  <c r="T2076" i="10"/>
  <c r="U2076" i="10"/>
  <c r="V2076" i="10"/>
  <c r="W2076" i="10"/>
  <c r="B2077" i="10"/>
  <c r="D2077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Q2077" i="10"/>
  <c r="R2077" i="10"/>
  <c r="S2077" i="10"/>
  <c r="T2077" i="10"/>
  <c r="U2077" i="10"/>
  <c r="V2077" i="10"/>
  <c r="W2077" i="10"/>
  <c r="B2078" i="10"/>
  <c r="D2078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Q2078" i="10"/>
  <c r="R2078" i="10"/>
  <c r="S2078" i="10"/>
  <c r="T2078" i="10"/>
  <c r="U2078" i="10"/>
  <c r="V2078" i="10"/>
  <c r="W2078" i="10"/>
  <c r="B2079" i="10"/>
  <c r="D2079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Q2079" i="10"/>
  <c r="R2079" i="10"/>
  <c r="S2079" i="10"/>
  <c r="T2079" i="10"/>
  <c r="U2079" i="10"/>
  <c r="V2079" i="10"/>
  <c r="W2079" i="10"/>
  <c r="B2080" i="10"/>
  <c r="D2080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Q2080" i="10"/>
  <c r="R2080" i="10"/>
  <c r="S2080" i="10"/>
  <c r="T2080" i="10"/>
  <c r="U2080" i="10"/>
  <c r="V2080" i="10"/>
  <c r="W2080" i="10"/>
  <c r="B2081" i="10"/>
  <c r="D2081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Q2081" i="10"/>
  <c r="R2081" i="10"/>
  <c r="S2081" i="10"/>
  <c r="T2081" i="10"/>
  <c r="U2081" i="10"/>
  <c r="V2081" i="10"/>
  <c r="W2081" i="10"/>
  <c r="B2082" i="10"/>
  <c r="D2082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Q2082" i="10"/>
  <c r="R2082" i="10"/>
  <c r="S2082" i="10"/>
  <c r="T2082" i="10"/>
  <c r="U2082" i="10"/>
  <c r="V2082" i="10"/>
  <c r="W2082" i="10"/>
  <c r="B2083" i="10"/>
  <c r="D2083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Q2083" i="10"/>
  <c r="R2083" i="10"/>
  <c r="S2083" i="10"/>
  <c r="T2083" i="10"/>
  <c r="U2083" i="10"/>
  <c r="V2083" i="10"/>
  <c r="W2083" i="10"/>
  <c r="B2084" i="10"/>
  <c r="D2084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Q2084" i="10"/>
  <c r="R2084" i="10"/>
  <c r="S2084" i="10"/>
  <c r="T2084" i="10"/>
  <c r="U2084" i="10"/>
  <c r="V2084" i="10"/>
  <c r="W2084" i="10"/>
  <c r="B2085" i="10"/>
  <c r="D2085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Q2085" i="10"/>
  <c r="R2085" i="10"/>
  <c r="S2085" i="10"/>
  <c r="T2085" i="10"/>
  <c r="U2085" i="10"/>
  <c r="V2085" i="10"/>
  <c r="W2085" i="10"/>
  <c r="B2086" i="10"/>
  <c r="D2086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Q2086" i="10"/>
  <c r="R2086" i="10"/>
  <c r="S2086" i="10"/>
  <c r="T2086" i="10"/>
  <c r="U2086" i="10"/>
  <c r="V2086" i="10"/>
  <c r="W2086" i="10"/>
  <c r="B2087" i="10"/>
  <c r="D2087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Q2087" i="10"/>
  <c r="R2087" i="10"/>
  <c r="S2087" i="10"/>
  <c r="T2087" i="10"/>
  <c r="U2087" i="10"/>
  <c r="V2087" i="10"/>
  <c r="W2087" i="10"/>
  <c r="B2088" i="10"/>
  <c r="D2088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Q2088" i="10"/>
  <c r="R2088" i="10"/>
  <c r="S2088" i="10"/>
  <c r="T2088" i="10"/>
  <c r="U2088" i="10"/>
  <c r="V2088" i="10"/>
  <c r="W2088" i="10"/>
  <c r="B2089" i="10"/>
  <c r="D2089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Q2089" i="10"/>
  <c r="R2089" i="10"/>
  <c r="S2089" i="10"/>
  <c r="T2089" i="10"/>
  <c r="U2089" i="10"/>
  <c r="V2089" i="10"/>
  <c r="W2089" i="10"/>
  <c r="B2090" i="10"/>
  <c r="D2090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Q2090" i="10"/>
  <c r="R2090" i="10"/>
  <c r="S2090" i="10"/>
  <c r="T2090" i="10"/>
  <c r="U2090" i="10"/>
  <c r="V2090" i="10"/>
  <c r="W2090" i="10"/>
  <c r="B2091" i="10"/>
  <c r="D2091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Q2091" i="10"/>
  <c r="R2091" i="10"/>
  <c r="S2091" i="10"/>
  <c r="T2091" i="10"/>
  <c r="U2091" i="10"/>
  <c r="V2091" i="10"/>
  <c r="W2091" i="10"/>
  <c r="B2092" i="10"/>
  <c r="D2092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Q2092" i="10"/>
  <c r="R2092" i="10"/>
  <c r="S2092" i="10"/>
  <c r="T2092" i="10"/>
  <c r="U2092" i="10"/>
  <c r="V2092" i="10"/>
  <c r="W2092" i="10"/>
  <c r="B2093" i="10"/>
  <c r="D2093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Q2093" i="10"/>
  <c r="R2093" i="10"/>
  <c r="S2093" i="10"/>
  <c r="T2093" i="10"/>
  <c r="U2093" i="10"/>
  <c r="V2093" i="10"/>
  <c r="W2093" i="10"/>
  <c r="B2094" i="10"/>
  <c r="D2094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Q2094" i="10"/>
  <c r="R2094" i="10"/>
  <c r="S2094" i="10"/>
  <c r="T2094" i="10"/>
  <c r="U2094" i="10"/>
  <c r="V2094" i="10"/>
  <c r="W2094" i="10"/>
  <c r="B2095" i="10"/>
  <c r="D2095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Q2095" i="10"/>
  <c r="R2095" i="10"/>
  <c r="S2095" i="10"/>
  <c r="T2095" i="10"/>
  <c r="U2095" i="10"/>
  <c r="V2095" i="10"/>
  <c r="W2095" i="10"/>
  <c r="B2096" i="10"/>
  <c r="D2096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Q2096" i="10"/>
  <c r="R2096" i="10"/>
  <c r="S2096" i="10"/>
  <c r="T2096" i="10"/>
  <c r="U2096" i="10"/>
  <c r="V2096" i="10"/>
  <c r="W2096" i="10"/>
  <c r="B2097" i="10"/>
  <c r="D2097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Q2097" i="10"/>
  <c r="R2097" i="10"/>
  <c r="S2097" i="10"/>
  <c r="T2097" i="10"/>
  <c r="U2097" i="10"/>
  <c r="V2097" i="10"/>
  <c r="W2097" i="10"/>
  <c r="B2098" i="10"/>
  <c r="D2098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Q2098" i="10"/>
  <c r="R2098" i="10"/>
  <c r="S2098" i="10"/>
  <c r="T2098" i="10"/>
  <c r="U2098" i="10"/>
  <c r="V2098" i="10"/>
  <c r="W2098" i="10"/>
  <c r="B2099" i="10"/>
  <c r="D2099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Q2099" i="10"/>
  <c r="R2099" i="10"/>
  <c r="S2099" i="10"/>
  <c r="T2099" i="10"/>
  <c r="U2099" i="10"/>
  <c r="V2099" i="10"/>
  <c r="W2099" i="10"/>
  <c r="B2100" i="10"/>
  <c r="D2100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Q2100" i="10"/>
  <c r="R2100" i="10"/>
  <c r="S2100" i="10"/>
  <c r="T2100" i="10"/>
  <c r="U2100" i="10"/>
  <c r="V2100" i="10"/>
  <c r="W2100" i="10"/>
  <c r="B2101" i="10"/>
  <c r="D2101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Q2101" i="10"/>
  <c r="R2101" i="10"/>
  <c r="S2101" i="10"/>
  <c r="T2101" i="10"/>
  <c r="U2101" i="10"/>
  <c r="V2101" i="10"/>
  <c r="W2101" i="10"/>
  <c r="B2102" i="10"/>
  <c r="D2102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Q2102" i="10"/>
  <c r="R2102" i="10"/>
  <c r="S2102" i="10"/>
  <c r="T2102" i="10"/>
  <c r="U2102" i="10"/>
  <c r="V2102" i="10"/>
  <c r="W2102" i="10"/>
  <c r="B2103" i="10"/>
  <c r="D2103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Q2103" i="10"/>
  <c r="R2103" i="10"/>
  <c r="S2103" i="10"/>
  <c r="T2103" i="10"/>
  <c r="U2103" i="10"/>
  <c r="V2103" i="10"/>
  <c r="W2103" i="10"/>
  <c r="B2104" i="10"/>
  <c r="D2104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Q2104" i="10"/>
  <c r="R2104" i="10"/>
  <c r="S2104" i="10"/>
  <c r="T2104" i="10"/>
  <c r="U2104" i="10"/>
  <c r="V2104" i="10"/>
  <c r="W2104" i="10"/>
  <c r="B2105" i="10"/>
  <c r="D2105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Q2105" i="10"/>
  <c r="R2105" i="10"/>
  <c r="S2105" i="10"/>
  <c r="T2105" i="10"/>
  <c r="U2105" i="10"/>
  <c r="V2105" i="10"/>
  <c r="W2105" i="10"/>
  <c r="B2106" i="10"/>
  <c r="D2106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Q2106" i="10"/>
  <c r="R2106" i="10"/>
  <c r="S2106" i="10"/>
  <c r="T2106" i="10"/>
  <c r="U2106" i="10"/>
  <c r="V2106" i="10"/>
  <c r="W2106" i="10"/>
  <c r="B2107" i="10"/>
  <c r="D2107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Q2107" i="10"/>
  <c r="R2107" i="10"/>
  <c r="S2107" i="10"/>
  <c r="T2107" i="10"/>
  <c r="U2107" i="10"/>
  <c r="V2107" i="10"/>
  <c r="W2107" i="10"/>
  <c r="B2108" i="10"/>
  <c r="D2108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Q2108" i="10"/>
  <c r="R2108" i="10"/>
  <c r="S2108" i="10"/>
  <c r="T2108" i="10"/>
  <c r="U2108" i="10"/>
  <c r="V2108" i="10"/>
  <c r="W2108" i="10"/>
  <c r="B2109" i="10"/>
  <c r="D2109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Q2109" i="10"/>
  <c r="R2109" i="10"/>
  <c r="S2109" i="10"/>
  <c r="T2109" i="10"/>
  <c r="U2109" i="10"/>
  <c r="V2109" i="10"/>
  <c r="W2109" i="10"/>
  <c r="B2110" i="10"/>
  <c r="D2110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Q2110" i="10"/>
  <c r="R2110" i="10"/>
  <c r="S2110" i="10"/>
  <c r="T2110" i="10"/>
  <c r="U2110" i="10"/>
  <c r="V2110" i="10"/>
  <c r="W2110" i="10"/>
  <c r="B2111" i="10"/>
  <c r="D2111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Q2111" i="10"/>
  <c r="R2111" i="10"/>
  <c r="S2111" i="10"/>
  <c r="T2111" i="10"/>
  <c r="U2111" i="10"/>
  <c r="V2111" i="10"/>
  <c r="W2111" i="10"/>
  <c r="B2112" i="10"/>
  <c r="D2112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Q2112" i="10"/>
  <c r="R2112" i="10"/>
  <c r="S2112" i="10"/>
  <c r="T2112" i="10"/>
  <c r="U2112" i="10"/>
  <c r="V2112" i="10"/>
  <c r="W2112" i="10"/>
  <c r="B2113" i="10"/>
  <c r="D2113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Q2113" i="10"/>
  <c r="R2113" i="10"/>
  <c r="S2113" i="10"/>
  <c r="T2113" i="10"/>
  <c r="U2113" i="10"/>
  <c r="V2113" i="10"/>
  <c r="W2113" i="10"/>
  <c r="B2114" i="10"/>
  <c r="D2114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Q2114" i="10"/>
  <c r="R2114" i="10"/>
  <c r="S2114" i="10"/>
  <c r="T2114" i="10"/>
  <c r="U2114" i="10"/>
  <c r="V2114" i="10"/>
  <c r="W2114" i="10"/>
  <c r="B2115" i="10"/>
  <c r="D2115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Q2115" i="10"/>
  <c r="R2115" i="10"/>
  <c r="S2115" i="10"/>
  <c r="T2115" i="10"/>
  <c r="U2115" i="10"/>
  <c r="V2115" i="10"/>
  <c r="W2115" i="10"/>
  <c r="B2116" i="10"/>
  <c r="D2116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Q2116" i="10"/>
  <c r="R2116" i="10"/>
  <c r="S2116" i="10"/>
  <c r="T2116" i="10"/>
  <c r="U2116" i="10"/>
  <c r="V2116" i="10"/>
  <c r="W2116" i="10"/>
  <c r="B2117" i="10"/>
  <c r="D2117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Q2117" i="10"/>
  <c r="R2117" i="10"/>
  <c r="S2117" i="10"/>
  <c r="T2117" i="10"/>
  <c r="U2117" i="10"/>
  <c r="V2117" i="10"/>
  <c r="W2117" i="10"/>
  <c r="B2118" i="10"/>
  <c r="D2118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Q2118" i="10"/>
  <c r="R2118" i="10"/>
  <c r="S2118" i="10"/>
  <c r="T2118" i="10"/>
  <c r="U2118" i="10"/>
  <c r="V2118" i="10"/>
  <c r="W2118" i="10"/>
  <c r="B2119" i="10"/>
  <c r="D2119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Q2119" i="10"/>
  <c r="R2119" i="10"/>
  <c r="S2119" i="10"/>
  <c r="T2119" i="10"/>
  <c r="U2119" i="10"/>
  <c r="V2119" i="10"/>
  <c r="W2119" i="10"/>
  <c r="X2119" i="10"/>
  <c r="B2120" i="10"/>
  <c r="D2120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Q2120" i="10"/>
  <c r="R2120" i="10"/>
  <c r="S2120" i="10"/>
  <c r="T2120" i="10"/>
  <c r="U2120" i="10"/>
  <c r="V2120" i="10"/>
  <c r="W2120" i="10"/>
  <c r="X2120" i="10"/>
  <c r="B2121" i="10"/>
  <c r="D2121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Q2121" i="10"/>
  <c r="R2121" i="10"/>
  <c r="S2121" i="10"/>
  <c r="T2121" i="10"/>
  <c r="U2121" i="10"/>
  <c r="V2121" i="10"/>
  <c r="W2121" i="10"/>
  <c r="X2121" i="10"/>
  <c r="B2122" i="10"/>
  <c r="D2122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Q2122" i="10"/>
  <c r="R2122" i="10"/>
  <c r="S2122" i="10"/>
  <c r="T2122" i="10"/>
  <c r="U2122" i="10"/>
  <c r="V2122" i="10"/>
  <c r="W2122" i="10"/>
  <c r="X2122" i="10"/>
  <c r="B2123" i="10"/>
  <c r="D2123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Q2123" i="10"/>
  <c r="R2123" i="10"/>
  <c r="S2123" i="10"/>
  <c r="T2123" i="10"/>
  <c r="U2123" i="10"/>
  <c r="V2123" i="10"/>
  <c r="W2123" i="10"/>
  <c r="X2123" i="10"/>
  <c r="B2124" i="10"/>
  <c r="D2124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Q2124" i="10"/>
  <c r="R2124" i="10"/>
  <c r="S2124" i="10"/>
  <c r="T2124" i="10"/>
  <c r="U2124" i="10"/>
  <c r="V2124" i="10"/>
  <c r="W2124" i="10"/>
  <c r="X2124" i="10"/>
  <c r="B2125" i="10"/>
  <c r="D2125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Q2125" i="10"/>
  <c r="R2125" i="10"/>
  <c r="S2125" i="10"/>
  <c r="T2125" i="10"/>
  <c r="U2125" i="10"/>
  <c r="V2125" i="10"/>
  <c r="W2125" i="10"/>
  <c r="X2125" i="10"/>
  <c r="B2126" i="10"/>
  <c r="D2126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Q2126" i="10"/>
  <c r="R2126" i="10"/>
  <c r="S2126" i="10"/>
  <c r="T2126" i="10"/>
  <c r="U2126" i="10"/>
  <c r="V2126" i="10"/>
  <c r="W2126" i="10"/>
  <c r="X2126" i="10"/>
  <c r="B2127" i="10"/>
  <c r="D2127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Q2127" i="10"/>
  <c r="R2127" i="10"/>
  <c r="S2127" i="10"/>
  <c r="T2127" i="10"/>
  <c r="U2127" i="10"/>
  <c r="V2127" i="10"/>
  <c r="W2127" i="10"/>
  <c r="X2127" i="10"/>
  <c r="B2128" i="10"/>
  <c r="D2128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Q2128" i="10"/>
  <c r="R2128" i="10"/>
  <c r="S2128" i="10"/>
  <c r="T2128" i="10"/>
  <c r="U2128" i="10"/>
  <c r="V2128" i="10"/>
  <c r="W2128" i="10"/>
  <c r="X2128" i="10"/>
  <c r="B2129" i="10"/>
  <c r="D2129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Q2129" i="10"/>
  <c r="R2129" i="10"/>
  <c r="S2129" i="10"/>
  <c r="T2129" i="10"/>
  <c r="U2129" i="10"/>
  <c r="V2129" i="10"/>
  <c r="W2129" i="10"/>
  <c r="X2129" i="10"/>
  <c r="B2130" i="10"/>
  <c r="D2130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Q2130" i="10"/>
  <c r="R2130" i="10"/>
  <c r="S2130" i="10"/>
  <c r="T2130" i="10"/>
  <c r="U2130" i="10"/>
  <c r="V2130" i="10"/>
  <c r="W2130" i="10"/>
  <c r="X2130" i="10"/>
  <c r="B2131" i="10"/>
  <c r="D2131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Q2131" i="10"/>
  <c r="R2131" i="10"/>
  <c r="S2131" i="10"/>
  <c r="T2131" i="10"/>
  <c r="U2131" i="10"/>
  <c r="V2131" i="10"/>
  <c r="W2131" i="10"/>
  <c r="X2131" i="10"/>
  <c r="B2132" i="10"/>
  <c r="D2132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Q2132" i="10"/>
  <c r="R2132" i="10"/>
  <c r="S2132" i="10"/>
  <c r="T2132" i="10"/>
  <c r="U2132" i="10"/>
  <c r="V2132" i="10"/>
  <c r="W2132" i="10"/>
  <c r="X2132" i="10"/>
  <c r="B2133" i="10"/>
  <c r="D2133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Q2133" i="10"/>
  <c r="R2133" i="10"/>
  <c r="S2133" i="10"/>
  <c r="T2133" i="10"/>
  <c r="U2133" i="10"/>
  <c r="V2133" i="10"/>
  <c r="W2133" i="10"/>
  <c r="X2133" i="10"/>
  <c r="B2134" i="10"/>
  <c r="D2134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Q2134" i="10"/>
  <c r="R2134" i="10"/>
  <c r="S2134" i="10"/>
  <c r="T2134" i="10"/>
  <c r="U2134" i="10"/>
  <c r="V2134" i="10"/>
  <c r="W2134" i="10"/>
  <c r="X2134" i="10"/>
  <c r="B2135" i="10"/>
  <c r="D2135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Q2135" i="10"/>
  <c r="R2135" i="10"/>
  <c r="S2135" i="10"/>
  <c r="T2135" i="10"/>
  <c r="U2135" i="10"/>
  <c r="V2135" i="10"/>
  <c r="W2135" i="10"/>
  <c r="X2135" i="10"/>
  <c r="B2136" i="10"/>
  <c r="D2136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Q2136" i="10"/>
  <c r="R2136" i="10"/>
  <c r="S2136" i="10"/>
  <c r="T2136" i="10"/>
  <c r="U2136" i="10"/>
  <c r="V2136" i="10"/>
  <c r="W2136" i="10"/>
  <c r="X2136" i="10"/>
  <c r="B2137" i="10"/>
  <c r="D2137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Q2137" i="10"/>
  <c r="R2137" i="10"/>
  <c r="S2137" i="10"/>
  <c r="T2137" i="10"/>
  <c r="U2137" i="10"/>
  <c r="V2137" i="10"/>
  <c r="W2137" i="10"/>
  <c r="X2137" i="10"/>
  <c r="B2138" i="10"/>
  <c r="D2138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Q2138" i="10"/>
  <c r="R2138" i="10"/>
  <c r="S2138" i="10"/>
  <c r="T2138" i="10"/>
  <c r="U2138" i="10"/>
  <c r="V2138" i="10"/>
  <c r="W2138" i="10"/>
  <c r="X2138" i="10"/>
  <c r="B2139" i="10"/>
  <c r="D2139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Q2139" i="10"/>
  <c r="R2139" i="10"/>
  <c r="S2139" i="10"/>
  <c r="T2139" i="10"/>
  <c r="U2139" i="10"/>
  <c r="V2139" i="10"/>
  <c r="W2139" i="10"/>
  <c r="X2139" i="10"/>
  <c r="B2140" i="10"/>
  <c r="D2140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Q2140" i="10"/>
  <c r="R2140" i="10"/>
  <c r="S2140" i="10"/>
  <c r="T2140" i="10"/>
  <c r="U2140" i="10"/>
  <c r="V2140" i="10"/>
  <c r="W2140" i="10"/>
  <c r="X2140" i="10"/>
  <c r="B2141" i="10"/>
  <c r="D2141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Q2141" i="10"/>
  <c r="R2141" i="10"/>
  <c r="S2141" i="10"/>
  <c r="T2141" i="10"/>
  <c r="U2141" i="10"/>
  <c r="V2141" i="10"/>
  <c r="W2141" i="10"/>
  <c r="X2141" i="10"/>
  <c r="B2142" i="10"/>
  <c r="D2142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Q2142" i="10"/>
  <c r="R2142" i="10"/>
  <c r="S2142" i="10"/>
  <c r="T2142" i="10"/>
  <c r="U2142" i="10"/>
  <c r="V2142" i="10"/>
  <c r="W2142" i="10"/>
  <c r="X2142" i="10"/>
  <c r="B2143" i="10"/>
  <c r="D2143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Q2143" i="10"/>
  <c r="R2143" i="10"/>
  <c r="S2143" i="10"/>
  <c r="T2143" i="10"/>
  <c r="U2143" i="10"/>
  <c r="V2143" i="10"/>
  <c r="W2143" i="10"/>
  <c r="X2143" i="10"/>
  <c r="B2144" i="10"/>
  <c r="D2144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Q2144" i="10"/>
  <c r="R2144" i="10"/>
  <c r="S2144" i="10"/>
  <c r="T2144" i="10"/>
  <c r="U2144" i="10"/>
  <c r="V2144" i="10"/>
  <c r="W2144" i="10"/>
  <c r="X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A1" i="18"/>
  <c r="B1" i="18"/>
  <c r="A2" i="18"/>
  <c r="I2" i="18"/>
  <c r="I3" i="18"/>
  <c r="K3" i="18"/>
  <c r="L3" i="18"/>
  <c r="M3" i="18"/>
  <c r="N3" i="18"/>
  <c r="O3" i="18"/>
  <c r="P3" i="18"/>
  <c r="Q3" i="18"/>
  <c r="R3" i="18"/>
  <c r="S3" i="18"/>
  <c r="T3" i="18"/>
  <c r="U3" i="18"/>
  <c r="B4" i="18"/>
  <c r="I4" i="18"/>
  <c r="K4" i="18"/>
  <c r="L4" i="18"/>
  <c r="M4" i="18"/>
  <c r="N4" i="18"/>
  <c r="O4" i="18"/>
  <c r="P4" i="18"/>
  <c r="Q4" i="18"/>
  <c r="R4" i="18"/>
  <c r="S4" i="18"/>
  <c r="T4" i="18"/>
  <c r="U4" i="18"/>
  <c r="B5" i="18"/>
  <c r="H5" i="18"/>
  <c r="I5" i="18"/>
  <c r="K5" i="18"/>
  <c r="L5" i="18"/>
  <c r="M5" i="18"/>
  <c r="N5" i="18"/>
  <c r="O5" i="18"/>
  <c r="P5" i="18"/>
  <c r="Q5" i="18"/>
  <c r="R5" i="18"/>
  <c r="S5" i="18"/>
  <c r="T5" i="18"/>
  <c r="U5" i="18"/>
  <c r="B6" i="18"/>
  <c r="G6" i="18"/>
  <c r="I6" i="18"/>
  <c r="K6" i="18"/>
  <c r="L6" i="18"/>
  <c r="M6" i="18"/>
  <c r="N6" i="18"/>
  <c r="O6" i="18"/>
  <c r="P6" i="18"/>
  <c r="Q6" i="18"/>
  <c r="R6" i="18"/>
  <c r="S6" i="18"/>
  <c r="T6" i="18"/>
  <c r="U6" i="18"/>
  <c r="A7" i="18"/>
  <c r="B7" i="18"/>
  <c r="G7" i="18"/>
  <c r="I7" i="18"/>
  <c r="K7" i="18"/>
  <c r="L7" i="18"/>
  <c r="M7" i="18"/>
  <c r="N7" i="18"/>
  <c r="O7" i="18"/>
  <c r="P7" i="18"/>
  <c r="Q7" i="18"/>
  <c r="R7" i="18"/>
  <c r="S7" i="18"/>
  <c r="T7" i="18"/>
  <c r="U7" i="18"/>
  <c r="B8" i="18"/>
  <c r="G8" i="18"/>
  <c r="K8" i="18"/>
  <c r="L8" i="18"/>
  <c r="M8" i="18"/>
  <c r="N8" i="18"/>
  <c r="O8" i="18"/>
  <c r="P8" i="18"/>
  <c r="Q8" i="18"/>
  <c r="R8" i="18"/>
  <c r="S8" i="18"/>
  <c r="T8" i="18"/>
  <c r="U8" i="18"/>
  <c r="AW8" i="18"/>
  <c r="B9" i="18"/>
  <c r="K9" i="18"/>
  <c r="L9" i="18"/>
  <c r="M9" i="18"/>
  <c r="N9" i="18"/>
  <c r="O9" i="18"/>
  <c r="P9" i="18"/>
  <c r="Q9" i="18"/>
  <c r="R9" i="18"/>
  <c r="S9" i="18"/>
  <c r="T9" i="18"/>
  <c r="U9" i="18"/>
  <c r="AW9" i="18"/>
  <c r="K10" i="18"/>
  <c r="L10" i="18"/>
  <c r="M10" i="18"/>
  <c r="N10" i="18"/>
  <c r="O10" i="18"/>
  <c r="P10" i="18"/>
  <c r="Q10" i="18"/>
  <c r="R10" i="18"/>
  <c r="S10" i="18"/>
  <c r="T10" i="18"/>
  <c r="U10" i="18"/>
  <c r="AW10" i="18"/>
  <c r="AW11" i="18"/>
  <c r="AW12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AW13" i="18"/>
  <c r="L14" i="18"/>
  <c r="M14" i="18"/>
  <c r="N14" i="18"/>
  <c r="O14" i="18"/>
  <c r="P14" i="18"/>
  <c r="Q14" i="18"/>
  <c r="R14" i="18"/>
  <c r="S14" i="18"/>
  <c r="T14" i="18"/>
  <c r="U14" i="18"/>
  <c r="V14" i="18"/>
  <c r="AW14" i="18"/>
  <c r="L15" i="18"/>
  <c r="M15" i="18"/>
  <c r="N15" i="18"/>
  <c r="O15" i="18"/>
  <c r="P15" i="18"/>
  <c r="Q15" i="18"/>
  <c r="R15" i="18"/>
  <c r="S15" i="18"/>
  <c r="T15" i="18"/>
  <c r="U15" i="18"/>
  <c r="V15" i="18"/>
  <c r="AW15" i="18"/>
  <c r="AW16" i="18"/>
  <c r="AW17" i="18"/>
  <c r="AW18" i="18"/>
  <c r="B19" i="18"/>
  <c r="F19" i="18"/>
  <c r="AW19" i="18"/>
  <c r="F20" i="18"/>
  <c r="AW20" i="18"/>
  <c r="F21" i="18"/>
  <c r="AW21" i="18"/>
  <c r="AW22" i="18"/>
  <c r="AW23" i="18"/>
  <c r="H24" i="18"/>
  <c r="AW24" i="18"/>
  <c r="AW25" i="18"/>
  <c r="AW26" i="18"/>
  <c r="O27" i="18"/>
  <c r="AW27" i="18"/>
  <c r="O28" i="18"/>
  <c r="S28" i="18"/>
  <c r="T28" i="18"/>
  <c r="AW28" i="18"/>
  <c r="O29" i="18"/>
  <c r="S29" i="18"/>
  <c r="T29" i="18"/>
  <c r="AW29" i="18"/>
  <c r="M30" i="18"/>
  <c r="Q30" i="18"/>
  <c r="AW30" i="18"/>
  <c r="D31" i="18"/>
  <c r="I31" i="18"/>
  <c r="M31" i="18"/>
  <c r="Q31" i="18"/>
  <c r="M32" i="18"/>
  <c r="Q32" i="18"/>
  <c r="L33" i="18"/>
  <c r="M33" i="18"/>
  <c r="O33" i="18"/>
  <c r="M34" i="18"/>
  <c r="O34" i="18"/>
  <c r="D35" i="18"/>
  <c r="M35" i="18"/>
  <c r="O35" i="18"/>
  <c r="P39" i="18"/>
  <c r="R42" i="18"/>
  <c r="E43" i="18"/>
  <c r="R43" i="18"/>
  <c r="E44" i="18"/>
  <c r="R44" i="18"/>
  <c r="E45" i="18"/>
  <c r="Q45" i="18"/>
  <c r="R45" i="18"/>
  <c r="B46" i="18"/>
  <c r="D46" i="18"/>
  <c r="E46" i="18"/>
  <c r="R46" i="18"/>
  <c r="E47" i="18"/>
  <c r="R47" i="18"/>
  <c r="E48" i="18"/>
  <c r="B50" i="18"/>
  <c r="V50" i="18"/>
  <c r="B51" i="18"/>
  <c r="N51" i="18"/>
  <c r="V51" i="18"/>
  <c r="B52" i="18"/>
  <c r="V52" i="18"/>
  <c r="A53" i="18"/>
  <c r="B53" i="18"/>
  <c r="B54" i="18"/>
  <c r="B55" i="18"/>
  <c r="D55" i="18"/>
  <c r="U56" i="18"/>
  <c r="U57" i="18"/>
  <c r="X57" i="18"/>
  <c r="R58" i="18"/>
  <c r="U58" i="18"/>
  <c r="X58" i="18"/>
  <c r="T59" i="18"/>
  <c r="U59" i="18"/>
  <c r="X59" i="18"/>
  <c r="U60" i="18"/>
  <c r="W60" i="18"/>
  <c r="X60" i="18"/>
  <c r="P61" i="18"/>
  <c r="U61" i="18"/>
  <c r="X61" i="18"/>
  <c r="P62" i="18"/>
  <c r="X62" i="18"/>
  <c r="P63" i="18"/>
  <c r="U63" i="18"/>
  <c r="F64" i="18"/>
  <c r="O64" i="18"/>
  <c r="P64" i="18"/>
  <c r="U64" i="18"/>
  <c r="F65" i="18"/>
  <c r="P65" i="18"/>
  <c r="U65" i="18"/>
  <c r="F66" i="18"/>
  <c r="J66" i="18"/>
  <c r="P66" i="18"/>
  <c r="E67" i="18"/>
  <c r="F67" i="18"/>
  <c r="J67" i="18"/>
  <c r="F68" i="18"/>
  <c r="F69" i="18"/>
  <c r="Q72" i="18"/>
  <c r="Q73" i="18"/>
  <c r="V74" i="18"/>
  <c r="U75" i="18"/>
  <c r="U76" i="18"/>
  <c r="U77" i="18"/>
  <c r="M78" i="18"/>
  <c r="T78" i="18"/>
  <c r="U78" i="18"/>
  <c r="M79" i="18"/>
  <c r="U79" i="18"/>
  <c r="U80" i="18"/>
  <c r="W82" i="18"/>
  <c r="Z82" i="18"/>
  <c r="W83" i="18"/>
  <c r="Z83" i="18"/>
  <c r="W84" i="18"/>
  <c r="Z84" i="18"/>
  <c r="V85" i="18"/>
  <c r="W85" i="18"/>
  <c r="W86" i="18"/>
  <c r="W87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D102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B2" i="15"/>
  <c r="C2" i="15"/>
  <c r="D2" i="15"/>
  <c r="E2" i="15"/>
  <c r="F2" i="15"/>
  <c r="G2" i="15"/>
  <c r="H2" i="15"/>
  <c r="I2" i="15"/>
  <c r="B3" i="15"/>
  <c r="C3" i="15"/>
  <c r="D3" i="15"/>
  <c r="E3" i="15"/>
  <c r="F3" i="15"/>
  <c r="G3" i="15"/>
  <c r="H3" i="15"/>
  <c r="I3" i="15"/>
  <c r="J3" i="15"/>
  <c r="K3" i="15"/>
  <c r="L3" i="15"/>
  <c r="M3" i="15"/>
  <c r="B4" i="15"/>
  <c r="C4" i="15"/>
  <c r="D4" i="15"/>
  <c r="E4" i="15"/>
  <c r="F4" i="15"/>
  <c r="G4" i="15"/>
  <c r="H4" i="15"/>
  <c r="I4" i="15"/>
  <c r="J4" i="15"/>
  <c r="K4" i="15"/>
  <c r="L4" i="15"/>
  <c r="M4" i="15"/>
  <c r="B5" i="15"/>
  <c r="C5" i="15"/>
  <c r="D5" i="15"/>
  <c r="E5" i="15"/>
  <c r="F5" i="15"/>
  <c r="G5" i="15"/>
  <c r="H5" i="15"/>
  <c r="I5" i="15"/>
  <c r="J5" i="15"/>
  <c r="K5" i="15"/>
  <c r="L5" i="15"/>
  <c r="M5" i="15"/>
  <c r="B6" i="15"/>
  <c r="C6" i="15"/>
  <c r="D6" i="15"/>
  <c r="E6" i="15"/>
  <c r="F6" i="15"/>
  <c r="G6" i="15"/>
  <c r="H6" i="15"/>
  <c r="I6" i="15"/>
  <c r="J6" i="15"/>
  <c r="K6" i="15"/>
  <c r="L6" i="15"/>
  <c r="M6" i="15"/>
  <c r="B7" i="15"/>
  <c r="C7" i="15"/>
  <c r="D7" i="15"/>
  <c r="E7" i="15"/>
  <c r="F7" i="15"/>
  <c r="G7" i="15"/>
  <c r="H7" i="15"/>
  <c r="I7" i="15"/>
  <c r="J7" i="15"/>
  <c r="K7" i="15"/>
  <c r="L7" i="15"/>
  <c r="M7" i="15"/>
  <c r="B8" i="15"/>
  <c r="C8" i="15"/>
  <c r="D8" i="15"/>
  <c r="E8" i="15"/>
  <c r="F8" i="15"/>
  <c r="G8" i="15"/>
  <c r="H8" i="15"/>
  <c r="I8" i="15"/>
  <c r="J8" i="15"/>
  <c r="K8" i="15"/>
  <c r="L8" i="15"/>
  <c r="M8" i="15"/>
  <c r="B9" i="15"/>
  <c r="C9" i="15"/>
  <c r="D9" i="15"/>
  <c r="E9" i="15"/>
  <c r="F9" i="15"/>
  <c r="G9" i="15"/>
  <c r="H9" i="15"/>
  <c r="I9" i="15"/>
  <c r="J9" i="15"/>
  <c r="K9" i="15"/>
  <c r="L9" i="15"/>
  <c r="M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5" i="15"/>
  <c r="C15" i="15"/>
  <c r="D15" i="15"/>
  <c r="E15" i="15"/>
  <c r="F15" i="15"/>
  <c r="G15" i="15"/>
  <c r="H15" i="15"/>
  <c r="I15" i="15"/>
  <c r="J15" i="15"/>
  <c r="K15" i="15"/>
  <c r="B16" i="15"/>
  <c r="C16" i="15"/>
  <c r="D16" i="15"/>
  <c r="E16" i="15"/>
  <c r="F16" i="15"/>
  <c r="G16" i="15"/>
  <c r="H16" i="15"/>
  <c r="I16" i="15"/>
  <c r="J16" i="15"/>
  <c r="K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B26" i="15"/>
  <c r="C26" i="15"/>
  <c r="D26" i="15"/>
  <c r="E26" i="15"/>
  <c r="F26" i="15"/>
  <c r="G26" i="15"/>
  <c r="H26" i="15"/>
  <c r="I26" i="15"/>
  <c r="J26" i="15"/>
  <c r="K26" i="15"/>
  <c r="L26" i="15"/>
  <c r="B27" i="15"/>
  <c r="C27" i="15"/>
  <c r="D27" i="15"/>
  <c r="E27" i="15"/>
  <c r="F27" i="15"/>
  <c r="G27" i="15"/>
  <c r="H27" i="15"/>
  <c r="I27" i="15"/>
  <c r="J27" i="15"/>
  <c r="K27" i="15"/>
  <c r="L27" i="15"/>
  <c r="B28" i="15"/>
  <c r="C28" i="15"/>
  <c r="D28" i="15"/>
  <c r="E28" i="15"/>
  <c r="F28" i="15"/>
  <c r="G28" i="15"/>
  <c r="H28" i="15"/>
  <c r="I28" i="15"/>
  <c r="J28" i="15"/>
  <c r="K28" i="15"/>
  <c r="L28" i="15"/>
  <c r="A32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A33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A34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A35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A36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A37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A38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A39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A40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A41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A42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A43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A44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A45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A46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A47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A48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A49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A50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A51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A52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A53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A54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A55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A56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A60" i="15"/>
  <c r="F60" i="15"/>
  <c r="G60" i="15"/>
  <c r="H60" i="15"/>
  <c r="I60" i="15"/>
  <c r="J60" i="15"/>
  <c r="K60" i="15"/>
  <c r="L60" i="15"/>
  <c r="M60" i="15"/>
  <c r="A61" i="15"/>
  <c r="B61" i="15"/>
  <c r="C61" i="15"/>
  <c r="D61" i="15"/>
  <c r="F61" i="15"/>
  <c r="G61" i="15"/>
  <c r="H61" i="15"/>
  <c r="I61" i="15"/>
  <c r="J61" i="15"/>
  <c r="K61" i="15"/>
  <c r="L61" i="15"/>
  <c r="M61" i="15"/>
  <c r="A62" i="15"/>
  <c r="B62" i="15"/>
  <c r="C62" i="15"/>
  <c r="D62" i="15"/>
  <c r="F62" i="15"/>
  <c r="G62" i="15"/>
  <c r="H62" i="15"/>
  <c r="I62" i="15"/>
  <c r="J62" i="15"/>
  <c r="K62" i="15"/>
  <c r="L62" i="15"/>
  <c r="M62" i="15"/>
  <c r="A63" i="15"/>
  <c r="B63" i="15"/>
  <c r="C63" i="15"/>
  <c r="D63" i="15"/>
  <c r="F63" i="15"/>
  <c r="G63" i="15"/>
  <c r="H63" i="15"/>
  <c r="I63" i="15"/>
  <c r="J63" i="15"/>
  <c r="K63" i="15"/>
  <c r="L63" i="15"/>
  <c r="M63" i="15"/>
  <c r="A64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A65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A66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A67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A68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A69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A70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A71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A72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A73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A74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A75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A76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A77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A78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A79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A80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A81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A82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A83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A84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B93" i="15"/>
  <c r="C93" i="15"/>
  <c r="D93" i="15"/>
  <c r="E93" i="15"/>
  <c r="F93" i="15"/>
  <c r="G93" i="15"/>
  <c r="H93" i="15"/>
  <c r="I93" i="15"/>
  <c r="J93" i="15"/>
  <c r="K93" i="15"/>
  <c r="L93" i="15"/>
  <c r="A94" i="15"/>
  <c r="B94" i="15"/>
  <c r="C94" i="15"/>
  <c r="D94" i="15"/>
  <c r="E94" i="15"/>
  <c r="F94" i="15"/>
  <c r="G94" i="15"/>
  <c r="H94" i="15"/>
  <c r="I94" i="15"/>
  <c r="J94" i="15"/>
  <c r="K94" i="15"/>
  <c r="L94" i="15"/>
  <c r="A95" i="15"/>
  <c r="B95" i="15"/>
  <c r="C95" i="15"/>
  <c r="D95" i="15"/>
  <c r="E95" i="15"/>
  <c r="F95" i="15"/>
  <c r="G95" i="15"/>
  <c r="H95" i="15"/>
  <c r="I95" i="15"/>
  <c r="J95" i="15"/>
  <c r="K95" i="15"/>
  <c r="L95" i="15"/>
  <c r="A96" i="15"/>
  <c r="B96" i="15"/>
  <c r="C96" i="15"/>
  <c r="D96" i="15"/>
  <c r="E96" i="15"/>
  <c r="F96" i="15"/>
  <c r="G96" i="15"/>
  <c r="H96" i="15"/>
  <c r="I96" i="15"/>
  <c r="J96" i="15"/>
  <c r="K96" i="15"/>
  <c r="L96" i="15"/>
  <c r="A97" i="15"/>
  <c r="B97" i="15"/>
  <c r="C97" i="15"/>
  <c r="D97" i="15"/>
  <c r="E97" i="15"/>
  <c r="F97" i="15"/>
  <c r="G97" i="15"/>
  <c r="H97" i="15"/>
  <c r="I97" i="15"/>
  <c r="J97" i="15"/>
  <c r="K97" i="15"/>
  <c r="L97" i="15"/>
  <c r="A98" i="15"/>
  <c r="B98" i="15"/>
  <c r="C98" i="15"/>
  <c r="D98" i="15"/>
  <c r="E98" i="15"/>
  <c r="F98" i="15"/>
  <c r="G98" i="15"/>
  <c r="H98" i="15"/>
  <c r="I98" i="15"/>
  <c r="J98" i="15"/>
  <c r="K98" i="15"/>
  <c r="L98" i="15"/>
  <c r="A99" i="15"/>
  <c r="B99" i="15"/>
  <c r="C99" i="15"/>
  <c r="D99" i="15"/>
  <c r="E99" i="15"/>
  <c r="F99" i="15"/>
  <c r="G99" i="15"/>
  <c r="H99" i="15"/>
  <c r="I99" i="15"/>
  <c r="J99" i="15"/>
  <c r="K99" i="15"/>
  <c r="L99" i="15"/>
  <c r="A100" i="15"/>
  <c r="B100" i="15"/>
  <c r="C100" i="15"/>
  <c r="D100" i="15"/>
  <c r="E100" i="15"/>
  <c r="F100" i="15"/>
  <c r="G100" i="15"/>
  <c r="H100" i="15"/>
  <c r="I100" i="15"/>
  <c r="J100" i="15"/>
  <c r="K100" i="15"/>
  <c r="L100" i="15"/>
  <c r="A101" i="15"/>
  <c r="B101" i="15"/>
  <c r="C101" i="15"/>
  <c r="D101" i="15"/>
  <c r="E101" i="15"/>
  <c r="F101" i="15"/>
  <c r="G101" i="15"/>
  <c r="H101" i="15"/>
  <c r="I101" i="15"/>
  <c r="J101" i="15"/>
  <c r="K101" i="15"/>
  <c r="L101" i="15"/>
  <c r="A102" i="15"/>
  <c r="B102" i="15"/>
  <c r="C102" i="15"/>
  <c r="D102" i="15"/>
  <c r="E102" i="15"/>
  <c r="F102" i="15"/>
  <c r="G102" i="15"/>
  <c r="H102" i="15"/>
  <c r="I102" i="15"/>
  <c r="J102" i="15"/>
  <c r="K102" i="15"/>
  <c r="L102" i="15"/>
  <c r="A103" i="15"/>
  <c r="B103" i="15"/>
  <c r="C103" i="15"/>
  <c r="D103" i="15"/>
  <c r="E103" i="15"/>
  <c r="F103" i="15"/>
  <c r="G103" i="15"/>
  <c r="H103" i="15"/>
  <c r="I103" i="15"/>
  <c r="J103" i="15"/>
  <c r="K103" i="15"/>
  <c r="L103" i="15"/>
  <c r="A104" i="15"/>
  <c r="B104" i="15"/>
  <c r="C104" i="15"/>
  <c r="D104" i="15"/>
  <c r="E104" i="15"/>
  <c r="F104" i="15"/>
  <c r="G104" i="15"/>
  <c r="H104" i="15"/>
  <c r="I104" i="15"/>
  <c r="J104" i="15"/>
  <c r="K104" i="15"/>
  <c r="L104" i="15"/>
  <c r="A105" i="15"/>
  <c r="B105" i="15"/>
  <c r="C105" i="15"/>
  <c r="D105" i="15"/>
  <c r="E105" i="15"/>
  <c r="F105" i="15"/>
  <c r="G105" i="15"/>
  <c r="H105" i="15"/>
  <c r="I105" i="15"/>
  <c r="J105" i="15"/>
  <c r="K105" i="15"/>
  <c r="L105" i="15"/>
  <c r="A106" i="15"/>
  <c r="B106" i="15"/>
  <c r="C106" i="15"/>
  <c r="D106" i="15"/>
  <c r="E106" i="15"/>
  <c r="F106" i="15"/>
  <c r="G106" i="15"/>
  <c r="H106" i="15"/>
  <c r="I106" i="15"/>
  <c r="J106" i="15"/>
  <c r="K106" i="15"/>
  <c r="L106" i="15"/>
  <c r="A107" i="15"/>
  <c r="B107" i="15"/>
  <c r="C107" i="15"/>
  <c r="D107" i="15"/>
  <c r="E107" i="15"/>
  <c r="F107" i="15"/>
  <c r="G107" i="15"/>
  <c r="H107" i="15"/>
  <c r="I107" i="15"/>
  <c r="J107" i="15"/>
  <c r="K107" i="15"/>
  <c r="L107" i="15"/>
  <c r="A108" i="15"/>
  <c r="B108" i="15"/>
  <c r="C108" i="15"/>
  <c r="D108" i="15"/>
  <c r="E108" i="15"/>
  <c r="F108" i="15"/>
  <c r="G108" i="15"/>
  <c r="H108" i="15"/>
  <c r="I108" i="15"/>
  <c r="J108" i="15"/>
  <c r="K108" i="15"/>
  <c r="L108" i="15"/>
  <c r="A109" i="15"/>
  <c r="B109" i="15"/>
  <c r="C109" i="15"/>
  <c r="D109" i="15"/>
  <c r="E109" i="15"/>
  <c r="F109" i="15"/>
  <c r="G109" i="15"/>
  <c r="H109" i="15"/>
  <c r="I109" i="15"/>
  <c r="J109" i="15"/>
  <c r="K109" i="15"/>
  <c r="L109" i="15"/>
  <c r="A110" i="15"/>
  <c r="B110" i="15"/>
  <c r="C110" i="15"/>
  <c r="D110" i="15"/>
  <c r="E110" i="15"/>
  <c r="F110" i="15"/>
  <c r="G110" i="15"/>
  <c r="H110" i="15"/>
  <c r="I110" i="15"/>
  <c r="J110" i="15"/>
  <c r="K110" i="15"/>
  <c r="L110" i="15"/>
  <c r="A111" i="15"/>
  <c r="B111" i="15"/>
  <c r="C111" i="15"/>
  <c r="D111" i="15"/>
  <c r="E111" i="15"/>
  <c r="F111" i="15"/>
  <c r="G111" i="15"/>
  <c r="H111" i="15"/>
  <c r="I111" i="15"/>
  <c r="J111" i="15"/>
  <c r="K111" i="15"/>
  <c r="L111" i="15"/>
  <c r="A112" i="15"/>
  <c r="B112" i="15"/>
  <c r="C112" i="15"/>
  <c r="D112" i="15"/>
  <c r="E112" i="15"/>
  <c r="F112" i="15"/>
  <c r="G112" i="15"/>
  <c r="H112" i="15"/>
  <c r="I112" i="15"/>
  <c r="J112" i="15"/>
  <c r="K112" i="15"/>
  <c r="L112" i="15"/>
  <c r="A113" i="15"/>
  <c r="B113" i="15"/>
  <c r="C113" i="15"/>
  <c r="D113" i="15"/>
  <c r="E113" i="15"/>
  <c r="F113" i="15"/>
  <c r="G113" i="15"/>
  <c r="H113" i="15"/>
  <c r="I113" i="15"/>
  <c r="J113" i="15"/>
  <c r="K113" i="15"/>
  <c r="L113" i="15"/>
  <c r="A114" i="15"/>
  <c r="B114" i="15"/>
  <c r="C114" i="15"/>
  <c r="D114" i="15"/>
  <c r="E114" i="15"/>
  <c r="F114" i="15"/>
  <c r="G114" i="15"/>
  <c r="H114" i="15"/>
  <c r="I114" i="15"/>
  <c r="J114" i="15"/>
  <c r="K114" i="15"/>
  <c r="L114" i="15"/>
  <c r="A115" i="15"/>
  <c r="B115" i="15"/>
  <c r="C115" i="15"/>
  <c r="D115" i="15"/>
  <c r="E115" i="15"/>
  <c r="F115" i="15"/>
  <c r="G115" i="15"/>
  <c r="H115" i="15"/>
  <c r="I115" i="15"/>
  <c r="J115" i="15"/>
  <c r="K115" i="15"/>
  <c r="L115" i="15"/>
  <c r="A116" i="15"/>
  <c r="B116" i="15"/>
  <c r="C116" i="15"/>
  <c r="D116" i="15"/>
  <c r="E116" i="15"/>
  <c r="F116" i="15"/>
  <c r="G116" i="15"/>
  <c r="H116" i="15"/>
  <c r="I116" i="15"/>
  <c r="J116" i="15"/>
  <c r="K116" i="15"/>
  <c r="L116" i="15"/>
  <c r="A117" i="15"/>
  <c r="B117" i="15"/>
  <c r="C117" i="15"/>
  <c r="D117" i="15"/>
  <c r="E117" i="15"/>
  <c r="F117" i="15"/>
  <c r="G117" i="15"/>
  <c r="H117" i="15"/>
  <c r="I117" i="15"/>
  <c r="J117" i="15"/>
  <c r="K117" i="15"/>
  <c r="L117" i="15"/>
  <c r="A121" i="15"/>
  <c r="B121" i="15"/>
  <c r="C121" i="15"/>
  <c r="D121" i="15"/>
  <c r="F121" i="15"/>
  <c r="G121" i="15"/>
  <c r="H121" i="15"/>
  <c r="I121" i="15"/>
  <c r="J121" i="15"/>
  <c r="A122" i="15"/>
  <c r="B122" i="15"/>
  <c r="C122" i="15"/>
  <c r="D122" i="15"/>
  <c r="F122" i="15"/>
  <c r="G122" i="15"/>
  <c r="H122" i="15"/>
  <c r="I122" i="15"/>
  <c r="J122" i="15"/>
  <c r="A123" i="15"/>
  <c r="B123" i="15"/>
  <c r="C123" i="15"/>
  <c r="D123" i="15"/>
  <c r="F123" i="15"/>
  <c r="G123" i="15"/>
  <c r="H123" i="15"/>
  <c r="I123" i="15"/>
  <c r="J123" i="15"/>
  <c r="A124" i="15"/>
  <c r="B124" i="15"/>
  <c r="C124" i="15"/>
  <c r="D124" i="15"/>
  <c r="E124" i="15"/>
  <c r="F124" i="15"/>
  <c r="G124" i="15"/>
  <c r="H124" i="15"/>
  <c r="I124" i="15"/>
  <c r="J124" i="15"/>
  <c r="A125" i="15"/>
  <c r="B125" i="15"/>
  <c r="C125" i="15"/>
  <c r="D125" i="15"/>
  <c r="E125" i="15"/>
  <c r="F125" i="15"/>
  <c r="G125" i="15"/>
  <c r="H125" i="15"/>
  <c r="I125" i="15"/>
  <c r="J125" i="15"/>
  <c r="A126" i="15"/>
  <c r="B126" i="15"/>
  <c r="C126" i="15"/>
  <c r="D126" i="15"/>
  <c r="E126" i="15"/>
  <c r="F126" i="15"/>
  <c r="G126" i="15"/>
  <c r="H126" i="15"/>
  <c r="I126" i="15"/>
  <c r="J126" i="15"/>
  <c r="A127" i="15"/>
  <c r="B127" i="15"/>
  <c r="C127" i="15"/>
  <c r="D127" i="15"/>
  <c r="E127" i="15"/>
  <c r="F127" i="15"/>
  <c r="G127" i="15"/>
  <c r="H127" i="15"/>
  <c r="I127" i="15"/>
  <c r="J127" i="15"/>
  <c r="A128" i="15"/>
  <c r="B128" i="15"/>
  <c r="C128" i="15"/>
  <c r="D128" i="15"/>
  <c r="E128" i="15"/>
  <c r="F128" i="15"/>
  <c r="G128" i="15"/>
  <c r="H128" i="15"/>
  <c r="I128" i="15"/>
  <c r="J128" i="15"/>
  <c r="A129" i="15"/>
  <c r="B129" i="15"/>
  <c r="C129" i="15"/>
  <c r="D129" i="15"/>
  <c r="E129" i="15"/>
  <c r="F129" i="15"/>
  <c r="G129" i="15"/>
  <c r="H129" i="15"/>
  <c r="I129" i="15"/>
  <c r="J129" i="15"/>
  <c r="A130" i="15"/>
  <c r="B130" i="15"/>
  <c r="C130" i="15"/>
  <c r="D130" i="15"/>
  <c r="E130" i="15"/>
  <c r="F130" i="15"/>
  <c r="G130" i="15"/>
  <c r="H130" i="15"/>
  <c r="I130" i="15"/>
  <c r="J130" i="15"/>
  <c r="A131" i="15"/>
  <c r="B131" i="15"/>
  <c r="C131" i="15"/>
  <c r="D131" i="15"/>
  <c r="E131" i="15"/>
  <c r="F131" i="15"/>
  <c r="G131" i="15"/>
  <c r="H131" i="15"/>
  <c r="I131" i="15"/>
  <c r="J131" i="15"/>
  <c r="A132" i="15"/>
  <c r="B132" i="15"/>
  <c r="C132" i="15"/>
  <c r="D132" i="15"/>
  <c r="E132" i="15"/>
  <c r="F132" i="15"/>
  <c r="G132" i="15"/>
  <c r="H132" i="15"/>
  <c r="I132" i="15"/>
  <c r="J132" i="15"/>
  <c r="A133" i="15"/>
  <c r="B133" i="15"/>
  <c r="C133" i="15"/>
  <c r="D133" i="15"/>
  <c r="E133" i="15"/>
  <c r="F133" i="15"/>
  <c r="G133" i="15"/>
  <c r="H133" i="15"/>
  <c r="I133" i="15"/>
  <c r="J133" i="15"/>
  <c r="A134" i="15"/>
  <c r="B134" i="15"/>
  <c r="C134" i="15"/>
  <c r="D134" i="15"/>
  <c r="E134" i="15"/>
  <c r="F134" i="15"/>
  <c r="G134" i="15"/>
  <c r="H134" i="15"/>
  <c r="I134" i="15"/>
  <c r="J134" i="15"/>
  <c r="A135" i="15"/>
  <c r="B135" i="15"/>
  <c r="C135" i="15"/>
  <c r="D135" i="15"/>
  <c r="E135" i="15"/>
  <c r="F135" i="15"/>
  <c r="G135" i="15"/>
  <c r="H135" i="15"/>
  <c r="I135" i="15"/>
  <c r="J135" i="15"/>
  <c r="A136" i="15"/>
  <c r="B136" i="15"/>
  <c r="C136" i="15"/>
  <c r="D136" i="15"/>
  <c r="E136" i="15"/>
  <c r="F136" i="15"/>
  <c r="G136" i="15"/>
  <c r="H136" i="15"/>
  <c r="I136" i="15"/>
  <c r="J136" i="15"/>
  <c r="A137" i="15"/>
  <c r="B137" i="15"/>
  <c r="C137" i="15"/>
  <c r="D137" i="15"/>
  <c r="E137" i="15"/>
  <c r="F137" i="15"/>
  <c r="G137" i="15"/>
  <c r="H137" i="15"/>
  <c r="I137" i="15"/>
  <c r="J137" i="15"/>
  <c r="A138" i="15"/>
  <c r="B138" i="15"/>
  <c r="C138" i="15"/>
  <c r="D138" i="15"/>
  <c r="E138" i="15"/>
  <c r="F138" i="15"/>
  <c r="G138" i="15"/>
  <c r="H138" i="15"/>
  <c r="I138" i="15"/>
  <c r="J138" i="15"/>
  <c r="A139" i="15"/>
  <c r="B139" i="15"/>
  <c r="C139" i="15"/>
  <c r="D139" i="15"/>
  <c r="E139" i="15"/>
  <c r="F139" i="15"/>
  <c r="G139" i="15"/>
  <c r="H139" i="15"/>
  <c r="I139" i="15"/>
  <c r="J139" i="15"/>
  <c r="A140" i="15"/>
  <c r="B140" i="15"/>
  <c r="C140" i="15"/>
  <c r="D140" i="15"/>
  <c r="E140" i="15"/>
  <c r="F140" i="15"/>
  <c r="G140" i="15"/>
  <c r="H140" i="15"/>
  <c r="I140" i="15"/>
  <c r="J140" i="15"/>
  <c r="A141" i="15"/>
  <c r="B141" i="15"/>
  <c r="C141" i="15"/>
  <c r="D141" i="15"/>
  <c r="E141" i="15"/>
  <c r="F141" i="15"/>
  <c r="G141" i="15"/>
  <c r="H141" i="15"/>
  <c r="I141" i="15"/>
  <c r="J141" i="15"/>
  <c r="A142" i="15"/>
  <c r="B142" i="15"/>
  <c r="C142" i="15"/>
  <c r="D142" i="15"/>
  <c r="E142" i="15"/>
  <c r="F142" i="15"/>
  <c r="G142" i="15"/>
  <c r="H142" i="15"/>
  <c r="I142" i="15"/>
  <c r="J142" i="15"/>
  <c r="A143" i="15"/>
  <c r="B143" i="15"/>
  <c r="C143" i="15"/>
  <c r="D143" i="15"/>
  <c r="E143" i="15"/>
  <c r="F143" i="15"/>
  <c r="G143" i="15"/>
  <c r="H143" i="15"/>
  <c r="I143" i="15"/>
  <c r="J143" i="15"/>
  <c r="A144" i="15"/>
  <c r="B144" i="15"/>
  <c r="C144" i="15"/>
  <c r="D144" i="15"/>
  <c r="E144" i="15"/>
  <c r="F144" i="15"/>
  <c r="G144" i="15"/>
  <c r="H144" i="15"/>
  <c r="I144" i="15"/>
  <c r="J144" i="15"/>
  <c r="A145" i="15"/>
  <c r="B145" i="15"/>
  <c r="C145" i="15"/>
  <c r="D145" i="15"/>
  <c r="E145" i="15"/>
  <c r="F145" i="15"/>
  <c r="G145" i="15"/>
  <c r="H145" i="15"/>
  <c r="I145" i="15"/>
  <c r="J145" i="15"/>
  <c r="C3" i="17"/>
  <c r="F3" i="17"/>
  <c r="C4" i="17"/>
  <c r="F4" i="17"/>
  <c r="L4" i="17"/>
  <c r="C5" i="17"/>
  <c r="F5" i="17"/>
  <c r="L5" i="17"/>
  <c r="C6" i="17"/>
  <c r="F6" i="17"/>
  <c r="L6" i="17"/>
  <c r="C7" i="17"/>
  <c r="F7" i="17"/>
  <c r="L7" i="17"/>
  <c r="C8" i="17"/>
  <c r="F8" i="17"/>
  <c r="L8" i="17"/>
  <c r="C9" i="17"/>
  <c r="F9" i="17"/>
  <c r="L9" i="17"/>
  <c r="C10" i="17"/>
  <c r="F10" i="17"/>
  <c r="L10" i="17"/>
  <c r="C11" i="17"/>
  <c r="F11" i="17"/>
  <c r="L11" i="17"/>
  <c r="C12" i="17"/>
  <c r="F12" i="17"/>
  <c r="L12" i="17"/>
  <c r="C13" i="17"/>
  <c r="F13" i="17"/>
  <c r="L13" i="17"/>
  <c r="C14" i="17"/>
  <c r="F14" i="17"/>
  <c r="L14" i="17"/>
  <c r="C15" i="17"/>
  <c r="F15" i="17"/>
  <c r="L15" i="17"/>
  <c r="C16" i="17"/>
  <c r="F16" i="17"/>
  <c r="L16" i="17"/>
  <c r="C17" i="17"/>
  <c r="F17" i="17"/>
  <c r="L17" i="17"/>
  <c r="C18" i="17"/>
  <c r="F18" i="17"/>
  <c r="L18" i="17"/>
  <c r="O18" i="17"/>
  <c r="C19" i="17"/>
  <c r="F19" i="17"/>
  <c r="L19" i="17"/>
  <c r="O19" i="17"/>
  <c r="C20" i="17"/>
  <c r="F20" i="17"/>
  <c r="L20" i="17"/>
  <c r="O20" i="17"/>
  <c r="C21" i="17"/>
  <c r="F21" i="17"/>
  <c r="L21" i="17"/>
  <c r="O21" i="17"/>
  <c r="C22" i="17"/>
  <c r="F22" i="17"/>
  <c r="L22" i="17"/>
  <c r="O22" i="17"/>
  <c r="C23" i="17"/>
  <c r="F23" i="17"/>
  <c r="L23" i="17"/>
  <c r="O23" i="17"/>
  <c r="C24" i="17"/>
  <c r="F24" i="17"/>
  <c r="L24" i="17"/>
  <c r="O24" i="17"/>
  <c r="C25" i="17"/>
  <c r="F25" i="17"/>
  <c r="L25" i="17"/>
  <c r="O25" i="17"/>
  <c r="C26" i="17"/>
  <c r="F26" i="17"/>
  <c r="L26" i="17"/>
  <c r="O26" i="17"/>
  <c r="C27" i="17"/>
  <c r="F27" i="17"/>
  <c r="L27" i="17"/>
  <c r="O27" i="17"/>
  <c r="C28" i="17"/>
  <c r="F28" i="17"/>
  <c r="L28" i="17"/>
  <c r="O28" i="17"/>
  <c r="C29" i="17"/>
  <c r="F29" i="17"/>
  <c r="L29" i="17"/>
  <c r="O29" i="17"/>
  <c r="C30" i="17"/>
  <c r="F30" i="17"/>
  <c r="L30" i="17"/>
  <c r="O30" i="17"/>
  <c r="C31" i="17"/>
  <c r="F31" i="17"/>
  <c r="L31" i="17"/>
  <c r="O31" i="17"/>
  <c r="C32" i="17"/>
  <c r="F32" i="17"/>
  <c r="L32" i="17"/>
  <c r="O32" i="17"/>
  <c r="C33" i="17"/>
  <c r="F33" i="17"/>
  <c r="L33" i="17"/>
  <c r="O33" i="17"/>
  <c r="C34" i="17"/>
  <c r="F34" i="17"/>
  <c r="L34" i="17"/>
  <c r="O34" i="17"/>
  <c r="C35" i="17"/>
  <c r="F35" i="17"/>
  <c r="L35" i="17"/>
  <c r="O35" i="17"/>
  <c r="C36" i="17"/>
  <c r="F36" i="17"/>
  <c r="L36" i="17"/>
  <c r="O36" i="17"/>
  <c r="C37" i="17"/>
  <c r="F37" i="17"/>
  <c r="L37" i="17"/>
  <c r="O37" i="17"/>
  <c r="C38" i="17"/>
  <c r="F38" i="17"/>
  <c r="L38" i="17"/>
  <c r="O38" i="17"/>
  <c r="C39" i="17"/>
  <c r="F39" i="17"/>
  <c r="L39" i="17"/>
  <c r="O39" i="17"/>
  <c r="C40" i="17"/>
  <c r="F40" i="17"/>
  <c r="L40" i="17"/>
  <c r="O40" i="17"/>
  <c r="C41" i="17"/>
  <c r="F41" i="17"/>
  <c r="L41" i="17"/>
  <c r="O41" i="17"/>
  <c r="P41" i="17"/>
  <c r="C42" i="17"/>
  <c r="F42" i="17"/>
  <c r="L42" i="17"/>
  <c r="O42" i="17"/>
  <c r="P42" i="17"/>
  <c r="C43" i="17"/>
  <c r="F43" i="17"/>
  <c r="L43" i="17"/>
  <c r="O43" i="17"/>
  <c r="P43" i="17"/>
  <c r="C44" i="17"/>
  <c r="F44" i="17"/>
  <c r="L44" i="17"/>
  <c r="O44" i="17"/>
  <c r="P44" i="17"/>
  <c r="C45" i="17"/>
  <c r="F45" i="17"/>
  <c r="L45" i="17"/>
  <c r="O45" i="17"/>
  <c r="P45" i="17"/>
  <c r="C46" i="17"/>
  <c r="F46" i="17"/>
  <c r="L46" i="17"/>
  <c r="O46" i="17"/>
  <c r="P46" i="17"/>
  <c r="C47" i="17"/>
  <c r="F47" i="17"/>
  <c r="L47" i="17"/>
  <c r="O47" i="17"/>
  <c r="P47" i="17"/>
  <c r="C48" i="17"/>
  <c r="F48" i="17"/>
  <c r="L48" i="17"/>
  <c r="O48" i="17"/>
  <c r="P48" i="17"/>
  <c r="C49" i="17"/>
  <c r="F49" i="17"/>
  <c r="L49" i="17"/>
  <c r="O49" i="17"/>
  <c r="P49" i="17"/>
  <c r="C50" i="17"/>
  <c r="F50" i="17"/>
  <c r="L50" i="17"/>
  <c r="O50" i="17"/>
  <c r="P50" i="17"/>
  <c r="C51" i="17"/>
  <c r="F51" i="17"/>
  <c r="L51" i="17"/>
  <c r="O51" i="17"/>
  <c r="P51" i="17"/>
  <c r="C52" i="17"/>
  <c r="F52" i="17"/>
  <c r="L52" i="17"/>
  <c r="O52" i="17"/>
  <c r="P52" i="17"/>
  <c r="C53" i="17"/>
  <c r="F53" i="17"/>
  <c r="L53" i="17"/>
  <c r="O53" i="17"/>
  <c r="P53" i="17"/>
  <c r="C54" i="17"/>
  <c r="F54" i="17"/>
  <c r="L54" i="17"/>
  <c r="O54" i="17"/>
  <c r="P54" i="17"/>
  <c r="C55" i="17"/>
  <c r="F55" i="17"/>
  <c r="L55" i="17"/>
  <c r="O55" i="17"/>
  <c r="P55" i="17"/>
  <c r="C56" i="17"/>
  <c r="F56" i="17"/>
  <c r="L56" i="17"/>
  <c r="O56" i="17"/>
  <c r="P56" i="17"/>
  <c r="C57" i="17"/>
  <c r="F57" i="17"/>
  <c r="L57" i="17"/>
  <c r="O57" i="17"/>
  <c r="P57" i="17"/>
  <c r="C58" i="17"/>
  <c r="F58" i="17"/>
  <c r="L58" i="17"/>
  <c r="O58" i="17"/>
  <c r="P58" i="17"/>
  <c r="C59" i="17"/>
  <c r="F59" i="17"/>
  <c r="L59" i="17"/>
  <c r="O59" i="17"/>
  <c r="P59" i="17"/>
  <c r="C60" i="17"/>
  <c r="F60" i="17"/>
  <c r="L60" i="17"/>
  <c r="O60" i="17"/>
  <c r="P60" i="17"/>
  <c r="C61" i="17"/>
  <c r="F61" i="17"/>
  <c r="L61" i="17"/>
  <c r="O61" i="17"/>
  <c r="P61" i="17"/>
  <c r="C62" i="17"/>
  <c r="F62" i="17"/>
  <c r="L62" i="17"/>
  <c r="O62" i="17"/>
  <c r="P62" i="17"/>
  <c r="C63" i="17"/>
  <c r="F63" i="17"/>
  <c r="L63" i="17"/>
  <c r="O63" i="17"/>
  <c r="P63" i="17"/>
  <c r="C64" i="17"/>
  <c r="F64" i="17"/>
  <c r="L64" i="17"/>
  <c r="O64" i="17"/>
  <c r="P64" i="17"/>
  <c r="C65" i="17"/>
  <c r="F65" i="17"/>
  <c r="L65" i="17"/>
  <c r="O65" i="17"/>
  <c r="P65" i="17"/>
  <c r="C66" i="17"/>
  <c r="F66" i="17"/>
  <c r="C67" i="17"/>
  <c r="F67" i="17"/>
  <c r="C68" i="17"/>
  <c r="F68" i="17"/>
  <c r="C69" i="17"/>
  <c r="F69" i="17"/>
  <c r="C70" i="17"/>
  <c r="F70" i="17"/>
  <c r="C71" i="17"/>
  <c r="F71" i="17"/>
  <c r="C72" i="17"/>
  <c r="F72" i="17"/>
  <c r="C73" i="17"/>
  <c r="F73" i="17"/>
  <c r="C74" i="17"/>
  <c r="F74" i="17"/>
  <c r="C75" i="17"/>
  <c r="F75" i="17"/>
  <c r="C76" i="17"/>
  <c r="F76" i="17"/>
  <c r="C77" i="17"/>
  <c r="F77" i="17"/>
  <c r="C78" i="17"/>
  <c r="F78" i="17"/>
  <c r="C79" i="17"/>
  <c r="F79" i="17"/>
  <c r="C80" i="17"/>
  <c r="F80" i="17"/>
  <c r="C81" i="17"/>
  <c r="F81" i="17"/>
  <c r="C82" i="17"/>
  <c r="F82" i="17"/>
  <c r="C83" i="17"/>
  <c r="F83" i="17"/>
  <c r="C84" i="17"/>
  <c r="F84" i="17"/>
  <c r="C85" i="17"/>
  <c r="F85" i="17"/>
  <c r="C86" i="17"/>
  <c r="F86" i="17"/>
  <c r="C87" i="17"/>
  <c r="F87" i="17"/>
  <c r="C88" i="17"/>
  <c r="F88" i="17"/>
  <c r="C89" i="17"/>
  <c r="F89" i="17"/>
  <c r="C90" i="17"/>
  <c r="F90" i="17"/>
  <c r="C91" i="17"/>
  <c r="F91" i="17"/>
  <c r="C92" i="17"/>
  <c r="F92" i="17"/>
  <c r="C93" i="17"/>
  <c r="F93" i="17"/>
  <c r="C94" i="17"/>
  <c r="F94" i="17"/>
  <c r="C95" i="17"/>
  <c r="F95" i="17"/>
  <c r="C96" i="17"/>
  <c r="F96" i="17"/>
  <c r="C97" i="17"/>
  <c r="F97" i="17"/>
  <c r="C98" i="17"/>
  <c r="F98" i="17"/>
  <c r="C99" i="17"/>
  <c r="F99" i="17"/>
  <c r="C100" i="17"/>
  <c r="F100" i="17"/>
  <c r="C101" i="17"/>
  <c r="F101" i="17"/>
  <c r="C102" i="17"/>
  <c r="F102" i="17"/>
  <c r="C103" i="17"/>
  <c r="F103" i="17"/>
  <c r="C104" i="17"/>
  <c r="F104" i="17"/>
  <c r="C105" i="17"/>
  <c r="F105" i="17"/>
  <c r="C106" i="17"/>
  <c r="F106" i="17"/>
  <c r="C107" i="17"/>
  <c r="F107" i="17"/>
  <c r="C108" i="17"/>
  <c r="F108" i="17"/>
  <c r="C109" i="17"/>
  <c r="F109" i="17"/>
  <c r="C110" i="17"/>
  <c r="F110" i="17"/>
  <c r="C111" i="17"/>
  <c r="F111" i="17"/>
  <c r="C112" i="17"/>
  <c r="F112" i="17"/>
  <c r="C113" i="17"/>
  <c r="F113" i="17"/>
  <c r="C114" i="17"/>
  <c r="F114" i="17"/>
  <c r="C115" i="17"/>
  <c r="F115" i="17"/>
  <c r="C116" i="17"/>
  <c r="F116" i="17"/>
  <c r="C117" i="17"/>
  <c r="F117" i="17"/>
  <c r="C118" i="17"/>
  <c r="F118" i="17"/>
  <c r="C119" i="17"/>
  <c r="F119" i="17"/>
  <c r="C120" i="17"/>
  <c r="F120" i="17"/>
  <c r="C121" i="17"/>
  <c r="F121" i="17"/>
  <c r="C122" i="17"/>
  <c r="F122" i="17"/>
  <c r="C123" i="17"/>
  <c r="F123" i="17"/>
  <c r="C124" i="17"/>
  <c r="F124" i="17"/>
  <c r="C125" i="17"/>
  <c r="F125" i="17"/>
  <c r="C126" i="17"/>
  <c r="F126" i="17"/>
  <c r="C127" i="17"/>
  <c r="F127" i="17"/>
  <c r="C128" i="17"/>
  <c r="F128" i="17"/>
  <c r="C129" i="17"/>
  <c r="F129" i="17"/>
  <c r="C130" i="17"/>
  <c r="F130" i="17"/>
  <c r="C131" i="17"/>
  <c r="F131" i="17"/>
  <c r="C132" i="17"/>
  <c r="F132" i="17"/>
  <c r="C133" i="17"/>
  <c r="F133" i="17"/>
  <c r="C134" i="17"/>
  <c r="F134" i="17"/>
  <c r="C135" i="17"/>
  <c r="F135" i="17"/>
  <c r="C136" i="17"/>
  <c r="F136" i="17"/>
  <c r="C137" i="17"/>
  <c r="F137" i="17"/>
  <c r="C138" i="17"/>
  <c r="F138" i="17"/>
  <c r="C139" i="17"/>
  <c r="F139" i="17"/>
  <c r="C140" i="17"/>
  <c r="F140" i="17"/>
  <c r="C141" i="17"/>
  <c r="F141" i="17"/>
  <c r="C142" i="17"/>
  <c r="F142" i="17"/>
  <c r="C143" i="17"/>
  <c r="F143" i="17"/>
  <c r="C144" i="17"/>
  <c r="F144" i="17"/>
  <c r="C145" i="17"/>
  <c r="F145" i="17"/>
  <c r="C146" i="17"/>
  <c r="F146" i="17"/>
  <c r="C147" i="17"/>
  <c r="F147" i="17"/>
  <c r="C148" i="17"/>
  <c r="F148" i="17"/>
  <c r="C149" i="17"/>
  <c r="F149" i="17"/>
  <c r="C150" i="17"/>
  <c r="F150" i="17"/>
  <c r="C151" i="17"/>
  <c r="F151" i="17"/>
  <c r="C152" i="17"/>
  <c r="F152" i="17"/>
  <c r="C153" i="17"/>
  <c r="F153" i="17"/>
  <c r="C154" i="17"/>
  <c r="F154" i="17"/>
  <c r="C155" i="17"/>
  <c r="F155" i="17"/>
  <c r="C156" i="17"/>
  <c r="F156" i="17"/>
  <c r="C157" i="17"/>
  <c r="F157" i="17"/>
  <c r="C158" i="17"/>
  <c r="F158" i="17"/>
  <c r="C159" i="17"/>
  <c r="F159" i="17"/>
  <c r="C160" i="17"/>
  <c r="F160" i="17"/>
  <c r="C161" i="17"/>
  <c r="F161" i="17"/>
  <c r="C162" i="17"/>
  <c r="F162" i="17"/>
  <c r="C163" i="17"/>
  <c r="F163" i="17"/>
  <c r="C164" i="17"/>
  <c r="F164" i="17"/>
  <c r="C165" i="17"/>
  <c r="F165" i="17"/>
  <c r="C166" i="17"/>
  <c r="F166" i="17"/>
  <c r="C167" i="17"/>
  <c r="F167" i="17"/>
  <c r="C168" i="17"/>
  <c r="F168" i="17"/>
  <c r="C169" i="17"/>
  <c r="F169" i="17"/>
  <c r="C170" i="17"/>
  <c r="F170" i="17"/>
  <c r="C171" i="17"/>
  <c r="F171" i="17"/>
  <c r="C172" i="17"/>
  <c r="F172" i="17"/>
  <c r="C173" i="17"/>
  <c r="F173" i="17"/>
  <c r="C174" i="17"/>
  <c r="F174" i="17"/>
  <c r="C175" i="17"/>
  <c r="F175" i="17"/>
  <c r="C176" i="17"/>
  <c r="F176" i="17"/>
  <c r="C177" i="17"/>
  <c r="F177" i="17"/>
  <c r="C178" i="17"/>
  <c r="F178" i="17"/>
  <c r="C179" i="17"/>
  <c r="F179" i="17"/>
  <c r="C180" i="17"/>
  <c r="F180" i="17"/>
  <c r="C181" i="17"/>
  <c r="F181" i="17"/>
  <c r="C182" i="17"/>
  <c r="F182" i="17"/>
  <c r="C183" i="17"/>
  <c r="F183" i="17"/>
  <c r="C184" i="17"/>
  <c r="F184" i="17"/>
  <c r="C185" i="17"/>
  <c r="F185" i="17"/>
  <c r="C186" i="17"/>
  <c r="F186" i="17"/>
  <c r="C187" i="17"/>
  <c r="F187" i="17"/>
  <c r="C188" i="17"/>
  <c r="F188" i="17"/>
  <c r="C189" i="17"/>
  <c r="F189" i="17"/>
  <c r="C190" i="17"/>
  <c r="F190" i="17"/>
  <c r="C191" i="17"/>
  <c r="F191" i="17"/>
  <c r="C192" i="17"/>
  <c r="F192" i="17"/>
  <c r="C193" i="17"/>
  <c r="F193" i="17"/>
  <c r="C194" i="17"/>
  <c r="F194" i="17"/>
  <c r="C195" i="17"/>
  <c r="F195" i="17"/>
  <c r="C196" i="17"/>
  <c r="F196" i="17"/>
  <c r="C197" i="17"/>
  <c r="F197" i="17"/>
  <c r="C198" i="17"/>
  <c r="F198" i="17"/>
  <c r="C199" i="17"/>
  <c r="F199" i="17"/>
  <c r="C200" i="17"/>
  <c r="F200" i="17"/>
  <c r="C201" i="17"/>
  <c r="F201" i="17"/>
  <c r="C202" i="17"/>
  <c r="F202" i="17"/>
  <c r="C203" i="17"/>
  <c r="F203" i="17"/>
  <c r="C204" i="17"/>
  <c r="F204" i="17"/>
  <c r="C205" i="17"/>
  <c r="F205" i="17"/>
  <c r="C206" i="17"/>
  <c r="F206" i="17"/>
  <c r="C207" i="17"/>
  <c r="F207" i="17"/>
  <c r="C208" i="17"/>
  <c r="F208" i="17"/>
  <c r="C209" i="17"/>
  <c r="F209" i="17"/>
  <c r="C210" i="17"/>
  <c r="F210" i="17"/>
  <c r="C211" i="17"/>
  <c r="F211" i="17"/>
  <c r="C212" i="17"/>
  <c r="F212" i="17"/>
  <c r="C213" i="17"/>
  <c r="F213" i="17"/>
  <c r="C214" i="17"/>
  <c r="F214" i="17"/>
  <c r="C215" i="17"/>
  <c r="F215" i="17"/>
  <c r="C216" i="17"/>
  <c r="F216" i="17"/>
  <c r="C217" i="17"/>
  <c r="F217" i="17"/>
  <c r="C218" i="17"/>
  <c r="F218" i="17"/>
  <c r="C219" i="17"/>
  <c r="F219" i="17"/>
  <c r="C220" i="17"/>
  <c r="F220" i="17"/>
  <c r="C221" i="17"/>
  <c r="F221" i="17"/>
  <c r="C222" i="17"/>
  <c r="F222" i="17"/>
  <c r="C223" i="17"/>
  <c r="F223" i="17"/>
  <c r="C224" i="17"/>
  <c r="F224" i="17"/>
  <c r="C225" i="17"/>
  <c r="F225" i="17"/>
  <c r="C226" i="17"/>
  <c r="F226" i="17"/>
  <c r="C227" i="17"/>
  <c r="F227" i="17"/>
  <c r="C228" i="17"/>
  <c r="F228" i="17"/>
  <c r="C229" i="17"/>
  <c r="F229" i="17"/>
  <c r="C230" i="17"/>
  <c r="F230" i="17"/>
  <c r="C231" i="17"/>
  <c r="F231" i="17"/>
  <c r="C232" i="17"/>
  <c r="F232" i="17"/>
  <c r="C233" i="17"/>
  <c r="F233" i="17"/>
  <c r="C234" i="17"/>
  <c r="F234" i="17"/>
  <c r="C235" i="17"/>
  <c r="F235" i="17"/>
  <c r="C236" i="17"/>
  <c r="F236" i="17"/>
  <c r="C237" i="17"/>
  <c r="F237" i="17"/>
  <c r="C238" i="17"/>
  <c r="F238" i="17"/>
  <c r="C239" i="17"/>
  <c r="F239" i="17"/>
  <c r="C240" i="17"/>
  <c r="F240" i="17"/>
  <c r="C241" i="17"/>
  <c r="F241" i="17"/>
  <c r="C242" i="17"/>
  <c r="F242" i="17"/>
  <c r="C243" i="17"/>
  <c r="F243" i="17"/>
  <c r="C244" i="17"/>
  <c r="F244" i="17"/>
  <c r="C245" i="17"/>
  <c r="F245" i="17"/>
  <c r="C246" i="17"/>
  <c r="F246" i="17"/>
  <c r="C247" i="17"/>
  <c r="F247" i="17"/>
  <c r="C248" i="17"/>
  <c r="F248" i="17"/>
  <c r="C249" i="17"/>
  <c r="F249" i="17"/>
  <c r="C250" i="17"/>
  <c r="F250" i="17"/>
  <c r="C251" i="17"/>
  <c r="F251" i="17"/>
  <c r="C252" i="17"/>
  <c r="F252" i="17"/>
  <c r="C253" i="17"/>
  <c r="F253" i="17"/>
  <c r="C254" i="17"/>
  <c r="F254" i="17"/>
  <c r="C255" i="17"/>
  <c r="F255" i="17"/>
  <c r="C256" i="17"/>
  <c r="F256" i="17"/>
  <c r="C257" i="17"/>
  <c r="F257" i="17"/>
  <c r="C258" i="17"/>
  <c r="F258" i="17"/>
  <c r="C259" i="17"/>
  <c r="F259" i="17"/>
  <c r="C260" i="17"/>
  <c r="F260" i="17"/>
  <c r="C261" i="17"/>
  <c r="F261" i="17"/>
  <c r="C262" i="17"/>
  <c r="F262" i="17"/>
  <c r="C263" i="17"/>
  <c r="F263" i="17"/>
  <c r="C264" i="17"/>
  <c r="F264" i="17"/>
  <c r="C265" i="17"/>
  <c r="F265" i="17"/>
  <c r="C266" i="17"/>
  <c r="F266" i="17"/>
  <c r="C267" i="17"/>
  <c r="F267" i="17"/>
  <c r="C268" i="17"/>
  <c r="F268" i="17"/>
  <c r="C269" i="17"/>
  <c r="F269" i="17"/>
  <c r="C270" i="17"/>
  <c r="F270" i="17"/>
  <c r="C271" i="17"/>
  <c r="F271" i="17"/>
  <c r="C272" i="17"/>
  <c r="F272" i="17"/>
  <c r="C273" i="17"/>
  <c r="F273" i="17"/>
  <c r="C274" i="17"/>
  <c r="F274" i="17"/>
  <c r="C275" i="17"/>
  <c r="F275" i="17"/>
  <c r="C276" i="17"/>
  <c r="F276" i="17"/>
  <c r="C277" i="17"/>
  <c r="F277" i="17"/>
  <c r="C278" i="17"/>
  <c r="F278" i="17"/>
  <c r="C279" i="17"/>
  <c r="F279" i="17"/>
  <c r="C280" i="17"/>
  <c r="F280" i="17"/>
  <c r="C281" i="17"/>
  <c r="F281" i="17"/>
  <c r="C282" i="17"/>
  <c r="F282" i="17"/>
  <c r="C283" i="17"/>
  <c r="F283" i="17"/>
  <c r="C284" i="17"/>
  <c r="F284" i="17"/>
  <c r="C285" i="17"/>
  <c r="F285" i="17"/>
  <c r="C286" i="17"/>
  <c r="F286" i="17"/>
  <c r="C287" i="17"/>
  <c r="F287" i="17"/>
  <c r="C288" i="17"/>
  <c r="F288" i="17"/>
  <c r="C289" i="17"/>
  <c r="F289" i="17"/>
  <c r="C290" i="17"/>
  <c r="F290" i="17"/>
  <c r="C291" i="17"/>
  <c r="F291" i="17"/>
  <c r="C292" i="17"/>
  <c r="F292" i="17"/>
  <c r="C293" i="17"/>
  <c r="F293" i="17"/>
  <c r="C294" i="17"/>
  <c r="F294" i="17"/>
  <c r="C295" i="17"/>
  <c r="F295" i="17"/>
  <c r="C296" i="17"/>
  <c r="F296" i="17"/>
  <c r="C297" i="17"/>
  <c r="F297" i="17"/>
  <c r="C298" i="17"/>
  <c r="F298" i="17"/>
  <c r="C299" i="17"/>
  <c r="F299" i="17"/>
  <c r="C300" i="17"/>
  <c r="F300" i="17"/>
  <c r="C301" i="17"/>
  <c r="F301" i="17"/>
  <c r="C302" i="17"/>
  <c r="F302" i="17"/>
  <c r="C303" i="17"/>
  <c r="F303" i="17"/>
  <c r="C304" i="17"/>
  <c r="F304" i="17"/>
  <c r="C305" i="17"/>
  <c r="F305" i="17"/>
  <c r="C306" i="17"/>
  <c r="F306" i="17"/>
  <c r="C307" i="17"/>
  <c r="F307" i="17"/>
  <c r="C308" i="17"/>
  <c r="F308" i="17"/>
  <c r="C309" i="17"/>
  <c r="F309" i="17"/>
  <c r="C310" i="17"/>
  <c r="F310" i="17"/>
  <c r="C311" i="17"/>
  <c r="F311" i="17"/>
  <c r="C312" i="17"/>
  <c r="F312" i="17"/>
  <c r="C313" i="17"/>
  <c r="F313" i="17"/>
  <c r="C314" i="17"/>
  <c r="F314" i="17"/>
  <c r="C315" i="17"/>
  <c r="F315" i="17"/>
  <c r="C316" i="17"/>
  <c r="F316" i="17"/>
  <c r="C317" i="17"/>
  <c r="F317" i="17"/>
  <c r="C318" i="17"/>
  <c r="F318" i="17"/>
  <c r="C319" i="17"/>
  <c r="F319" i="17"/>
  <c r="C320" i="17"/>
  <c r="F320" i="17"/>
  <c r="C321" i="17"/>
  <c r="F321" i="17"/>
  <c r="C322" i="17"/>
  <c r="F322" i="17"/>
  <c r="C323" i="17"/>
  <c r="F323" i="17"/>
  <c r="C324" i="17"/>
  <c r="F324" i="17"/>
  <c r="C325" i="17"/>
  <c r="F325" i="17"/>
  <c r="C326" i="17"/>
  <c r="F326" i="17"/>
  <c r="C327" i="17"/>
  <c r="F327" i="17"/>
  <c r="C328" i="17"/>
  <c r="F328" i="17"/>
  <c r="C329" i="17"/>
  <c r="F329" i="17"/>
  <c r="C330" i="17"/>
  <c r="F330" i="17"/>
  <c r="C331" i="17"/>
  <c r="F331" i="17"/>
  <c r="C332" i="17"/>
  <c r="F332" i="17"/>
  <c r="C333" i="17"/>
  <c r="F333" i="17"/>
  <c r="C334" i="17"/>
  <c r="F334" i="17"/>
  <c r="C335" i="17"/>
  <c r="F335" i="17"/>
  <c r="C336" i="17"/>
  <c r="F336" i="17"/>
  <c r="C337" i="17"/>
  <c r="F337" i="17"/>
  <c r="C338" i="17"/>
  <c r="F338" i="17"/>
  <c r="C339" i="17"/>
  <c r="F339" i="17"/>
  <c r="C340" i="17"/>
  <c r="F340" i="17"/>
  <c r="C341" i="17"/>
  <c r="F341" i="17"/>
  <c r="C342" i="17"/>
  <c r="F342" i="17"/>
  <c r="C343" i="17"/>
  <c r="F343" i="17"/>
  <c r="C344" i="17"/>
  <c r="F344" i="17"/>
  <c r="C345" i="17"/>
  <c r="F345" i="17"/>
  <c r="C346" i="17"/>
  <c r="F346" i="17"/>
  <c r="C347" i="17"/>
  <c r="F347" i="17"/>
  <c r="C348" i="17"/>
  <c r="F348" i="17"/>
  <c r="C349" i="17"/>
  <c r="F349" i="17"/>
  <c r="C350" i="17"/>
  <c r="F350" i="17"/>
  <c r="C351" i="17"/>
  <c r="F351" i="17"/>
  <c r="C352" i="17"/>
  <c r="F352" i="17"/>
  <c r="C353" i="17"/>
  <c r="F353" i="17"/>
  <c r="C354" i="17"/>
  <c r="F354" i="17"/>
  <c r="C355" i="17"/>
  <c r="F355" i="17"/>
  <c r="C356" i="17"/>
  <c r="F356" i="17"/>
  <c r="C357" i="17"/>
  <c r="F357" i="17"/>
  <c r="C358" i="17"/>
  <c r="F358" i="17"/>
  <c r="C359" i="17"/>
  <c r="F359" i="17"/>
  <c r="C360" i="17"/>
  <c r="F360" i="17"/>
  <c r="C361" i="17"/>
  <c r="F361" i="17"/>
  <c r="C362" i="17"/>
  <c r="F362" i="17"/>
  <c r="C363" i="17"/>
  <c r="F363" i="17"/>
  <c r="C364" i="17"/>
  <c r="F364" i="17"/>
  <c r="C365" i="17"/>
  <c r="F365" i="17"/>
  <c r="C366" i="17"/>
  <c r="F366" i="17"/>
  <c r="C367" i="17"/>
  <c r="F367" i="17"/>
  <c r="C369" i="17"/>
  <c r="F369" i="17"/>
  <c r="C370" i="17"/>
  <c r="F370" i="17"/>
  <c r="C371" i="17"/>
  <c r="F371" i="17"/>
  <c r="C372" i="17"/>
  <c r="F372" i="17"/>
  <c r="C373" i="17"/>
  <c r="F373" i="17"/>
  <c r="C374" i="17"/>
  <c r="F374" i="17"/>
  <c r="C375" i="17"/>
  <c r="F375" i="17"/>
  <c r="C376" i="17"/>
  <c r="F376" i="17"/>
  <c r="C377" i="17"/>
  <c r="F377" i="17"/>
  <c r="C378" i="17"/>
  <c r="F378" i="17"/>
  <c r="C379" i="17"/>
  <c r="F379" i="17"/>
  <c r="C380" i="17"/>
  <c r="F380" i="17"/>
  <c r="C381" i="17"/>
  <c r="F381" i="17"/>
  <c r="C382" i="17"/>
  <c r="F382" i="17"/>
  <c r="C383" i="17"/>
  <c r="F383" i="17"/>
  <c r="C384" i="17"/>
  <c r="F384" i="17"/>
  <c r="C385" i="17"/>
  <c r="F385" i="17"/>
  <c r="C386" i="17"/>
  <c r="F386" i="17"/>
  <c r="C387" i="17"/>
  <c r="F387" i="17"/>
  <c r="C388" i="17"/>
  <c r="F388" i="17"/>
  <c r="C389" i="17"/>
  <c r="F389" i="17"/>
  <c r="C390" i="17"/>
  <c r="F390" i="17"/>
  <c r="C391" i="17"/>
  <c r="F391" i="17"/>
  <c r="C392" i="17"/>
  <c r="F392" i="17"/>
  <c r="C393" i="17"/>
  <c r="F393" i="17"/>
  <c r="C394" i="17"/>
  <c r="F394" i="17"/>
  <c r="C395" i="17"/>
  <c r="F395" i="17"/>
  <c r="C396" i="17"/>
  <c r="F396" i="17"/>
  <c r="C397" i="17"/>
  <c r="F397" i="17"/>
  <c r="C398" i="17"/>
  <c r="F398" i="17"/>
  <c r="C399" i="17"/>
  <c r="F399" i="17"/>
  <c r="C400" i="17"/>
  <c r="F400" i="17"/>
  <c r="C401" i="17"/>
  <c r="F401" i="17"/>
  <c r="C402" i="17"/>
  <c r="F402" i="17"/>
  <c r="C403" i="17"/>
  <c r="F403" i="17"/>
  <c r="C404" i="17"/>
  <c r="F404" i="17"/>
  <c r="C405" i="17"/>
  <c r="F405" i="17"/>
  <c r="C406" i="17"/>
  <c r="F406" i="17"/>
  <c r="C407" i="17"/>
  <c r="F407" i="17"/>
  <c r="C408" i="17"/>
  <c r="F408" i="17"/>
  <c r="C409" i="17"/>
  <c r="F409" i="17"/>
  <c r="C410" i="17"/>
  <c r="F410" i="17"/>
  <c r="C411" i="17"/>
  <c r="F411" i="17"/>
  <c r="C412" i="17"/>
  <c r="F412" i="17"/>
  <c r="C413" i="17"/>
  <c r="F413" i="17"/>
  <c r="C414" i="17"/>
  <c r="F414" i="17"/>
  <c r="C415" i="17"/>
  <c r="F415" i="17"/>
  <c r="C416" i="17"/>
  <c r="F416" i="17"/>
  <c r="C417" i="17"/>
  <c r="F417" i="17"/>
  <c r="C418" i="17"/>
  <c r="F418" i="17"/>
  <c r="C419" i="17"/>
  <c r="F419" i="17"/>
  <c r="C420" i="17"/>
  <c r="F420" i="17"/>
  <c r="C421" i="17"/>
  <c r="F421" i="17"/>
  <c r="C422" i="17"/>
  <c r="F422" i="17"/>
  <c r="C423" i="17"/>
  <c r="F423" i="17"/>
  <c r="C424" i="17"/>
  <c r="F424" i="17"/>
  <c r="C425" i="17"/>
  <c r="F425" i="17"/>
  <c r="C426" i="17"/>
  <c r="F426" i="17"/>
  <c r="C427" i="17"/>
  <c r="F427" i="17"/>
  <c r="G427" i="17"/>
  <c r="C428" i="17"/>
  <c r="F428" i="17"/>
  <c r="G428" i="17"/>
  <c r="C429" i="17"/>
  <c r="F429" i="17"/>
  <c r="G429" i="17"/>
  <c r="C430" i="17"/>
  <c r="F430" i="17"/>
  <c r="G430" i="17"/>
  <c r="C431" i="17"/>
  <c r="F431" i="17"/>
  <c r="G431" i="17"/>
  <c r="C432" i="17"/>
  <c r="F432" i="17"/>
  <c r="G432" i="17"/>
  <c r="C433" i="17"/>
  <c r="F433" i="17"/>
  <c r="G433" i="17"/>
  <c r="C434" i="17"/>
  <c r="F434" i="17"/>
  <c r="G434" i="17"/>
  <c r="C435" i="17"/>
  <c r="F435" i="17"/>
  <c r="G435" i="17"/>
  <c r="C436" i="17"/>
  <c r="F436" i="17"/>
  <c r="G436" i="17"/>
  <c r="C437" i="17"/>
  <c r="F437" i="17"/>
  <c r="G437" i="17"/>
  <c r="C438" i="17"/>
  <c r="F438" i="17"/>
  <c r="G438" i="17"/>
  <c r="C439" i="17"/>
  <c r="F439" i="17"/>
  <c r="G439" i="17"/>
  <c r="C440" i="17"/>
  <c r="F440" i="17"/>
  <c r="G440" i="17"/>
  <c r="C441" i="17"/>
  <c r="F441" i="17"/>
  <c r="G441" i="17"/>
  <c r="C442" i="17"/>
  <c r="F442" i="17"/>
  <c r="G442" i="17"/>
  <c r="C443" i="17"/>
  <c r="F443" i="17"/>
  <c r="G443" i="17"/>
  <c r="C444" i="17"/>
  <c r="F444" i="17"/>
  <c r="G444" i="17"/>
  <c r="C445" i="17"/>
  <c r="F445" i="17"/>
  <c r="G445" i="17"/>
  <c r="C446" i="17"/>
  <c r="F446" i="17"/>
  <c r="G446" i="17"/>
  <c r="C447" i="17"/>
  <c r="F447" i="17"/>
  <c r="G447" i="17"/>
  <c r="C448" i="17"/>
  <c r="F448" i="17"/>
  <c r="G448" i="17"/>
  <c r="C449" i="17"/>
  <c r="F449" i="17"/>
  <c r="G449" i="17"/>
  <c r="C450" i="17"/>
  <c r="F450" i="17"/>
  <c r="G450" i="17"/>
  <c r="C451" i="17"/>
  <c r="F451" i="17"/>
  <c r="G451" i="17"/>
  <c r="C452" i="17"/>
  <c r="F452" i="17"/>
  <c r="G452" i="17"/>
  <c r="C453" i="17"/>
  <c r="F453" i="17"/>
  <c r="G453" i="17"/>
  <c r="C454" i="17"/>
  <c r="F454" i="17"/>
  <c r="G454" i="17"/>
  <c r="C455" i="17"/>
  <c r="F455" i="17"/>
  <c r="G455" i="17"/>
  <c r="C456" i="17"/>
  <c r="F456" i="17"/>
  <c r="G456" i="17"/>
  <c r="C457" i="17"/>
  <c r="F457" i="17"/>
  <c r="G457" i="17"/>
  <c r="C458" i="17"/>
  <c r="F458" i="17"/>
  <c r="G458" i="17"/>
  <c r="C459" i="17"/>
  <c r="F459" i="17"/>
  <c r="G459" i="17"/>
  <c r="C460" i="17"/>
  <c r="F460" i="17"/>
  <c r="G460" i="17"/>
  <c r="C461" i="17"/>
  <c r="F461" i="17"/>
  <c r="G461" i="17"/>
  <c r="C462" i="17"/>
  <c r="F462" i="17"/>
  <c r="G462" i="17"/>
  <c r="C463" i="17"/>
  <c r="F463" i="17"/>
  <c r="G463" i="17"/>
  <c r="C464" i="17"/>
  <c r="F464" i="17"/>
  <c r="G464" i="17"/>
  <c r="C465" i="17"/>
  <c r="F465" i="17"/>
  <c r="G465" i="17"/>
  <c r="C466" i="17"/>
  <c r="F466" i="17"/>
  <c r="G466" i="17"/>
  <c r="C467" i="17"/>
  <c r="F467" i="17"/>
  <c r="G467" i="17"/>
  <c r="C468" i="17"/>
  <c r="F468" i="17"/>
  <c r="C469" i="17"/>
  <c r="F469" i="17"/>
  <c r="G469" i="17"/>
  <c r="C470" i="17"/>
  <c r="F470" i="17"/>
  <c r="G470" i="17"/>
  <c r="C471" i="17"/>
  <c r="F471" i="17"/>
  <c r="G471" i="17"/>
  <c r="C472" i="17"/>
  <c r="F472" i="17"/>
  <c r="G472" i="17"/>
  <c r="C473" i="17"/>
  <c r="F473" i="17"/>
  <c r="G473" i="17"/>
  <c r="C474" i="17"/>
  <c r="F474" i="17"/>
  <c r="G474" i="17"/>
  <c r="C475" i="17"/>
  <c r="F475" i="17"/>
  <c r="G475" i="17"/>
  <c r="C476" i="17"/>
  <c r="F476" i="17"/>
  <c r="G476" i="17"/>
  <c r="C477" i="17"/>
  <c r="F477" i="17"/>
  <c r="G477" i="17"/>
  <c r="C478" i="17"/>
  <c r="F478" i="17"/>
  <c r="G478" i="17"/>
  <c r="C479" i="17"/>
  <c r="F479" i="17"/>
  <c r="G479" i="17"/>
  <c r="C480" i="17"/>
  <c r="F480" i="17"/>
  <c r="G480" i="17"/>
  <c r="C481" i="17"/>
  <c r="F481" i="17"/>
  <c r="G481" i="17"/>
  <c r="C482" i="17"/>
  <c r="F482" i="17"/>
  <c r="G482" i="17"/>
  <c r="C483" i="17"/>
  <c r="F483" i="17"/>
  <c r="G483" i="17"/>
  <c r="C484" i="17"/>
  <c r="F484" i="17"/>
  <c r="G484" i="17"/>
  <c r="C485" i="17"/>
  <c r="F485" i="17"/>
  <c r="C486" i="17"/>
  <c r="F486" i="17"/>
  <c r="C487" i="17"/>
  <c r="F487" i="17"/>
  <c r="G487" i="17"/>
  <c r="C488" i="17"/>
  <c r="F488" i="17"/>
  <c r="G488" i="17"/>
  <c r="C489" i="17"/>
  <c r="F489" i="17"/>
  <c r="G489" i="17"/>
  <c r="C490" i="17"/>
  <c r="F490" i="17"/>
  <c r="G490" i="17"/>
  <c r="C491" i="17"/>
  <c r="F491" i="17"/>
  <c r="G491" i="17"/>
  <c r="C492" i="17"/>
  <c r="F492" i="17"/>
  <c r="G492" i="17"/>
  <c r="C493" i="17"/>
  <c r="F493" i="17"/>
  <c r="G493" i="17"/>
  <c r="C494" i="17"/>
  <c r="F494" i="17"/>
  <c r="G494" i="17"/>
  <c r="C495" i="17"/>
  <c r="F495" i="17"/>
  <c r="G495" i="17"/>
  <c r="C496" i="17"/>
  <c r="F496" i="17"/>
  <c r="G496" i="17"/>
  <c r="C497" i="17"/>
  <c r="F497" i="17"/>
  <c r="G497" i="17"/>
  <c r="C498" i="17"/>
  <c r="F498" i="17"/>
  <c r="G498" i="17"/>
  <c r="C499" i="17"/>
  <c r="F499" i="17"/>
  <c r="G499" i="17"/>
  <c r="C500" i="17"/>
  <c r="F500" i="17"/>
  <c r="G500" i="17"/>
  <c r="C501" i="17"/>
  <c r="F501" i="17"/>
  <c r="G501" i="17"/>
  <c r="C502" i="17"/>
  <c r="F502" i="17"/>
  <c r="G502" i="17"/>
  <c r="C503" i="17"/>
  <c r="F503" i="17"/>
  <c r="G503" i="17"/>
  <c r="C504" i="17"/>
  <c r="F504" i="17"/>
  <c r="G504" i="17"/>
  <c r="C505" i="17"/>
  <c r="F505" i="17"/>
  <c r="G505" i="17"/>
  <c r="C506" i="17"/>
  <c r="F506" i="17"/>
  <c r="G506" i="17"/>
  <c r="C507" i="17"/>
  <c r="F507" i="17"/>
  <c r="G507" i="17"/>
  <c r="C508" i="17"/>
  <c r="F508" i="17"/>
  <c r="G508" i="17"/>
  <c r="C509" i="17"/>
  <c r="F509" i="17"/>
  <c r="G509" i="17"/>
  <c r="C510" i="17"/>
  <c r="F510" i="17"/>
  <c r="G510" i="17"/>
  <c r="C511" i="17"/>
  <c r="F511" i="17"/>
  <c r="G511" i="17"/>
  <c r="C512" i="17"/>
  <c r="F512" i="17"/>
  <c r="G512" i="17"/>
  <c r="C513" i="17"/>
  <c r="F513" i="17"/>
  <c r="C514" i="17"/>
  <c r="F514" i="17"/>
  <c r="G514" i="17"/>
  <c r="C515" i="17"/>
  <c r="F515" i="17"/>
  <c r="G515" i="17"/>
  <c r="C516" i="17"/>
  <c r="F516" i="17"/>
  <c r="G516" i="17"/>
  <c r="C517" i="17"/>
  <c r="F517" i="17"/>
  <c r="G517" i="17"/>
  <c r="C518" i="17"/>
  <c r="F518" i="17"/>
  <c r="G518" i="17"/>
  <c r="C519" i="17"/>
  <c r="F519" i="17"/>
  <c r="G519" i="17"/>
  <c r="C520" i="17"/>
  <c r="F520" i="17"/>
  <c r="G520" i="17"/>
  <c r="C521" i="17"/>
  <c r="F521" i="17"/>
  <c r="G521" i="17"/>
  <c r="C522" i="17"/>
  <c r="F522" i="17"/>
  <c r="G522" i="17"/>
  <c r="C523" i="17"/>
  <c r="F523" i="17"/>
  <c r="G523" i="17"/>
  <c r="C524" i="17"/>
  <c r="F524" i="17"/>
  <c r="G524" i="17"/>
  <c r="C525" i="17"/>
  <c r="F525" i="17"/>
  <c r="G525" i="17"/>
  <c r="C526" i="17"/>
  <c r="F526" i="17"/>
  <c r="G526" i="17"/>
  <c r="C527" i="17"/>
  <c r="F527" i="17"/>
  <c r="G527" i="17"/>
  <c r="C528" i="17"/>
  <c r="F528" i="17"/>
  <c r="G528" i="17"/>
  <c r="C529" i="17"/>
  <c r="F529" i="17"/>
  <c r="G529" i="17"/>
  <c r="C530" i="17"/>
  <c r="F530" i="17"/>
  <c r="G530" i="17"/>
  <c r="C531" i="17"/>
  <c r="F531" i="17"/>
  <c r="G531" i="17"/>
  <c r="C532" i="17"/>
  <c r="F532" i="17"/>
  <c r="G532" i="17"/>
  <c r="C533" i="17"/>
  <c r="F533" i="17"/>
  <c r="G533" i="17"/>
  <c r="C534" i="17"/>
  <c r="F534" i="17"/>
  <c r="G534" i="17"/>
  <c r="C535" i="17"/>
  <c r="F535" i="17"/>
  <c r="G535" i="17"/>
  <c r="C536" i="17"/>
  <c r="F536" i="17"/>
  <c r="G536" i="17"/>
  <c r="C537" i="17"/>
  <c r="F537" i="17"/>
  <c r="G537" i="17"/>
  <c r="C538" i="17"/>
  <c r="F538" i="17"/>
  <c r="G538" i="17"/>
  <c r="C539" i="17"/>
  <c r="F539" i="17"/>
  <c r="G539" i="17"/>
  <c r="C540" i="17"/>
  <c r="F540" i="17"/>
  <c r="G540" i="17"/>
  <c r="C541" i="17"/>
  <c r="F541" i="17"/>
  <c r="G541" i="17"/>
  <c r="C542" i="17"/>
  <c r="F542" i="17"/>
  <c r="G542" i="17"/>
  <c r="C543" i="17"/>
  <c r="F543" i="17"/>
  <c r="G543" i="17"/>
  <c r="C544" i="17"/>
  <c r="F544" i="17"/>
  <c r="G544" i="17"/>
  <c r="C545" i="17"/>
  <c r="F545" i="17"/>
  <c r="G545" i="17"/>
  <c r="C546" i="17"/>
  <c r="F546" i="17"/>
  <c r="G546" i="17"/>
  <c r="C547" i="17"/>
  <c r="F547" i="17"/>
  <c r="G547" i="17"/>
  <c r="C548" i="17"/>
  <c r="F548" i="17"/>
  <c r="G548" i="17"/>
  <c r="C549" i="17"/>
  <c r="F549" i="17"/>
  <c r="G549" i="17"/>
  <c r="C550" i="17"/>
  <c r="F550" i="17"/>
  <c r="G550" i="17"/>
  <c r="C551" i="17"/>
  <c r="F551" i="17"/>
  <c r="G551" i="17"/>
  <c r="C552" i="17"/>
  <c r="F552" i="17"/>
  <c r="C553" i="17"/>
  <c r="F553" i="17"/>
  <c r="G553" i="17"/>
  <c r="C554" i="17"/>
  <c r="F554" i="17"/>
  <c r="G554" i="17"/>
  <c r="C555" i="17"/>
  <c r="F555" i="17"/>
  <c r="G555" i="17"/>
  <c r="C556" i="17"/>
  <c r="F556" i="17"/>
  <c r="G556" i="17"/>
  <c r="C557" i="17"/>
  <c r="F557" i="17"/>
  <c r="G557" i="17"/>
  <c r="C558" i="17"/>
  <c r="F558" i="17"/>
  <c r="G558" i="17"/>
  <c r="C559" i="17"/>
  <c r="F559" i="17"/>
  <c r="G559" i="17"/>
  <c r="C560" i="17"/>
  <c r="F560" i="17"/>
  <c r="G560" i="17"/>
  <c r="C561" i="17"/>
  <c r="F561" i="17"/>
  <c r="G561" i="17"/>
  <c r="C562" i="17"/>
  <c r="F562" i="17"/>
  <c r="G562" i="17"/>
  <c r="C563" i="17"/>
  <c r="F563" i="17"/>
  <c r="G563" i="17"/>
  <c r="C564" i="17"/>
  <c r="F564" i="17"/>
  <c r="G564" i="17"/>
  <c r="C565" i="17"/>
  <c r="F565" i="17"/>
  <c r="G565" i="17"/>
  <c r="C566" i="17"/>
  <c r="F566" i="17"/>
  <c r="G566" i="17"/>
  <c r="C567" i="17"/>
  <c r="F567" i="17"/>
  <c r="G567" i="17"/>
  <c r="C568" i="17"/>
  <c r="F568" i="17"/>
  <c r="G568" i="17"/>
  <c r="C569" i="17"/>
  <c r="F569" i="17"/>
  <c r="G569" i="17"/>
  <c r="C570" i="17"/>
  <c r="F570" i="17"/>
  <c r="G570" i="17"/>
  <c r="C571" i="17"/>
  <c r="F571" i="17"/>
  <c r="G571" i="17"/>
  <c r="C572" i="17"/>
  <c r="F572" i="17"/>
  <c r="G572" i="17"/>
  <c r="C573" i="17"/>
  <c r="F573" i="17"/>
  <c r="G573" i="17"/>
  <c r="C574" i="17"/>
  <c r="F574" i="17"/>
  <c r="G574" i="17"/>
  <c r="C575" i="17"/>
  <c r="F575" i="17"/>
  <c r="G575" i="17"/>
  <c r="C576" i="17"/>
  <c r="F576" i="17"/>
  <c r="G576" i="17"/>
  <c r="C577" i="17"/>
  <c r="F577" i="17"/>
  <c r="G577" i="17"/>
  <c r="C578" i="17"/>
  <c r="F578" i="17"/>
  <c r="G578" i="17"/>
  <c r="C579" i="17"/>
  <c r="F579" i="17"/>
  <c r="G579" i="17"/>
  <c r="C580" i="17"/>
  <c r="F580" i="17"/>
  <c r="G580" i="17"/>
  <c r="C581" i="17"/>
  <c r="F581" i="17"/>
  <c r="G581" i="17"/>
  <c r="C582" i="17"/>
  <c r="F582" i="17"/>
  <c r="G582" i="17"/>
  <c r="C583" i="17"/>
  <c r="F583" i="17"/>
  <c r="G583" i="17"/>
  <c r="C584" i="17"/>
  <c r="F584" i="17"/>
  <c r="G584" i="17"/>
  <c r="C585" i="17"/>
  <c r="F585" i="17"/>
  <c r="G585" i="17"/>
  <c r="C586" i="17"/>
  <c r="F586" i="17"/>
  <c r="G586" i="17"/>
  <c r="C587" i="17"/>
  <c r="F587" i="17"/>
  <c r="G587" i="17"/>
  <c r="C588" i="17"/>
  <c r="F588" i="17"/>
  <c r="G588" i="17"/>
  <c r="C589" i="17"/>
  <c r="F589" i="17"/>
  <c r="G589" i="17"/>
  <c r="C590" i="17"/>
  <c r="F590" i="17"/>
  <c r="G590" i="17"/>
  <c r="C591" i="17"/>
  <c r="F591" i="17"/>
  <c r="G591" i="17"/>
  <c r="C592" i="17"/>
  <c r="F592" i="17"/>
  <c r="G592" i="17"/>
  <c r="C593" i="17"/>
  <c r="F593" i="17"/>
  <c r="G593" i="17"/>
  <c r="C594" i="17"/>
  <c r="F594" i="17"/>
  <c r="G594" i="17"/>
  <c r="C595" i="17"/>
  <c r="F595" i="17"/>
  <c r="G595" i="17"/>
  <c r="C596" i="17"/>
  <c r="F596" i="17"/>
  <c r="G596" i="17"/>
  <c r="C597" i="17"/>
  <c r="F597" i="17"/>
  <c r="G597" i="17"/>
  <c r="C598" i="17"/>
  <c r="F598" i="17"/>
  <c r="G598" i="17"/>
  <c r="C599" i="17"/>
  <c r="F599" i="17"/>
  <c r="G599" i="17"/>
  <c r="C600" i="17"/>
  <c r="F600" i="17"/>
  <c r="G600" i="17"/>
  <c r="C601" i="17"/>
  <c r="F601" i="17"/>
  <c r="G601" i="17"/>
  <c r="C602" i="17"/>
  <c r="F602" i="17"/>
  <c r="G602" i="17"/>
  <c r="C603" i="17"/>
  <c r="F603" i="17"/>
  <c r="G603" i="17"/>
  <c r="C604" i="17"/>
  <c r="F604" i="17"/>
  <c r="G604" i="17"/>
  <c r="C605" i="17"/>
  <c r="F605" i="17"/>
  <c r="G605" i="17"/>
  <c r="C606" i="17"/>
  <c r="F606" i="17"/>
  <c r="G606" i="17"/>
  <c r="C607" i="17"/>
  <c r="F607" i="17"/>
  <c r="G607" i="17"/>
  <c r="C608" i="17"/>
  <c r="F608" i="17"/>
  <c r="G608" i="17"/>
  <c r="C609" i="17"/>
  <c r="F609" i="17"/>
  <c r="G609" i="17"/>
  <c r="C610" i="17"/>
  <c r="F610" i="17"/>
  <c r="G610" i="17"/>
  <c r="C611" i="17"/>
  <c r="F611" i="17"/>
  <c r="G611" i="17"/>
  <c r="C612" i="17"/>
  <c r="F612" i="17"/>
  <c r="G612" i="17"/>
  <c r="C613" i="17"/>
  <c r="F613" i="17"/>
  <c r="G613" i="17"/>
  <c r="C614" i="17"/>
  <c r="F614" i="17"/>
  <c r="G614" i="17"/>
  <c r="C615" i="17"/>
  <c r="F615" i="17"/>
  <c r="G615" i="17"/>
  <c r="C616" i="17"/>
  <c r="F616" i="17"/>
  <c r="G616" i="17"/>
  <c r="C617" i="17"/>
  <c r="F617" i="17"/>
  <c r="G617" i="17"/>
  <c r="C618" i="17"/>
  <c r="F618" i="17"/>
  <c r="C619" i="17"/>
  <c r="F619" i="17"/>
  <c r="G619" i="17"/>
  <c r="C620" i="17"/>
  <c r="F620" i="17"/>
  <c r="G620" i="17"/>
  <c r="C621" i="17"/>
  <c r="F621" i="17"/>
  <c r="G621" i="17"/>
  <c r="C622" i="17"/>
  <c r="F622" i="17"/>
  <c r="G622" i="17"/>
  <c r="C623" i="17"/>
  <c r="F623" i="17"/>
  <c r="G623" i="17"/>
  <c r="C624" i="17"/>
  <c r="F624" i="17"/>
  <c r="G624" i="17"/>
  <c r="C625" i="17"/>
  <c r="F625" i="17"/>
  <c r="G625" i="17"/>
  <c r="C626" i="17"/>
  <c r="F626" i="17"/>
  <c r="G626" i="17"/>
  <c r="C627" i="17"/>
  <c r="F627" i="17"/>
  <c r="G627" i="17"/>
  <c r="C628" i="17"/>
  <c r="F628" i="17"/>
  <c r="G628" i="17"/>
  <c r="C629" i="17"/>
  <c r="F629" i="17"/>
  <c r="G629" i="17"/>
  <c r="C630" i="17"/>
  <c r="F630" i="17"/>
  <c r="G630" i="17"/>
  <c r="C631" i="17"/>
  <c r="F631" i="17"/>
  <c r="G631" i="17"/>
  <c r="C632" i="17"/>
  <c r="F632" i="17"/>
  <c r="G632" i="17"/>
  <c r="C633" i="17"/>
  <c r="F633" i="17"/>
  <c r="G633" i="17"/>
  <c r="C634" i="17"/>
  <c r="F634" i="17"/>
  <c r="G634" i="17"/>
  <c r="C635" i="17"/>
  <c r="F635" i="17"/>
  <c r="G635" i="17"/>
  <c r="C636" i="17"/>
  <c r="F636" i="17"/>
  <c r="G636" i="17"/>
  <c r="C637" i="17"/>
  <c r="F637" i="17"/>
  <c r="G637" i="17"/>
  <c r="C638" i="17"/>
  <c r="F638" i="17"/>
  <c r="G638" i="17"/>
  <c r="C639" i="17"/>
  <c r="F639" i="17"/>
  <c r="G639" i="17"/>
  <c r="C640" i="17"/>
  <c r="F640" i="17"/>
  <c r="G640" i="17"/>
  <c r="C641" i="17"/>
  <c r="F641" i="17"/>
  <c r="G641" i="17"/>
  <c r="C642" i="17"/>
  <c r="F642" i="17"/>
  <c r="G642" i="17"/>
  <c r="C643" i="17"/>
  <c r="F643" i="17"/>
  <c r="G643" i="17"/>
  <c r="C644" i="17"/>
  <c r="F644" i="17"/>
  <c r="G644" i="17"/>
  <c r="C645" i="17"/>
  <c r="F645" i="17"/>
  <c r="G645" i="17"/>
  <c r="C646" i="17"/>
  <c r="F646" i="17"/>
  <c r="G646" i="17"/>
  <c r="C647" i="17"/>
  <c r="F647" i="17"/>
  <c r="G647" i="17"/>
  <c r="C648" i="17"/>
  <c r="F648" i="17"/>
  <c r="G648" i="17"/>
  <c r="C649" i="17"/>
  <c r="F649" i="17"/>
  <c r="G649" i="17"/>
  <c r="C650" i="17"/>
  <c r="F650" i="17"/>
  <c r="G650" i="17"/>
  <c r="C651" i="17"/>
  <c r="F651" i="17"/>
  <c r="G651" i="17"/>
  <c r="C652" i="17"/>
  <c r="F652" i="17"/>
  <c r="G652" i="17"/>
  <c r="C653" i="17"/>
  <c r="F653" i="17"/>
  <c r="G653" i="17"/>
  <c r="C654" i="17"/>
  <c r="F654" i="17"/>
  <c r="G654" i="17"/>
  <c r="C655" i="17"/>
  <c r="F655" i="17"/>
  <c r="G655" i="17"/>
  <c r="C656" i="17"/>
  <c r="F656" i="17"/>
  <c r="G656" i="17"/>
  <c r="C657" i="17"/>
  <c r="F657" i="17"/>
  <c r="G657" i="17"/>
  <c r="C658" i="17"/>
  <c r="F658" i="17"/>
  <c r="G658" i="17"/>
  <c r="C659" i="17"/>
  <c r="F659" i="17"/>
  <c r="G659" i="17"/>
  <c r="C660" i="17"/>
  <c r="F660" i="17"/>
  <c r="G660" i="17"/>
  <c r="C661" i="17"/>
  <c r="F661" i="17"/>
  <c r="G661" i="17"/>
  <c r="C662" i="17"/>
  <c r="F662" i="17"/>
  <c r="G662" i="17"/>
  <c r="C663" i="17"/>
  <c r="F663" i="17"/>
  <c r="G663" i="17"/>
  <c r="C664" i="17"/>
  <c r="F664" i="17"/>
  <c r="G664" i="17"/>
  <c r="C665" i="17"/>
  <c r="F665" i="17"/>
  <c r="G665" i="17"/>
  <c r="C666" i="17"/>
  <c r="F666" i="17"/>
  <c r="G666" i="17"/>
  <c r="C667" i="17"/>
  <c r="F667" i="17"/>
  <c r="G667" i="17"/>
  <c r="C668" i="17"/>
  <c r="F668" i="17"/>
  <c r="G668" i="17"/>
  <c r="C669" i="17"/>
  <c r="F669" i="17"/>
  <c r="G669" i="17"/>
  <c r="C670" i="17"/>
  <c r="F670" i="17"/>
  <c r="G670" i="17"/>
  <c r="C671" i="17"/>
  <c r="F671" i="17"/>
  <c r="G671" i="17"/>
  <c r="C672" i="17"/>
  <c r="F672" i="17"/>
  <c r="G672" i="17"/>
  <c r="C673" i="17"/>
  <c r="F673" i="17"/>
  <c r="G673" i="17"/>
  <c r="C674" i="17"/>
  <c r="F674" i="17"/>
  <c r="G674" i="17"/>
  <c r="C675" i="17"/>
  <c r="F675" i="17"/>
  <c r="G675" i="17"/>
  <c r="C676" i="17"/>
  <c r="F676" i="17"/>
  <c r="G676" i="17"/>
  <c r="C677" i="17"/>
  <c r="F677" i="17"/>
  <c r="G677" i="17"/>
  <c r="C678" i="17"/>
  <c r="F678" i="17"/>
  <c r="G678" i="17"/>
  <c r="C679" i="17"/>
  <c r="F679" i="17"/>
  <c r="G679" i="17"/>
  <c r="C680" i="17"/>
  <c r="F680" i="17"/>
  <c r="G680" i="17"/>
  <c r="C681" i="17"/>
  <c r="F681" i="17"/>
  <c r="G681" i="17"/>
  <c r="C682" i="17"/>
  <c r="F682" i="17"/>
  <c r="G682" i="17"/>
  <c r="C683" i="17"/>
  <c r="F683" i="17"/>
  <c r="G683" i="17"/>
  <c r="C684" i="17"/>
  <c r="F684" i="17"/>
  <c r="G684" i="17"/>
  <c r="C685" i="17"/>
  <c r="F685" i="17"/>
  <c r="G685" i="17"/>
  <c r="C686" i="17"/>
  <c r="F686" i="17"/>
  <c r="G686" i="17"/>
  <c r="C687" i="17"/>
  <c r="F687" i="17"/>
  <c r="G687" i="17"/>
  <c r="C688" i="17"/>
  <c r="F688" i="17"/>
  <c r="G688" i="17"/>
  <c r="C689" i="17"/>
  <c r="F689" i="17"/>
  <c r="G689" i="17"/>
  <c r="C690" i="17"/>
  <c r="F690" i="17"/>
  <c r="G690" i="17"/>
  <c r="C691" i="17"/>
  <c r="F691" i="17"/>
  <c r="G691" i="17"/>
  <c r="C692" i="17"/>
  <c r="F692" i="17"/>
  <c r="G692" i="17"/>
  <c r="C693" i="17"/>
  <c r="F693" i="17"/>
  <c r="G693" i="17"/>
  <c r="C694" i="17"/>
  <c r="F694" i="17"/>
  <c r="G694" i="17"/>
  <c r="C695" i="17"/>
  <c r="F695" i="17"/>
  <c r="G695" i="17"/>
  <c r="C696" i="17"/>
  <c r="F696" i="17"/>
  <c r="G696" i="17"/>
  <c r="C697" i="17"/>
  <c r="F697" i="17"/>
  <c r="G697" i="17"/>
  <c r="C698" i="17"/>
  <c r="F698" i="17"/>
  <c r="C699" i="17"/>
  <c r="F699" i="17"/>
  <c r="C700" i="17"/>
  <c r="F700" i="17"/>
  <c r="G700" i="17"/>
  <c r="C701" i="17"/>
  <c r="F701" i="17"/>
  <c r="G701" i="17"/>
  <c r="C702" i="17"/>
  <c r="F702" i="17"/>
  <c r="G702" i="17"/>
  <c r="C703" i="17"/>
  <c r="F703" i="17"/>
  <c r="G703" i="17"/>
  <c r="C704" i="17"/>
  <c r="F704" i="17"/>
  <c r="G704" i="17"/>
  <c r="C705" i="17"/>
  <c r="F705" i="17"/>
  <c r="G705" i="17"/>
  <c r="C706" i="17"/>
  <c r="F706" i="17"/>
  <c r="G706" i="17"/>
  <c r="C707" i="17"/>
  <c r="F707" i="17"/>
  <c r="G707" i="17"/>
  <c r="C708" i="17"/>
  <c r="F708" i="17"/>
  <c r="G708" i="17"/>
  <c r="C709" i="17"/>
  <c r="F709" i="17"/>
  <c r="G709" i="17"/>
  <c r="C710" i="17"/>
  <c r="F710" i="17"/>
  <c r="G710" i="17"/>
  <c r="C711" i="17"/>
  <c r="F711" i="17"/>
  <c r="G711" i="17"/>
  <c r="C712" i="17"/>
  <c r="F712" i="17"/>
  <c r="G712" i="17"/>
  <c r="C713" i="17"/>
  <c r="F713" i="17"/>
  <c r="G713" i="17"/>
  <c r="C714" i="17"/>
  <c r="F714" i="17"/>
  <c r="G714" i="17"/>
  <c r="C715" i="17"/>
  <c r="F715" i="17"/>
  <c r="G715" i="17"/>
  <c r="C716" i="17"/>
  <c r="F716" i="17"/>
  <c r="G716" i="17"/>
  <c r="C717" i="17"/>
  <c r="F717" i="17"/>
  <c r="G717" i="17"/>
  <c r="C718" i="17"/>
  <c r="F718" i="17"/>
  <c r="G718" i="17"/>
  <c r="C719" i="17"/>
  <c r="F719" i="17"/>
  <c r="G719" i="17"/>
  <c r="C720" i="17"/>
  <c r="F720" i="17"/>
  <c r="G720" i="17"/>
  <c r="C721" i="17"/>
  <c r="F721" i="17"/>
  <c r="G721" i="17"/>
  <c r="C722" i="17"/>
  <c r="F722" i="17"/>
  <c r="G722" i="17"/>
  <c r="C723" i="17"/>
  <c r="F723" i="17"/>
  <c r="G723" i="17"/>
  <c r="C724" i="17"/>
  <c r="F724" i="17"/>
  <c r="G724" i="17"/>
  <c r="C725" i="17"/>
  <c r="F725" i="17"/>
  <c r="G725" i="17"/>
  <c r="C726" i="17"/>
  <c r="F726" i="17"/>
  <c r="C727" i="17"/>
  <c r="F727" i="17"/>
  <c r="C728" i="17"/>
  <c r="F728" i="17"/>
  <c r="G728" i="17"/>
  <c r="C729" i="17"/>
  <c r="F729" i="17"/>
  <c r="G729" i="17"/>
  <c r="C730" i="17"/>
  <c r="F730" i="17"/>
  <c r="G730" i="17"/>
  <c r="C731" i="17"/>
  <c r="F731" i="17"/>
  <c r="G731" i="17"/>
  <c r="C732" i="17"/>
  <c r="F732" i="17"/>
  <c r="G732" i="17"/>
  <c r="C733" i="17"/>
  <c r="F733" i="17"/>
  <c r="G733" i="17"/>
  <c r="C735" i="17"/>
  <c r="F735" i="17"/>
  <c r="G735" i="17"/>
  <c r="C736" i="17"/>
  <c r="F736" i="17"/>
  <c r="G736" i="17"/>
  <c r="C737" i="17"/>
  <c r="F737" i="17"/>
  <c r="G737" i="17"/>
  <c r="C738" i="17"/>
  <c r="F738" i="17"/>
  <c r="G738" i="17"/>
  <c r="C739" i="17"/>
  <c r="F739" i="17"/>
  <c r="G739" i="17"/>
  <c r="C740" i="17"/>
  <c r="F740" i="17"/>
  <c r="G740" i="17"/>
  <c r="C741" i="17"/>
  <c r="F741" i="17"/>
  <c r="G741" i="17"/>
  <c r="C742" i="17"/>
  <c r="F742" i="17"/>
  <c r="G742" i="17"/>
  <c r="C743" i="17"/>
  <c r="F743" i="17"/>
  <c r="G743" i="17"/>
  <c r="C744" i="17"/>
  <c r="F744" i="17"/>
  <c r="G744" i="17"/>
  <c r="C745" i="17"/>
  <c r="F745" i="17"/>
  <c r="G745" i="17"/>
  <c r="C746" i="17"/>
  <c r="F746" i="17"/>
  <c r="G746" i="17"/>
  <c r="C747" i="17"/>
  <c r="F747" i="17"/>
  <c r="G747" i="17"/>
  <c r="C748" i="17"/>
  <c r="F748" i="17"/>
  <c r="G748" i="17"/>
  <c r="C749" i="17"/>
  <c r="F749" i="17"/>
  <c r="G749" i="17"/>
  <c r="C750" i="17"/>
  <c r="F750" i="17"/>
  <c r="G750" i="17"/>
  <c r="C751" i="17"/>
  <c r="F751" i="17"/>
  <c r="G751" i="17"/>
  <c r="C752" i="17"/>
  <c r="F752" i="17"/>
  <c r="C753" i="17"/>
  <c r="F753" i="17"/>
  <c r="G753" i="17"/>
  <c r="C754" i="17"/>
  <c r="F754" i="17"/>
  <c r="G754" i="17"/>
  <c r="C755" i="17"/>
  <c r="F755" i="17"/>
  <c r="G755" i="17"/>
  <c r="C756" i="17"/>
  <c r="F756" i="17"/>
  <c r="G756" i="17"/>
  <c r="C757" i="17"/>
  <c r="F757" i="17"/>
  <c r="G757" i="17"/>
  <c r="C758" i="17"/>
  <c r="F758" i="17"/>
  <c r="G758" i="17"/>
  <c r="C759" i="17"/>
  <c r="F759" i="17"/>
  <c r="G759" i="17"/>
  <c r="C760" i="17"/>
  <c r="F760" i="17"/>
  <c r="G760" i="17"/>
  <c r="C761" i="17"/>
  <c r="F761" i="17"/>
  <c r="G761" i="17"/>
  <c r="C762" i="17"/>
  <c r="F762" i="17"/>
  <c r="G762" i="17"/>
  <c r="C763" i="17"/>
  <c r="F763" i="17"/>
  <c r="G763" i="17"/>
  <c r="C764" i="17"/>
  <c r="F764" i="17"/>
  <c r="G764" i="17"/>
  <c r="C765" i="17"/>
  <c r="F765" i="17"/>
  <c r="G765" i="17"/>
  <c r="C766" i="17"/>
  <c r="F766" i="17"/>
  <c r="G766" i="17"/>
  <c r="C767" i="17"/>
  <c r="F767" i="17"/>
  <c r="G767" i="17"/>
  <c r="C768" i="17"/>
  <c r="F768" i="17"/>
  <c r="G768" i="17"/>
  <c r="C769" i="17"/>
  <c r="F769" i="17"/>
  <c r="G769" i="17"/>
  <c r="C770" i="17"/>
  <c r="F770" i="17"/>
  <c r="G770" i="17"/>
  <c r="C771" i="17"/>
  <c r="F771" i="17"/>
  <c r="G771" i="17"/>
  <c r="C772" i="17"/>
  <c r="F772" i="17"/>
  <c r="G772" i="17"/>
  <c r="C773" i="17"/>
  <c r="F773" i="17"/>
  <c r="G773" i="17"/>
  <c r="C774" i="17"/>
  <c r="F774" i="17"/>
  <c r="G774" i="17"/>
  <c r="C775" i="17"/>
  <c r="F775" i="17"/>
  <c r="G775" i="17"/>
  <c r="C776" i="17"/>
  <c r="F776" i="17"/>
  <c r="G776" i="17"/>
  <c r="C777" i="17"/>
  <c r="F777" i="17"/>
  <c r="G777" i="17"/>
  <c r="C778" i="17"/>
  <c r="F778" i="17"/>
  <c r="G778" i="17"/>
  <c r="C779" i="17"/>
  <c r="F779" i="17"/>
  <c r="G779" i="17"/>
  <c r="C780" i="17"/>
  <c r="F780" i="17"/>
  <c r="G780" i="17"/>
  <c r="C781" i="17"/>
  <c r="F781" i="17"/>
  <c r="G781" i="17"/>
  <c r="C782" i="17"/>
  <c r="F782" i="17"/>
  <c r="G782" i="17"/>
  <c r="C783" i="17"/>
  <c r="F783" i="17"/>
  <c r="G783" i="17"/>
  <c r="C784" i="17"/>
  <c r="F784" i="17"/>
  <c r="G784" i="17"/>
  <c r="C785" i="17"/>
  <c r="F785" i="17"/>
  <c r="G785" i="17"/>
  <c r="C786" i="17"/>
  <c r="F786" i="17"/>
  <c r="G786" i="17"/>
  <c r="C787" i="17"/>
  <c r="F787" i="17"/>
  <c r="G787" i="17"/>
  <c r="C788" i="17"/>
  <c r="F788" i="17"/>
  <c r="G788" i="17"/>
  <c r="C789" i="17"/>
  <c r="F789" i="17"/>
  <c r="G789" i="17"/>
  <c r="C790" i="17"/>
  <c r="F790" i="17"/>
  <c r="G790" i="17"/>
  <c r="C791" i="17"/>
  <c r="F791" i="17"/>
  <c r="G791" i="17"/>
  <c r="C792" i="17"/>
  <c r="F792" i="17"/>
  <c r="G792" i="17"/>
  <c r="C793" i="17"/>
  <c r="F793" i="17"/>
  <c r="G793" i="17"/>
  <c r="C794" i="17"/>
  <c r="F794" i="17"/>
  <c r="G794" i="17"/>
  <c r="C795" i="17"/>
  <c r="F795" i="17"/>
  <c r="G795" i="17"/>
  <c r="C796" i="17"/>
  <c r="F796" i="17"/>
  <c r="G796" i="17"/>
  <c r="C797" i="17"/>
  <c r="F797" i="17"/>
  <c r="G797" i="17"/>
  <c r="C798" i="17"/>
  <c r="F798" i="17"/>
  <c r="G798" i="17"/>
  <c r="C799" i="17"/>
  <c r="F799" i="17"/>
  <c r="G799" i="17"/>
  <c r="C800" i="17"/>
  <c r="F800" i="17"/>
  <c r="G800" i="17"/>
  <c r="C801" i="17"/>
  <c r="F801" i="17"/>
  <c r="G801" i="17"/>
  <c r="C802" i="17"/>
  <c r="F802" i="17"/>
  <c r="G802" i="17"/>
  <c r="C803" i="17"/>
  <c r="F803" i="17"/>
  <c r="G803" i="17"/>
  <c r="C804" i="17"/>
  <c r="F804" i="17"/>
  <c r="G804" i="17"/>
  <c r="C805" i="17"/>
  <c r="F805" i="17"/>
  <c r="G805" i="17"/>
  <c r="C806" i="17"/>
  <c r="F806" i="17"/>
  <c r="G806" i="17"/>
  <c r="C807" i="17"/>
  <c r="F807" i="17"/>
  <c r="G807" i="17"/>
  <c r="C808" i="17"/>
  <c r="F808" i="17"/>
  <c r="G808" i="17"/>
  <c r="C809" i="17"/>
  <c r="F809" i="17"/>
  <c r="G809" i="17"/>
  <c r="C810" i="17"/>
  <c r="F810" i="17"/>
  <c r="G810" i="17"/>
  <c r="C811" i="17"/>
  <c r="F811" i="17"/>
  <c r="G811" i="17"/>
  <c r="C812" i="17"/>
  <c r="F812" i="17"/>
  <c r="G812" i="17"/>
  <c r="C813" i="17"/>
  <c r="F813" i="17"/>
  <c r="G813" i="17"/>
  <c r="C814" i="17"/>
  <c r="F814" i="17"/>
  <c r="G814" i="17"/>
  <c r="C815" i="17"/>
  <c r="F815" i="17"/>
  <c r="G815" i="17"/>
  <c r="C816" i="17"/>
  <c r="F816" i="17"/>
  <c r="G816" i="17"/>
  <c r="C817" i="17"/>
  <c r="F817" i="17"/>
  <c r="G817" i="17"/>
  <c r="C818" i="17"/>
  <c r="F818" i="17"/>
  <c r="G818" i="17"/>
  <c r="C819" i="17"/>
  <c r="F819" i="17"/>
  <c r="G819" i="17"/>
  <c r="C820" i="17"/>
  <c r="F820" i="17"/>
  <c r="G820" i="17"/>
  <c r="C821" i="17"/>
  <c r="F821" i="17"/>
  <c r="G821" i="17"/>
  <c r="C822" i="17"/>
  <c r="F822" i="17"/>
  <c r="G822" i="17"/>
  <c r="C823" i="17"/>
  <c r="F823" i="17"/>
  <c r="G823" i="17"/>
  <c r="C824" i="17"/>
  <c r="F824" i="17"/>
  <c r="G824" i="17"/>
  <c r="C825" i="17"/>
  <c r="F825" i="17"/>
  <c r="G825" i="17"/>
  <c r="C826" i="17"/>
  <c r="F826" i="17"/>
  <c r="G826" i="17"/>
  <c r="C827" i="17"/>
  <c r="F827" i="17"/>
  <c r="G827" i="17"/>
  <c r="C828" i="17"/>
  <c r="F828" i="17"/>
  <c r="G828" i="17"/>
  <c r="C829" i="17"/>
  <c r="F829" i="17"/>
  <c r="G829" i="17"/>
  <c r="C830" i="17"/>
  <c r="F830" i="17"/>
  <c r="G830" i="17"/>
  <c r="C831" i="17"/>
  <c r="F831" i="17"/>
  <c r="G831" i="17"/>
  <c r="C832" i="17"/>
  <c r="F832" i="17"/>
  <c r="G832" i="17"/>
  <c r="C833" i="17"/>
  <c r="F833" i="17"/>
  <c r="G833" i="17"/>
  <c r="C834" i="17"/>
  <c r="F834" i="17"/>
  <c r="G834" i="17"/>
  <c r="C835" i="17"/>
  <c r="F835" i="17"/>
  <c r="G835" i="17"/>
  <c r="C836" i="17"/>
  <c r="F836" i="17"/>
  <c r="G836" i="17"/>
  <c r="C837" i="17"/>
  <c r="F837" i="17"/>
  <c r="G837" i="17"/>
  <c r="C838" i="17"/>
  <c r="F838" i="17"/>
  <c r="G838" i="17"/>
  <c r="C839" i="17"/>
  <c r="F839" i="17"/>
  <c r="G839" i="17"/>
  <c r="C840" i="17"/>
  <c r="F840" i="17"/>
  <c r="G840" i="17"/>
  <c r="C841" i="17"/>
  <c r="F841" i="17"/>
  <c r="G841" i="17"/>
  <c r="C842" i="17"/>
  <c r="F842" i="17"/>
  <c r="G842" i="17"/>
  <c r="C843" i="17"/>
  <c r="F843" i="17"/>
  <c r="G843" i="17"/>
  <c r="C844" i="17"/>
  <c r="F844" i="17"/>
  <c r="G844" i="17"/>
  <c r="C845" i="17"/>
  <c r="F845" i="17"/>
  <c r="G845" i="17"/>
  <c r="C846" i="17"/>
  <c r="F846" i="17"/>
  <c r="G846" i="17"/>
  <c r="C847" i="17"/>
  <c r="F847" i="17"/>
  <c r="G847" i="17"/>
  <c r="C848" i="17"/>
  <c r="F848" i="17"/>
  <c r="G848" i="17"/>
  <c r="C849" i="17"/>
  <c r="F849" i="17"/>
  <c r="G849" i="17"/>
  <c r="C850" i="17"/>
  <c r="F850" i="17"/>
  <c r="G850" i="17"/>
  <c r="C851" i="17"/>
  <c r="F851" i="17"/>
  <c r="G851" i="17"/>
  <c r="C852" i="17"/>
  <c r="F852" i="17"/>
  <c r="G852" i="17"/>
  <c r="C853" i="17"/>
  <c r="F853" i="17"/>
  <c r="G853" i="17"/>
  <c r="C854" i="17"/>
  <c r="F854" i="17"/>
  <c r="G854" i="17"/>
  <c r="C855" i="17"/>
  <c r="F855" i="17"/>
  <c r="G855" i="17"/>
  <c r="C856" i="17"/>
  <c r="F856" i="17"/>
  <c r="G856" i="17"/>
  <c r="C857" i="17"/>
  <c r="F857" i="17"/>
  <c r="G857" i="17"/>
  <c r="C858" i="17"/>
  <c r="F858" i="17"/>
  <c r="G858" i="17"/>
  <c r="C859" i="17"/>
  <c r="F859" i="17"/>
  <c r="G859" i="17"/>
  <c r="C860" i="17"/>
  <c r="F860" i="17"/>
  <c r="G860" i="17"/>
  <c r="C861" i="17"/>
  <c r="F861" i="17"/>
  <c r="G861" i="17"/>
  <c r="C862" i="17"/>
  <c r="F862" i="17"/>
  <c r="G862" i="17"/>
  <c r="C863" i="17"/>
  <c r="F863" i="17"/>
  <c r="G863" i="17"/>
  <c r="C864" i="17"/>
  <c r="F864" i="17"/>
  <c r="G864" i="17"/>
  <c r="C865" i="17"/>
  <c r="F865" i="17"/>
  <c r="G865" i="17"/>
  <c r="C866" i="17"/>
  <c r="F866" i="17"/>
  <c r="G866" i="17"/>
  <c r="C867" i="17"/>
  <c r="F867" i="17"/>
  <c r="G867" i="17"/>
  <c r="C868" i="17"/>
  <c r="F868" i="17"/>
  <c r="G868" i="17"/>
  <c r="C869" i="17"/>
  <c r="F869" i="17"/>
  <c r="G869" i="17"/>
  <c r="C870" i="17"/>
  <c r="F870" i="17"/>
  <c r="G870" i="17"/>
  <c r="C871" i="17"/>
  <c r="F871" i="17"/>
  <c r="G871" i="17"/>
  <c r="C872" i="17"/>
  <c r="F872" i="17"/>
  <c r="G872" i="17"/>
  <c r="C873" i="17"/>
  <c r="F873" i="17"/>
  <c r="G873" i="17"/>
  <c r="C874" i="17"/>
  <c r="F874" i="17"/>
  <c r="G874" i="17"/>
  <c r="C875" i="17"/>
  <c r="F875" i="17"/>
  <c r="G875" i="17"/>
  <c r="C876" i="17"/>
  <c r="F876" i="17"/>
  <c r="G876" i="17"/>
  <c r="C877" i="17"/>
  <c r="F877" i="17"/>
  <c r="G877" i="17"/>
  <c r="C878" i="17"/>
  <c r="F878" i="17"/>
  <c r="G878" i="17"/>
  <c r="C879" i="17"/>
  <c r="F879" i="17"/>
  <c r="G879" i="17"/>
  <c r="C880" i="17"/>
  <c r="F880" i="17"/>
  <c r="G880" i="17"/>
  <c r="C881" i="17"/>
  <c r="F881" i="17"/>
  <c r="G881" i="17"/>
  <c r="C882" i="17"/>
  <c r="F882" i="17"/>
  <c r="G882" i="17"/>
  <c r="C883" i="17"/>
  <c r="F883" i="17"/>
  <c r="G883" i="17"/>
  <c r="C884" i="17"/>
  <c r="F884" i="17"/>
  <c r="G884" i="17"/>
  <c r="C885" i="17"/>
  <c r="F885" i="17"/>
  <c r="G885" i="17"/>
  <c r="C886" i="17"/>
  <c r="F886" i="17"/>
  <c r="G886" i="17"/>
  <c r="C887" i="17"/>
  <c r="F887" i="17"/>
  <c r="G887" i="17"/>
  <c r="C888" i="17"/>
  <c r="F888" i="17"/>
  <c r="G888" i="17"/>
  <c r="C889" i="17"/>
  <c r="F889" i="17"/>
  <c r="G889" i="17"/>
  <c r="C890" i="17"/>
  <c r="F890" i="17"/>
  <c r="G890" i="17"/>
  <c r="C891" i="17"/>
  <c r="F891" i="17"/>
  <c r="G891" i="17"/>
  <c r="C892" i="17"/>
  <c r="F892" i="17"/>
  <c r="G892" i="17"/>
  <c r="C893" i="17"/>
  <c r="F893" i="17"/>
  <c r="G893" i="17"/>
  <c r="C894" i="17"/>
  <c r="F894" i="17"/>
  <c r="G894" i="17"/>
  <c r="C895" i="17"/>
  <c r="F895" i="17"/>
  <c r="G895" i="17"/>
  <c r="C896" i="17"/>
  <c r="F896" i="17"/>
  <c r="G896" i="17"/>
  <c r="C897" i="17"/>
  <c r="F897" i="17"/>
  <c r="G897" i="17"/>
  <c r="C898" i="17"/>
  <c r="F898" i="17"/>
  <c r="G898" i="17"/>
  <c r="C899" i="17"/>
  <c r="F899" i="17"/>
  <c r="G899" i="17"/>
  <c r="C900" i="17"/>
  <c r="F900" i="17"/>
  <c r="G900" i="17"/>
  <c r="C901" i="17"/>
  <c r="F901" i="17"/>
  <c r="G901" i="17"/>
  <c r="C902" i="17"/>
  <c r="F902" i="17"/>
  <c r="G902" i="17"/>
  <c r="C903" i="17"/>
  <c r="F903" i="17"/>
  <c r="G903" i="17"/>
  <c r="C904" i="17"/>
  <c r="F904" i="17"/>
  <c r="G904" i="17"/>
  <c r="C905" i="17"/>
  <c r="F905" i="17"/>
  <c r="G905" i="17"/>
  <c r="C906" i="17"/>
  <c r="F906" i="17"/>
  <c r="G906" i="17"/>
  <c r="C907" i="17"/>
  <c r="F907" i="17"/>
  <c r="G907" i="17"/>
  <c r="C908" i="17"/>
  <c r="F908" i="17"/>
  <c r="G908" i="17"/>
  <c r="C909" i="17"/>
  <c r="F909" i="17"/>
  <c r="G909" i="17"/>
  <c r="C910" i="17"/>
  <c r="F910" i="17"/>
  <c r="G910" i="17"/>
  <c r="C911" i="17"/>
  <c r="F911" i="17"/>
  <c r="G911" i="17"/>
  <c r="C912" i="17"/>
  <c r="F912" i="17"/>
  <c r="G912" i="17"/>
  <c r="C913" i="17"/>
  <c r="F913" i="17"/>
  <c r="G913" i="17"/>
  <c r="C914" i="17"/>
  <c r="F914" i="17"/>
  <c r="G914" i="17"/>
  <c r="C915" i="17"/>
  <c r="F915" i="17"/>
  <c r="G915" i="17"/>
  <c r="C916" i="17"/>
  <c r="F916" i="17"/>
  <c r="G916" i="17"/>
  <c r="C917" i="17"/>
  <c r="F917" i="17"/>
  <c r="G917" i="17"/>
  <c r="C918" i="17"/>
  <c r="F918" i="17"/>
  <c r="G918" i="17"/>
  <c r="C919" i="17"/>
  <c r="F919" i="17"/>
  <c r="G919" i="17"/>
  <c r="C920" i="17"/>
  <c r="F920" i="17"/>
  <c r="G920" i="17"/>
  <c r="C921" i="17"/>
  <c r="F921" i="17"/>
  <c r="G921" i="17"/>
  <c r="C922" i="17"/>
  <c r="F922" i="17"/>
  <c r="G922" i="17"/>
  <c r="C923" i="17"/>
  <c r="F923" i="17"/>
  <c r="G923" i="17"/>
  <c r="C924" i="17"/>
  <c r="F924" i="17"/>
  <c r="G924" i="17"/>
  <c r="C925" i="17"/>
  <c r="F925" i="17"/>
  <c r="G925" i="17"/>
  <c r="C926" i="17"/>
  <c r="F926" i="17"/>
  <c r="G926" i="17"/>
  <c r="C927" i="17"/>
  <c r="F927" i="17"/>
  <c r="G927" i="17"/>
  <c r="C928" i="17"/>
  <c r="F928" i="17"/>
  <c r="G928" i="17"/>
  <c r="C929" i="17"/>
  <c r="F929" i="17"/>
  <c r="G929" i="17"/>
  <c r="C930" i="17"/>
  <c r="F930" i="17"/>
  <c r="G930" i="17"/>
  <c r="C931" i="17"/>
  <c r="F931" i="17"/>
  <c r="G931" i="17"/>
  <c r="C932" i="17"/>
  <c r="F932" i="17"/>
  <c r="G932" i="17"/>
  <c r="C933" i="17"/>
  <c r="F933" i="17"/>
  <c r="G933" i="17"/>
  <c r="C934" i="17"/>
  <c r="F934" i="17"/>
  <c r="G934" i="17"/>
  <c r="C935" i="17"/>
  <c r="F935" i="17"/>
  <c r="G935" i="17"/>
  <c r="C936" i="17"/>
  <c r="F936" i="17"/>
  <c r="G936" i="17"/>
  <c r="C937" i="17"/>
  <c r="F937" i="17"/>
  <c r="G937" i="17"/>
  <c r="C938" i="17"/>
  <c r="F938" i="17"/>
  <c r="G938" i="17"/>
  <c r="C939" i="17"/>
  <c r="F939" i="17"/>
  <c r="G939" i="17"/>
  <c r="C940" i="17"/>
  <c r="F940" i="17"/>
  <c r="G940" i="17"/>
  <c r="C941" i="17"/>
  <c r="F941" i="17"/>
  <c r="G941" i="17"/>
  <c r="C942" i="17"/>
  <c r="F942" i="17"/>
  <c r="G942" i="17"/>
  <c r="C943" i="17"/>
  <c r="F943" i="17"/>
  <c r="G943" i="17"/>
  <c r="C944" i="17"/>
  <c r="F944" i="17"/>
  <c r="G944" i="17"/>
  <c r="C945" i="17"/>
  <c r="F945" i="17"/>
  <c r="G945" i="17"/>
  <c r="C946" i="17"/>
  <c r="F946" i="17"/>
  <c r="G946" i="17"/>
  <c r="C947" i="17"/>
  <c r="F947" i="17"/>
  <c r="G947" i="17"/>
  <c r="C948" i="17"/>
  <c r="F948" i="17"/>
  <c r="G948" i="17"/>
  <c r="C949" i="17"/>
  <c r="F949" i="17"/>
  <c r="G949" i="17"/>
  <c r="C950" i="17"/>
  <c r="F950" i="17"/>
  <c r="G950" i="17"/>
  <c r="C951" i="17"/>
  <c r="F951" i="17"/>
  <c r="G951" i="17"/>
  <c r="C952" i="17"/>
  <c r="F952" i="17"/>
  <c r="G952" i="17"/>
  <c r="C953" i="17"/>
  <c r="F953" i="17"/>
  <c r="G953" i="17"/>
  <c r="C954" i="17"/>
  <c r="F954" i="17"/>
  <c r="G954" i="17"/>
  <c r="C955" i="17"/>
  <c r="F955" i="17"/>
  <c r="G955" i="17"/>
  <c r="C956" i="17"/>
  <c r="F956" i="17"/>
  <c r="G956" i="17"/>
  <c r="C957" i="17"/>
  <c r="F957" i="17"/>
  <c r="G957" i="17"/>
  <c r="C958" i="17"/>
  <c r="F958" i="17"/>
  <c r="G958" i="17"/>
  <c r="C959" i="17"/>
  <c r="F959" i="17"/>
  <c r="G959" i="17"/>
  <c r="C960" i="17"/>
  <c r="F960" i="17"/>
  <c r="G960" i="17"/>
  <c r="C961" i="17"/>
  <c r="F961" i="17"/>
  <c r="G961" i="17"/>
  <c r="C962" i="17"/>
  <c r="F962" i="17"/>
  <c r="G962" i="17"/>
  <c r="C963" i="17"/>
  <c r="F963" i="17"/>
  <c r="G963" i="17"/>
  <c r="C964" i="17"/>
  <c r="F964" i="17"/>
  <c r="G964" i="17"/>
  <c r="C965" i="17"/>
  <c r="F965" i="17"/>
  <c r="G965" i="17"/>
  <c r="C966" i="17"/>
  <c r="F966" i="17"/>
  <c r="G966" i="17"/>
  <c r="C967" i="17"/>
  <c r="F967" i="17"/>
  <c r="G967" i="17"/>
  <c r="C968" i="17"/>
  <c r="F968" i="17"/>
  <c r="G968" i="17"/>
  <c r="C969" i="17"/>
  <c r="F969" i="17"/>
  <c r="G969" i="17"/>
  <c r="C970" i="17"/>
  <c r="F970" i="17"/>
  <c r="G970" i="17"/>
  <c r="C971" i="17"/>
  <c r="F971" i="17"/>
  <c r="G971" i="17"/>
  <c r="C972" i="17"/>
  <c r="F972" i="17"/>
  <c r="G972" i="17"/>
  <c r="C973" i="17"/>
  <c r="F973" i="17"/>
  <c r="G973" i="17"/>
  <c r="C974" i="17"/>
  <c r="F974" i="17"/>
  <c r="G974" i="17"/>
  <c r="C975" i="17"/>
  <c r="F975" i="17"/>
  <c r="G975" i="17"/>
  <c r="C976" i="17"/>
  <c r="F976" i="17"/>
  <c r="G976" i="17"/>
  <c r="C977" i="17"/>
  <c r="F977" i="17"/>
  <c r="G977" i="17"/>
  <c r="C978" i="17"/>
  <c r="F978" i="17"/>
  <c r="G978" i="17"/>
  <c r="C979" i="17"/>
  <c r="F979" i="17"/>
  <c r="G979" i="17"/>
  <c r="C980" i="17"/>
  <c r="F980" i="17"/>
  <c r="G980" i="17"/>
  <c r="C981" i="17"/>
  <c r="F981" i="17"/>
  <c r="G981" i="17"/>
  <c r="C982" i="17"/>
  <c r="F982" i="17"/>
  <c r="G982" i="17"/>
  <c r="C983" i="17"/>
  <c r="F983" i="17"/>
  <c r="G983" i="17"/>
  <c r="C984" i="17"/>
  <c r="F984" i="17"/>
  <c r="G984" i="17"/>
  <c r="C985" i="17"/>
  <c r="F985" i="17"/>
  <c r="G985" i="17"/>
  <c r="C986" i="17"/>
  <c r="F986" i="17"/>
  <c r="G986" i="17"/>
  <c r="C987" i="17"/>
  <c r="F987" i="17"/>
  <c r="G987" i="17"/>
  <c r="C988" i="17"/>
  <c r="F988" i="17"/>
  <c r="G988" i="17"/>
  <c r="C989" i="17"/>
  <c r="F989" i="17"/>
  <c r="G989" i="17"/>
  <c r="C990" i="17"/>
  <c r="F990" i="17"/>
  <c r="G990" i="17"/>
  <c r="C991" i="17"/>
  <c r="F991" i="17"/>
  <c r="G991" i="17"/>
  <c r="C992" i="17"/>
  <c r="F992" i="17"/>
  <c r="G992" i="17"/>
  <c r="C993" i="17"/>
  <c r="F993" i="17"/>
  <c r="G993" i="17"/>
  <c r="C994" i="17"/>
  <c r="F994" i="17"/>
  <c r="G994" i="17"/>
  <c r="C995" i="17"/>
  <c r="F995" i="17"/>
  <c r="G995" i="17"/>
  <c r="C996" i="17"/>
  <c r="F996" i="17"/>
  <c r="G996" i="17"/>
  <c r="C997" i="17"/>
  <c r="F997" i="17"/>
  <c r="G997" i="17"/>
  <c r="C998" i="17"/>
  <c r="F998" i="17"/>
  <c r="G998" i="17"/>
  <c r="C999" i="17"/>
  <c r="F999" i="17"/>
  <c r="G999" i="17"/>
  <c r="C1000" i="17"/>
  <c r="F1000" i="17"/>
  <c r="G1000" i="17"/>
  <c r="C1001" i="17"/>
  <c r="F1001" i="17"/>
  <c r="G1001" i="17"/>
  <c r="C1002" i="17"/>
  <c r="F1002" i="17"/>
  <c r="G1002" i="17"/>
  <c r="C1003" i="17"/>
  <c r="F1003" i="17"/>
  <c r="G1003" i="17"/>
  <c r="C1004" i="17"/>
  <c r="F1004" i="17"/>
  <c r="G1004" i="17"/>
  <c r="C1005" i="17"/>
  <c r="F1005" i="17"/>
  <c r="G1005" i="17"/>
  <c r="C1006" i="17"/>
  <c r="F1006" i="17"/>
  <c r="G1006" i="17"/>
  <c r="C1007" i="17"/>
  <c r="F1007" i="17"/>
  <c r="G1007" i="17"/>
  <c r="C1008" i="17"/>
  <c r="F1008" i="17"/>
  <c r="G1008" i="17"/>
  <c r="C1009" i="17"/>
  <c r="F1009" i="17"/>
  <c r="G1009" i="17"/>
  <c r="C1010" i="17"/>
  <c r="F1010" i="17"/>
  <c r="G1010" i="17"/>
  <c r="C1011" i="17"/>
  <c r="F1011" i="17"/>
  <c r="G1011" i="17"/>
  <c r="C1012" i="17"/>
  <c r="F1012" i="17"/>
  <c r="G1012" i="17"/>
  <c r="C1013" i="17"/>
  <c r="F1013" i="17"/>
  <c r="G1013" i="17"/>
  <c r="C1014" i="17"/>
  <c r="F1014" i="17"/>
  <c r="G1014" i="17"/>
  <c r="C1015" i="17"/>
  <c r="F1015" i="17"/>
  <c r="G1015" i="17"/>
  <c r="C1016" i="17"/>
  <c r="F1016" i="17"/>
  <c r="G1016" i="17"/>
  <c r="C1017" i="17"/>
  <c r="F1017" i="17"/>
  <c r="G1017" i="17"/>
  <c r="C1018" i="17"/>
  <c r="F1018" i="17"/>
  <c r="G1018" i="17"/>
  <c r="C1019" i="17"/>
  <c r="F1019" i="17"/>
  <c r="G1019" i="17"/>
  <c r="C1020" i="17"/>
  <c r="F1020" i="17"/>
  <c r="G1020" i="17"/>
  <c r="C1021" i="17"/>
  <c r="F1021" i="17"/>
  <c r="G1021" i="17"/>
  <c r="C1022" i="17"/>
  <c r="F1022" i="17"/>
  <c r="G1022" i="17"/>
  <c r="C1023" i="17"/>
  <c r="F1023" i="17"/>
  <c r="G1023" i="17"/>
  <c r="C1024" i="17"/>
  <c r="F1024" i="17"/>
  <c r="G1024" i="17"/>
  <c r="C1025" i="17"/>
  <c r="F1025" i="17"/>
  <c r="G1025" i="17"/>
  <c r="C1026" i="17"/>
  <c r="F1026" i="17"/>
  <c r="G1026" i="17"/>
  <c r="C1027" i="17"/>
  <c r="F1027" i="17"/>
  <c r="G1027" i="17"/>
  <c r="C1028" i="17"/>
  <c r="F1028" i="17"/>
  <c r="G1028" i="17"/>
  <c r="C1029" i="17"/>
  <c r="F1029" i="17"/>
  <c r="G1029" i="17"/>
  <c r="C1030" i="17"/>
  <c r="F1030" i="17"/>
  <c r="G1030" i="17"/>
  <c r="C1031" i="17"/>
  <c r="F1031" i="17"/>
  <c r="G1031" i="17"/>
  <c r="C1032" i="17"/>
  <c r="F1032" i="17"/>
  <c r="G1032" i="17"/>
  <c r="C1033" i="17"/>
  <c r="F1033" i="17"/>
  <c r="G1033" i="17"/>
  <c r="C1034" i="17"/>
  <c r="F1034" i="17"/>
  <c r="G1034" i="17"/>
  <c r="C1035" i="17"/>
  <c r="F1035" i="17"/>
  <c r="G1035" i="17"/>
  <c r="C1036" i="17"/>
  <c r="F1036" i="17"/>
  <c r="G1036" i="17"/>
  <c r="C1037" i="17"/>
  <c r="F1037" i="17"/>
  <c r="G1037" i="17"/>
  <c r="C1038" i="17"/>
  <c r="F1038" i="17"/>
  <c r="G1038" i="17"/>
  <c r="C1039" i="17"/>
  <c r="F1039" i="17"/>
  <c r="G1039" i="17"/>
  <c r="C1040" i="17"/>
  <c r="F1040" i="17"/>
  <c r="G1040" i="17"/>
  <c r="C1041" i="17"/>
  <c r="F1041" i="17"/>
  <c r="G1041" i="17"/>
  <c r="C1042" i="17"/>
  <c r="F1042" i="17"/>
  <c r="G1042" i="17"/>
  <c r="C1043" i="17"/>
  <c r="F1043" i="17"/>
  <c r="G1043" i="17"/>
  <c r="C1044" i="17"/>
  <c r="F1044" i="17"/>
  <c r="G1044" i="17"/>
  <c r="C1045" i="17"/>
  <c r="F1045" i="17"/>
  <c r="G1045" i="17"/>
  <c r="C1046" i="17"/>
  <c r="F1046" i="17"/>
  <c r="G1046" i="17"/>
  <c r="C1047" i="17"/>
  <c r="F1047" i="17"/>
  <c r="G1047" i="17"/>
  <c r="C1048" i="17"/>
  <c r="F1048" i="17"/>
  <c r="G1048" i="17"/>
  <c r="C1049" i="17"/>
  <c r="F1049" i="17"/>
  <c r="G1049" i="17"/>
  <c r="C1050" i="17"/>
  <c r="F1050" i="17"/>
  <c r="G1050" i="17"/>
  <c r="C1051" i="17"/>
  <c r="F1051" i="17"/>
  <c r="G1051" i="17"/>
  <c r="C1052" i="17"/>
  <c r="F1052" i="17"/>
  <c r="G1052" i="17"/>
  <c r="C1053" i="17"/>
  <c r="E1053" i="17"/>
  <c r="F1053" i="17"/>
  <c r="G1053" i="17"/>
  <c r="C1054" i="17"/>
  <c r="E1054" i="17"/>
  <c r="F1054" i="17"/>
  <c r="G1054" i="17"/>
  <c r="C1055" i="17"/>
  <c r="E1055" i="17"/>
  <c r="F1055" i="17"/>
  <c r="G1055" i="17"/>
  <c r="C1056" i="17"/>
  <c r="E1056" i="17"/>
  <c r="F1056" i="17"/>
  <c r="G1056" i="17"/>
  <c r="C1057" i="17"/>
  <c r="E1057" i="17"/>
  <c r="F1057" i="17"/>
  <c r="G1057" i="17"/>
  <c r="C1058" i="17"/>
  <c r="E1058" i="17"/>
  <c r="F1058" i="17"/>
  <c r="G1058" i="17"/>
  <c r="C1059" i="17"/>
  <c r="E1059" i="17"/>
  <c r="F1059" i="17"/>
  <c r="G1059" i="17"/>
  <c r="C1060" i="17"/>
  <c r="E1060" i="17"/>
  <c r="F1060" i="17"/>
  <c r="G1060" i="17"/>
  <c r="C1061" i="17"/>
  <c r="E1061" i="17"/>
  <c r="F1061" i="17"/>
  <c r="G1061" i="17"/>
  <c r="C1062" i="17"/>
  <c r="E1062" i="17"/>
  <c r="F1062" i="17"/>
  <c r="G1062" i="17"/>
  <c r="C1063" i="17"/>
  <c r="E1063" i="17"/>
  <c r="F1063" i="17"/>
  <c r="G1063" i="17"/>
  <c r="C1064" i="17"/>
  <c r="E1064" i="17"/>
  <c r="F1064" i="17"/>
  <c r="G1064" i="17"/>
  <c r="C1065" i="17"/>
  <c r="E1065" i="17"/>
  <c r="F1065" i="17"/>
  <c r="G1065" i="17"/>
  <c r="C1066" i="17"/>
  <c r="E1066" i="17"/>
  <c r="F1066" i="17"/>
  <c r="G1066" i="17"/>
  <c r="C1067" i="17"/>
  <c r="E1067" i="17"/>
  <c r="F1067" i="17"/>
  <c r="G1067" i="17"/>
  <c r="C1068" i="17"/>
  <c r="E1068" i="17"/>
  <c r="F1068" i="17"/>
  <c r="G1068" i="17"/>
  <c r="C1069" i="17"/>
  <c r="E1069" i="17"/>
  <c r="F1069" i="17"/>
  <c r="G1069" i="17"/>
  <c r="C1070" i="17"/>
  <c r="E1070" i="17"/>
  <c r="F1070" i="17"/>
  <c r="G1070" i="17"/>
  <c r="C1071" i="17"/>
  <c r="E1071" i="17"/>
  <c r="F1071" i="17"/>
  <c r="G1071" i="17"/>
  <c r="C1072" i="17"/>
  <c r="E1072" i="17"/>
  <c r="F1072" i="17"/>
  <c r="G1072" i="17"/>
  <c r="C1073" i="17"/>
  <c r="E1073" i="17"/>
  <c r="F1073" i="17"/>
  <c r="G1073" i="17"/>
  <c r="C1074" i="17"/>
  <c r="E1074" i="17"/>
  <c r="F1074" i="17"/>
  <c r="G1074" i="17"/>
  <c r="C1075" i="17"/>
  <c r="E1075" i="17"/>
  <c r="F1075" i="17"/>
  <c r="G1075" i="17"/>
  <c r="C1076" i="17"/>
  <c r="E1076" i="17"/>
  <c r="F1076" i="17"/>
  <c r="G1076" i="17"/>
  <c r="C1077" i="17"/>
  <c r="E1077" i="17"/>
  <c r="F1077" i="17"/>
  <c r="G1077" i="17"/>
  <c r="C1078" i="17"/>
  <c r="E1078" i="17"/>
  <c r="F1078" i="17"/>
  <c r="G1078" i="17"/>
  <c r="C1079" i="17"/>
  <c r="E1079" i="17"/>
  <c r="F1079" i="17"/>
  <c r="G1079" i="17"/>
  <c r="C1080" i="17"/>
  <c r="E1080" i="17"/>
  <c r="F1080" i="17"/>
  <c r="G1080" i="17"/>
  <c r="C1081" i="17"/>
  <c r="E1081" i="17"/>
  <c r="F1081" i="17"/>
  <c r="G1081" i="17"/>
  <c r="C1082" i="17"/>
  <c r="E1082" i="17"/>
  <c r="F1082" i="17"/>
  <c r="G1082" i="17"/>
  <c r="C1083" i="17"/>
  <c r="E1083" i="17"/>
  <c r="F1083" i="17"/>
  <c r="G1083" i="17"/>
  <c r="C1084" i="17"/>
  <c r="E1084" i="17"/>
  <c r="F1084" i="17"/>
  <c r="G1084" i="17"/>
  <c r="C1085" i="17"/>
  <c r="E1085" i="17"/>
  <c r="F1085" i="17"/>
  <c r="G1085" i="17"/>
  <c r="C1086" i="17"/>
  <c r="E1086" i="17"/>
  <c r="F1086" i="17"/>
  <c r="G1086" i="17"/>
  <c r="C1087" i="17"/>
  <c r="E1087" i="17"/>
  <c r="F1087" i="17"/>
  <c r="G1087" i="17"/>
  <c r="C1088" i="17"/>
  <c r="E1088" i="17"/>
  <c r="F1088" i="17"/>
  <c r="G1088" i="17"/>
  <c r="C1089" i="17"/>
  <c r="E1089" i="17"/>
  <c r="F1089" i="17"/>
  <c r="G1089" i="17"/>
  <c r="C1090" i="17"/>
  <c r="E1090" i="17"/>
  <c r="F1090" i="17"/>
  <c r="G1090" i="17"/>
  <c r="C1091" i="17"/>
  <c r="E1091" i="17"/>
  <c r="F1091" i="17"/>
  <c r="G1091" i="17"/>
  <c r="C1092" i="17"/>
  <c r="E1092" i="17"/>
  <c r="F1092" i="17"/>
  <c r="G1092" i="17"/>
  <c r="C1093" i="17"/>
  <c r="E1093" i="17"/>
  <c r="F1093" i="17"/>
  <c r="G1093" i="17"/>
  <c r="C1094" i="17"/>
  <c r="E1094" i="17"/>
  <c r="F1094" i="17"/>
  <c r="G1094" i="17"/>
  <c r="C1095" i="17"/>
  <c r="E1095" i="17"/>
  <c r="F1095" i="17"/>
  <c r="G1095" i="17"/>
  <c r="C1096" i="17"/>
  <c r="E1096" i="17"/>
  <c r="F1096" i="17"/>
  <c r="G1096" i="17"/>
  <c r="C1097" i="17"/>
  <c r="E1097" i="17"/>
  <c r="F1097" i="17"/>
  <c r="G1097" i="17"/>
  <c r="C1098" i="17"/>
  <c r="E1098" i="17"/>
  <c r="F1098" i="17"/>
  <c r="G1098" i="17"/>
  <c r="C1099" i="17"/>
  <c r="E1099" i="17"/>
  <c r="F1099" i="17"/>
  <c r="G1099" i="17"/>
  <c r="C1101" i="17"/>
  <c r="F1101" i="17"/>
  <c r="C1102" i="17"/>
  <c r="E1102" i="17"/>
  <c r="F1102" i="17"/>
  <c r="G1102" i="17"/>
  <c r="C1103" i="17"/>
  <c r="E1103" i="17"/>
  <c r="F1103" i="17"/>
  <c r="G1103" i="17"/>
  <c r="C1104" i="17"/>
  <c r="E1104" i="17"/>
  <c r="F1104" i="17"/>
  <c r="G1104" i="17"/>
  <c r="C1105" i="17"/>
  <c r="D1105" i="17"/>
  <c r="E1105" i="17"/>
  <c r="F1105" i="17"/>
  <c r="G1105" i="17"/>
  <c r="C1106" i="17"/>
  <c r="D1106" i="17"/>
  <c r="E1106" i="17"/>
  <c r="F1106" i="17"/>
  <c r="G1106" i="17"/>
  <c r="C1107" i="17"/>
  <c r="D1107" i="17"/>
  <c r="E1107" i="17"/>
  <c r="F1107" i="17"/>
  <c r="G1107" i="17"/>
  <c r="C1108" i="17"/>
  <c r="D1108" i="17"/>
  <c r="E1108" i="17"/>
  <c r="F1108" i="17"/>
  <c r="G1108" i="17"/>
  <c r="C1109" i="17"/>
  <c r="D1109" i="17"/>
  <c r="E1109" i="17"/>
  <c r="F1109" i="17"/>
  <c r="G1109" i="17"/>
  <c r="C1110" i="17"/>
  <c r="D1110" i="17"/>
  <c r="E1110" i="17"/>
  <c r="F1110" i="17"/>
  <c r="G1110" i="17"/>
  <c r="C1111" i="17"/>
  <c r="D1111" i="17"/>
  <c r="E1111" i="17"/>
  <c r="F1111" i="17"/>
  <c r="G1111" i="17"/>
  <c r="C1112" i="17"/>
  <c r="D1112" i="17"/>
  <c r="E1112" i="17"/>
  <c r="F1112" i="17"/>
  <c r="G1112" i="17"/>
  <c r="C1113" i="17"/>
  <c r="D1113" i="17"/>
  <c r="E1113" i="17"/>
  <c r="F1113" i="17"/>
  <c r="G1113" i="17"/>
  <c r="C1114" i="17"/>
  <c r="D1114" i="17"/>
  <c r="E1114" i="17"/>
  <c r="F1114" i="17"/>
  <c r="G1114" i="17"/>
  <c r="C1115" i="17"/>
  <c r="D1115" i="17"/>
  <c r="E1115" i="17"/>
  <c r="F1115" i="17"/>
  <c r="G1115" i="17"/>
  <c r="C1116" i="17"/>
  <c r="D1116" i="17"/>
  <c r="E1116" i="17"/>
  <c r="F1116" i="17"/>
  <c r="G1116" i="17"/>
  <c r="C1117" i="17"/>
  <c r="D1117" i="17"/>
  <c r="E1117" i="17"/>
  <c r="F1117" i="17"/>
  <c r="G1117" i="17"/>
  <c r="C1118" i="17"/>
  <c r="D1118" i="17"/>
  <c r="E1118" i="17"/>
  <c r="F1118" i="17"/>
  <c r="G1118" i="17"/>
  <c r="C1119" i="17"/>
  <c r="D1119" i="17"/>
  <c r="E1119" i="17"/>
  <c r="F1119" i="17"/>
  <c r="G1119" i="17"/>
  <c r="C1120" i="17"/>
  <c r="D1120" i="17"/>
  <c r="E1120" i="17"/>
  <c r="F1120" i="17"/>
  <c r="G1120" i="17"/>
  <c r="C1121" i="17"/>
  <c r="D1121" i="17"/>
  <c r="E1121" i="17"/>
  <c r="F1121" i="17"/>
  <c r="G1121" i="17"/>
  <c r="C1122" i="17"/>
  <c r="D1122" i="17"/>
  <c r="E1122" i="17"/>
  <c r="F1122" i="17"/>
  <c r="G1122" i="17"/>
  <c r="C1123" i="17"/>
  <c r="D1123" i="17"/>
  <c r="E1123" i="17"/>
  <c r="F1123" i="17"/>
  <c r="G1123" i="17"/>
  <c r="C1124" i="17"/>
  <c r="D1124" i="17"/>
  <c r="E1124" i="17"/>
  <c r="F1124" i="17"/>
  <c r="G1124" i="17"/>
  <c r="C1125" i="17"/>
  <c r="D1125" i="17"/>
  <c r="E1125" i="17"/>
  <c r="F1125" i="17"/>
  <c r="G1125" i="17"/>
  <c r="C1126" i="17"/>
  <c r="D1126" i="17"/>
  <c r="E1126" i="17"/>
  <c r="F1126" i="17"/>
  <c r="G1126" i="17"/>
  <c r="C1127" i="17"/>
  <c r="D1127" i="17"/>
  <c r="E1127" i="17"/>
  <c r="F1127" i="17"/>
  <c r="G1127" i="17"/>
  <c r="C1128" i="17"/>
  <c r="D1128" i="17"/>
  <c r="E1128" i="17"/>
  <c r="F1128" i="17"/>
  <c r="G1128" i="17"/>
  <c r="C1129" i="17"/>
  <c r="D1129" i="17"/>
  <c r="E1129" i="17"/>
  <c r="F1129" i="17"/>
  <c r="G1129" i="17"/>
  <c r="C1130" i="17"/>
  <c r="D1130" i="17"/>
  <c r="E1130" i="17"/>
  <c r="F1130" i="17"/>
  <c r="G1130" i="17"/>
  <c r="C1131" i="17"/>
  <c r="D1131" i="17"/>
  <c r="E1131" i="17"/>
  <c r="F1131" i="17"/>
  <c r="G1131" i="17"/>
  <c r="C1132" i="17"/>
  <c r="D1132" i="17"/>
  <c r="E1132" i="17"/>
  <c r="F1132" i="17"/>
  <c r="G1132" i="17"/>
  <c r="C1133" i="17"/>
  <c r="D1133" i="17"/>
  <c r="E1133" i="17"/>
  <c r="F1133" i="17"/>
  <c r="G1133" i="17"/>
  <c r="C1134" i="17"/>
  <c r="D1134" i="17"/>
  <c r="E1134" i="17"/>
  <c r="F1134" i="17"/>
  <c r="G1134" i="17"/>
  <c r="C1135" i="17"/>
  <c r="D1135" i="17"/>
  <c r="E1135" i="17"/>
  <c r="F1135" i="17"/>
  <c r="G1135" i="17"/>
  <c r="C1136" i="17"/>
  <c r="D1136" i="17"/>
  <c r="E1136" i="17"/>
  <c r="F1136" i="17"/>
  <c r="G1136" i="17"/>
  <c r="C1137" i="17"/>
  <c r="D1137" i="17"/>
  <c r="E1137" i="17"/>
  <c r="F1137" i="17"/>
  <c r="G1137" i="17"/>
  <c r="C1138" i="17"/>
  <c r="D1138" i="17"/>
  <c r="E1138" i="17"/>
  <c r="F1138" i="17"/>
  <c r="G1138" i="17"/>
  <c r="C1139" i="17"/>
  <c r="D1139" i="17"/>
  <c r="E1139" i="17"/>
  <c r="F1139" i="17"/>
  <c r="G1139" i="17"/>
  <c r="C1140" i="17"/>
  <c r="D1140" i="17"/>
  <c r="E1140" i="17"/>
  <c r="F1140" i="17"/>
  <c r="G1140" i="17"/>
  <c r="C1141" i="17"/>
  <c r="D1141" i="17"/>
  <c r="E1141" i="17"/>
  <c r="F1141" i="17"/>
  <c r="G1141" i="17"/>
  <c r="C1142" i="17"/>
  <c r="D1142" i="17"/>
  <c r="E1142" i="17"/>
  <c r="F1142" i="17"/>
  <c r="G1142" i="17"/>
  <c r="C1143" i="17"/>
  <c r="D1143" i="17"/>
  <c r="E1143" i="17"/>
  <c r="F1143" i="17"/>
  <c r="G1143" i="17"/>
  <c r="C1144" i="17"/>
  <c r="D1144" i="17"/>
  <c r="E1144" i="17"/>
  <c r="F1144" i="17"/>
  <c r="G1144" i="17"/>
  <c r="C1145" i="17"/>
  <c r="D1145" i="17"/>
  <c r="E1145" i="17"/>
  <c r="F1145" i="17"/>
  <c r="G1145" i="17"/>
  <c r="C1146" i="17"/>
  <c r="D1146" i="17"/>
  <c r="E1146" i="17"/>
  <c r="F1146" i="17"/>
  <c r="G1146" i="17"/>
  <c r="C1147" i="17"/>
  <c r="D1147" i="17"/>
  <c r="E1147" i="17"/>
  <c r="F1147" i="17"/>
  <c r="G1147" i="17"/>
  <c r="C1148" i="17"/>
  <c r="D1148" i="17"/>
  <c r="E1148" i="17"/>
  <c r="F1148" i="17"/>
  <c r="G1148" i="17"/>
  <c r="C1149" i="17"/>
  <c r="D1149" i="17"/>
  <c r="E1149" i="17"/>
  <c r="F1149" i="17"/>
  <c r="G1149" i="17"/>
  <c r="C1150" i="17"/>
  <c r="D1150" i="17"/>
  <c r="E1150" i="17"/>
  <c r="F1150" i="17"/>
  <c r="G1150" i="17"/>
  <c r="C1151" i="17"/>
  <c r="D1151" i="17"/>
  <c r="E1151" i="17"/>
  <c r="F1151" i="17"/>
  <c r="G1151" i="17"/>
  <c r="C1152" i="17"/>
  <c r="D1152" i="17"/>
  <c r="E1152" i="17"/>
  <c r="F1152" i="17"/>
  <c r="G1152" i="17"/>
  <c r="C1153" i="17"/>
  <c r="D1153" i="17"/>
  <c r="E1153" i="17"/>
  <c r="F1153" i="17"/>
  <c r="G1153" i="17"/>
  <c r="C1154" i="17"/>
  <c r="D1154" i="17"/>
  <c r="E1154" i="17"/>
  <c r="F1154" i="17"/>
  <c r="G1154" i="17"/>
  <c r="C1155" i="17"/>
  <c r="D1155" i="17"/>
  <c r="E1155" i="17"/>
  <c r="F1155" i="17"/>
  <c r="G1155" i="17"/>
  <c r="C1156" i="17"/>
  <c r="D1156" i="17"/>
  <c r="E1156" i="17"/>
  <c r="F1156" i="17"/>
  <c r="G1156" i="17"/>
  <c r="C1157" i="17"/>
  <c r="D1157" i="17"/>
  <c r="E1157" i="17"/>
  <c r="F1157" i="17"/>
  <c r="G1157" i="17"/>
  <c r="C1158" i="17"/>
  <c r="D1158" i="17"/>
  <c r="E1158" i="17"/>
  <c r="F1158" i="17"/>
  <c r="G1158" i="17"/>
  <c r="C1159" i="17"/>
  <c r="D1159" i="17"/>
  <c r="E1159" i="17"/>
  <c r="F1159" i="17"/>
  <c r="G1159" i="17"/>
  <c r="C1160" i="17"/>
  <c r="F1160" i="17"/>
  <c r="G1160" i="17"/>
  <c r="C1161" i="17"/>
  <c r="F1161" i="17"/>
  <c r="G1161" i="17"/>
  <c r="C1162" i="17"/>
  <c r="F1162" i="17"/>
  <c r="G1162" i="17"/>
  <c r="C1163" i="17"/>
  <c r="F1163" i="17"/>
  <c r="G1163" i="17"/>
  <c r="C1164" i="17"/>
  <c r="F1164" i="17"/>
  <c r="G1164" i="17"/>
  <c r="C1165" i="17"/>
  <c r="F1165" i="17"/>
  <c r="G1165" i="17"/>
  <c r="C1166" i="17"/>
  <c r="F1166" i="17"/>
  <c r="G1166" i="17"/>
  <c r="C1167" i="17"/>
  <c r="F1167" i="17"/>
  <c r="G1167" i="17"/>
  <c r="C1168" i="17"/>
  <c r="F1168" i="17"/>
  <c r="G1168" i="17"/>
  <c r="C1169" i="17"/>
  <c r="F1169" i="17"/>
  <c r="G1169" i="17"/>
  <c r="C1170" i="17"/>
  <c r="F1170" i="17"/>
  <c r="G1170" i="17"/>
  <c r="C1171" i="17"/>
  <c r="F1171" i="17"/>
  <c r="G1171" i="17"/>
  <c r="C1172" i="17"/>
  <c r="F1172" i="17"/>
  <c r="G1172" i="17"/>
  <c r="C1173" i="17"/>
  <c r="F1173" i="17"/>
  <c r="G1173" i="17"/>
  <c r="C1174" i="17"/>
  <c r="F1174" i="17"/>
  <c r="G1174" i="17"/>
  <c r="C1175" i="17"/>
  <c r="F1175" i="17"/>
  <c r="G1175" i="17"/>
  <c r="C1176" i="17"/>
  <c r="F1176" i="17"/>
  <c r="G1176" i="17"/>
  <c r="C1177" i="17"/>
  <c r="F1177" i="17"/>
  <c r="G1177" i="17"/>
  <c r="C1178" i="17"/>
  <c r="F1178" i="17"/>
  <c r="G1178" i="17"/>
  <c r="C1179" i="17"/>
  <c r="F1179" i="17"/>
  <c r="G1179" i="17"/>
  <c r="C1180" i="17"/>
  <c r="F1180" i="17"/>
  <c r="G1180" i="17"/>
  <c r="C1181" i="17"/>
  <c r="F1181" i="17"/>
  <c r="G1181" i="17"/>
  <c r="C1182" i="17"/>
  <c r="F1182" i="17"/>
  <c r="G1182" i="17"/>
  <c r="C1183" i="17"/>
  <c r="F1183" i="17"/>
  <c r="G1183" i="17"/>
  <c r="C1184" i="17"/>
  <c r="F1184" i="17"/>
  <c r="G1184" i="17"/>
  <c r="C1185" i="17"/>
  <c r="F1185" i="17"/>
  <c r="G1185" i="17"/>
  <c r="C1186" i="17"/>
  <c r="F1186" i="17"/>
  <c r="G1186" i="17"/>
  <c r="C1187" i="17"/>
  <c r="F1187" i="17"/>
  <c r="G1187" i="17"/>
  <c r="C1188" i="17"/>
  <c r="F1188" i="17"/>
  <c r="G1188" i="17"/>
  <c r="C1189" i="17"/>
  <c r="F1189" i="17"/>
  <c r="G1189" i="17"/>
  <c r="C1190" i="17"/>
  <c r="F1190" i="17"/>
  <c r="G1190" i="17"/>
  <c r="C1191" i="17"/>
  <c r="F1191" i="17"/>
  <c r="G1191" i="17"/>
  <c r="C1192" i="17"/>
  <c r="F1192" i="17"/>
  <c r="G1192" i="17"/>
  <c r="C1193" i="17"/>
  <c r="F1193" i="17"/>
  <c r="G1193" i="17"/>
  <c r="C1194" i="17"/>
  <c r="F1194" i="17"/>
  <c r="G1194" i="17"/>
  <c r="C1195" i="17"/>
  <c r="F1195" i="17"/>
  <c r="G1195" i="17"/>
  <c r="C1196" i="17"/>
  <c r="F1196" i="17"/>
  <c r="G1196" i="17"/>
  <c r="C1197" i="17"/>
  <c r="F1197" i="17"/>
  <c r="G1197" i="17"/>
  <c r="C1198" i="17"/>
  <c r="F1198" i="17"/>
  <c r="G1198" i="17"/>
  <c r="C1199" i="17"/>
  <c r="F1199" i="17"/>
  <c r="G1199" i="17"/>
  <c r="C1200" i="17"/>
  <c r="F1200" i="17"/>
  <c r="G1200" i="17"/>
  <c r="C1201" i="17"/>
  <c r="F1201" i="17"/>
  <c r="G1201" i="17"/>
  <c r="C1202" i="17"/>
  <c r="F1202" i="17"/>
  <c r="G1202" i="17"/>
  <c r="C1203" i="17"/>
  <c r="F1203" i="17"/>
  <c r="G1203" i="17"/>
  <c r="C1204" i="17"/>
  <c r="F1204" i="17"/>
  <c r="G1204" i="17"/>
  <c r="C1205" i="17"/>
  <c r="F1205" i="17"/>
  <c r="G1205" i="17"/>
  <c r="C1206" i="17"/>
  <c r="F1206" i="17"/>
  <c r="G1206" i="17"/>
  <c r="C1207" i="17"/>
  <c r="F1207" i="17"/>
  <c r="G1207" i="17"/>
  <c r="C1208" i="17"/>
  <c r="F1208" i="17"/>
  <c r="G1208" i="17"/>
  <c r="C1209" i="17"/>
  <c r="F1209" i="17"/>
  <c r="G1209" i="17"/>
  <c r="C1210" i="17"/>
  <c r="F1210" i="17"/>
  <c r="G1210" i="17"/>
  <c r="C1211" i="17"/>
  <c r="F1211" i="17"/>
  <c r="G1211" i="17"/>
  <c r="C1212" i="17"/>
  <c r="F1212" i="17"/>
  <c r="G1212" i="17"/>
  <c r="C1213" i="17"/>
  <c r="F1213" i="17"/>
  <c r="G1213" i="17"/>
  <c r="C1214" i="17"/>
  <c r="F1214" i="17"/>
  <c r="G1214" i="17"/>
  <c r="C1215" i="17"/>
  <c r="F1215" i="17"/>
  <c r="G1215" i="17"/>
  <c r="C1216" i="17"/>
  <c r="F1216" i="17"/>
  <c r="G1216" i="17"/>
  <c r="C1217" i="17"/>
  <c r="F1217" i="17"/>
  <c r="G1217" i="17"/>
  <c r="C1218" i="17"/>
  <c r="F1218" i="17"/>
  <c r="G1218" i="17"/>
  <c r="C1219" i="17"/>
  <c r="F1219" i="17"/>
  <c r="G1219" i="17"/>
  <c r="C1220" i="17"/>
  <c r="F1220" i="17"/>
  <c r="G1220" i="17"/>
  <c r="C1221" i="17"/>
  <c r="F1221" i="17"/>
  <c r="G1221" i="17"/>
  <c r="C1222" i="17"/>
  <c r="F1222" i="17"/>
  <c r="G1222" i="17"/>
  <c r="C1223" i="17"/>
  <c r="F1223" i="17"/>
  <c r="G1223" i="17"/>
  <c r="C1224" i="17"/>
  <c r="F1224" i="17"/>
  <c r="G1224" i="17"/>
  <c r="C1225" i="17"/>
  <c r="F1225" i="17"/>
  <c r="G1225" i="17"/>
  <c r="C1226" i="17"/>
  <c r="F1226" i="17"/>
  <c r="G1226" i="17"/>
  <c r="C1227" i="17"/>
  <c r="F1227" i="17"/>
  <c r="G1227" i="17"/>
  <c r="C1228" i="17"/>
  <c r="F1228" i="17"/>
  <c r="G1228" i="17"/>
  <c r="C1229" i="17"/>
  <c r="F1229" i="17"/>
  <c r="G1229" i="17"/>
  <c r="C1230" i="17"/>
  <c r="F1230" i="17"/>
  <c r="G1230" i="17"/>
  <c r="C1231" i="17"/>
  <c r="F1231" i="17"/>
  <c r="G1231" i="17"/>
  <c r="C1232" i="17"/>
  <c r="F1232" i="17"/>
  <c r="G1232" i="17"/>
  <c r="C1233" i="17"/>
  <c r="F1233" i="17"/>
  <c r="G1233" i="17"/>
  <c r="C1234" i="17"/>
  <c r="F1234" i="17"/>
  <c r="G1234" i="17"/>
  <c r="C1235" i="17"/>
  <c r="F1235" i="17"/>
  <c r="G1235" i="17"/>
  <c r="C1236" i="17"/>
  <c r="F1236" i="17"/>
  <c r="G1236" i="17"/>
  <c r="C1237" i="17"/>
  <c r="F1237" i="17"/>
  <c r="G1237" i="17"/>
  <c r="C1238" i="17"/>
  <c r="F1238" i="17"/>
  <c r="G1238" i="17"/>
  <c r="C1239" i="17"/>
  <c r="F1239" i="17"/>
  <c r="G1239" i="17"/>
  <c r="C1240" i="17"/>
  <c r="F1240" i="17"/>
  <c r="G1240" i="17"/>
  <c r="C1241" i="17"/>
  <c r="F1241" i="17"/>
  <c r="G1241" i="17"/>
  <c r="C1242" i="17"/>
  <c r="F1242" i="17"/>
  <c r="G1242" i="17"/>
  <c r="C1243" i="17"/>
  <c r="F1243" i="17"/>
  <c r="G1243" i="17"/>
  <c r="C1244" i="17"/>
  <c r="F1244" i="17"/>
  <c r="G1244" i="17"/>
  <c r="C1245" i="17"/>
  <c r="F1245" i="17"/>
  <c r="G1245" i="17"/>
  <c r="C1246" i="17"/>
  <c r="F1246" i="17"/>
  <c r="G1246" i="17"/>
  <c r="C1247" i="17"/>
  <c r="F1247" i="17"/>
  <c r="G1247" i="17"/>
  <c r="C1248" i="17"/>
  <c r="F1248" i="17"/>
  <c r="G1248" i="17"/>
  <c r="C1249" i="17"/>
  <c r="F1249" i="17"/>
  <c r="G1249" i="17"/>
  <c r="C1250" i="17"/>
  <c r="F1250" i="17"/>
  <c r="G1250" i="17"/>
  <c r="C1251" i="17"/>
  <c r="F1251" i="17"/>
  <c r="G1251" i="17"/>
  <c r="C1252" i="17"/>
  <c r="F1252" i="17"/>
  <c r="G1252" i="17"/>
  <c r="C1253" i="17"/>
  <c r="F1253" i="17"/>
  <c r="G1253" i="17"/>
  <c r="C1254" i="17"/>
  <c r="F1254" i="17"/>
  <c r="G1254" i="17"/>
  <c r="C1255" i="17"/>
  <c r="F1255" i="17"/>
  <c r="G1255" i="17"/>
  <c r="C1256" i="17"/>
  <c r="F1256" i="17"/>
  <c r="G1256" i="17"/>
  <c r="C1257" i="17"/>
  <c r="F1257" i="17"/>
  <c r="G1257" i="17"/>
  <c r="C1258" i="17"/>
  <c r="F1258" i="17"/>
  <c r="G1258" i="17"/>
  <c r="C1259" i="17"/>
  <c r="F1259" i="17"/>
  <c r="G1259" i="17"/>
  <c r="C1260" i="17"/>
  <c r="F1260" i="17"/>
  <c r="G1260" i="17"/>
  <c r="C1261" i="17"/>
  <c r="F1261" i="17"/>
  <c r="G1261" i="17"/>
  <c r="C1262" i="17"/>
  <c r="F1262" i="17"/>
  <c r="G1262" i="17"/>
  <c r="C1263" i="17"/>
  <c r="F1263" i="17"/>
  <c r="G1263" i="17"/>
  <c r="C1264" i="17"/>
  <c r="F1264" i="17"/>
  <c r="G1264" i="17"/>
  <c r="C1265" i="17"/>
  <c r="F1265" i="17"/>
  <c r="G1265" i="17"/>
  <c r="C1266" i="17"/>
  <c r="F1266" i="17"/>
  <c r="G1266" i="17"/>
  <c r="C1267" i="17"/>
  <c r="F1267" i="17"/>
  <c r="G1267" i="17"/>
  <c r="C1268" i="17"/>
  <c r="F1268" i="17"/>
  <c r="G1268" i="17"/>
  <c r="C1269" i="17"/>
  <c r="F1269" i="17"/>
  <c r="G1269" i="17"/>
  <c r="C1270" i="17"/>
  <c r="F1270" i="17"/>
  <c r="G1270" i="17"/>
  <c r="C1271" i="17"/>
  <c r="F1271" i="17"/>
  <c r="G1271" i="17"/>
  <c r="C1272" i="17"/>
  <c r="F1272" i="17"/>
  <c r="G1272" i="17"/>
  <c r="C1273" i="17"/>
  <c r="F1273" i="17"/>
  <c r="G1273" i="17"/>
  <c r="C1274" i="17"/>
  <c r="F1274" i="17"/>
  <c r="G1274" i="17"/>
  <c r="C1275" i="17"/>
  <c r="F1275" i="17"/>
  <c r="G1275" i="17"/>
  <c r="C1276" i="17"/>
  <c r="F1276" i="17"/>
  <c r="G1276" i="17"/>
  <c r="C1277" i="17"/>
  <c r="F1277" i="17"/>
  <c r="G1277" i="17"/>
  <c r="C1278" i="17"/>
  <c r="F1278" i="17"/>
  <c r="G1278" i="17"/>
  <c r="C1279" i="17"/>
  <c r="F1279" i="17"/>
  <c r="G1279" i="17"/>
  <c r="C1280" i="17"/>
  <c r="F1280" i="17"/>
  <c r="G1280" i="17"/>
  <c r="C1281" i="17"/>
  <c r="F1281" i="17"/>
  <c r="G1281" i="17"/>
  <c r="C1282" i="17"/>
  <c r="F1282" i="17"/>
  <c r="G1282" i="17"/>
  <c r="C1283" i="17"/>
  <c r="F1283" i="17"/>
  <c r="G1283" i="17"/>
  <c r="C1284" i="17"/>
  <c r="F1284" i="17"/>
  <c r="G1284" i="17"/>
  <c r="C1285" i="17"/>
  <c r="F1285" i="17"/>
  <c r="G1285" i="17"/>
  <c r="C1286" i="17"/>
  <c r="F1286" i="17"/>
  <c r="G1286" i="17"/>
  <c r="C1287" i="17"/>
  <c r="F1287" i="17"/>
  <c r="G1287" i="17"/>
  <c r="C1288" i="17"/>
  <c r="F1288" i="17"/>
  <c r="G1288" i="17"/>
  <c r="C1289" i="17"/>
  <c r="F1289" i="17"/>
  <c r="G1289" i="17"/>
  <c r="C1290" i="17"/>
  <c r="F1290" i="17"/>
  <c r="G1290" i="17"/>
  <c r="C1291" i="17"/>
  <c r="F1291" i="17"/>
  <c r="G1291" i="17"/>
  <c r="C1292" i="17"/>
  <c r="F1292" i="17"/>
  <c r="G1292" i="17"/>
  <c r="C1293" i="17"/>
  <c r="F1293" i="17"/>
  <c r="G1293" i="17"/>
  <c r="C1294" i="17"/>
  <c r="F1294" i="17"/>
  <c r="G1294" i="17"/>
  <c r="C1295" i="17"/>
  <c r="F1295" i="17"/>
  <c r="G1295" i="17"/>
  <c r="C1296" i="17"/>
  <c r="F1296" i="17"/>
  <c r="G1296" i="17"/>
  <c r="C1297" i="17"/>
  <c r="F1297" i="17"/>
  <c r="G1297" i="17"/>
  <c r="C1298" i="17"/>
  <c r="F1298" i="17"/>
  <c r="G1298" i="17"/>
  <c r="C1299" i="17"/>
  <c r="F1299" i="17"/>
  <c r="G1299" i="17"/>
  <c r="C1300" i="17"/>
  <c r="F1300" i="17"/>
  <c r="G1300" i="17"/>
  <c r="C1301" i="17"/>
  <c r="F1301" i="17"/>
  <c r="G1301" i="17"/>
  <c r="C1302" i="17"/>
  <c r="F1302" i="17"/>
  <c r="G1302" i="17"/>
  <c r="C1303" i="17"/>
  <c r="F1303" i="17"/>
  <c r="G1303" i="17"/>
  <c r="C1304" i="17"/>
  <c r="F1304" i="17"/>
  <c r="G1304" i="17"/>
  <c r="C1305" i="17"/>
  <c r="F1305" i="17"/>
  <c r="G1305" i="17"/>
  <c r="C1306" i="17"/>
  <c r="F1306" i="17"/>
  <c r="G1306" i="17"/>
  <c r="C1307" i="17"/>
  <c r="F1307" i="17"/>
  <c r="G1307" i="17"/>
  <c r="C1308" i="17"/>
  <c r="F1308" i="17"/>
  <c r="G1308" i="17"/>
  <c r="C1309" i="17"/>
  <c r="F1309" i="17"/>
  <c r="G1309" i="17"/>
  <c r="C1310" i="17"/>
  <c r="F1310" i="17"/>
  <c r="G1310" i="17"/>
  <c r="C1311" i="17"/>
  <c r="F1311" i="17"/>
  <c r="G1311" i="17"/>
  <c r="C1312" i="17"/>
  <c r="F1312" i="17"/>
  <c r="G1312" i="17"/>
  <c r="C1313" i="17"/>
  <c r="F1313" i="17"/>
  <c r="G1313" i="17"/>
  <c r="C1314" i="17"/>
  <c r="F1314" i="17"/>
  <c r="G1314" i="17"/>
  <c r="C1315" i="17"/>
  <c r="F1315" i="17"/>
  <c r="G1315" i="17"/>
  <c r="C1316" i="17"/>
  <c r="F1316" i="17"/>
  <c r="G1316" i="17"/>
  <c r="C1317" i="17"/>
  <c r="F1317" i="17"/>
  <c r="G1317" i="17"/>
  <c r="C1318" i="17"/>
  <c r="F1318" i="17"/>
  <c r="G1318" i="17"/>
  <c r="C1319" i="17"/>
  <c r="F1319" i="17"/>
  <c r="G1319" i="17"/>
  <c r="C1320" i="17"/>
  <c r="F1320" i="17"/>
  <c r="G1320" i="17"/>
  <c r="C1321" i="17"/>
  <c r="F1321" i="17"/>
  <c r="G1321" i="17"/>
  <c r="C1322" i="17"/>
  <c r="F1322" i="17"/>
  <c r="G1322" i="17"/>
  <c r="C1323" i="17"/>
  <c r="F1323" i="17"/>
  <c r="G1323" i="17"/>
  <c r="C1324" i="17"/>
  <c r="F1324" i="17"/>
  <c r="G1324" i="17"/>
  <c r="C1325" i="17"/>
  <c r="F1325" i="17"/>
  <c r="G1325" i="17"/>
  <c r="C1326" i="17"/>
  <c r="F1326" i="17"/>
  <c r="G1326" i="17"/>
  <c r="C1327" i="17"/>
  <c r="F1327" i="17"/>
  <c r="G1327" i="17"/>
  <c r="C1328" i="17"/>
  <c r="F1328" i="17"/>
  <c r="G1328" i="17"/>
  <c r="C1329" i="17"/>
  <c r="F1329" i="17"/>
  <c r="G1329" i="17"/>
  <c r="C1330" i="17"/>
  <c r="F1330" i="17"/>
  <c r="G1330" i="17"/>
  <c r="C1331" i="17"/>
  <c r="F1331" i="17"/>
  <c r="G1331" i="17"/>
  <c r="C1332" i="17"/>
  <c r="F1332" i="17"/>
  <c r="G1332" i="17"/>
  <c r="C1333" i="17"/>
  <c r="F1333" i="17"/>
  <c r="G1333" i="17"/>
  <c r="C1334" i="17"/>
  <c r="F1334" i="17"/>
  <c r="G1334" i="17"/>
  <c r="C1335" i="17"/>
  <c r="F1335" i="17"/>
  <c r="G1335" i="17"/>
  <c r="C1336" i="17"/>
  <c r="F1336" i="17"/>
  <c r="G1336" i="17"/>
  <c r="C1337" i="17"/>
  <c r="F1337" i="17"/>
  <c r="G1337" i="17"/>
  <c r="C1338" i="17"/>
  <c r="F1338" i="17"/>
  <c r="G1338" i="17"/>
  <c r="C1339" i="17"/>
  <c r="F1339" i="17"/>
  <c r="G1339" i="17"/>
  <c r="C1340" i="17"/>
  <c r="F1340" i="17"/>
  <c r="G1340" i="17"/>
  <c r="C1341" i="17"/>
  <c r="F1341" i="17"/>
  <c r="G1341" i="17"/>
  <c r="C1342" i="17"/>
  <c r="F1342" i="17"/>
  <c r="G1342" i="17"/>
  <c r="C1343" i="17"/>
  <c r="F1343" i="17"/>
  <c r="G1343" i="17"/>
  <c r="C1344" i="17"/>
  <c r="F1344" i="17"/>
  <c r="G1344" i="17"/>
  <c r="C1345" i="17"/>
  <c r="F1345" i="17"/>
  <c r="G1345" i="17"/>
  <c r="C1346" i="17"/>
  <c r="F1346" i="17"/>
  <c r="G1346" i="17"/>
  <c r="C1347" i="17"/>
  <c r="F1347" i="17"/>
  <c r="G1347" i="17"/>
  <c r="C1348" i="17"/>
  <c r="F1348" i="17"/>
  <c r="G1348" i="17"/>
  <c r="C1349" i="17"/>
  <c r="F1349" i="17"/>
  <c r="G1349" i="17"/>
  <c r="C1350" i="17"/>
  <c r="F1350" i="17"/>
  <c r="G1350" i="17"/>
  <c r="C1351" i="17"/>
  <c r="F1351" i="17"/>
  <c r="G1351" i="17"/>
  <c r="C1352" i="17"/>
  <c r="F1352" i="17"/>
  <c r="G1352" i="17"/>
  <c r="C1353" i="17"/>
  <c r="F1353" i="17"/>
  <c r="G1353" i="17"/>
  <c r="C1354" i="17"/>
  <c r="F1354" i="17"/>
  <c r="G1354" i="17"/>
  <c r="C1355" i="17"/>
  <c r="F1355" i="17"/>
  <c r="G1355" i="17"/>
  <c r="C1356" i="17"/>
  <c r="F1356" i="17"/>
  <c r="G1356" i="17"/>
  <c r="C1357" i="17"/>
  <c r="F1357" i="17"/>
  <c r="G1357" i="17"/>
  <c r="C1358" i="17"/>
  <c r="F1358" i="17"/>
  <c r="G1358" i="17"/>
  <c r="C1359" i="17"/>
  <c r="F1359" i="17"/>
  <c r="G1359" i="17"/>
  <c r="C1360" i="17"/>
  <c r="F1360" i="17"/>
  <c r="G1360" i="17"/>
  <c r="C1361" i="17"/>
  <c r="F1361" i="17"/>
  <c r="G1361" i="17"/>
  <c r="C1362" i="17"/>
  <c r="F1362" i="17"/>
  <c r="G1362" i="17"/>
  <c r="C1363" i="17"/>
  <c r="F1363" i="17"/>
  <c r="G1363" i="17"/>
  <c r="C1364" i="17"/>
  <c r="F1364" i="17"/>
  <c r="G1364" i="17"/>
  <c r="C1365" i="17"/>
  <c r="F1365" i="17"/>
  <c r="G1365" i="17"/>
  <c r="C1366" i="17"/>
  <c r="F1366" i="17"/>
  <c r="G1366" i="17"/>
  <c r="C1367" i="17"/>
  <c r="F1367" i="17"/>
  <c r="G1367" i="17"/>
  <c r="C1368" i="17"/>
  <c r="F1368" i="17"/>
  <c r="G1368" i="17"/>
  <c r="C1369" i="17"/>
  <c r="F1369" i="17"/>
  <c r="G1369" i="17"/>
  <c r="C1370" i="17"/>
  <c r="F1370" i="17"/>
  <c r="G1370" i="17"/>
  <c r="C1371" i="17"/>
  <c r="F1371" i="17"/>
  <c r="G1371" i="17"/>
  <c r="C1372" i="17"/>
  <c r="F1372" i="17"/>
  <c r="G1372" i="17"/>
  <c r="C1373" i="17"/>
  <c r="F1373" i="17"/>
  <c r="G1373" i="17"/>
  <c r="C1374" i="17"/>
  <c r="F1374" i="17"/>
  <c r="G1374" i="17"/>
  <c r="C1375" i="17"/>
  <c r="F1375" i="17"/>
  <c r="G1375" i="17"/>
  <c r="C1376" i="17"/>
  <c r="F1376" i="17"/>
  <c r="G1376" i="17"/>
  <c r="C1377" i="17"/>
  <c r="F1377" i="17"/>
  <c r="G1377" i="17"/>
  <c r="C1378" i="17"/>
  <c r="F1378" i="17"/>
  <c r="G1378" i="17"/>
  <c r="C1379" i="17"/>
  <c r="F1379" i="17"/>
  <c r="G1379" i="17"/>
  <c r="C1380" i="17"/>
  <c r="F1380" i="17"/>
  <c r="G1380" i="17"/>
  <c r="C1381" i="17"/>
  <c r="F1381" i="17"/>
  <c r="G1381" i="17"/>
  <c r="C1382" i="17"/>
  <c r="F1382" i="17"/>
  <c r="G1382" i="17"/>
  <c r="C1383" i="17"/>
  <c r="F1383" i="17"/>
  <c r="G1383" i="17"/>
  <c r="C1384" i="17"/>
  <c r="F1384" i="17"/>
  <c r="G1384" i="17"/>
  <c r="C1385" i="17"/>
  <c r="F1385" i="17"/>
  <c r="G1385" i="17"/>
  <c r="C1386" i="17"/>
  <c r="F1386" i="17"/>
  <c r="G1386" i="17"/>
  <c r="C1387" i="17"/>
  <c r="F1387" i="17"/>
  <c r="G1387" i="17"/>
  <c r="C1388" i="17"/>
  <c r="F1388" i="17"/>
  <c r="G1388" i="17"/>
  <c r="C1389" i="17"/>
  <c r="F1389" i="17"/>
  <c r="G1389" i="17"/>
  <c r="C1390" i="17"/>
  <c r="F1390" i="17"/>
  <c r="G1390" i="17"/>
  <c r="C1391" i="17"/>
  <c r="F1391" i="17"/>
  <c r="G1391" i="17"/>
  <c r="C1392" i="17"/>
  <c r="F1392" i="17"/>
  <c r="G1392" i="17"/>
  <c r="C1393" i="17"/>
  <c r="F1393" i="17"/>
  <c r="G1393" i="17"/>
  <c r="C1394" i="17"/>
  <c r="F1394" i="17"/>
  <c r="G1394" i="17"/>
  <c r="C1395" i="17"/>
  <c r="F1395" i="17"/>
  <c r="G1395" i="17"/>
  <c r="C1396" i="17"/>
  <c r="F1396" i="17"/>
  <c r="G1396" i="17"/>
  <c r="C1397" i="17"/>
  <c r="F1397" i="17"/>
  <c r="G1397" i="17"/>
  <c r="C1398" i="17"/>
  <c r="F1398" i="17"/>
  <c r="G1398" i="17"/>
  <c r="C1399" i="17"/>
  <c r="F1399" i="17"/>
  <c r="G1399" i="17"/>
  <c r="C1400" i="17"/>
  <c r="F1400" i="17"/>
  <c r="G1400" i="17"/>
  <c r="C1401" i="17"/>
  <c r="F1401" i="17"/>
  <c r="G1401" i="17"/>
  <c r="C1402" i="17"/>
  <c r="F1402" i="17"/>
  <c r="G1402" i="17"/>
  <c r="C1403" i="17"/>
  <c r="F1403" i="17"/>
  <c r="G1403" i="17"/>
  <c r="C1404" i="17"/>
  <c r="F1404" i="17"/>
  <c r="G1404" i="17"/>
  <c r="C1405" i="17"/>
  <c r="F1405" i="17"/>
  <c r="G1405" i="17"/>
  <c r="C1406" i="17"/>
  <c r="F1406" i="17"/>
  <c r="G1406" i="17"/>
  <c r="C1407" i="17"/>
  <c r="F1407" i="17"/>
  <c r="G1407" i="17"/>
  <c r="C1408" i="17"/>
  <c r="F1408" i="17"/>
  <c r="G1408" i="17"/>
  <c r="C1409" i="17"/>
  <c r="F1409" i="17"/>
  <c r="G1409" i="17"/>
  <c r="C1410" i="17"/>
  <c r="F1410" i="17"/>
  <c r="G1410" i="17"/>
  <c r="C1411" i="17"/>
  <c r="F1411" i="17"/>
  <c r="G1411" i="17"/>
  <c r="C1412" i="17"/>
  <c r="F1412" i="17"/>
  <c r="G1412" i="17"/>
  <c r="C1413" i="17"/>
  <c r="F1413" i="17"/>
  <c r="G1413" i="17"/>
  <c r="C1414" i="17"/>
  <c r="F1414" i="17"/>
  <c r="G1414" i="17"/>
  <c r="C1415" i="17"/>
  <c r="F1415" i="17"/>
  <c r="G1415" i="17"/>
  <c r="C1416" i="17"/>
  <c r="F1416" i="17"/>
  <c r="G1416" i="17"/>
  <c r="C1417" i="17"/>
  <c r="F1417" i="17"/>
  <c r="G1417" i="17"/>
  <c r="C1418" i="17"/>
  <c r="F1418" i="17"/>
  <c r="G1418" i="17"/>
  <c r="C1419" i="17"/>
  <c r="F1419" i="17"/>
  <c r="G1419" i="17"/>
  <c r="C1420" i="17"/>
  <c r="F1420" i="17"/>
  <c r="G1420" i="17"/>
  <c r="C1421" i="17"/>
  <c r="F1421" i="17"/>
  <c r="G1421" i="17"/>
  <c r="C1422" i="17"/>
  <c r="F1422" i="17"/>
  <c r="G1422" i="17"/>
  <c r="C1423" i="17"/>
  <c r="F1423" i="17"/>
  <c r="G1423" i="17"/>
  <c r="C1424" i="17"/>
  <c r="F1424" i="17"/>
  <c r="G1424" i="17"/>
  <c r="C1425" i="17"/>
  <c r="F1425" i="17"/>
  <c r="G1425" i="17"/>
  <c r="C1426" i="17"/>
  <c r="F1426" i="17"/>
  <c r="G1426" i="17"/>
  <c r="C1427" i="17"/>
  <c r="F1427" i="17"/>
  <c r="G1427" i="17"/>
  <c r="C1428" i="17"/>
  <c r="F1428" i="17"/>
  <c r="G1428" i="17"/>
  <c r="C1429" i="17"/>
  <c r="F1429" i="17"/>
  <c r="G1429" i="17"/>
  <c r="C1430" i="17"/>
  <c r="F1430" i="17"/>
  <c r="G1430" i="17"/>
  <c r="C1431" i="17"/>
  <c r="F1431" i="17"/>
  <c r="G1431" i="17"/>
  <c r="C1432" i="17"/>
  <c r="F1432" i="17"/>
  <c r="G1432" i="17"/>
  <c r="C1433" i="17"/>
  <c r="F1433" i="17"/>
  <c r="G1433" i="17"/>
  <c r="C1434" i="17"/>
  <c r="F1434" i="17"/>
  <c r="G1434" i="17"/>
  <c r="C1435" i="17"/>
  <c r="F1435" i="17"/>
  <c r="G1435" i="17"/>
  <c r="C1436" i="17"/>
  <c r="F1436" i="17"/>
  <c r="G1436" i="17"/>
  <c r="C1437" i="17"/>
  <c r="F1437" i="17"/>
  <c r="G1437" i="17"/>
  <c r="C1438" i="17"/>
  <c r="F1438" i="17"/>
  <c r="G1438" i="17"/>
  <c r="C1439" i="17"/>
  <c r="F1439" i="17"/>
  <c r="G1439" i="17"/>
  <c r="C1440" i="17"/>
  <c r="F1440" i="17"/>
  <c r="G1440" i="17"/>
  <c r="C1441" i="17"/>
  <c r="F1441" i="17"/>
  <c r="G1441" i="17"/>
  <c r="C1442" i="17"/>
  <c r="F1442" i="17"/>
  <c r="G1442" i="17"/>
  <c r="C1443" i="17"/>
  <c r="F1443" i="17"/>
  <c r="G1443" i="17"/>
  <c r="C1444" i="17"/>
  <c r="F1444" i="17"/>
  <c r="G1444" i="17"/>
  <c r="C1445" i="17"/>
  <c r="F1445" i="17"/>
  <c r="G1445" i="17"/>
  <c r="C1446" i="17"/>
  <c r="F1446" i="17"/>
  <c r="G1446" i="17"/>
  <c r="C1447" i="17"/>
  <c r="F1447" i="17"/>
  <c r="G1447" i="17"/>
  <c r="C1448" i="17"/>
  <c r="F1448" i="17"/>
  <c r="G1448" i="17"/>
  <c r="C1449" i="17"/>
  <c r="F1449" i="17"/>
  <c r="G1449" i="17"/>
  <c r="C1450" i="17"/>
  <c r="F1450" i="17"/>
  <c r="G1450" i="17"/>
  <c r="C1451" i="17"/>
  <c r="F1451" i="17"/>
  <c r="G1451" i="17"/>
  <c r="C1452" i="17"/>
  <c r="F1452" i="17"/>
  <c r="G1452" i="17"/>
  <c r="C1453" i="17"/>
  <c r="F1453" i="17"/>
  <c r="G1453" i="17"/>
  <c r="C1454" i="17"/>
  <c r="F1454" i="17"/>
  <c r="G1454" i="17"/>
  <c r="C1455" i="17"/>
  <c r="F1455" i="17"/>
  <c r="G1455" i="17"/>
  <c r="C1456" i="17"/>
  <c r="F1456" i="17"/>
  <c r="G1456" i="17"/>
  <c r="C1457" i="17"/>
  <c r="F1457" i="17"/>
  <c r="G1457" i="17"/>
  <c r="C1458" i="17"/>
  <c r="F1458" i="17"/>
  <c r="G1458" i="17"/>
  <c r="C1459" i="17"/>
  <c r="F1459" i="17"/>
  <c r="G1459" i="17"/>
  <c r="C1460" i="17"/>
  <c r="F1460" i="17"/>
  <c r="G1460" i="17"/>
  <c r="C1461" i="17"/>
  <c r="F1461" i="17"/>
  <c r="G1461" i="17"/>
  <c r="C1462" i="17"/>
  <c r="F1462" i="17"/>
  <c r="G1462" i="17"/>
  <c r="C1463" i="17"/>
  <c r="F1463" i="17"/>
  <c r="G1463" i="17"/>
  <c r="C1464" i="17"/>
  <c r="F1464" i="17"/>
  <c r="G1464" i="17"/>
  <c r="C1465" i="17"/>
  <c r="F1465" i="17"/>
  <c r="G1465" i="17"/>
  <c r="C1466" i="17"/>
  <c r="F1466" i="17"/>
  <c r="G1466" i="17"/>
  <c r="A1" i="20"/>
  <c r="A2" i="20"/>
  <c r="B4" i="20"/>
  <c r="C4" i="20"/>
  <c r="D4" i="20"/>
  <c r="E4" i="20"/>
  <c r="F4" i="20"/>
  <c r="B5" i="20"/>
  <c r="C5" i="20"/>
  <c r="D5" i="20"/>
  <c r="E5" i="20"/>
  <c r="F5" i="20"/>
  <c r="B6" i="20"/>
  <c r="C6" i="20"/>
  <c r="D6" i="20"/>
  <c r="E6" i="20"/>
  <c r="F6" i="20"/>
  <c r="B7" i="20"/>
  <c r="C7" i="20"/>
  <c r="D7" i="20"/>
  <c r="E7" i="20"/>
  <c r="F7" i="20"/>
  <c r="B8" i="20"/>
  <c r="C8" i="20"/>
  <c r="D8" i="20"/>
  <c r="E8" i="20"/>
  <c r="F8" i="20"/>
  <c r="B9" i="20"/>
  <c r="C9" i="20"/>
  <c r="D9" i="20"/>
  <c r="E9" i="20"/>
  <c r="F9" i="20"/>
  <c r="B10" i="20"/>
  <c r="C10" i="20"/>
  <c r="D10" i="20"/>
  <c r="E10" i="20"/>
  <c r="F10" i="20"/>
  <c r="B11" i="20"/>
  <c r="C11" i="20"/>
  <c r="D11" i="20"/>
  <c r="E11" i="20"/>
  <c r="F11" i="20"/>
  <c r="B12" i="20"/>
  <c r="C12" i="20"/>
  <c r="D12" i="20"/>
  <c r="E12" i="20"/>
  <c r="F12" i="20"/>
  <c r="B13" i="20"/>
  <c r="C13" i="20"/>
  <c r="D13" i="20"/>
  <c r="E13" i="20"/>
  <c r="F13" i="20"/>
  <c r="B14" i="20"/>
  <c r="C14" i="20"/>
  <c r="D14" i="20"/>
  <c r="E14" i="20"/>
  <c r="F14" i="20"/>
  <c r="B15" i="20"/>
  <c r="C15" i="20"/>
  <c r="D15" i="20"/>
  <c r="E15" i="20"/>
  <c r="F15" i="20"/>
  <c r="C18" i="20"/>
  <c r="C19" i="20"/>
  <c r="C20" i="20"/>
  <c r="C21" i="20"/>
  <c r="C22" i="20"/>
  <c r="C23" i="20"/>
  <c r="C24" i="20"/>
  <c r="C25" i="20"/>
  <c r="C26" i="20"/>
  <c r="C27" i="20"/>
  <c r="A1" i="19"/>
  <c r="C3" i="19"/>
  <c r="E3" i="19"/>
  <c r="G3" i="19"/>
  <c r="I3" i="19"/>
  <c r="C4" i="19"/>
  <c r="E4" i="19"/>
  <c r="G4" i="19"/>
  <c r="I4" i="19"/>
  <c r="C5" i="19"/>
  <c r="E5" i="19"/>
  <c r="G5" i="19"/>
  <c r="I5" i="19"/>
  <c r="C6" i="19"/>
  <c r="E6" i="19"/>
  <c r="G6" i="19"/>
  <c r="I6" i="19"/>
  <c r="C7" i="19"/>
  <c r="E7" i="19"/>
  <c r="G7" i="19"/>
  <c r="I7" i="19"/>
  <c r="C8" i="19"/>
  <c r="E8" i="19"/>
  <c r="G8" i="19"/>
  <c r="I8" i="19"/>
  <c r="C13" i="19"/>
  <c r="E13" i="19"/>
  <c r="G13" i="19"/>
  <c r="I13" i="19"/>
  <c r="C14" i="19"/>
  <c r="E14" i="19"/>
  <c r="G14" i="19"/>
  <c r="I14" i="19"/>
  <c r="C15" i="19"/>
  <c r="E15" i="19"/>
  <c r="G15" i="19"/>
  <c r="I15" i="19"/>
  <c r="C16" i="19"/>
  <c r="E16" i="19"/>
  <c r="G16" i="19"/>
  <c r="I16" i="19"/>
  <c r="C17" i="19"/>
  <c r="E17" i="19"/>
  <c r="G17" i="19"/>
  <c r="I17" i="19"/>
  <c r="C18" i="19"/>
  <c r="E18" i="19"/>
  <c r="G18" i="19"/>
  <c r="I18" i="19"/>
  <c r="F1" i="14"/>
  <c r="G2" i="14"/>
  <c r="H2" i="14"/>
  <c r="R3" i="14"/>
  <c r="H4" i="14"/>
  <c r="R4" i="14"/>
  <c r="H5" i="14"/>
  <c r="R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</calcChain>
</file>

<file path=xl/sharedStrings.xml><?xml version="1.0" encoding="utf-8"?>
<sst xmlns="http://schemas.openxmlformats.org/spreadsheetml/2006/main" count="16458" uniqueCount="224">
  <si>
    <t>PEPL</t>
  </si>
  <si>
    <t>CIG- Rox/Midcon</t>
  </si>
  <si>
    <t>CIG/Midcon</t>
  </si>
  <si>
    <t>TW-SJ/Waha</t>
  </si>
  <si>
    <t>Chicago LDC</t>
  </si>
  <si>
    <t>Katy</t>
  </si>
  <si>
    <t>NGPL MidCon</t>
  </si>
  <si>
    <t>Kern River, Rockies</t>
  </si>
  <si>
    <t>Questar, Rockies</t>
  </si>
  <si>
    <t>CIG, Rockies</t>
  </si>
  <si>
    <t>NaN</t>
  </si>
  <si>
    <t>PGT, Kingsgate</t>
  </si>
  <si>
    <t>Kingsgate</t>
  </si>
  <si>
    <t>Sumas/Stanfield</t>
  </si>
  <si>
    <t>Stanfield/Rockies</t>
  </si>
  <si>
    <t>Rockies/San Juan</t>
  </si>
  <si>
    <t>Waha</t>
  </si>
  <si>
    <t>Today</t>
  </si>
  <si>
    <t>Yesterday</t>
  </si>
  <si>
    <t>Monthly Avg.</t>
  </si>
  <si>
    <t>Sumas</t>
  </si>
  <si>
    <t>Aeco</t>
  </si>
  <si>
    <t>Stanfield</t>
  </si>
  <si>
    <t>El Paso, San Juan</t>
  </si>
  <si>
    <t>C$/GJ</t>
  </si>
  <si>
    <t>El Paso</t>
  </si>
  <si>
    <t>TW</t>
  </si>
  <si>
    <t>SJ/Socal</t>
  </si>
  <si>
    <t>EPNG - SJ/Socal</t>
  </si>
  <si>
    <t>EPNG - Permian/Socal</t>
  </si>
  <si>
    <t>TW - SJ/Socal</t>
  </si>
  <si>
    <t>TW - Permian/Socal</t>
  </si>
  <si>
    <t>Socal/City Gate</t>
  </si>
  <si>
    <t>Malin/City Gate</t>
  </si>
  <si>
    <t>%</t>
  </si>
  <si>
    <t>Commodity</t>
  </si>
  <si>
    <t>Surcharge</t>
  </si>
  <si>
    <t>Perm/Socal</t>
  </si>
  <si>
    <t>NWPL</t>
  </si>
  <si>
    <t>Kingsgate/Malin</t>
  </si>
  <si>
    <t>Kingsgate/Stanfield</t>
  </si>
  <si>
    <t>Stanfield/Malin</t>
  </si>
  <si>
    <t>Distance</t>
  </si>
  <si>
    <t>Date</t>
  </si>
  <si>
    <t>Day</t>
  </si>
  <si>
    <t>Fri</t>
  </si>
  <si>
    <t>Sat</t>
  </si>
  <si>
    <t>Sun</t>
  </si>
  <si>
    <t>Mon</t>
  </si>
  <si>
    <t>Tue</t>
  </si>
  <si>
    <t>Wed</t>
  </si>
  <si>
    <t>Thu</t>
  </si>
  <si>
    <t>Nova Aeco C</t>
  </si>
  <si>
    <t>NW, Sumas</t>
  </si>
  <si>
    <t>Rockies, CIG</t>
  </si>
  <si>
    <t>El Paso, Non Bondad</t>
  </si>
  <si>
    <t>El Paso, Permian</t>
  </si>
  <si>
    <t>Henry Hub</t>
  </si>
  <si>
    <t>Malin</t>
  </si>
  <si>
    <t>NW, Domestic</t>
  </si>
  <si>
    <t>NW, Stanfield</t>
  </si>
  <si>
    <t>PG&amp;E City Gate</t>
  </si>
  <si>
    <t>Rockies, Questar</t>
  </si>
  <si>
    <t>Socal</t>
  </si>
  <si>
    <t>Nova, Aeco C</t>
  </si>
  <si>
    <t>Month</t>
  </si>
  <si>
    <t>N/A</t>
  </si>
  <si>
    <t>Spreads</t>
  </si>
  <si>
    <t>SJ/Perm</t>
  </si>
  <si>
    <t>Baja</t>
  </si>
  <si>
    <t>Redwood</t>
  </si>
  <si>
    <t>Northern (Demarc)</t>
  </si>
  <si>
    <t>NGPL Midcon</t>
  </si>
  <si>
    <t>Northern (demarc)</t>
  </si>
  <si>
    <t>EPNG- Perm/Midcon</t>
  </si>
  <si>
    <t>EPNG- Perm/Waha</t>
  </si>
  <si>
    <t>EPNG- Perm/NM</t>
  </si>
  <si>
    <t>EPNG- Perm/Ariz</t>
  </si>
  <si>
    <t>EPNG- Perm/Nevada</t>
  </si>
  <si>
    <t>Perm/Waha</t>
  </si>
  <si>
    <t>Perm/Prod Area</t>
  </si>
  <si>
    <t>SJ/Waha</t>
  </si>
  <si>
    <t>EPNG- SJ/Waha</t>
  </si>
  <si>
    <t>Transwestern</t>
  </si>
  <si>
    <t>La Plata</t>
  </si>
  <si>
    <t>Any</t>
  </si>
  <si>
    <t>Receipt</t>
  </si>
  <si>
    <t>Alt. Receipt</t>
  </si>
  <si>
    <t>Volume</t>
  </si>
  <si>
    <t>Delivery</t>
  </si>
  <si>
    <t>Alt. Delivery</t>
  </si>
  <si>
    <t>Fuel</t>
  </si>
  <si>
    <t>Comm</t>
  </si>
  <si>
    <t>GRI</t>
  </si>
  <si>
    <t>ACA</t>
  </si>
  <si>
    <t>Notes</t>
  </si>
  <si>
    <t>Valero Ward</t>
  </si>
  <si>
    <t>Valero Pecos</t>
  </si>
  <si>
    <t>West Texas</t>
  </si>
  <si>
    <t>None</t>
  </si>
  <si>
    <t>Any EOT</t>
  </si>
  <si>
    <t>Ignacio</t>
  </si>
  <si>
    <t>Any La Plata</t>
  </si>
  <si>
    <t>EP Blanco</t>
  </si>
  <si>
    <t>TW SJ Pool</t>
  </si>
  <si>
    <t>SJ Pool</t>
  </si>
  <si>
    <t>Thoreau</t>
  </si>
  <si>
    <t>Citizens</t>
  </si>
  <si>
    <t xml:space="preserve">SJ </t>
  </si>
  <si>
    <t>Perm</t>
  </si>
  <si>
    <t>Ivalero</t>
  </si>
  <si>
    <t>Havasu</t>
  </si>
  <si>
    <t>SJ</t>
  </si>
  <si>
    <t>Anadarko</t>
  </si>
  <si>
    <t>Topock (except SWG)</t>
  </si>
  <si>
    <t>Ehrenberg</t>
  </si>
  <si>
    <t>Socal Topock</t>
  </si>
  <si>
    <t>PG&amp;E Topock</t>
  </si>
  <si>
    <t>Mojave Topock</t>
  </si>
  <si>
    <t>Socal Ehrenberg</t>
  </si>
  <si>
    <t>Plains</t>
  </si>
  <si>
    <t>Felmac (Westar Storage)</t>
  </si>
  <si>
    <t>Oasis</t>
  </si>
  <si>
    <t>Westar</t>
  </si>
  <si>
    <t>Valero</t>
  </si>
  <si>
    <t>Delhi</t>
  </si>
  <si>
    <t>Lonestar</t>
  </si>
  <si>
    <t>Window Rock</t>
  </si>
  <si>
    <t>NGPL Washita #7</t>
  </si>
  <si>
    <t>NGPL Moore</t>
  </si>
  <si>
    <t>NGPL Dumas</t>
  </si>
  <si>
    <t>IHUECO - Pemex</t>
  </si>
  <si>
    <t>Block 1</t>
  </si>
  <si>
    <t>Pipline</t>
  </si>
  <si>
    <t>San Juan</t>
  </si>
  <si>
    <t>Permian</t>
  </si>
  <si>
    <t>All Topock Deliveries</t>
  </si>
  <si>
    <t>Icanute - TexOK</t>
  </si>
  <si>
    <t>Perm to</t>
  </si>
  <si>
    <t>Midcon</t>
  </si>
  <si>
    <t>Gas Daily Prices</t>
  </si>
  <si>
    <t>MTD Avg.</t>
  </si>
  <si>
    <t>Prior Year MTD Avg.</t>
  </si>
  <si>
    <t>Index</t>
  </si>
  <si>
    <t>NGI Socal</t>
  </si>
  <si>
    <t>NGI Malin</t>
  </si>
  <si>
    <t>IFGMR Permian</t>
  </si>
  <si>
    <t>IFGMR San Juan</t>
  </si>
  <si>
    <t>IFGMR NWPL Rocky Mtn</t>
  </si>
  <si>
    <t>IFGMR PG&amp;E City Gate</t>
  </si>
  <si>
    <t>IFGMR NWPL Spot Canada</t>
  </si>
  <si>
    <t>IFGMR TRCO Waha</t>
  </si>
  <si>
    <t>Gas Daily Monthly Averages</t>
  </si>
  <si>
    <t>Indicies</t>
  </si>
  <si>
    <t>Socal/SJ</t>
  </si>
  <si>
    <t>Socal/Perm</t>
  </si>
  <si>
    <t>Socal/Malin</t>
  </si>
  <si>
    <t>PG&amp;E/Socal</t>
  </si>
  <si>
    <t>Rockies/Sumas</t>
  </si>
  <si>
    <t>SJ/Rockies</t>
  </si>
  <si>
    <t>Waha Perm</t>
  </si>
  <si>
    <t>Waha/SJ</t>
  </si>
  <si>
    <t>Waha/Perm</t>
  </si>
  <si>
    <t>Aeco (US$)</t>
  </si>
  <si>
    <t>Chi/Aeco</t>
  </si>
  <si>
    <t>Malin/Aeco</t>
  </si>
  <si>
    <t>Index Spreads</t>
  </si>
  <si>
    <t>Perm/SJ</t>
  </si>
  <si>
    <t>n/a</t>
  </si>
  <si>
    <t>Chicago</t>
  </si>
  <si>
    <t>PEPL/Perm</t>
  </si>
  <si>
    <t>PEPL/Rockies</t>
  </si>
  <si>
    <t>Chicago/Malin</t>
  </si>
  <si>
    <t>GD Spreads</t>
  </si>
  <si>
    <t>Malin/Rockies</t>
  </si>
  <si>
    <t>Summer</t>
  </si>
  <si>
    <t>Winter</t>
  </si>
  <si>
    <t>Basis</t>
  </si>
  <si>
    <t>NX</t>
  </si>
  <si>
    <t>Rockies</t>
  </si>
  <si>
    <t>PG&amp;E CG</t>
  </si>
  <si>
    <t>Summer/Winter</t>
  </si>
  <si>
    <t>summer</t>
  </si>
  <si>
    <t>Forward Spreads</t>
  </si>
  <si>
    <t>Nymex</t>
  </si>
  <si>
    <t xml:space="preserve"> </t>
  </si>
  <si>
    <t>Aeco/Rockies</t>
  </si>
  <si>
    <t>Sumas/Rockies</t>
  </si>
  <si>
    <t>Variable</t>
  </si>
  <si>
    <t>Kern/Opal Plant</t>
  </si>
  <si>
    <t>Kern River/Opal</t>
  </si>
  <si>
    <t>Variable to Midcon</t>
  </si>
  <si>
    <t>CIG to Midcon</t>
  </si>
  <si>
    <t>Pony Express</t>
  </si>
  <si>
    <t>Spread to Midcon</t>
  </si>
  <si>
    <t>Socal:</t>
  </si>
  <si>
    <t>Dawn</t>
  </si>
  <si>
    <t>PG&amp;E CG:</t>
  </si>
  <si>
    <t>San Juan:</t>
  </si>
  <si>
    <t>Permian:</t>
  </si>
  <si>
    <t>Rockies:</t>
  </si>
  <si>
    <t>Sumas:</t>
  </si>
  <si>
    <t>Aeco:</t>
  </si>
  <si>
    <t>Malin:</t>
  </si>
  <si>
    <t>fx</t>
  </si>
  <si>
    <t>Demarc</t>
  </si>
  <si>
    <t>Variable Rates</t>
  </si>
  <si>
    <t>SJ/Socal - EPNG</t>
  </si>
  <si>
    <t>Perm/Socal - EPNG</t>
  </si>
  <si>
    <t>Socal/PG&amp;E CG</t>
  </si>
  <si>
    <t>Malin/Socal</t>
  </si>
  <si>
    <t>Rockies/Stanfield</t>
  </si>
  <si>
    <t>Rockies/SJ</t>
  </si>
  <si>
    <t>IT Rates</t>
  </si>
  <si>
    <t>Malin/PG&amp;E CG</t>
  </si>
  <si>
    <t>GD</t>
  </si>
  <si>
    <t>Spread to HH</t>
  </si>
  <si>
    <t>Prompt Basis</t>
  </si>
  <si>
    <t>EPNG - Anadarko/Socal</t>
  </si>
  <si>
    <t>TW - Perm / Socal</t>
  </si>
  <si>
    <t>Firm Transport</t>
  </si>
  <si>
    <t>Interruptible Transport</t>
  </si>
  <si>
    <t>?</t>
  </si>
  <si>
    <t>No GRI in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</si>
</sst>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164" formatCode="0.000_);\(0.000\)"/>
    <numFmt numFmtId="169" formatCode="0.0000"/>
    <numFmt numFmtId="170" formatCode="0.000"/>
    <numFmt numFmtId="171" formatCode="0.000_);[Red]\(0.000\)"/>
    <numFmt numFmtId="173" formatCode="0.000%"/>
    <numFmt numFmtId="175" formatCode="&quot;$&quot;#,##0.0000_);\(&quot;$&quot;#,##0.0000\)"/>
    <numFmt numFmtId="177" formatCode="_(&quot;$&quot;* #,##0.0000_);_(&quot;$&quot;* \(#,##0.0000\);_(&quot;$&quot;* &quot;-&quot;??_);_(@_)"/>
    <numFmt numFmtId="179" formatCode="[$$-409]#,##0.0000_);\([$$-409]#,##0.0000\)"/>
    <numFmt numFmtId="180" formatCode="ddd"/>
    <numFmt numFmtId="181" formatCode="0.00_);\(0.00\)"/>
    <numFmt numFmtId="186" formatCode="#,##0.000_);[Red]\(#,##0.000\)"/>
  </numFmts>
  <fonts count="1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b/>
      <u/>
      <sz val="8"/>
      <name val="Arial"/>
    </font>
    <font>
      <b/>
      <i/>
      <sz val="8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9"/>
      <name val="Arial"/>
      <family val="2"/>
    </font>
    <font>
      <b/>
      <i/>
      <sz val="10"/>
      <name val="Arial"/>
      <family val="2"/>
    </font>
    <font>
      <b/>
      <u/>
      <sz val="9"/>
      <name val="Arial"/>
      <family val="2"/>
    </font>
    <font>
      <b/>
      <u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" fontId="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38" fontId="6" fillId="3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38" fontId="6" fillId="3" borderId="5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38" fontId="6" fillId="4" borderId="0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8" fontId="6" fillId="4" borderId="4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38" fontId="6" fillId="4" borderId="2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4" fontId="7" fillId="5" borderId="12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38" fontId="7" fillId="5" borderId="13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3" fontId="7" fillId="5" borderId="13" xfId="2" applyNumberFormat="1" applyFont="1" applyFill="1" applyBorder="1" applyAlignment="1">
      <alignment horizontal="center"/>
    </xf>
    <xf numFmtId="173" fontId="6" fillId="3" borderId="0" xfId="2" applyNumberFormat="1" applyFont="1" applyFill="1" applyBorder="1" applyAlignment="1">
      <alignment horizontal="center"/>
    </xf>
    <xf numFmtId="173" fontId="6" fillId="3" borderId="4" xfId="2" applyNumberFormat="1" applyFont="1" applyFill="1" applyBorder="1" applyAlignment="1">
      <alignment horizontal="center"/>
    </xf>
    <xf numFmtId="173" fontId="6" fillId="3" borderId="5" xfId="2" applyNumberFormat="1" applyFont="1" applyFill="1" applyBorder="1" applyAlignment="1">
      <alignment horizontal="center"/>
    </xf>
    <xf numFmtId="173" fontId="6" fillId="4" borderId="0" xfId="2" applyNumberFormat="1" applyFont="1" applyFill="1" applyBorder="1" applyAlignment="1">
      <alignment horizontal="center"/>
    </xf>
    <xf numFmtId="173" fontId="6" fillId="4" borderId="4" xfId="2" applyNumberFormat="1" applyFont="1" applyFill="1" applyBorder="1" applyAlignment="1">
      <alignment horizontal="center"/>
    </xf>
    <xf numFmtId="173" fontId="6" fillId="4" borderId="2" xfId="2" applyNumberFormat="1" applyFont="1" applyFill="1" applyBorder="1" applyAlignment="1">
      <alignment horizontal="center"/>
    </xf>
    <xf numFmtId="173" fontId="6" fillId="0" borderId="0" xfId="2" applyNumberFormat="1" applyFont="1" applyAlignment="1">
      <alignment horizontal="center"/>
    </xf>
    <xf numFmtId="175" fontId="7" fillId="5" borderId="13" xfId="0" applyNumberFormat="1" applyFont="1" applyFill="1" applyBorder="1" applyAlignment="1">
      <alignment horizontal="center"/>
    </xf>
    <xf numFmtId="177" fontId="7" fillId="5" borderId="13" xfId="1" applyNumberFormat="1" applyFont="1" applyFill="1" applyBorder="1" applyAlignment="1">
      <alignment horizontal="center"/>
    </xf>
    <xf numFmtId="177" fontId="6" fillId="3" borderId="0" xfId="1" applyNumberFormat="1" applyFont="1" applyFill="1" applyBorder="1" applyAlignment="1">
      <alignment horizontal="center"/>
    </xf>
    <xf numFmtId="177" fontId="6" fillId="3" borderId="4" xfId="1" applyNumberFormat="1" applyFont="1" applyFill="1" applyBorder="1" applyAlignment="1">
      <alignment horizontal="center"/>
    </xf>
    <xf numFmtId="177" fontId="6" fillId="3" borderId="5" xfId="1" applyNumberFormat="1" applyFont="1" applyFill="1" applyBorder="1" applyAlignment="1">
      <alignment horizontal="center"/>
    </xf>
    <xf numFmtId="177" fontId="6" fillId="4" borderId="0" xfId="1" applyNumberFormat="1" applyFont="1" applyFill="1" applyBorder="1" applyAlignment="1">
      <alignment horizontal="center"/>
    </xf>
    <xf numFmtId="177" fontId="6" fillId="4" borderId="4" xfId="1" applyNumberFormat="1" applyFont="1" applyFill="1" applyBorder="1" applyAlignment="1">
      <alignment horizontal="center"/>
    </xf>
    <xf numFmtId="177" fontId="6" fillId="4" borderId="6" xfId="1" applyNumberFormat="1" applyFont="1" applyFill="1" applyBorder="1" applyAlignment="1">
      <alignment horizontal="center"/>
    </xf>
    <xf numFmtId="177" fontId="6" fillId="4" borderId="2" xfId="1" applyNumberFormat="1" applyFont="1" applyFill="1" applyBorder="1" applyAlignment="1">
      <alignment horizontal="center"/>
    </xf>
    <xf numFmtId="177" fontId="6" fillId="0" borderId="0" xfId="1" applyNumberFormat="1" applyFont="1" applyAlignment="1">
      <alignment horizontal="center"/>
    </xf>
    <xf numFmtId="0" fontId="6" fillId="3" borderId="6" xfId="0" applyFont="1" applyFill="1" applyBorder="1" applyAlignment="1">
      <alignment horizontal="center"/>
    </xf>
    <xf numFmtId="38" fontId="6" fillId="3" borderId="6" xfId="0" applyNumberFormat="1" applyFont="1" applyFill="1" applyBorder="1" applyAlignment="1">
      <alignment horizontal="center"/>
    </xf>
    <xf numFmtId="173" fontId="6" fillId="3" borderId="6" xfId="2" applyNumberFormat="1" applyFont="1" applyFill="1" applyBorder="1" applyAlignment="1">
      <alignment horizontal="center"/>
    </xf>
    <xf numFmtId="177" fontId="6" fillId="3" borderId="6" xfId="1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38" fontId="6" fillId="3" borderId="15" xfId="0" applyNumberFormat="1" applyFont="1" applyFill="1" applyBorder="1" applyAlignment="1">
      <alignment horizontal="center"/>
    </xf>
    <xf numFmtId="173" fontId="6" fillId="3" borderId="15" xfId="2" applyNumberFormat="1" applyFont="1" applyFill="1" applyBorder="1" applyAlignment="1">
      <alignment horizontal="center"/>
    </xf>
    <xf numFmtId="177" fontId="6" fillId="3" borderId="15" xfId="1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75" fontId="8" fillId="3" borderId="3" xfId="0" applyNumberFormat="1" applyFont="1" applyFill="1" applyBorder="1" applyAlignment="1">
      <alignment horizontal="center"/>
    </xf>
    <xf numFmtId="175" fontId="8" fillId="3" borderId="17" xfId="0" applyNumberFormat="1" applyFont="1" applyFill="1" applyBorder="1" applyAlignment="1">
      <alignment horizontal="center"/>
    </xf>
    <xf numFmtId="175" fontId="8" fillId="3" borderId="18" xfId="0" applyNumberFormat="1" applyFont="1" applyFill="1" applyBorder="1" applyAlignment="1">
      <alignment horizontal="center"/>
    </xf>
    <xf numFmtId="175" fontId="8" fillId="3" borderId="19" xfId="0" applyNumberFormat="1" applyFont="1" applyFill="1" applyBorder="1" applyAlignment="1">
      <alignment horizontal="center"/>
    </xf>
    <xf numFmtId="175" fontId="8" fillId="3" borderId="20" xfId="0" applyNumberFormat="1" applyFont="1" applyFill="1" applyBorder="1" applyAlignment="1">
      <alignment horizontal="center"/>
    </xf>
    <xf numFmtId="175" fontId="8" fillId="3" borderId="21" xfId="0" applyNumberFormat="1" applyFont="1" applyFill="1" applyBorder="1" applyAlignment="1">
      <alignment horizontal="center"/>
    </xf>
    <xf numFmtId="175" fontId="8" fillId="4" borderId="17" xfId="0" applyNumberFormat="1" applyFont="1" applyFill="1" applyBorder="1" applyAlignment="1">
      <alignment horizontal="center"/>
    </xf>
    <xf numFmtId="175" fontId="8" fillId="4" borderId="20" xfId="0" applyNumberFormat="1" applyFont="1" applyFill="1" applyBorder="1" applyAlignment="1">
      <alignment horizontal="center"/>
    </xf>
    <xf numFmtId="175" fontId="8" fillId="4" borderId="19" xfId="0" applyNumberFormat="1" applyFont="1" applyFill="1" applyBorder="1" applyAlignment="1">
      <alignment horizontal="center"/>
    </xf>
    <xf numFmtId="175" fontId="8" fillId="4" borderId="22" xfId="0" applyNumberFormat="1" applyFont="1" applyFill="1" applyBorder="1" applyAlignment="1">
      <alignment horizontal="center"/>
    </xf>
    <xf numFmtId="175" fontId="8" fillId="0" borderId="0" xfId="0" applyNumberFormat="1" applyFont="1" applyAlignment="1">
      <alignment horizontal="center"/>
    </xf>
    <xf numFmtId="179" fontId="8" fillId="4" borderId="17" xfId="0" applyNumberFormat="1" applyFont="1" applyFill="1" applyBorder="1" applyAlignment="1">
      <alignment horizontal="center"/>
    </xf>
    <xf numFmtId="179" fontId="8" fillId="4" borderId="20" xfId="0" applyNumberFormat="1" applyFont="1" applyFill="1" applyBorder="1" applyAlignment="1">
      <alignment horizontal="center"/>
    </xf>
    <xf numFmtId="179" fontId="8" fillId="4" borderId="19" xfId="0" applyNumberFormat="1" applyFont="1" applyFill="1" applyBorder="1" applyAlignment="1">
      <alignment horizontal="center"/>
    </xf>
    <xf numFmtId="173" fontId="6" fillId="4" borderId="6" xfId="2" applyNumberFormat="1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14" fontId="6" fillId="3" borderId="23" xfId="0" applyNumberFormat="1" applyFont="1" applyFill="1" applyBorder="1" applyAlignment="1">
      <alignment horizontal="center"/>
    </xf>
    <xf numFmtId="14" fontId="8" fillId="4" borderId="17" xfId="0" applyNumberFormat="1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4" fontId="6" fillId="4" borderId="17" xfId="0" applyNumberFormat="1" applyFont="1" applyFill="1" applyBorder="1" applyAlignment="1">
      <alignment horizontal="center"/>
    </xf>
    <xf numFmtId="14" fontId="6" fillId="4" borderId="2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70" fontId="6" fillId="0" borderId="27" xfId="0" applyNumberFormat="1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80" fontId="6" fillId="0" borderId="28" xfId="0" applyNumberFormat="1" applyFont="1" applyBorder="1" applyAlignment="1">
      <alignment horizontal="center"/>
    </xf>
    <xf numFmtId="180" fontId="6" fillId="0" borderId="15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5" borderId="28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164" fontId="6" fillId="5" borderId="29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5" fontId="7" fillId="0" borderId="28" xfId="0" applyNumberFormat="1" applyFont="1" applyBorder="1" applyAlignment="1">
      <alignment horizontal="center"/>
    </xf>
    <xf numFmtId="15" fontId="7" fillId="0" borderId="16" xfId="0" applyNumberFormat="1" applyFont="1" applyBorder="1" applyAlignment="1">
      <alignment horizontal="center"/>
    </xf>
    <xf numFmtId="171" fontId="6" fillId="0" borderId="29" xfId="0" applyNumberFormat="1" applyFont="1" applyBorder="1" applyAlignment="1">
      <alignment horizontal="center"/>
    </xf>
    <xf numFmtId="171" fontId="6" fillId="5" borderId="28" xfId="0" applyNumberFormat="1" applyFont="1" applyFill="1" applyBorder="1" applyAlignment="1">
      <alignment horizontal="center"/>
    </xf>
    <xf numFmtId="171" fontId="6" fillId="5" borderId="29" xfId="0" applyNumberFormat="1" applyFont="1" applyFill="1" applyBorder="1" applyAlignment="1">
      <alignment horizontal="center"/>
    </xf>
    <xf numFmtId="171" fontId="6" fillId="5" borderId="7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81" fontId="8" fillId="0" borderId="0" xfId="0" applyNumberFormat="1" applyFont="1" applyBorder="1" applyAlignment="1">
      <alignment horizontal="center" wrapText="1"/>
    </xf>
    <xf numFmtId="181" fontId="6" fillId="0" borderId="0" xfId="0" applyNumberFormat="1" applyFont="1" applyAlignment="1">
      <alignment horizontal="center"/>
    </xf>
    <xf numFmtId="171" fontId="6" fillId="5" borderId="0" xfId="0" applyNumberFormat="1" applyFont="1" applyFill="1" applyBorder="1" applyAlignment="1">
      <alignment horizontal="center"/>
    </xf>
    <xf numFmtId="181" fontId="6" fillId="0" borderId="29" xfId="0" applyNumberFormat="1" applyFont="1" applyFill="1" applyBorder="1" applyAlignment="1">
      <alignment horizontal="center"/>
    </xf>
    <xf numFmtId="181" fontId="6" fillId="0" borderId="7" xfId="0" applyNumberFormat="1" applyFont="1" applyFill="1" applyBorder="1" applyAlignment="1">
      <alignment horizontal="center"/>
    </xf>
    <xf numFmtId="181" fontId="6" fillId="0" borderId="30" xfId="0" applyNumberFormat="1" applyFont="1" applyFill="1" applyBorder="1" applyAlignment="1">
      <alignment horizontal="center"/>
    </xf>
    <xf numFmtId="181" fontId="6" fillId="0" borderId="11" xfId="0" applyNumberFormat="1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/>
    </xf>
    <xf numFmtId="181" fontId="6" fillId="5" borderId="28" xfId="0" applyNumberFormat="1" applyFont="1" applyFill="1" applyBorder="1" applyAlignment="1">
      <alignment horizontal="center"/>
    </xf>
    <xf numFmtId="181" fontId="6" fillId="5" borderId="16" xfId="0" applyNumberFormat="1" applyFont="1" applyFill="1" applyBorder="1" applyAlignment="1">
      <alignment horizontal="center"/>
    </xf>
    <xf numFmtId="181" fontId="6" fillId="5" borderId="29" xfId="0" applyNumberFormat="1" applyFont="1" applyFill="1" applyBorder="1" applyAlignment="1">
      <alignment horizontal="center"/>
    </xf>
    <xf numFmtId="181" fontId="6" fillId="5" borderId="7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6" fillId="0" borderId="29" xfId="0" applyNumberFormat="1" applyFont="1" applyFill="1" applyBorder="1" applyAlignment="1">
      <alignment horizontal="center"/>
    </xf>
    <xf numFmtId="171" fontId="6" fillId="0" borderId="7" xfId="0" applyNumberFormat="1" applyFont="1" applyFill="1" applyBorder="1" applyAlignment="1">
      <alignment horizontal="center"/>
    </xf>
    <xf numFmtId="171" fontId="6" fillId="0" borderId="30" xfId="0" applyNumberFormat="1" applyFont="1" applyFill="1" applyBorder="1" applyAlignment="1">
      <alignment horizontal="center"/>
    </xf>
    <xf numFmtId="171" fontId="6" fillId="0" borderId="2" xfId="0" applyNumberFormat="1" applyFont="1" applyFill="1" applyBorder="1" applyAlignment="1">
      <alignment horizontal="center"/>
    </xf>
    <xf numFmtId="181" fontId="8" fillId="0" borderId="31" xfId="0" applyNumberFormat="1" applyFont="1" applyBorder="1" applyAlignment="1">
      <alignment horizontal="center" wrapText="1"/>
    </xf>
    <xf numFmtId="181" fontId="8" fillId="0" borderId="32" xfId="0" applyNumberFormat="1" applyFont="1" applyBorder="1" applyAlignment="1">
      <alignment horizontal="center" wrapText="1"/>
    </xf>
    <xf numFmtId="17" fontId="7" fillId="0" borderId="29" xfId="0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181" fontId="6" fillId="5" borderId="0" xfId="0" applyNumberFormat="1" applyFont="1" applyFill="1" applyBorder="1" applyAlignment="1">
      <alignment horizontal="center"/>
    </xf>
    <xf numFmtId="181" fontId="6" fillId="0" borderId="2" xfId="0" applyNumberFormat="1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17" fontId="8" fillId="0" borderId="17" xfId="0" applyNumberFormat="1" applyFont="1" applyFill="1" applyBorder="1" applyAlignment="1">
      <alignment horizontal="center"/>
    </xf>
    <xf numFmtId="17" fontId="8" fillId="0" borderId="22" xfId="0" applyNumberFormat="1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64" fontId="6" fillId="2" borderId="29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>
      <alignment horizontal="center"/>
    </xf>
    <xf numFmtId="164" fontId="6" fillId="2" borderId="30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0" fontId="6" fillId="0" borderId="0" xfId="0" applyNumberFormat="1" applyFont="1" applyFill="1" applyBorder="1" applyAlignment="1">
      <alignment horizontal="center"/>
    </xf>
    <xf numFmtId="170" fontId="6" fillId="5" borderId="0" xfId="0" applyNumberFormat="1" applyFont="1" applyFill="1" applyBorder="1" applyAlignment="1">
      <alignment horizontal="center"/>
    </xf>
    <xf numFmtId="170" fontId="6" fillId="5" borderId="2" xfId="0" applyNumberFormat="1" applyFont="1" applyFill="1" applyBorder="1" applyAlignment="1">
      <alignment horizontal="center"/>
    </xf>
    <xf numFmtId="171" fontId="6" fillId="5" borderId="2" xfId="0" applyNumberFormat="1" applyFont="1" applyFill="1" applyBorder="1" applyAlignment="1">
      <alignment horizontal="center"/>
    </xf>
    <xf numFmtId="171" fontId="6" fillId="5" borderId="11" xfId="0" applyNumberFormat="1" applyFont="1" applyFill="1" applyBorder="1" applyAlignment="1">
      <alignment horizontal="center"/>
    </xf>
    <xf numFmtId="171" fontId="6" fillId="5" borderId="16" xfId="0" applyNumberFormat="1" applyFont="1" applyFill="1" applyBorder="1" applyAlignment="1">
      <alignment horizontal="center"/>
    </xf>
    <xf numFmtId="171" fontId="6" fillId="0" borderId="7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1" fontId="6" fillId="0" borderId="11" xfId="0" applyNumberFormat="1" applyFont="1" applyFill="1" applyBorder="1" applyAlignment="1">
      <alignment horizontal="center"/>
    </xf>
    <xf numFmtId="181" fontId="8" fillId="0" borderId="33" xfId="0" applyNumberFormat="1" applyFont="1" applyBorder="1" applyAlignment="1">
      <alignment horizontal="center" wrapText="1"/>
    </xf>
    <xf numFmtId="0" fontId="8" fillId="0" borderId="3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71" fontId="6" fillId="0" borderId="15" xfId="0" applyNumberFormat="1" applyFont="1" applyFill="1" applyBorder="1" applyAlignment="1">
      <alignment horizontal="center"/>
    </xf>
    <xf numFmtId="170" fontId="6" fillId="0" borderId="29" xfId="0" applyNumberFormat="1" applyFont="1" applyFill="1" applyBorder="1" applyAlignment="1">
      <alignment horizontal="center"/>
    </xf>
    <xf numFmtId="170" fontId="6" fillId="5" borderId="29" xfId="0" applyNumberFormat="1" applyFont="1" applyFill="1" applyBorder="1" applyAlignment="1">
      <alignment horizontal="center"/>
    </xf>
    <xf numFmtId="170" fontId="6" fillId="5" borderId="30" xfId="0" applyNumberFormat="1" applyFont="1" applyFill="1" applyBorder="1" applyAlignment="1">
      <alignment horizontal="center"/>
    </xf>
    <xf numFmtId="171" fontId="6" fillId="0" borderId="0" xfId="0" applyNumberFormat="1" applyFont="1" applyAlignment="1">
      <alignment horizontal="center"/>
    </xf>
    <xf numFmtId="0" fontId="7" fillId="0" borderId="34" xfId="0" applyFont="1" applyBorder="1" applyAlignment="1">
      <alignment horizontal="center"/>
    </xf>
    <xf numFmtId="171" fontId="8" fillId="0" borderId="2" xfId="0" applyNumberFormat="1" applyFont="1" applyFill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15" fontId="7" fillId="0" borderId="29" xfId="0" applyNumberFormat="1" applyFont="1" applyBorder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17" fontId="8" fillId="0" borderId="17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164" fontId="6" fillId="0" borderId="29" xfId="0" applyNumberFormat="1" applyFont="1" applyFill="1" applyBorder="1" applyAlignment="1">
      <alignment horizontal="center"/>
    </xf>
    <xf numFmtId="164" fontId="6" fillId="5" borderId="30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71" fontId="6" fillId="5" borderId="30" xfId="0" applyNumberFormat="1" applyFont="1" applyFill="1" applyBorder="1" applyAlignment="1">
      <alignment horizontal="center"/>
    </xf>
    <xf numFmtId="181" fontId="6" fillId="5" borderId="30" xfId="0" applyNumberFormat="1" applyFont="1" applyFill="1" applyBorder="1" applyAlignment="1">
      <alignment horizontal="center"/>
    </xf>
    <xf numFmtId="181" fontId="6" fillId="5" borderId="11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7" fontId="8" fillId="2" borderId="28" xfId="0" applyNumberFormat="1" applyFont="1" applyFill="1" applyBorder="1" applyAlignment="1">
      <alignment horizontal="center"/>
    </xf>
    <xf numFmtId="17" fontId="8" fillId="2" borderId="29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7" fontId="8" fillId="0" borderId="35" xfId="0" applyNumberFormat="1" applyFont="1" applyBorder="1" applyAlignment="1">
      <alignment horizontal="center"/>
    </xf>
    <xf numFmtId="17" fontId="8" fillId="0" borderId="36" xfId="0" applyNumberFormat="1" applyFont="1" applyBorder="1" applyAlignment="1">
      <alignment horizontal="center"/>
    </xf>
    <xf numFmtId="17" fontId="8" fillId="0" borderId="37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1" fontId="7" fillId="0" borderId="2" xfId="0" applyNumberFormat="1" applyFont="1" applyFill="1" applyBorder="1" applyAlignment="1">
      <alignment horizontal="center"/>
    </xf>
    <xf numFmtId="170" fontId="7" fillId="0" borderId="11" xfId="0" applyNumberFormat="1" applyFont="1" applyFill="1" applyBorder="1" applyAlignment="1">
      <alignment horizontal="center"/>
    </xf>
    <xf numFmtId="171" fontId="6" fillId="0" borderId="16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86" fontId="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71" fontId="2" fillId="0" borderId="30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171" fontId="7" fillId="5" borderId="38" xfId="0" applyNumberFormat="1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171" fontId="2" fillId="0" borderId="1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5" fontId="8" fillId="3" borderId="41" xfId="0" applyNumberFormat="1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7" fontId="8" fillId="3" borderId="22" xfId="0" applyNumberFormat="1" applyFont="1" applyFill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6" fontId="8" fillId="0" borderId="17" xfId="0" applyNumberFormat="1" applyFont="1" applyBorder="1" applyAlignment="1">
      <alignment horizontal="center"/>
    </xf>
    <xf numFmtId="186" fontId="6" fillId="0" borderId="0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6" fontId="8" fillId="0" borderId="22" xfId="0" applyNumberFormat="1" applyFont="1" applyBorder="1" applyAlignment="1">
      <alignment horizontal="center"/>
    </xf>
    <xf numFmtId="171" fontId="6" fillId="0" borderId="30" xfId="0" applyNumberFormat="1" applyFont="1" applyBorder="1" applyAlignment="1">
      <alignment horizontal="center"/>
    </xf>
    <xf numFmtId="171" fontId="6" fillId="0" borderId="2" xfId="0" applyNumberFormat="1" applyFont="1" applyBorder="1" applyAlignment="1">
      <alignment horizontal="center"/>
    </xf>
    <xf numFmtId="171" fontId="6" fillId="0" borderId="11" xfId="0" applyNumberFormat="1" applyFont="1" applyBorder="1" applyAlignment="1">
      <alignment horizontal="center"/>
    </xf>
    <xf numFmtId="171" fontId="6" fillId="0" borderId="15" xfId="0" applyNumberFormat="1" applyFont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170" fontId="6" fillId="2" borderId="22" xfId="0" applyNumberFormat="1" applyFont="1" applyFill="1" applyBorder="1" applyAlignment="1">
      <alignment horizontal="center"/>
    </xf>
    <xf numFmtId="169" fontId="6" fillId="2" borderId="22" xfId="0" applyNumberFormat="1" applyFont="1" applyFill="1" applyBorder="1" applyAlignment="1">
      <alignment horizontal="center"/>
    </xf>
    <xf numFmtId="170" fontId="6" fillId="2" borderId="17" xfId="0" applyNumberFormat="1" applyFont="1" applyFill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1" fontId="2" fillId="0" borderId="28" xfId="0" applyNumberFormat="1" applyFont="1" applyBorder="1" applyAlignment="1">
      <alignment horizontal="center"/>
    </xf>
    <xf numFmtId="14" fontId="8" fillId="0" borderId="28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1" fontId="2" fillId="0" borderId="11" xfId="0" applyNumberFormat="1" applyFont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70" fontId="6" fillId="2" borderId="0" xfId="0" applyNumberFormat="1" applyFont="1" applyFill="1" applyBorder="1" applyAlignment="1">
      <alignment horizontal="center"/>
    </xf>
    <xf numFmtId="170" fontId="6" fillId="2" borderId="7" xfId="0" applyNumberFormat="1" applyFont="1" applyFill="1" applyBorder="1" applyAlignment="1">
      <alignment horizontal="center"/>
    </xf>
    <xf numFmtId="170" fontId="6" fillId="2" borderId="2" xfId="0" applyNumberFormat="1" applyFont="1" applyFill="1" applyBorder="1" applyAlignment="1">
      <alignment horizontal="center"/>
    </xf>
    <xf numFmtId="170" fontId="6" fillId="2" borderId="11" xfId="0" applyNumberFormat="1" applyFont="1" applyFill="1" applyBorder="1" applyAlignment="1">
      <alignment horizontal="center"/>
    </xf>
    <xf numFmtId="15" fontId="8" fillId="2" borderId="1" xfId="0" applyNumberFormat="1" applyFont="1" applyFill="1" applyBorder="1" applyAlignment="1">
      <alignment horizontal="center"/>
    </xf>
    <xf numFmtId="0" fontId="14" fillId="0" borderId="40" xfId="0" applyFont="1" applyBorder="1" applyAlignment="1">
      <alignment horizontal="left"/>
    </xf>
    <xf numFmtId="171" fontId="8" fillId="0" borderId="34" xfId="0" applyNumberFormat="1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6" fillId="0" borderId="29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16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164" fontId="9" fillId="4" borderId="40" xfId="0" applyNumberFormat="1" applyFont="1" applyFill="1" applyBorder="1" applyAlignment="1">
      <alignment horizontal="center"/>
    </xf>
    <xf numFmtId="164" fontId="9" fillId="4" borderId="38" xfId="0" applyNumberFormat="1" applyFont="1" applyFill="1" applyBorder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80" fontId="7" fillId="0" borderId="28" xfId="0" applyNumberFormat="1" applyFont="1" applyBorder="1" applyAlignment="1">
      <alignment horizontal="center"/>
    </xf>
    <xf numFmtId="180" fontId="7" fillId="0" borderId="16" xfId="0" applyNumberFormat="1" applyFont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164" fontId="10" fillId="3" borderId="40" xfId="0" applyNumberFormat="1" applyFont="1" applyFill="1" applyBorder="1" applyAlignment="1">
      <alignment horizontal="center"/>
    </xf>
    <xf numFmtId="164" fontId="10" fillId="3" borderId="38" xfId="0" applyNumberFormat="1" applyFont="1" applyFill="1" applyBorder="1" applyAlignment="1">
      <alignment horizontal="center"/>
    </xf>
    <xf numFmtId="164" fontId="10" fillId="3" borderId="34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Chicago-Aeco Gas Daily Spread</a:t>
            </a:r>
          </a:p>
        </c:rich>
      </c:tx>
      <c:layout>
        <c:manualLayout>
          <c:xMode val="edge"/>
          <c:yMode val="edge"/>
          <c:x val="0.34790209790209792"/>
          <c:y val="3.217821782178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88811188811192E-2"/>
          <c:y val="8.6633663366336627E-2"/>
          <c:w val="0.92132867132867136"/>
          <c:h val="0.8044554455445545"/>
        </c:manualLayout>
      </c:layout>
      <c:lineChart>
        <c:grouping val="standard"/>
        <c:varyColors val="0"/>
        <c:ser>
          <c:idx val="0"/>
          <c:order val="0"/>
          <c:tx>
            <c:v>1996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Sheet1!$O$16:$O$27</c:f>
              <c:numCache>
                <c:formatCode>0.000_);\(0.000\)</c:formatCode>
                <c:ptCount val="12"/>
                <c:pt idx="2">
                  <c:v>2.6118798665183536</c:v>
                </c:pt>
                <c:pt idx="3">
                  <c:v>1.6821494252873563</c:v>
                </c:pt>
                <c:pt idx="4">
                  <c:v>1.6252836484983311</c:v>
                </c:pt>
                <c:pt idx="5">
                  <c:v>1.733080459770115</c:v>
                </c:pt>
                <c:pt idx="6">
                  <c:v>1.7374416017797554</c:v>
                </c:pt>
                <c:pt idx="7">
                  <c:v>1.3146829810901</c:v>
                </c:pt>
                <c:pt idx="8">
                  <c:v>1.1412126436781613</c:v>
                </c:pt>
                <c:pt idx="9">
                  <c:v>1.5833147942157952</c:v>
                </c:pt>
                <c:pt idx="10">
                  <c:v>2.0665172413793114</c:v>
                </c:pt>
                <c:pt idx="11">
                  <c:v>2.3963848720800893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F-4867-8CD6-988AC273A8E6}"/>
            </c:ext>
          </c:extLst>
        </c:ser>
        <c:ser>
          <c:idx val="1"/>
          <c:order val="1"/>
          <c:tx>
            <c:v>1997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Sheet1!$O$28:$O$39</c:f>
              <c:numCache>
                <c:formatCode>0.000_);\(0.000\)</c:formatCode>
                <c:ptCount val="12"/>
                <c:pt idx="0">
                  <c:v>1.91749721913237</c:v>
                </c:pt>
                <c:pt idx="1">
                  <c:v>1.0409051724137937</c:v>
                </c:pt>
                <c:pt idx="2">
                  <c:v>0.93610678531701863</c:v>
                </c:pt>
                <c:pt idx="3">
                  <c:v>0.87259770114942548</c:v>
                </c:pt>
                <c:pt idx="4">
                  <c:v>1.1019632925472755</c:v>
                </c:pt>
                <c:pt idx="5">
                  <c:v>1.1719252873563222</c:v>
                </c:pt>
                <c:pt idx="6">
                  <c:v>1.2006729699666301</c:v>
                </c:pt>
                <c:pt idx="7">
                  <c:v>1.4973081201334817</c:v>
                </c:pt>
                <c:pt idx="8">
                  <c:v>1.9522701149425288</c:v>
                </c:pt>
                <c:pt idx="9">
                  <c:v>2.0142157953281417</c:v>
                </c:pt>
                <c:pt idx="10">
                  <c:v>1.9788505747126446</c:v>
                </c:pt>
                <c:pt idx="11">
                  <c:v>1.4386763070077873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F-4867-8CD6-988AC273A8E6}"/>
            </c:ext>
          </c:extLst>
        </c:ser>
        <c:ser>
          <c:idx val="2"/>
          <c:order val="2"/>
          <c:tx>
            <c:v>1998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Sheet1!$O$40:$O$51</c:f>
              <c:numCache>
                <c:formatCode>0.000_);\(0.000\)</c:formatCode>
                <c:ptCount val="12"/>
                <c:pt idx="0">
                  <c:v>1.1536318131256953</c:v>
                </c:pt>
                <c:pt idx="1">
                  <c:v>1.1165147783251232</c:v>
                </c:pt>
                <c:pt idx="2">
                  <c:v>1.1030144605116803</c:v>
                </c:pt>
                <c:pt idx="3">
                  <c:v>0.97466091954022915</c:v>
                </c:pt>
                <c:pt idx="4">
                  <c:v>1.0247441601779748</c:v>
                </c:pt>
                <c:pt idx="5">
                  <c:v>0.97272988505747038</c:v>
                </c:pt>
                <c:pt idx="6">
                  <c:v>0.86945494994438333</c:v>
                </c:pt>
                <c:pt idx="7">
                  <c:v>0.69448832035595154</c:v>
                </c:pt>
                <c:pt idx="8">
                  <c:v>0.63702873563218398</c:v>
                </c:pt>
                <c:pt idx="9">
                  <c:v>0.37476640711902176</c:v>
                </c:pt>
                <c:pt idx="10">
                  <c:v>0.43156896551724144</c:v>
                </c:pt>
                <c:pt idx="11">
                  <c:v>0.24853726362625195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F-4867-8CD6-988AC273A8E6}"/>
            </c:ext>
          </c:extLst>
        </c:ser>
        <c:ser>
          <c:idx val="3"/>
          <c:order val="3"/>
          <c:tx>
            <c:v>1999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Sheet1!$O$52:$O$63</c:f>
              <c:numCache>
                <c:formatCode>0.000_);\(0.000\)</c:formatCode>
                <c:ptCount val="12"/>
                <c:pt idx="0">
                  <c:v>0.36424916573971067</c:v>
                </c:pt>
                <c:pt idx="1">
                  <c:v>0.25258620689655187</c:v>
                </c:pt>
                <c:pt idx="2">
                  <c:v>0.27307563959955505</c:v>
                </c:pt>
                <c:pt idx="3">
                  <c:v>0.39909770114942478</c:v>
                </c:pt>
                <c:pt idx="4">
                  <c:v>0.43934371523915261</c:v>
                </c:pt>
                <c:pt idx="5">
                  <c:v>0.38781609195402322</c:v>
                </c:pt>
                <c:pt idx="6">
                  <c:v>0.4179977753058961</c:v>
                </c:pt>
                <c:pt idx="7">
                  <c:v>0.58614015572858813</c:v>
                </c:pt>
                <c:pt idx="8">
                  <c:v>0.50489080459770097</c:v>
                </c:pt>
                <c:pt idx="9">
                  <c:v>0.30962736373748712</c:v>
                </c:pt>
                <c:pt idx="10">
                  <c:v>0.37312643678160917</c:v>
                </c:pt>
                <c:pt idx="11">
                  <c:v>0.46531701890990051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F-4867-8CD6-988AC273A8E6}"/>
            </c:ext>
          </c:extLst>
        </c:ser>
        <c:ser>
          <c:idx val="4"/>
          <c:order val="4"/>
          <c:tx>
            <c:v>2000</c:v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Sheet1!$O$64:$O$65</c:f>
              <c:numCache>
                <c:formatCode>0.000_);\(0.000\)</c:formatCode>
                <c:ptCount val="2"/>
                <c:pt idx="0">
                  <c:v>0.49560066740823205</c:v>
                </c:pt>
                <c:pt idx="1">
                  <c:v>0.5330295566502441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F-4867-8CD6-988AC273A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144175"/>
        <c:axId val="1"/>
      </c:lineChart>
      <c:dateAx>
        <c:axId val="1801144175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14417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321678321678323"/>
          <c:y val="0.12128712871287128"/>
          <c:w val="0.55069930069930073"/>
          <c:h val="3.71287128712871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Malin-Aeco Gas Daily Spread</a:t>
            </a:r>
          </a:p>
        </c:rich>
      </c:tx>
      <c:layout>
        <c:manualLayout>
          <c:xMode val="edge"/>
          <c:yMode val="edge"/>
          <c:x val="0.36203866432337434"/>
          <c:y val="3.36787564766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873462214411252E-2"/>
          <c:y val="0.11658031088082901"/>
          <c:w val="0.87697715289982425"/>
          <c:h val="0.81606217616580312"/>
        </c:manualLayout>
      </c:layout>
      <c:lineChart>
        <c:grouping val="standard"/>
        <c:varyColors val="0"/>
        <c:ser>
          <c:idx val="0"/>
          <c:order val="0"/>
          <c:tx>
            <c:v>1998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Sheet1!$P$40:$P$51</c:f>
              <c:numCache>
                <c:formatCode>0.000_);\(0.000\)</c:formatCode>
                <c:ptCount val="12"/>
                <c:pt idx="1">
                  <c:v>0.81544334975369459</c:v>
                </c:pt>
                <c:pt idx="2">
                  <c:v>0.81285317018909931</c:v>
                </c:pt>
                <c:pt idx="3">
                  <c:v>0.77112388250319275</c:v>
                </c:pt>
                <c:pt idx="4">
                  <c:v>0.52037319243603974</c:v>
                </c:pt>
                <c:pt idx="5">
                  <c:v>0.44472988505747146</c:v>
                </c:pt>
                <c:pt idx="6">
                  <c:v>0.59848720800889899</c:v>
                </c:pt>
                <c:pt idx="7">
                  <c:v>0.78110122358175738</c:v>
                </c:pt>
                <c:pt idx="8">
                  <c:v>0.50810344827586151</c:v>
                </c:pt>
                <c:pt idx="9">
                  <c:v>0.40621802002224738</c:v>
                </c:pt>
                <c:pt idx="10">
                  <c:v>0.48516420361247881</c:v>
                </c:pt>
                <c:pt idx="11">
                  <c:v>0.69947719688542809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7-4663-AABA-F5B76C06F3D1}"/>
            </c:ext>
          </c:extLst>
        </c:ser>
        <c:ser>
          <c:idx val="1"/>
          <c:order val="1"/>
          <c:tx>
            <c:v>1999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Sheet1!$P$52:$P$63</c:f>
              <c:numCache>
                <c:formatCode>0.000_);\(0.000\)</c:formatCode>
                <c:ptCount val="12"/>
                <c:pt idx="0">
                  <c:v>0.17265294771968875</c:v>
                </c:pt>
                <c:pt idx="1">
                  <c:v>0.1683004926108369</c:v>
                </c:pt>
                <c:pt idx="2">
                  <c:v>0.12855951056729653</c:v>
                </c:pt>
                <c:pt idx="3">
                  <c:v>0.21176436781609143</c:v>
                </c:pt>
                <c:pt idx="4">
                  <c:v>0.24402113459399266</c:v>
                </c:pt>
                <c:pt idx="5">
                  <c:v>0.23198275862068996</c:v>
                </c:pt>
                <c:pt idx="6">
                  <c:v>0.23203003337041128</c:v>
                </c:pt>
                <c:pt idx="7">
                  <c:v>0.20791434927697416</c:v>
                </c:pt>
                <c:pt idx="8">
                  <c:v>0.28922413793103408</c:v>
                </c:pt>
                <c:pt idx="9">
                  <c:v>0.32704671857619694</c:v>
                </c:pt>
                <c:pt idx="10">
                  <c:v>0.40162643678160892</c:v>
                </c:pt>
                <c:pt idx="11">
                  <c:v>0.43451056729699689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7-4663-AABA-F5B76C06F3D1}"/>
            </c:ext>
          </c:extLst>
        </c:ser>
        <c:ser>
          <c:idx val="2"/>
          <c:order val="2"/>
          <c:tx>
            <c:v>2000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Sheet1!$P$64:$P$65</c:f>
              <c:numCache>
                <c:formatCode>0.000_);\(0.000\)</c:formatCode>
                <c:ptCount val="2"/>
                <c:pt idx="0">
                  <c:v>0.42898776418242446</c:v>
                </c:pt>
                <c:pt idx="1">
                  <c:v>0.35160098522167393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7-4663-AABA-F5B76C06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146031"/>
        <c:axId val="1"/>
      </c:lineChart>
      <c:dateAx>
        <c:axId val="1801146031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14603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03866432337434"/>
          <c:y val="0.6113989637305699"/>
          <c:w val="0.26713532513181021"/>
          <c:h val="3.88601036269430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142875</xdr:rowOff>
    </xdr:from>
    <xdr:to>
      <xdr:col>9</xdr:col>
      <xdr:colOff>523875</xdr:colOff>
      <xdr:row>28</xdr:row>
      <xdr:rowOff>57150</xdr:rowOff>
    </xdr:to>
    <xdr:sp macro="" textlink="">
      <xdr:nvSpPr>
        <xdr:cNvPr id="6145" name="Freeform 1">
          <a:extLst>
            <a:ext uri="{FF2B5EF4-FFF2-40B4-BE49-F238E27FC236}">
              <a16:creationId xmlns:a16="http://schemas.microsoft.com/office/drawing/2014/main" id="{DC1FEC53-AADE-D350-E521-69B9022ACBDC}"/>
            </a:ext>
          </a:extLst>
        </xdr:cNvPr>
        <xdr:cNvSpPr>
          <a:spLocks/>
        </xdr:cNvSpPr>
      </xdr:nvSpPr>
      <xdr:spPr bwMode="auto">
        <a:xfrm>
          <a:off x="1885950" y="447675"/>
          <a:ext cx="6343650" cy="3848100"/>
        </a:xfrm>
        <a:custGeom>
          <a:avLst/>
          <a:gdLst>
            <a:gd name="T0" fmla="*/ 0 w 754"/>
            <a:gd name="T1" fmla="*/ 0 h 431"/>
            <a:gd name="T2" fmla="*/ 4 w 754"/>
            <a:gd name="T3" fmla="*/ 16 h 431"/>
            <a:gd name="T4" fmla="*/ 1 w 754"/>
            <a:gd name="T5" fmla="*/ 106 h 431"/>
            <a:gd name="T6" fmla="*/ 12 w 754"/>
            <a:gd name="T7" fmla="*/ 182 h 431"/>
            <a:gd name="T8" fmla="*/ 16 w 754"/>
            <a:gd name="T9" fmla="*/ 219 h 431"/>
            <a:gd name="T10" fmla="*/ 64 w 754"/>
            <a:gd name="T11" fmla="*/ 259 h 431"/>
            <a:gd name="T12" fmla="*/ 83 w 754"/>
            <a:gd name="T13" fmla="*/ 273 h 431"/>
            <a:gd name="T14" fmla="*/ 118 w 754"/>
            <a:gd name="T15" fmla="*/ 296 h 431"/>
            <a:gd name="T16" fmla="*/ 213 w 754"/>
            <a:gd name="T17" fmla="*/ 318 h 431"/>
            <a:gd name="T18" fmla="*/ 276 w 754"/>
            <a:gd name="T19" fmla="*/ 331 h 431"/>
            <a:gd name="T20" fmla="*/ 445 w 754"/>
            <a:gd name="T21" fmla="*/ 366 h 431"/>
            <a:gd name="T22" fmla="*/ 609 w 754"/>
            <a:gd name="T23" fmla="*/ 401 h 431"/>
            <a:gd name="T24" fmla="*/ 637 w 754"/>
            <a:gd name="T25" fmla="*/ 409 h 431"/>
            <a:gd name="T26" fmla="*/ 745 w 754"/>
            <a:gd name="T27" fmla="*/ 426 h 431"/>
            <a:gd name="T28" fmla="*/ 754 w 754"/>
            <a:gd name="T29" fmla="*/ 431 h 4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754" h="431">
              <a:moveTo>
                <a:pt x="0" y="0"/>
              </a:moveTo>
              <a:cubicBezTo>
                <a:pt x="2" y="5"/>
                <a:pt x="2" y="11"/>
                <a:pt x="4" y="16"/>
              </a:cubicBezTo>
              <a:cubicBezTo>
                <a:pt x="7" y="46"/>
                <a:pt x="4" y="76"/>
                <a:pt x="1" y="106"/>
              </a:cubicBezTo>
              <a:cubicBezTo>
                <a:pt x="2" y="130"/>
                <a:pt x="0" y="159"/>
                <a:pt x="12" y="182"/>
              </a:cubicBezTo>
              <a:cubicBezTo>
                <a:pt x="13" y="194"/>
                <a:pt x="14" y="207"/>
                <a:pt x="16" y="219"/>
              </a:cubicBezTo>
              <a:cubicBezTo>
                <a:pt x="20" y="237"/>
                <a:pt x="48" y="254"/>
                <a:pt x="64" y="259"/>
              </a:cubicBezTo>
              <a:cubicBezTo>
                <a:pt x="70" y="265"/>
                <a:pt x="77" y="268"/>
                <a:pt x="83" y="273"/>
              </a:cubicBezTo>
              <a:cubicBezTo>
                <a:pt x="95" y="284"/>
                <a:pt x="102" y="293"/>
                <a:pt x="118" y="296"/>
              </a:cubicBezTo>
              <a:cubicBezTo>
                <a:pt x="147" y="310"/>
                <a:pt x="182" y="313"/>
                <a:pt x="213" y="318"/>
              </a:cubicBezTo>
              <a:cubicBezTo>
                <a:pt x="234" y="322"/>
                <a:pt x="255" y="327"/>
                <a:pt x="276" y="331"/>
              </a:cubicBezTo>
              <a:cubicBezTo>
                <a:pt x="328" y="352"/>
                <a:pt x="391" y="355"/>
                <a:pt x="445" y="366"/>
              </a:cubicBezTo>
              <a:cubicBezTo>
                <a:pt x="494" y="391"/>
                <a:pt x="556" y="388"/>
                <a:pt x="609" y="401"/>
              </a:cubicBezTo>
              <a:cubicBezTo>
                <a:pt x="616" y="406"/>
                <a:pt x="628" y="406"/>
                <a:pt x="637" y="409"/>
              </a:cubicBezTo>
              <a:cubicBezTo>
                <a:pt x="672" y="420"/>
                <a:pt x="710" y="417"/>
                <a:pt x="745" y="426"/>
              </a:cubicBezTo>
              <a:cubicBezTo>
                <a:pt x="748" y="428"/>
                <a:pt x="754" y="431"/>
                <a:pt x="754" y="43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304800</xdr:colOff>
      <xdr:row>3</xdr:row>
      <xdr:rowOff>9525</xdr:rowOff>
    </xdr:from>
    <xdr:to>
      <xdr:col>7</xdr:col>
      <xdr:colOff>95250</xdr:colOff>
      <xdr:row>28</xdr:row>
      <xdr:rowOff>19050</xdr:rowOff>
    </xdr:to>
    <xdr:sp macro="" textlink="">
      <xdr:nvSpPr>
        <xdr:cNvPr id="6146" name="Freeform 2">
          <a:extLst>
            <a:ext uri="{FF2B5EF4-FFF2-40B4-BE49-F238E27FC236}">
              <a16:creationId xmlns:a16="http://schemas.microsoft.com/office/drawing/2014/main" id="{2B76A5D9-59B9-62B4-49AF-28BE868A10DF}"/>
            </a:ext>
          </a:extLst>
        </xdr:cNvPr>
        <xdr:cNvSpPr>
          <a:spLocks/>
        </xdr:cNvSpPr>
      </xdr:nvSpPr>
      <xdr:spPr bwMode="auto">
        <a:xfrm>
          <a:off x="2828925" y="466725"/>
          <a:ext cx="2876550" cy="3790950"/>
        </a:xfrm>
        <a:custGeom>
          <a:avLst/>
          <a:gdLst>
            <a:gd name="T0" fmla="*/ 335 w 349"/>
            <a:gd name="T1" fmla="*/ 0 h 426"/>
            <a:gd name="T2" fmla="*/ 339 w 349"/>
            <a:gd name="T3" fmla="*/ 19 h 426"/>
            <a:gd name="T4" fmla="*/ 341 w 349"/>
            <a:gd name="T5" fmla="*/ 146 h 426"/>
            <a:gd name="T6" fmla="*/ 308 w 349"/>
            <a:gd name="T7" fmla="*/ 294 h 426"/>
            <a:gd name="T8" fmla="*/ 293 w 349"/>
            <a:gd name="T9" fmla="*/ 307 h 426"/>
            <a:gd name="T10" fmla="*/ 264 w 349"/>
            <a:gd name="T11" fmla="*/ 325 h 426"/>
            <a:gd name="T12" fmla="*/ 209 w 349"/>
            <a:gd name="T13" fmla="*/ 345 h 426"/>
            <a:gd name="T14" fmla="*/ 134 w 349"/>
            <a:gd name="T15" fmla="*/ 386 h 426"/>
            <a:gd name="T16" fmla="*/ 107 w 349"/>
            <a:gd name="T17" fmla="*/ 397 h 426"/>
            <a:gd name="T18" fmla="*/ 92 w 349"/>
            <a:gd name="T19" fmla="*/ 402 h 426"/>
            <a:gd name="T20" fmla="*/ 3 w 349"/>
            <a:gd name="T21" fmla="*/ 426 h 426"/>
            <a:gd name="T22" fmla="*/ 0 w 349"/>
            <a:gd name="T23" fmla="*/ 424 h 4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349" h="426">
              <a:moveTo>
                <a:pt x="335" y="0"/>
              </a:moveTo>
              <a:cubicBezTo>
                <a:pt x="338" y="7"/>
                <a:pt x="338" y="12"/>
                <a:pt x="339" y="19"/>
              </a:cubicBezTo>
              <a:cubicBezTo>
                <a:pt x="340" y="61"/>
                <a:pt x="342" y="104"/>
                <a:pt x="341" y="146"/>
              </a:cubicBezTo>
              <a:cubicBezTo>
                <a:pt x="340" y="205"/>
                <a:pt x="349" y="253"/>
                <a:pt x="308" y="294"/>
              </a:cubicBezTo>
              <a:cubicBezTo>
                <a:pt x="303" y="299"/>
                <a:pt x="300" y="305"/>
                <a:pt x="293" y="307"/>
              </a:cubicBezTo>
              <a:cubicBezTo>
                <a:pt x="288" y="315"/>
                <a:pt x="273" y="323"/>
                <a:pt x="264" y="325"/>
              </a:cubicBezTo>
              <a:cubicBezTo>
                <a:pt x="248" y="335"/>
                <a:pt x="226" y="337"/>
                <a:pt x="209" y="345"/>
              </a:cubicBezTo>
              <a:cubicBezTo>
                <a:pt x="184" y="358"/>
                <a:pt x="162" y="379"/>
                <a:pt x="134" y="386"/>
              </a:cubicBezTo>
              <a:cubicBezTo>
                <a:pt x="125" y="392"/>
                <a:pt x="117" y="394"/>
                <a:pt x="107" y="397"/>
              </a:cubicBezTo>
              <a:cubicBezTo>
                <a:pt x="102" y="399"/>
                <a:pt x="92" y="402"/>
                <a:pt x="92" y="402"/>
              </a:cubicBezTo>
              <a:cubicBezTo>
                <a:pt x="66" y="417"/>
                <a:pt x="32" y="420"/>
                <a:pt x="3" y="426"/>
              </a:cubicBezTo>
              <a:cubicBezTo>
                <a:pt x="2" y="425"/>
                <a:pt x="0" y="424"/>
                <a:pt x="0" y="424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28</xdr:row>
      <xdr:rowOff>19050</xdr:rowOff>
    </xdr:from>
    <xdr:to>
      <xdr:col>3</xdr:col>
      <xdr:colOff>352425</xdr:colOff>
      <xdr:row>42</xdr:row>
      <xdr:rowOff>66675</xdr:rowOff>
    </xdr:to>
    <xdr:sp macro="" textlink="">
      <xdr:nvSpPr>
        <xdr:cNvPr id="6147" name="Freeform 3">
          <a:extLst>
            <a:ext uri="{FF2B5EF4-FFF2-40B4-BE49-F238E27FC236}">
              <a16:creationId xmlns:a16="http://schemas.microsoft.com/office/drawing/2014/main" id="{E577FA31-E1D5-2168-E399-E5A1A896067A}"/>
            </a:ext>
          </a:extLst>
        </xdr:cNvPr>
        <xdr:cNvSpPr>
          <a:spLocks/>
        </xdr:cNvSpPr>
      </xdr:nvSpPr>
      <xdr:spPr bwMode="auto">
        <a:xfrm>
          <a:off x="2019300" y="4257675"/>
          <a:ext cx="857250" cy="2152650"/>
        </a:xfrm>
        <a:custGeom>
          <a:avLst/>
          <a:gdLst>
            <a:gd name="T0" fmla="*/ 128 w 128"/>
            <a:gd name="T1" fmla="*/ 0 h 242"/>
            <a:gd name="T2" fmla="*/ 75 w 128"/>
            <a:gd name="T3" fmla="*/ 7 h 242"/>
            <a:gd name="T4" fmla="*/ 34 w 128"/>
            <a:gd name="T5" fmla="*/ 69 h 242"/>
            <a:gd name="T6" fmla="*/ 22 w 128"/>
            <a:gd name="T7" fmla="*/ 101 h 242"/>
            <a:gd name="T8" fmla="*/ 10 w 128"/>
            <a:gd name="T9" fmla="*/ 162 h 242"/>
            <a:gd name="T10" fmla="*/ 9 w 128"/>
            <a:gd name="T11" fmla="*/ 174 h 242"/>
            <a:gd name="T12" fmla="*/ 8 w 128"/>
            <a:gd name="T13" fmla="*/ 180 h 242"/>
            <a:gd name="T14" fmla="*/ 6 w 128"/>
            <a:gd name="T15" fmla="*/ 201 h 242"/>
            <a:gd name="T16" fmla="*/ 5 w 128"/>
            <a:gd name="T17" fmla="*/ 229 h 242"/>
            <a:gd name="T18" fmla="*/ 6 w 128"/>
            <a:gd name="T19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28" h="242">
              <a:moveTo>
                <a:pt x="128" y="0"/>
              </a:moveTo>
              <a:cubicBezTo>
                <a:pt x="106" y="1"/>
                <a:pt x="94" y="2"/>
                <a:pt x="75" y="7"/>
              </a:cubicBezTo>
              <a:cubicBezTo>
                <a:pt x="53" y="22"/>
                <a:pt x="44" y="46"/>
                <a:pt x="34" y="69"/>
              </a:cubicBezTo>
              <a:cubicBezTo>
                <a:pt x="29" y="79"/>
                <a:pt x="28" y="92"/>
                <a:pt x="22" y="101"/>
              </a:cubicBezTo>
              <a:cubicBezTo>
                <a:pt x="17" y="121"/>
                <a:pt x="12" y="141"/>
                <a:pt x="10" y="162"/>
              </a:cubicBezTo>
              <a:cubicBezTo>
                <a:pt x="10" y="166"/>
                <a:pt x="9" y="170"/>
                <a:pt x="9" y="174"/>
              </a:cubicBezTo>
              <a:cubicBezTo>
                <a:pt x="9" y="176"/>
                <a:pt x="8" y="178"/>
                <a:pt x="8" y="180"/>
              </a:cubicBezTo>
              <a:cubicBezTo>
                <a:pt x="7" y="187"/>
                <a:pt x="6" y="201"/>
                <a:pt x="6" y="201"/>
              </a:cubicBezTo>
              <a:cubicBezTo>
                <a:pt x="6" y="210"/>
                <a:pt x="5" y="220"/>
                <a:pt x="5" y="229"/>
              </a:cubicBezTo>
              <a:cubicBezTo>
                <a:pt x="4" y="242"/>
                <a:pt x="0" y="241"/>
                <a:pt x="6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504825</xdr:colOff>
      <xdr:row>28</xdr:row>
      <xdr:rowOff>38100</xdr:rowOff>
    </xdr:from>
    <xdr:to>
      <xdr:col>12</xdr:col>
      <xdr:colOff>285750</xdr:colOff>
      <xdr:row>47</xdr:row>
      <xdr:rowOff>19050</xdr:rowOff>
    </xdr:to>
    <xdr:sp macro="" textlink="">
      <xdr:nvSpPr>
        <xdr:cNvPr id="6148" name="Freeform 4">
          <a:extLst>
            <a:ext uri="{FF2B5EF4-FFF2-40B4-BE49-F238E27FC236}">
              <a16:creationId xmlns:a16="http://schemas.microsoft.com/office/drawing/2014/main" id="{05E66FAD-3B6E-623B-23ED-A232D6B261AA}"/>
            </a:ext>
          </a:extLst>
        </xdr:cNvPr>
        <xdr:cNvSpPr>
          <a:spLocks/>
        </xdr:cNvSpPr>
      </xdr:nvSpPr>
      <xdr:spPr bwMode="auto">
        <a:xfrm>
          <a:off x="8210550" y="4276725"/>
          <a:ext cx="2409825" cy="2847975"/>
        </a:xfrm>
        <a:custGeom>
          <a:avLst/>
          <a:gdLst>
            <a:gd name="T0" fmla="*/ 0 w 247"/>
            <a:gd name="T1" fmla="*/ 0 h 315"/>
            <a:gd name="T2" fmla="*/ 42 w 247"/>
            <a:gd name="T3" fmla="*/ 39 h 315"/>
            <a:gd name="T4" fmla="*/ 101 w 247"/>
            <a:gd name="T5" fmla="*/ 88 h 315"/>
            <a:gd name="T6" fmla="*/ 153 w 247"/>
            <a:gd name="T7" fmla="*/ 143 h 315"/>
            <a:gd name="T8" fmla="*/ 176 w 247"/>
            <a:gd name="T9" fmla="*/ 169 h 315"/>
            <a:gd name="T10" fmla="*/ 215 w 247"/>
            <a:gd name="T11" fmla="*/ 232 h 315"/>
            <a:gd name="T12" fmla="*/ 226 w 247"/>
            <a:gd name="T13" fmla="*/ 253 h 315"/>
            <a:gd name="T14" fmla="*/ 230 w 247"/>
            <a:gd name="T15" fmla="*/ 265 h 315"/>
            <a:gd name="T16" fmla="*/ 241 w 247"/>
            <a:gd name="T17" fmla="*/ 301 h 315"/>
            <a:gd name="T18" fmla="*/ 247 w 247"/>
            <a:gd name="T19" fmla="*/ 315 h 3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47" h="315">
              <a:moveTo>
                <a:pt x="0" y="0"/>
              </a:moveTo>
              <a:cubicBezTo>
                <a:pt x="16" y="11"/>
                <a:pt x="26" y="28"/>
                <a:pt x="42" y="39"/>
              </a:cubicBezTo>
              <a:cubicBezTo>
                <a:pt x="64" y="53"/>
                <a:pt x="83" y="70"/>
                <a:pt x="101" y="88"/>
              </a:cubicBezTo>
              <a:cubicBezTo>
                <a:pt x="118" y="105"/>
                <a:pt x="133" y="130"/>
                <a:pt x="153" y="143"/>
              </a:cubicBezTo>
              <a:cubicBezTo>
                <a:pt x="159" y="152"/>
                <a:pt x="169" y="160"/>
                <a:pt x="176" y="169"/>
              </a:cubicBezTo>
              <a:cubicBezTo>
                <a:pt x="192" y="188"/>
                <a:pt x="200" y="212"/>
                <a:pt x="215" y="232"/>
              </a:cubicBezTo>
              <a:cubicBezTo>
                <a:pt x="217" y="239"/>
                <a:pt x="222" y="247"/>
                <a:pt x="226" y="253"/>
              </a:cubicBezTo>
              <a:cubicBezTo>
                <a:pt x="228" y="262"/>
                <a:pt x="227" y="259"/>
                <a:pt x="230" y="265"/>
              </a:cubicBezTo>
              <a:cubicBezTo>
                <a:pt x="232" y="277"/>
                <a:pt x="237" y="290"/>
                <a:pt x="241" y="301"/>
              </a:cubicBezTo>
              <a:cubicBezTo>
                <a:pt x="243" y="306"/>
                <a:pt x="241" y="315"/>
                <a:pt x="247" y="31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238125</xdr:colOff>
      <xdr:row>46</xdr:row>
      <xdr:rowOff>95250</xdr:rowOff>
    </xdr:from>
    <xdr:to>
      <xdr:col>13</xdr:col>
      <xdr:colOff>342900</xdr:colOff>
      <xdr:row>60</xdr:row>
      <xdr:rowOff>123825</xdr:rowOff>
    </xdr:to>
    <xdr:sp macro="" textlink="">
      <xdr:nvSpPr>
        <xdr:cNvPr id="6149" name="Freeform 5">
          <a:extLst>
            <a:ext uri="{FF2B5EF4-FFF2-40B4-BE49-F238E27FC236}">
              <a16:creationId xmlns:a16="http://schemas.microsoft.com/office/drawing/2014/main" id="{3A4BACA2-D0FE-F7FB-8038-5251ADA16F16}"/>
            </a:ext>
          </a:extLst>
        </xdr:cNvPr>
        <xdr:cNvSpPr>
          <a:spLocks/>
        </xdr:cNvSpPr>
      </xdr:nvSpPr>
      <xdr:spPr bwMode="auto">
        <a:xfrm>
          <a:off x="10572750" y="7048500"/>
          <a:ext cx="885825" cy="2162175"/>
        </a:xfrm>
        <a:custGeom>
          <a:avLst/>
          <a:gdLst>
            <a:gd name="T0" fmla="*/ 0 w 113"/>
            <a:gd name="T1" fmla="*/ 0 h 242"/>
            <a:gd name="T2" fmla="*/ 7 w 113"/>
            <a:gd name="T3" fmla="*/ 7 h 242"/>
            <a:gd name="T4" fmla="*/ 13 w 113"/>
            <a:gd name="T5" fmla="*/ 37 h 242"/>
            <a:gd name="T6" fmla="*/ 16 w 113"/>
            <a:gd name="T7" fmla="*/ 141 h 242"/>
            <a:gd name="T8" fmla="*/ 99 w 113"/>
            <a:gd name="T9" fmla="*/ 239 h 242"/>
            <a:gd name="T10" fmla="*/ 113 w 113"/>
            <a:gd name="T11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13" h="242">
              <a:moveTo>
                <a:pt x="0" y="0"/>
              </a:moveTo>
              <a:cubicBezTo>
                <a:pt x="3" y="1"/>
                <a:pt x="7" y="7"/>
                <a:pt x="7" y="7"/>
              </a:cubicBezTo>
              <a:cubicBezTo>
                <a:pt x="10" y="17"/>
                <a:pt x="12" y="26"/>
                <a:pt x="13" y="37"/>
              </a:cubicBezTo>
              <a:cubicBezTo>
                <a:pt x="15" y="72"/>
                <a:pt x="14" y="106"/>
                <a:pt x="16" y="141"/>
              </a:cubicBezTo>
              <a:cubicBezTo>
                <a:pt x="20" y="198"/>
                <a:pt x="37" y="236"/>
                <a:pt x="99" y="239"/>
              </a:cubicBezTo>
              <a:cubicBezTo>
                <a:pt x="101" y="239"/>
                <a:pt x="113" y="242"/>
                <a:pt x="113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42</xdr:row>
      <xdr:rowOff>76200</xdr:rowOff>
    </xdr:from>
    <xdr:to>
      <xdr:col>3</xdr:col>
      <xdr:colOff>9525</xdr:colOff>
      <xdr:row>66</xdr:row>
      <xdr:rowOff>104775</xdr:rowOff>
    </xdr:to>
    <xdr:sp macro="" textlink="">
      <xdr:nvSpPr>
        <xdr:cNvPr id="6150" name="Freeform 6">
          <a:extLst>
            <a:ext uri="{FF2B5EF4-FFF2-40B4-BE49-F238E27FC236}">
              <a16:creationId xmlns:a16="http://schemas.microsoft.com/office/drawing/2014/main" id="{AEE81B2C-81F4-C356-358C-B5FA55C5665E}"/>
            </a:ext>
          </a:extLst>
        </xdr:cNvPr>
        <xdr:cNvSpPr>
          <a:spLocks/>
        </xdr:cNvSpPr>
      </xdr:nvSpPr>
      <xdr:spPr bwMode="auto">
        <a:xfrm>
          <a:off x="2019300" y="6419850"/>
          <a:ext cx="514350" cy="3686175"/>
        </a:xfrm>
        <a:custGeom>
          <a:avLst/>
          <a:gdLst>
            <a:gd name="T0" fmla="*/ 3 w 71"/>
            <a:gd name="T1" fmla="*/ 0 h 411"/>
            <a:gd name="T2" fmla="*/ 7 w 71"/>
            <a:gd name="T3" fmla="*/ 11 h 411"/>
            <a:gd name="T4" fmla="*/ 4 w 71"/>
            <a:gd name="T5" fmla="*/ 86 h 411"/>
            <a:gd name="T6" fmla="*/ 5 w 71"/>
            <a:gd name="T7" fmla="*/ 167 h 411"/>
            <a:gd name="T8" fmla="*/ 9 w 71"/>
            <a:gd name="T9" fmla="*/ 179 h 411"/>
            <a:gd name="T10" fmla="*/ 27 w 71"/>
            <a:gd name="T11" fmla="*/ 343 h 411"/>
            <a:gd name="T12" fmla="*/ 60 w 71"/>
            <a:gd name="T13" fmla="*/ 400 h 411"/>
            <a:gd name="T14" fmla="*/ 68 w 71"/>
            <a:gd name="T15" fmla="*/ 407 h 411"/>
            <a:gd name="T16" fmla="*/ 71 w 71"/>
            <a:gd name="T17" fmla="*/ 408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71" h="411">
              <a:moveTo>
                <a:pt x="3" y="0"/>
              </a:moveTo>
              <a:cubicBezTo>
                <a:pt x="5" y="4"/>
                <a:pt x="6" y="7"/>
                <a:pt x="7" y="11"/>
              </a:cubicBezTo>
              <a:cubicBezTo>
                <a:pt x="6" y="36"/>
                <a:pt x="5" y="61"/>
                <a:pt x="4" y="86"/>
              </a:cubicBezTo>
              <a:cubicBezTo>
                <a:pt x="4" y="113"/>
                <a:pt x="4" y="140"/>
                <a:pt x="5" y="167"/>
              </a:cubicBezTo>
              <a:cubicBezTo>
                <a:pt x="5" y="171"/>
                <a:pt x="9" y="179"/>
                <a:pt x="9" y="179"/>
              </a:cubicBezTo>
              <a:cubicBezTo>
                <a:pt x="8" y="222"/>
                <a:pt x="0" y="303"/>
                <a:pt x="27" y="343"/>
              </a:cubicBezTo>
              <a:cubicBezTo>
                <a:pt x="32" y="361"/>
                <a:pt x="44" y="389"/>
                <a:pt x="60" y="400"/>
              </a:cubicBezTo>
              <a:cubicBezTo>
                <a:pt x="62" y="404"/>
                <a:pt x="64" y="406"/>
                <a:pt x="68" y="407"/>
              </a:cubicBezTo>
              <a:cubicBezTo>
                <a:pt x="70" y="411"/>
                <a:pt x="69" y="411"/>
                <a:pt x="71" y="40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638175</xdr:colOff>
      <xdr:row>66</xdr:row>
      <xdr:rowOff>76200</xdr:rowOff>
    </xdr:from>
    <xdr:to>
      <xdr:col>4</xdr:col>
      <xdr:colOff>333375</xdr:colOff>
      <xdr:row>69</xdr:row>
      <xdr:rowOff>38100</xdr:rowOff>
    </xdr:to>
    <xdr:sp macro="" textlink="">
      <xdr:nvSpPr>
        <xdr:cNvPr id="6151" name="Freeform 7">
          <a:extLst>
            <a:ext uri="{FF2B5EF4-FFF2-40B4-BE49-F238E27FC236}">
              <a16:creationId xmlns:a16="http://schemas.microsoft.com/office/drawing/2014/main" id="{239B293F-8E6A-CEB2-7066-E979158CD0E0}"/>
            </a:ext>
          </a:extLst>
        </xdr:cNvPr>
        <xdr:cNvSpPr>
          <a:spLocks/>
        </xdr:cNvSpPr>
      </xdr:nvSpPr>
      <xdr:spPr bwMode="auto">
        <a:xfrm>
          <a:off x="2505075" y="10077450"/>
          <a:ext cx="1333500" cy="419100"/>
        </a:xfrm>
        <a:custGeom>
          <a:avLst/>
          <a:gdLst>
            <a:gd name="T0" fmla="*/ 0 w 132"/>
            <a:gd name="T1" fmla="*/ 0 h 29"/>
            <a:gd name="T2" fmla="*/ 11 w 132"/>
            <a:gd name="T3" fmla="*/ 8 h 29"/>
            <a:gd name="T4" fmla="*/ 49 w 132"/>
            <a:gd name="T5" fmla="*/ 18 h 29"/>
            <a:gd name="T6" fmla="*/ 101 w 132"/>
            <a:gd name="T7" fmla="*/ 22 h 29"/>
            <a:gd name="T8" fmla="*/ 132 w 132"/>
            <a:gd name="T9" fmla="*/ 29 h 2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2" h="29">
              <a:moveTo>
                <a:pt x="0" y="0"/>
              </a:moveTo>
              <a:cubicBezTo>
                <a:pt x="4" y="3"/>
                <a:pt x="6" y="6"/>
                <a:pt x="11" y="8"/>
              </a:cubicBezTo>
              <a:cubicBezTo>
                <a:pt x="19" y="16"/>
                <a:pt x="38" y="17"/>
                <a:pt x="49" y="18"/>
              </a:cubicBezTo>
              <a:cubicBezTo>
                <a:pt x="66" y="21"/>
                <a:pt x="84" y="21"/>
                <a:pt x="101" y="22"/>
              </a:cubicBezTo>
              <a:cubicBezTo>
                <a:pt x="112" y="25"/>
                <a:pt x="121" y="29"/>
                <a:pt x="132" y="29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342900</xdr:colOff>
      <xdr:row>67</xdr:row>
      <xdr:rowOff>9525</xdr:rowOff>
    </xdr:from>
    <xdr:to>
      <xdr:col>4</xdr:col>
      <xdr:colOff>771525</xdr:colOff>
      <xdr:row>73</xdr:row>
      <xdr:rowOff>76200</xdr:rowOff>
    </xdr:to>
    <xdr:sp macro="" textlink="">
      <xdr:nvSpPr>
        <xdr:cNvPr id="6152" name="Freeform 8">
          <a:extLst>
            <a:ext uri="{FF2B5EF4-FFF2-40B4-BE49-F238E27FC236}">
              <a16:creationId xmlns:a16="http://schemas.microsoft.com/office/drawing/2014/main" id="{18B6BF00-C9F9-335B-DC74-6CD1ED9A942F}"/>
            </a:ext>
          </a:extLst>
        </xdr:cNvPr>
        <xdr:cNvSpPr>
          <a:spLocks/>
        </xdr:cNvSpPr>
      </xdr:nvSpPr>
      <xdr:spPr bwMode="auto">
        <a:xfrm>
          <a:off x="1200150" y="10163175"/>
          <a:ext cx="3076575" cy="971550"/>
        </a:xfrm>
        <a:custGeom>
          <a:avLst/>
          <a:gdLst>
            <a:gd name="T0" fmla="*/ 284 w 332"/>
            <a:gd name="T1" fmla="*/ 45 h 135"/>
            <a:gd name="T2" fmla="*/ 259 w 332"/>
            <a:gd name="T3" fmla="*/ 47 h 135"/>
            <a:gd name="T4" fmla="*/ 236 w 332"/>
            <a:gd name="T5" fmla="*/ 55 h 135"/>
            <a:gd name="T6" fmla="*/ 166 w 332"/>
            <a:gd name="T7" fmla="*/ 50 h 135"/>
            <a:gd name="T8" fmla="*/ 91 w 332"/>
            <a:gd name="T9" fmla="*/ 0 h 135"/>
            <a:gd name="T10" fmla="*/ 46 w 332"/>
            <a:gd name="T11" fmla="*/ 3 h 135"/>
            <a:gd name="T12" fmla="*/ 29 w 332"/>
            <a:gd name="T13" fmla="*/ 8 h 135"/>
            <a:gd name="T14" fmla="*/ 1 w 332"/>
            <a:gd name="T15" fmla="*/ 37 h 135"/>
            <a:gd name="T16" fmla="*/ 4 w 332"/>
            <a:gd name="T17" fmla="*/ 67 h 135"/>
            <a:gd name="T18" fmla="*/ 70 w 332"/>
            <a:gd name="T19" fmla="*/ 109 h 135"/>
            <a:gd name="T20" fmla="*/ 124 w 332"/>
            <a:gd name="T21" fmla="*/ 104 h 135"/>
            <a:gd name="T22" fmla="*/ 183 w 332"/>
            <a:gd name="T23" fmla="*/ 90 h 135"/>
            <a:gd name="T24" fmla="*/ 230 w 332"/>
            <a:gd name="T25" fmla="*/ 91 h 135"/>
            <a:gd name="T26" fmla="*/ 284 w 332"/>
            <a:gd name="T27" fmla="*/ 119 h 135"/>
            <a:gd name="T28" fmla="*/ 317 w 332"/>
            <a:gd name="T29" fmla="*/ 132 h 135"/>
            <a:gd name="T30" fmla="*/ 332 w 332"/>
            <a:gd name="T31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332" h="135">
              <a:moveTo>
                <a:pt x="284" y="45"/>
              </a:moveTo>
              <a:cubicBezTo>
                <a:pt x="276" y="46"/>
                <a:pt x="267" y="46"/>
                <a:pt x="259" y="47"/>
              </a:cubicBezTo>
              <a:cubicBezTo>
                <a:pt x="252" y="48"/>
                <a:pt x="244" y="53"/>
                <a:pt x="236" y="55"/>
              </a:cubicBezTo>
              <a:cubicBezTo>
                <a:pt x="224" y="55"/>
                <a:pt x="184" y="59"/>
                <a:pt x="166" y="50"/>
              </a:cubicBezTo>
              <a:cubicBezTo>
                <a:pt x="138" y="36"/>
                <a:pt x="125" y="6"/>
                <a:pt x="91" y="0"/>
              </a:cubicBezTo>
              <a:cubicBezTo>
                <a:pt x="76" y="1"/>
                <a:pt x="61" y="1"/>
                <a:pt x="46" y="3"/>
              </a:cubicBezTo>
              <a:cubicBezTo>
                <a:pt x="40" y="6"/>
                <a:pt x="35" y="6"/>
                <a:pt x="29" y="8"/>
              </a:cubicBezTo>
              <a:cubicBezTo>
                <a:pt x="17" y="17"/>
                <a:pt x="8" y="23"/>
                <a:pt x="1" y="37"/>
              </a:cubicBezTo>
              <a:cubicBezTo>
                <a:pt x="1" y="42"/>
                <a:pt x="0" y="61"/>
                <a:pt x="4" y="67"/>
              </a:cubicBezTo>
              <a:cubicBezTo>
                <a:pt x="18" y="90"/>
                <a:pt x="44" y="106"/>
                <a:pt x="70" y="109"/>
              </a:cubicBezTo>
              <a:cubicBezTo>
                <a:pt x="89" y="108"/>
                <a:pt x="106" y="107"/>
                <a:pt x="124" y="104"/>
              </a:cubicBezTo>
              <a:cubicBezTo>
                <a:pt x="143" y="98"/>
                <a:pt x="163" y="93"/>
                <a:pt x="183" y="90"/>
              </a:cubicBezTo>
              <a:cubicBezTo>
                <a:pt x="199" y="90"/>
                <a:pt x="214" y="90"/>
                <a:pt x="230" y="91"/>
              </a:cubicBezTo>
              <a:cubicBezTo>
                <a:pt x="251" y="92"/>
                <a:pt x="268" y="109"/>
                <a:pt x="284" y="119"/>
              </a:cubicBezTo>
              <a:cubicBezTo>
                <a:pt x="294" y="125"/>
                <a:pt x="306" y="130"/>
                <a:pt x="317" y="132"/>
              </a:cubicBezTo>
              <a:cubicBezTo>
                <a:pt x="322" y="133"/>
                <a:pt x="332" y="135"/>
                <a:pt x="332" y="13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304800</xdr:colOff>
      <xdr:row>68</xdr:row>
      <xdr:rowOff>57150</xdr:rowOff>
    </xdr:from>
    <xdr:to>
      <xdr:col>20</xdr:col>
      <xdr:colOff>762000</xdr:colOff>
      <xdr:row>73</xdr:row>
      <xdr:rowOff>66675</xdr:rowOff>
    </xdr:to>
    <xdr:sp macro="" textlink="">
      <xdr:nvSpPr>
        <xdr:cNvPr id="6153" name="Freeform 9">
          <a:extLst>
            <a:ext uri="{FF2B5EF4-FFF2-40B4-BE49-F238E27FC236}">
              <a16:creationId xmlns:a16="http://schemas.microsoft.com/office/drawing/2014/main" id="{2A6914E9-40F6-1CC1-92B6-EC8F940F5E9E}"/>
            </a:ext>
          </a:extLst>
        </xdr:cNvPr>
        <xdr:cNvSpPr>
          <a:spLocks/>
        </xdr:cNvSpPr>
      </xdr:nvSpPr>
      <xdr:spPr bwMode="auto">
        <a:xfrm>
          <a:off x="3810000" y="10363200"/>
          <a:ext cx="15220950" cy="762000"/>
        </a:xfrm>
        <a:custGeom>
          <a:avLst/>
          <a:gdLst>
            <a:gd name="T0" fmla="*/ 0 w 843"/>
            <a:gd name="T1" fmla="*/ 27 h 146"/>
            <a:gd name="T2" fmla="*/ 75 w 843"/>
            <a:gd name="T3" fmla="*/ 37 h 146"/>
            <a:gd name="T4" fmla="*/ 265 w 843"/>
            <a:gd name="T5" fmla="*/ 26 h 146"/>
            <a:gd name="T6" fmla="*/ 371 w 843"/>
            <a:gd name="T7" fmla="*/ 10 h 146"/>
            <a:gd name="T8" fmla="*/ 507 w 843"/>
            <a:gd name="T9" fmla="*/ 0 h 146"/>
            <a:gd name="T10" fmla="*/ 628 w 843"/>
            <a:gd name="T11" fmla="*/ 6 h 146"/>
            <a:gd name="T12" fmla="*/ 667 w 843"/>
            <a:gd name="T13" fmla="*/ 28 h 146"/>
            <a:gd name="T14" fmla="*/ 698 w 843"/>
            <a:gd name="T15" fmla="*/ 45 h 146"/>
            <a:gd name="T16" fmla="*/ 746 w 843"/>
            <a:gd name="T17" fmla="*/ 78 h 146"/>
            <a:gd name="T18" fmla="*/ 792 w 843"/>
            <a:gd name="T19" fmla="*/ 110 h 146"/>
            <a:gd name="T20" fmla="*/ 843 w 843"/>
            <a:gd name="T21" fmla="*/ 146 h 1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843" h="146">
              <a:moveTo>
                <a:pt x="0" y="27"/>
              </a:moveTo>
              <a:cubicBezTo>
                <a:pt x="25" y="35"/>
                <a:pt x="49" y="35"/>
                <a:pt x="75" y="37"/>
              </a:cubicBezTo>
              <a:cubicBezTo>
                <a:pt x="140" y="36"/>
                <a:pt x="201" y="28"/>
                <a:pt x="265" y="26"/>
              </a:cubicBezTo>
              <a:cubicBezTo>
                <a:pt x="301" y="22"/>
                <a:pt x="335" y="12"/>
                <a:pt x="371" y="10"/>
              </a:cubicBezTo>
              <a:cubicBezTo>
                <a:pt x="416" y="4"/>
                <a:pt x="461" y="4"/>
                <a:pt x="507" y="0"/>
              </a:cubicBezTo>
              <a:cubicBezTo>
                <a:pt x="549" y="1"/>
                <a:pt x="587" y="0"/>
                <a:pt x="628" y="6"/>
              </a:cubicBezTo>
              <a:cubicBezTo>
                <a:pt x="639" y="14"/>
                <a:pt x="654" y="24"/>
                <a:pt x="667" y="28"/>
              </a:cubicBezTo>
              <a:cubicBezTo>
                <a:pt x="676" y="35"/>
                <a:pt x="688" y="39"/>
                <a:pt x="698" y="45"/>
              </a:cubicBezTo>
              <a:cubicBezTo>
                <a:pt x="713" y="54"/>
                <a:pt x="729" y="72"/>
                <a:pt x="746" y="78"/>
              </a:cubicBezTo>
              <a:cubicBezTo>
                <a:pt x="759" y="91"/>
                <a:pt x="778" y="99"/>
                <a:pt x="792" y="110"/>
              </a:cubicBezTo>
              <a:cubicBezTo>
                <a:pt x="808" y="122"/>
                <a:pt x="825" y="137"/>
                <a:pt x="843" y="146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533400</xdr:colOff>
      <xdr:row>57</xdr:row>
      <xdr:rowOff>38100</xdr:rowOff>
    </xdr:from>
    <xdr:to>
      <xdr:col>12</xdr:col>
      <xdr:colOff>371475</xdr:colOff>
      <xdr:row>69</xdr:row>
      <xdr:rowOff>19050</xdr:rowOff>
    </xdr:to>
    <xdr:sp macro="" textlink="">
      <xdr:nvSpPr>
        <xdr:cNvPr id="6154" name="Freeform 10">
          <a:extLst>
            <a:ext uri="{FF2B5EF4-FFF2-40B4-BE49-F238E27FC236}">
              <a16:creationId xmlns:a16="http://schemas.microsoft.com/office/drawing/2014/main" id="{B1FA481A-A899-7B37-D39F-E308E016685A}"/>
            </a:ext>
          </a:extLst>
        </xdr:cNvPr>
        <xdr:cNvSpPr>
          <a:spLocks/>
        </xdr:cNvSpPr>
      </xdr:nvSpPr>
      <xdr:spPr bwMode="auto">
        <a:xfrm>
          <a:off x="9220200" y="8667750"/>
          <a:ext cx="1485900" cy="1809750"/>
        </a:xfrm>
        <a:custGeom>
          <a:avLst/>
          <a:gdLst>
            <a:gd name="T0" fmla="*/ 0 w 131"/>
            <a:gd name="T1" fmla="*/ 164 h 164"/>
            <a:gd name="T2" fmla="*/ 50 w 131"/>
            <a:gd name="T3" fmla="*/ 115 h 164"/>
            <a:gd name="T4" fmla="*/ 121 w 131"/>
            <a:gd name="T5" fmla="*/ 24 h 164"/>
            <a:gd name="T6" fmla="*/ 128 w 131"/>
            <a:gd name="T7" fmla="*/ 8 h 164"/>
            <a:gd name="T8" fmla="*/ 131 w 131"/>
            <a:gd name="T9" fmla="*/ 0 h 16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1" h="164">
              <a:moveTo>
                <a:pt x="0" y="164"/>
              </a:moveTo>
              <a:cubicBezTo>
                <a:pt x="16" y="148"/>
                <a:pt x="30" y="128"/>
                <a:pt x="50" y="115"/>
              </a:cubicBezTo>
              <a:cubicBezTo>
                <a:pt x="72" y="83"/>
                <a:pt x="100" y="56"/>
                <a:pt x="121" y="24"/>
              </a:cubicBezTo>
              <a:cubicBezTo>
                <a:pt x="122" y="18"/>
                <a:pt x="126" y="14"/>
                <a:pt x="128" y="8"/>
              </a:cubicBezTo>
              <a:cubicBezTo>
                <a:pt x="129" y="5"/>
                <a:pt x="131" y="0"/>
                <a:pt x="131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171450</xdr:colOff>
      <xdr:row>60</xdr:row>
      <xdr:rowOff>85725</xdr:rowOff>
    </xdr:from>
    <xdr:to>
      <xdr:col>13</xdr:col>
      <xdr:colOff>600075</xdr:colOff>
      <xdr:row>68</xdr:row>
      <xdr:rowOff>85725</xdr:rowOff>
    </xdr:to>
    <xdr:sp macro="" textlink="">
      <xdr:nvSpPr>
        <xdr:cNvPr id="6155" name="Freeform 11">
          <a:extLst>
            <a:ext uri="{FF2B5EF4-FFF2-40B4-BE49-F238E27FC236}">
              <a16:creationId xmlns:a16="http://schemas.microsoft.com/office/drawing/2014/main" id="{E1D483A0-2200-51FC-B362-A7FDB52F8CA7}"/>
            </a:ext>
          </a:extLst>
        </xdr:cNvPr>
        <xdr:cNvSpPr>
          <a:spLocks/>
        </xdr:cNvSpPr>
      </xdr:nvSpPr>
      <xdr:spPr bwMode="auto">
        <a:xfrm>
          <a:off x="11287125" y="9172575"/>
          <a:ext cx="428625" cy="1219200"/>
        </a:xfrm>
        <a:custGeom>
          <a:avLst/>
          <a:gdLst>
            <a:gd name="T0" fmla="*/ 0 w 44"/>
            <a:gd name="T1" fmla="*/ 0 h 100"/>
            <a:gd name="T2" fmla="*/ 11 w 44"/>
            <a:gd name="T3" fmla="*/ 41 h 100"/>
            <a:gd name="T4" fmla="*/ 37 w 44"/>
            <a:gd name="T5" fmla="*/ 83 h 100"/>
            <a:gd name="T6" fmla="*/ 44 w 44"/>
            <a:gd name="T7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44" h="100">
              <a:moveTo>
                <a:pt x="0" y="0"/>
              </a:moveTo>
              <a:cubicBezTo>
                <a:pt x="8" y="12"/>
                <a:pt x="6" y="28"/>
                <a:pt x="11" y="41"/>
              </a:cubicBezTo>
              <a:cubicBezTo>
                <a:pt x="18" y="57"/>
                <a:pt x="27" y="69"/>
                <a:pt x="37" y="83"/>
              </a:cubicBezTo>
              <a:cubicBezTo>
                <a:pt x="40" y="88"/>
                <a:pt x="40" y="96"/>
                <a:pt x="44" y="10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771525</xdr:colOff>
      <xdr:row>73</xdr:row>
      <xdr:rowOff>76200</xdr:rowOff>
    </xdr:from>
    <xdr:to>
      <xdr:col>21</xdr:col>
      <xdr:colOff>76200</xdr:colOff>
      <xdr:row>81</xdr:row>
      <xdr:rowOff>104775</xdr:rowOff>
    </xdr:to>
    <xdr:sp macro="" textlink="">
      <xdr:nvSpPr>
        <xdr:cNvPr id="6156" name="Freeform 12">
          <a:extLst>
            <a:ext uri="{FF2B5EF4-FFF2-40B4-BE49-F238E27FC236}">
              <a16:creationId xmlns:a16="http://schemas.microsoft.com/office/drawing/2014/main" id="{917C5710-D013-D4A9-64F7-B0699FE0A3BE}"/>
            </a:ext>
          </a:extLst>
        </xdr:cNvPr>
        <xdr:cNvSpPr>
          <a:spLocks/>
        </xdr:cNvSpPr>
      </xdr:nvSpPr>
      <xdr:spPr bwMode="auto">
        <a:xfrm>
          <a:off x="4276725" y="11134725"/>
          <a:ext cx="14944725" cy="1247775"/>
        </a:xfrm>
        <a:custGeom>
          <a:avLst/>
          <a:gdLst>
            <a:gd name="T0" fmla="*/ 0 w 604"/>
            <a:gd name="T1" fmla="*/ 0 h 141"/>
            <a:gd name="T2" fmla="*/ 122 w 604"/>
            <a:gd name="T3" fmla="*/ 7 h 141"/>
            <a:gd name="T4" fmla="*/ 211 w 604"/>
            <a:gd name="T5" fmla="*/ 19 h 141"/>
            <a:gd name="T6" fmla="*/ 282 w 604"/>
            <a:gd name="T7" fmla="*/ 34 h 141"/>
            <a:gd name="T8" fmla="*/ 312 w 604"/>
            <a:gd name="T9" fmla="*/ 38 h 141"/>
            <a:gd name="T10" fmla="*/ 324 w 604"/>
            <a:gd name="T11" fmla="*/ 40 h 141"/>
            <a:gd name="T12" fmla="*/ 393 w 604"/>
            <a:gd name="T13" fmla="*/ 75 h 141"/>
            <a:gd name="T14" fmla="*/ 420 w 604"/>
            <a:gd name="T15" fmla="*/ 92 h 141"/>
            <a:gd name="T16" fmla="*/ 502 w 604"/>
            <a:gd name="T17" fmla="*/ 122 h 141"/>
            <a:gd name="T18" fmla="*/ 544 w 604"/>
            <a:gd name="T19" fmla="*/ 131 h 141"/>
            <a:gd name="T20" fmla="*/ 563 w 604"/>
            <a:gd name="T21" fmla="*/ 134 h 141"/>
            <a:gd name="T22" fmla="*/ 604 w 604"/>
            <a:gd name="T23" fmla="*/ 141 h 1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604" h="141">
              <a:moveTo>
                <a:pt x="0" y="0"/>
              </a:moveTo>
              <a:cubicBezTo>
                <a:pt x="38" y="8"/>
                <a:pt x="83" y="5"/>
                <a:pt x="122" y="7"/>
              </a:cubicBezTo>
              <a:cubicBezTo>
                <a:pt x="151" y="13"/>
                <a:pt x="181" y="15"/>
                <a:pt x="211" y="19"/>
              </a:cubicBezTo>
              <a:cubicBezTo>
                <a:pt x="235" y="27"/>
                <a:pt x="255" y="31"/>
                <a:pt x="282" y="34"/>
              </a:cubicBezTo>
              <a:cubicBezTo>
                <a:pt x="294" y="36"/>
                <a:pt x="300" y="36"/>
                <a:pt x="312" y="38"/>
              </a:cubicBezTo>
              <a:cubicBezTo>
                <a:pt x="316" y="39"/>
                <a:pt x="324" y="40"/>
                <a:pt x="324" y="40"/>
              </a:cubicBezTo>
              <a:cubicBezTo>
                <a:pt x="348" y="49"/>
                <a:pt x="372" y="60"/>
                <a:pt x="393" y="75"/>
              </a:cubicBezTo>
              <a:cubicBezTo>
                <a:pt x="401" y="81"/>
                <a:pt x="410" y="89"/>
                <a:pt x="420" y="92"/>
              </a:cubicBezTo>
              <a:cubicBezTo>
                <a:pt x="434" y="106"/>
                <a:pt x="481" y="119"/>
                <a:pt x="502" y="122"/>
              </a:cubicBezTo>
              <a:cubicBezTo>
                <a:pt x="515" y="126"/>
                <a:pt x="530" y="128"/>
                <a:pt x="544" y="131"/>
              </a:cubicBezTo>
              <a:cubicBezTo>
                <a:pt x="550" y="133"/>
                <a:pt x="563" y="134"/>
                <a:pt x="563" y="134"/>
              </a:cubicBezTo>
              <a:cubicBezTo>
                <a:pt x="576" y="138"/>
                <a:pt x="590" y="141"/>
                <a:pt x="604" y="1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438150</xdr:colOff>
      <xdr:row>69</xdr:row>
      <xdr:rowOff>19050</xdr:rowOff>
    </xdr:from>
    <xdr:to>
      <xdr:col>9</xdr:col>
      <xdr:colOff>133350</xdr:colOff>
      <xdr:row>74</xdr:row>
      <xdr:rowOff>28575</xdr:rowOff>
    </xdr:to>
    <xdr:sp macro="" textlink="">
      <xdr:nvSpPr>
        <xdr:cNvPr id="6157" name="Freeform 13">
          <a:extLst>
            <a:ext uri="{FF2B5EF4-FFF2-40B4-BE49-F238E27FC236}">
              <a16:creationId xmlns:a16="http://schemas.microsoft.com/office/drawing/2014/main" id="{73FEA602-059A-29F7-5C36-B000ACF791A7}"/>
            </a:ext>
          </a:extLst>
        </xdr:cNvPr>
        <xdr:cNvSpPr>
          <a:spLocks/>
        </xdr:cNvSpPr>
      </xdr:nvSpPr>
      <xdr:spPr bwMode="auto">
        <a:xfrm>
          <a:off x="7172325" y="10477500"/>
          <a:ext cx="666750" cy="762000"/>
        </a:xfrm>
        <a:custGeom>
          <a:avLst/>
          <a:gdLst>
            <a:gd name="T0" fmla="*/ 0 w 39"/>
            <a:gd name="T1" fmla="*/ 131 h 131"/>
            <a:gd name="T2" fmla="*/ 9 w 39"/>
            <a:gd name="T3" fmla="*/ 98 h 131"/>
            <a:gd name="T4" fmla="*/ 30 w 39"/>
            <a:gd name="T5" fmla="*/ 24 h 131"/>
            <a:gd name="T6" fmla="*/ 39 w 39"/>
            <a:gd name="T7" fmla="*/ 0 h 1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9" h="131">
              <a:moveTo>
                <a:pt x="0" y="131"/>
              </a:moveTo>
              <a:cubicBezTo>
                <a:pt x="2" y="121"/>
                <a:pt x="4" y="107"/>
                <a:pt x="9" y="98"/>
              </a:cubicBezTo>
              <a:cubicBezTo>
                <a:pt x="14" y="73"/>
                <a:pt x="24" y="49"/>
                <a:pt x="30" y="24"/>
              </a:cubicBezTo>
              <a:cubicBezTo>
                <a:pt x="31" y="20"/>
                <a:pt x="35" y="0"/>
                <a:pt x="39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666750</xdr:colOff>
      <xdr:row>68</xdr:row>
      <xdr:rowOff>133350</xdr:rowOff>
    </xdr:from>
    <xdr:to>
      <xdr:col>12</xdr:col>
      <xdr:colOff>190500</xdr:colOff>
      <xdr:row>75</xdr:row>
      <xdr:rowOff>19050</xdr:rowOff>
    </xdr:to>
    <xdr:sp macro="" textlink="">
      <xdr:nvSpPr>
        <xdr:cNvPr id="6158" name="Freeform 14">
          <a:extLst>
            <a:ext uri="{FF2B5EF4-FFF2-40B4-BE49-F238E27FC236}">
              <a16:creationId xmlns:a16="http://schemas.microsoft.com/office/drawing/2014/main" id="{664ACA0C-1E06-33E0-1F34-D9BA3B4BF520}"/>
            </a:ext>
          </a:extLst>
        </xdr:cNvPr>
        <xdr:cNvSpPr>
          <a:spLocks/>
        </xdr:cNvSpPr>
      </xdr:nvSpPr>
      <xdr:spPr bwMode="auto">
        <a:xfrm flipH="1">
          <a:off x="10325100" y="10439400"/>
          <a:ext cx="200025" cy="942975"/>
        </a:xfrm>
        <a:custGeom>
          <a:avLst/>
          <a:gdLst>
            <a:gd name="T0" fmla="*/ 0 w 10"/>
            <a:gd name="T1" fmla="*/ 0 h 148"/>
            <a:gd name="T2" fmla="*/ 3 w 10"/>
            <a:gd name="T3" fmla="*/ 29 h 148"/>
            <a:gd name="T4" fmla="*/ 5 w 10"/>
            <a:gd name="T5" fmla="*/ 41 h 148"/>
            <a:gd name="T6" fmla="*/ 8 w 10"/>
            <a:gd name="T7" fmla="*/ 75 h 148"/>
            <a:gd name="T8" fmla="*/ 9 w 10"/>
            <a:gd name="T9" fmla="*/ 139 h 148"/>
            <a:gd name="T10" fmla="*/ 10 w 10"/>
            <a:gd name="T11" fmla="*/ 148 h 1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0" h="148">
              <a:moveTo>
                <a:pt x="0" y="0"/>
              </a:moveTo>
              <a:cubicBezTo>
                <a:pt x="2" y="9"/>
                <a:pt x="2" y="19"/>
                <a:pt x="3" y="29"/>
              </a:cubicBezTo>
              <a:cubicBezTo>
                <a:pt x="4" y="33"/>
                <a:pt x="5" y="41"/>
                <a:pt x="5" y="41"/>
              </a:cubicBezTo>
              <a:cubicBezTo>
                <a:pt x="6" y="53"/>
                <a:pt x="7" y="63"/>
                <a:pt x="8" y="75"/>
              </a:cubicBezTo>
              <a:cubicBezTo>
                <a:pt x="8" y="96"/>
                <a:pt x="8" y="118"/>
                <a:pt x="9" y="139"/>
              </a:cubicBezTo>
              <a:cubicBezTo>
                <a:pt x="9" y="142"/>
                <a:pt x="10" y="148"/>
                <a:pt x="10" y="14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16</xdr:col>
      <xdr:colOff>190500</xdr:colOff>
      <xdr:row>47</xdr:row>
      <xdr:rowOff>38100</xdr:rowOff>
    </xdr:from>
    <xdr:to>
      <xdr:col>19</xdr:col>
      <xdr:colOff>295275</xdr:colOff>
      <xdr:row>79</xdr:row>
      <xdr:rowOff>19050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B06B8B0D-ADC7-F583-E578-B4AD915923AB}"/>
            </a:ext>
          </a:extLst>
        </xdr:cNvPr>
        <xdr:cNvSpPr>
          <a:spLocks noChangeShapeType="1"/>
        </xdr:cNvSpPr>
      </xdr:nvSpPr>
      <xdr:spPr bwMode="auto">
        <a:xfrm flipV="1">
          <a:off x="14468475" y="7143750"/>
          <a:ext cx="3067050" cy="48482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36</xdr:row>
      <xdr:rowOff>104775</xdr:rowOff>
    </xdr:from>
    <xdr:to>
      <xdr:col>18</xdr:col>
      <xdr:colOff>0</xdr:colOff>
      <xdr:row>36</xdr:row>
      <xdr:rowOff>114300</xdr:rowOff>
    </xdr:to>
    <xdr:sp macro="" textlink="">
      <xdr:nvSpPr>
        <xdr:cNvPr id="6160" name="Line 16">
          <a:extLst>
            <a:ext uri="{FF2B5EF4-FFF2-40B4-BE49-F238E27FC236}">
              <a16:creationId xmlns:a16="http://schemas.microsoft.com/office/drawing/2014/main" id="{0F4D3719-78AE-6E62-EDB2-7D0569730B3C}"/>
            </a:ext>
          </a:extLst>
        </xdr:cNvPr>
        <xdr:cNvSpPr>
          <a:spLocks noChangeShapeType="1"/>
        </xdr:cNvSpPr>
      </xdr:nvSpPr>
      <xdr:spPr bwMode="auto">
        <a:xfrm>
          <a:off x="9677400" y="5553075"/>
          <a:ext cx="6524625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0</xdr:rowOff>
    </xdr:from>
    <xdr:to>
      <xdr:col>25</xdr:col>
      <xdr:colOff>0</xdr:colOff>
      <xdr:row>28</xdr:row>
      <xdr:rowOff>133350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5FF1FDF1-7A4C-5C24-3065-65324CC6D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29</xdr:row>
      <xdr:rowOff>47625</xdr:rowOff>
    </xdr:from>
    <xdr:to>
      <xdr:col>24</xdr:col>
      <xdr:colOff>590550</xdr:colOff>
      <xdr:row>55</xdr:row>
      <xdr:rowOff>9525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FBFB0B50-497A-A842-78B2-8DE08B038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ehou/houston/appsrw/webcontent/gastrading/west_desk/gasreports/curvefet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ehou/houston/appsrw/webcontent/gastrading/west_desk/gasreports/Daily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twestg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36861</v>
          </cell>
          <cell r="E8">
            <v>4.8490000000000002</v>
          </cell>
          <cell r="F8">
            <v>-0.255</v>
          </cell>
          <cell r="G8">
            <v>-0.14000000000000001</v>
          </cell>
          <cell r="H8">
            <v>-0.29249999999999998</v>
          </cell>
          <cell r="I8">
            <v>-0.32957668491313002</v>
          </cell>
          <cell r="J8">
            <v>0.46500000000000002</v>
          </cell>
          <cell r="K8">
            <v>0.4325</v>
          </cell>
          <cell r="L8">
            <v>0.72499999999999998</v>
          </cell>
          <cell r="M8">
            <v>0</v>
          </cell>
          <cell r="N8">
            <v>6.7946741398869998E-2</v>
          </cell>
          <cell r="O8">
            <v>0.4</v>
          </cell>
          <cell r="P8">
            <v>-0.16250000000000001</v>
          </cell>
          <cell r="Q8">
            <v>-0.13750000000000001</v>
          </cell>
          <cell r="R8">
            <v>-9.7500000000000003E-2</v>
          </cell>
          <cell r="S8">
            <v>0.17499999999999999</v>
          </cell>
        </row>
        <row r="9">
          <cell r="D9">
            <v>36892</v>
          </cell>
          <cell r="E9">
            <v>4.9039999999999999</v>
          </cell>
          <cell r="F9">
            <v>-0.245</v>
          </cell>
          <cell r="G9">
            <v>-0.13750000000000001</v>
          </cell>
          <cell r="H9">
            <v>-0.25750000000000001</v>
          </cell>
          <cell r="I9">
            <v>-0.31816837872294002</v>
          </cell>
          <cell r="J9">
            <v>0.27500000000000002</v>
          </cell>
          <cell r="K9">
            <v>0.34</v>
          </cell>
          <cell r="L9">
            <v>0.53500000000000003</v>
          </cell>
          <cell r="M9">
            <v>2.5000000000000001E-3</v>
          </cell>
          <cell r="N9">
            <v>6.9384076867962996E-2</v>
          </cell>
          <cell r="O9">
            <v>0.43</v>
          </cell>
          <cell r="P9">
            <v>-0.16250000000000001</v>
          </cell>
          <cell r="Q9">
            <v>-0.13750000000000001</v>
          </cell>
          <cell r="R9">
            <v>-9.5000000000000001E-2</v>
          </cell>
          <cell r="S9">
            <v>0.17499999999999999</v>
          </cell>
        </row>
        <row r="10">
          <cell r="D10">
            <v>36923</v>
          </cell>
          <cell r="E10">
            <v>4.7439999999999998</v>
          </cell>
          <cell r="F10">
            <v>-0.245</v>
          </cell>
          <cell r="G10">
            <v>-0.13750000000000001</v>
          </cell>
          <cell r="H10">
            <v>-0.27250000000000002</v>
          </cell>
          <cell r="I10">
            <v>-0.30684274494238001</v>
          </cell>
          <cell r="J10">
            <v>0.22</v>
          </cell>
          <cell r="K10">
            <v>0.22500000000000001</v>
          </cell>
          <cell r="L10">
            <v>0.45500000000000002</v>
          </cell>
          <cell r="M10">
            <v>2.5000000000000001E-3</v>
          </cell>
          <cell r="N10">
            <v>6.9159843599809007E-2</v>
          </cell>
          <cell r="O10">
            <v>0.28000000000000003</v>
          </cell>
          <cell r="P10">
            <v>-0.1575</v>
          </cell>
          <cell r="Q10">
            <v>-0.13250000000000001</v>
          </cell>
          <cell r="R10">
            <v>-0.1</v>
          </cell>
          <cell r="S10">
            <v>0.245</v>
          </cell>
        </row>
        <row r="11">
          <cell r="D11">
            <v>36951</v>
          </cell>
          <cell r="E11">
            <v>4.5540000000000003</v>
          </cell>
          <cell r="F11">
            <v>-0.28000000000000003</v>
          </cell>
          <cell r="G11">
            <v>-0.14499999999999999</v>
          </cell>
          <cell r="H11">
            <v>-0.32</v>
          </cell>
          <cell r="I11">
            <v>-0.30074568752540998</v>
          </cell>
          <cell r="J11">
            <v>0.19</v>
          </cell>
          <cell r="K11">
            <v>0.06</v>
          </cell>
          <cell r="L11">
            <v>0.42</v>
          </cell>
          <cell r="M11">
            <v>2.5000000000000001E-3</v>
          </cell>
          <cell r="N11">
            <v>6.8947172504962004E-2</v>
          </cell>
          <cell r="O11">
            <v>-0.26</v>
          </cell>
          <cell r="P11">
            <v>-0.1575</v>
          </cell>
          <cell r="Q11">
            <v>-0.13250000000000001</v>
          </cell>
          <cell r="R11">
            <v>-0.1075</v>
          </cell>
          <cell r="S11">
            <v>0.245</v>
          </cell>
        </row>
        <row r="12">
          <cell r="D12">
            <v>36982</v>
          </cell>
          <cell r="E12">
            <v>4.3540000000000001</v>
          </cell>
          <cell r="F12">
            <v>-0.48249999999999998</v>
          </cell>
          <cell r="G12">
            <v>-0.14000000000000001</v>
          </cell>
          <cell r="H12">
            <v>-0.55500000000000005</v>
          </cell>
          <cell r="I12">
            <v>-0.35499999999999998</v>
          </cell>
          <cell r="J12">
            <v>0.19750000000000001</v>
          </cell>
          <cell r="K12">
            <v>0.33</v>
          </cell>
          <cell r="L12">
            <v>0.28749999999999998</v>
          </cell>
          <cell r="M12">
            <v>5.0000000000000001E-3</v>
          </cell>
          <cell r="N12">
            <v>6.8749384739725E-2</v>
          </cell>
          <cell r="O12">
            <v>-0.315</v>
          </cell>
          <cell r="P12">
            <v>-0.1525</v>
          </cell>
          <cell r="Q12">
            <v>-0.13</v>
          </cell>
          <cell r="R12">
            <v>-0.11</v>
          </cell>
          <cell r="S12">
            <v>0.15</v>
          </cell>
        </row>
        <row r="13">
          <cell r="D13">
            <v>37012</v>
          </cell>
          <cell r="E13">
            <v>4.2789999999999999</v>
          </cell>
          <cell r="F13">
            <v>-0.48249999999999998</v>
          </cell>
          <cell r="G13">
            <v>-0.13750000000000001</v>
          </cell>
          <cell r="H13">
            <v>-0.55500000000000005</v>
          </cell>
          <cell r="I13">
            <v>-0.35499999999999998</v>
          </cell>
          <cell r="J13">
            <v>0.27500000000000002</v>
          </cell>
          <cell r="K13">
            <v>0.33</v>
          </cell>
          <cell r="L13">
            <v>0.36499999999999999</v>
          </cell>
          <cell r="M13">
            <v>5.0000000000000001E-3</v>
          </cell>
          <cell r="N13">
            <v>6.8515237685152997E-2</v>
          </cell>
          <cell r="O13">
            <v>-0.315</v>
          </cell>
          <cell r="P13">
            <v>-0.14749999999999999</v>
          </cell>
          <cell r="Q13">
            <v>-0.125</v>
          </cell>
          <cell r="R13">
            <v>-0.105</v>
          </cell>
          <cell r="S13">
            <v>0.15</v>
          </cell>
        </row>
        <row r="14">
          <cell r="D14">
            <v>37043</v>
          </cell>
          <cell r="E14">
            <v>4.2690000000000001</v>
          </cell>
          <cell r="F14">
            <v>-0.48249999999999998</v>
          </cell>
          <cell r="G14">
            <v>-0.13750000000000001</v>
          </cell>
          <cell r="H14">
            <v>-0.55500000000000005</v>
          </cell>
          <cell r="I14">
            <v>-0.35499999999999998</v>
          </cell>
          <cell r="J14">
            <v>0.38500000000000001</v>
          </cell>
          <cell r="K14">
            <v>0.33</v>
          </cell>
          <cell r="L14">
            <v>0.47499999999999998</v>
          </cell>
          <cell r="M14">
            <v>5.0000000000000001E-3</v>
          </cell>
          <cell r="N14">
            <v>6.8273285747821003E-2</v>
          </cell>
          <cell r="O14">
            <v>-0.315</v>
          </cell>
          <cell r="P14">
            <v>-0.14249999999999999</v>
          </cell>
          <cell r="Q14">
            <v>-0.12</v>
          </cell>
          <cell r="R14">
            <v>-0.08</v>
          </cell>
          <cell r="S14">
            <v>0.15</v>
          </cell>
        </row>
        <row r="15">
          <cell r="D15">
            <v>37073</v>
          </cell>
          <cell r="E15">
            <v>4.2690000000000001</v>
          </cell>
          <cell r="F15">
            <v>-0.42499999999999999</v>
          </cell>
          <cell r="G15">
            <v>-0.13250000000000001</v>
          </cell>
          <cell r="H15">
            <v>-0.70250000000000001</v>
          </cell>
          <cell r="I15">
            <v>-0.35499999999999998</v>
          </cell>
          <cell r="J15">
            <v>0.86250000000000004</v>
          </cell>
          <cell r="K15">
            <v>0.33</v>
          </cell>
          <cell r="L15">
            <v>0.90249999999999997</v>
          </cell>
          <cell r="M15">
            <v>5.0000000000000001E-3</v>
          </cell>
          <cell r="N15">
            <v>6.8044850799764994E-2</v>
          </cell>
          <cell r="O15">
            <v>-0.315</v>
          </cell>
          <cell r="P15">
            <v>-0.14249999999999999</v>
          </cell>
          <cell r="Q15">
            <v>-0.12</v>
          </cell>
          <cell r="R15">
            <v>-0.04</v>
          </cell>
          <cell r="S15">
            <v>0.15</v>
          </cell>
        </row>
        <row r="16">
          <cell r="D16">
            <v>37104</v>
          </cell>
          <cell r="E16">
            <v>4.2690000000000001</v>
          </cell>
          <cell r="F16">
            <v>-0.42499999999999999</v>
          </cell>
          <cell r="G16">
            <v>-0.13</v>
          </cell>
          <cell r="H16">
            <v>-0.70250000000000001</v>
          </cell>
          <cell r="I16">
            <v>-0.35499999999999998</v>
          </cell>
          <cell r="J16">
            <v>0.90749999999999997</v>
          </cell>
          <cell r="K16">
            <v>0.33</v>
          </cell>
          <cell r="L16">
            <v>0.94750000000000001</v>
          </cell>
          <cell r="M16">
            <v>5.0000000000000001E-3</v>
          </cell>
          <cell r="N16">
            <v>6.7819418121029998E-2</v>
          </cell>
          <cell r="O16">
            <v>-0.315</v>
          </cell>
          <cell r="P16">
            <v>-0.14249999999999999</v>
          </cell>
          <cell r="Q16">
            <v>-0.12</v>
          </cell>
          <cell r="R16">
            <v>-0.01</v>
          </cell>
          <cell r="S16">
            <v>0.15</v>
          </cell>
        </row>
        <row r="17">
          <cell r="D17">
            <v>37135</v>
          </cell>
          <cell r="E17">
            <v>4.2690000000000001</v>
          </cell>
          <cell r="F17">
            <v>-0.42499999999999999</v>
          </cell>
          <cell r="G17">
            <v>-0.13</v>
          </cell>
          <cell r="H17">
            <v>-0.70250000000000001</v>
          </cell>
          <cell r="I17">
            <v>-0.35499999999999998</v>
          </cell>
          <cell r="J17">
            <v>0.89</v>
          </cell>
          <cell r="K17">
            <v>0.33</v>
          </cell>
          <cell r="L17">
            <v>0.93</v>
          </cell>
          <cell r="M17">
            <v>5.0000000000000001E-3</v>
          </cell>
          <cell r="N17">
            <v>6.7593985459117004E-2</v>
          </cell>
          <cell r="O17">
            <v>-0.315</v>
          </cell>
          <cell r="P17">
            <v>-0.13750000000000001</v>
          </cell>
          <cell r="Q17">
            <v>-0.115</v>
          </cell>
          <cell r="R17">
            <v>-0.03</v>
          </cell>
          <cell r="S17">
            <v>0.15</v>
          </cell>
        </row>
        <row r="18">
          <cell r="D18">
            <v>37165</v>
          </cell>
          <cell r="E18">
            <v>4.274</v>
          </cell>
          <cell r="F18">
            <v>-0.42499999999999999</v>
          </cell>
          <cell r="G18">
            <v>-0.13750000000000001</v>
          </cell>
          <cell r="H18">
            <v>-0.63249999999999995</v>
          </cell>
          <cell r="I18">
            <v>-0.35499999999999998</v>
          </cell>
          <cell r="J18">
            <v>0.4425</v>
          </cell>
          <cell r="K18">
            <v>0.33</v>
          </cell>
          <cell r="L18">
            <v>0.48249999999999998</v>
          </cell>
          <cell r="M18">
            <v>5.0000000000000001E-3</v>
          </cell>
          <cell r="N18">
            <v>6.7398454530955998E-2</v>
          </cell>
          <cell r="O18">
            <v>-0.315</v>
          </cell>
          <cell r="P18">
            <v>-0.13250000000000001</v>
          </cell>
          <cell r="Q18">
            <v>-0.11</v>
          </cell>
          <cell r="R18">
            <v>-0.08</v>
          </cell>
          <cell r="S18">
            <v>0.15</v>
          </cell>
        </row>
        <row r="19">
          <cell r="D19">
            <v>37196</v>
          </cell>
          <cell r="E19">
            <v>4.3840000000000003</v>
          </cell>
          <cell r="F19">
            <v>-0.28249999999999997</v>
          </cell>
          <cell r="G19">
            <v>-0.14000000000000001</v>
          </cell>
          <cell r="H19">
            <v>-0.33250000000000002</v>
          </cell>
          <cell r="I19">
            <v>-0.28999999999999998</v>
          </cell>
          <cell r="J19">
            <v>0.27750000000000002</v>
          </cell>
          <cell r="K19">
            <v>0.27750000000000002</v>
          </cell>
          <cell r="L19">
            <v>0.47249999999999998</v>
          </cell>
          <cell r="M19">
            <v>2.5000000000000001E-3</v>
          </cell>
          <cell r="N19">
            <v>6.7233276910466003E-2</v>
          </cell>
          <cell r="O19">
            <v>0.16</v>
          </cell>
          <cell r="P19">
            <v>-0.14249999999999999</v>
          </cell>
          <cell r="Q19">
            <v>-0.125</v>
          </cell>
          <cell r="R19">
            <v>-0.125</v>
          </cell>
          <cell r="S19">
            <v>0.215</v>
          </cell>
        </row>
        <row r="20">
          <cell r="D20">
            <v>37226</v>
          </cell>
          <cell r="E20">
            <v>4.4770000000000003</v>
          </cell>
          <cell r="F20">
            <v>-0.28249999999999997</v>
          </cell>
          <cell r="G20">
            <v>-0.13500000000000001</v>
          </cell>
          <cell r="H20">
            <v>-0.33250000000000002</v>
          </cell>
          <cell r="I20">
            <v>-0.28999999999999998</v>
          </cell>
          <cell r="J20">
            <v>0.27750000000000002</v>
          </cell>
          <cell r="K20">
            <v>0.27750000000000002</v>
          </cell>
          <cell r="L20">
            <v>0.47249999999999998</v>
          </cell>
          <cell r="M20">
            <v>0</v>
          </cell>
          <cell r="N20">
            <v>6.7073427608916006E-2</v>
          </cell>
          <cell r="O20">
            <v>0.26500000000000001</v>
          </cell>
          <cell r="P20">
            <v>-0.14499999999999999</v>
          </cell>
          <cell r="Q20">
            <v>-0.1275</v>
          </cell>
          <cell r="R20">
            <v>-0.125</v>
          </cell>
          <cell r="S20">
            <v>0.21</v>
          </cell>
        </row>
        <row r="21">
          <cell r="D21">
            <v>37257</v>
          </cell>
          <cell r="E21">
            <v>4.4870000000000001</v>
          </cell>
          <cell r="F21">
            <v>-0.27750000000000002</v>
          </cell>
          <cell r="G21">
            <v>-0.13500000000000001</v>
          </cell>
          <cell r="H21">
            <v>-0.32750000000000001</v>
          </cell>
          <cell r="I21">
            <v>-0.28999999999999998</v>
          </cell>
          <cell r="J21">
            <v>0.28249999999999997</v>
          </cell>
          <cell r="K21">
            <v>0.28249999999999997</v>
          </cell>
          <cell r="L21">
            <v>0.47749999999999998</v>
          </cell>
          <cell r="M21">
            <v>2.5000000000000001E-3</v>
          </cell>
          <cell r="N21">
            <v>6.6955610489915995E-2</v>
          </cell>
          <cell r="O21">
            <v>0.27500000000000002</v>
          </cell>
          <cell r="P21">
            <v>-0.14749999999999999</v>
          </cell>
          <cell r="Q21">
            <v>-0.13</v>
          </cell>
          <cell r="R21">
            <v>-0.125</v>
          </cell>
          <cell r="S21">
            <v>0.22500000000000001</v>
          </cell>
        </row>
        <row r="22">
          <cell r="D22">
            <v>37288</v>
          </cell>
          <cell r="E22">
            <v>4.3120000000000003</v>
          </cell>
          <cell r="F22">
            <v>-0.27750000000000002</v>
          </cell>
          <cell r="G22">
            <v>-0.13500000000000001</v>
          </cell>
          <cell r="H22">
            <v>-0.32750000000000001</v>
          </cell>
          <cell r="I22">
            <v>-0.28999999999999998</v>
          </cell>
          <cell r="J22">
            <v>0.28249999999999997</v>
          </cell>
          <cell r="K22">
            <v>0.28249999999999997</v>
          </cell>
          <cell r="L22">
            <v>0.47749999999999998</v>
          </cell>
          <cell r="M22">
            <v>2.5000000000000001E-3</v>
          </cell>
          <cell r="N22">
            <v>6.6903369428552004E-2</v>
          </cell>
          <cell r="O22">
            <v>0.18</v>
          </cell>
          <cell r="P22">
            <v>-0.14000000000000001</v>
          </cell>
          <cell r="Q22">
            <v>-0.1225</v>
          </cell>
          <cell r="R22">
            <v>-0.125</v>
          </cell>
          <cell r="S22">
            <v>0.28999999999999998</v>
          </cell>
        </row>
        <row r="23">
          <cell r="D23">
            <v>37316</v>
          </cell>
          <cell r="E23">
            <v>4.1470000000000002</v>
          </cell>
          <cell r="F23">
            <v>-0.27750000000000002</v>
          </cell>
          <cell r="G23">
            <v>-0.14000000000000001</v>
          </cell>
          <cell r="H23">
            <v>-0.32750000000000001</v>
          </cell>
          <cell r="I23">
            <v>-0.28999999999999998</v>
          </cell>
          <cell r="J23">
            <v>0.28249999999999997</v>
          </cell>
          <cell r="K23">
            <v>0.28249999999999997</v>
          </cell>
          <cell r="L23">
            <v>0.47749999999999998</v>
          </cell>
          <cell r="M23">
            <v>2.5000000000000001E-3</v>
          </cell>
          <cell r="N23">
            <v>6.6856183954548995E-2</v>
          </cell>
          <cell r="O23">
            <v>-0.03</v>
          </cell>
          <cell r="P23">
            <v>-0.13750000000000001</v>
          </cell>
          <cell r="Q23">
            <v>-0.12</v>
          </cell>
          <cell r="R23">
            <v>-0.125</v>
          </cell>
          <cell r="S23">
            <v>0.28499999999999998</v>
          </cell>
        </row>
        <row r="24">
          <cell r="D24">
            <v>37347</v>
          </cell>
          <cell r="E24">
            <v>3.9820000000000002</v>
          </cell>
          <cell r="F24">
            <v>-0.28000000000000003</v>
          </cell>
          <cell r="G24">
            <v>-0.1275</v>
          </cell>
          <cell r="H24">
            <v>-0.61499999999999999</v>
          </cell>
          <cell r="I24">
            <v>-0.41499999999999998</v>
          </cell>
          <cell r="J24">
            <v>0.43</v>
          </cell>
          <cell r="K24">
            <v>0.22</v>
          </cell>
          <cell r="L24">
            <v>0.53</v>
          </cell>
          <cell r="M24">
            <v>6.0000000000000001E-3</v>
          </cell>
          <cell r="N24">
            <v>6.6798811100598002E-2</v>
          </cell>
          <cell r="O24">
            <v>-0.35</v>
          </cell>
          <cell r="P24">
            <v>-0.14249999999999999</v>
          </cell>
          <cell r="Q24">
            <v>-0.125</v>
          </cell>
          <cell r="R24">
            <v>-0.115</v>
          </cell>
          <cell r="S24">
            <v>0.16500000000000001</v>
          </cell>
        </row>
        <row r="25">
          <cell r="D25">
            <v>37377</v>
          </cell>
          <cell r="E25">
            <v>3.9470000000000001</v>
          </cell>
          <cell r="F25">
            <v>-0.28000000000000003</v>
          </cell>
          <cell r="G25">
            <v>-0.1275</v>
          </cell>
          <cell r="H25">
            <v>-0.61499999999999999</v>
          </cell>
          <cell r="I25">
            <v>-0.41499999999999998</v>
          </cell>
          <cell r="J25">
            <v>0.43</v>
          </cell>
          <cell r="K25">
            <v>0.22</v>
          </cell>
          <cell r="L25">
            <v>0.53</v>
          </cell>
          <cell r="M25">
            <v>6.0000000000000001E-3</v>
          </cell>
          <cell r="N25">
            <v>6.6734853227593996E-2</v>
          </cell>
          <cell r="O25">
            <v>-0.35</v>
          </cell>
          <cell r="P25">
            <v>-0.14249999999999999</v>
          </cell>
          <cell r="Q25">
            <v>-0.125</v>
          </cell>
          <cell r="R25">
            <v>-9.5000000000000001E-2</v>
          </cell>
          <cell r="S25">
            <v>0.16500000000000001</v>
          </cell>
        </row>
        <row r="26">
          <cell r="D26">
            <v>37408</v>
          </cell>
          <cell r="E26">
            <v>3.9420000000000002</v>
          </cell>
          <cell r="F26">
            <v>-0.28000000000000003</v>
          </cell>
          <cell r="G26">
            <v>-0.1275</v>
          </cell>
          <cell r="H26">
            <v>-0.61499999999999999</v>
          </cell>
          <cell r="I26">
            <v>-0.41499999999999998</v>
          </cell>
          <cell r="J26">
            <v>0.43</v>
          </cell>
          <cell r="K26">
            <v>0.22</v>
          </cell>
          <cell r="L26">
            <v>0.53</v>
          </cell>
          <cell r="M26">
            <v>6.0000000000000001E-3</v>
          </cell>
          <cell r="N26">
            <v>6.6668763426912997E-2</v>
          </cell>
          <cell r="O26">
            <v>-0.35</v>
          </cell>
          <cell r="P26">
            <v>-0.14249999999999999</v>
          </cell>
          <cell r="Q26">
            <v>-0.125</v>
          </cell>
          <cell r="R26">
            <v>-9.5000000000000001E-2</v>
          </cell>
          <cell r="S26">
            <v>0.16500000000000001</v>
          </cell>
        </row>
        <row r="27">
          <cell r="D27">
            <v>37438</v>
          </cell>
          <cell r="E27">
            <v>3.9620000000000002</v>
          </cell>
          <cell r="F27">
            <v>-0.28000000000000003</v>
          </cell>
          <cell r="G27">
            <v>-0.1275</v>
          </cell>
          <cell r="H27">
            <v>-0.61499999999999999</v>
          </cell>
          <cell r="I27">
            <v>-0.41499999999999998</v>
          </cell>
          <cell r="J27">
            <v>0.43</v>
          </cell>
          <cell r="K27">
            <v>0.22</v>
          </cell>
          <cell r="L27">
            <v>0.53</v>
          </cell>
          <cell r="M27">
            <v>6.0000000000000001E-3</v>
          </cell>
          <cell r="N27">
            <v>6.6620435040402007E-2</v>
          </cell>
          <cell r="O27">
            <v>-0.35</v>
          </cell>
          <cell r="P27">
            <v>-0.14249999999999999</v>
          </cell>
          <cell r="Q27">
            <v>-0.125</v>
          </cell>
          <cell r="R27">
            <v>-9.5000000000000001E-2</v>
          </cell>
          <cell r="S27">
            <v>0.16500000000000001</v>
          </cell>
        </row>
        <row r="28">
          <cell r="D28">
            <v>37469</v>
          </cell>
          <cell r="E28">
            <v>3.9689999999999999</v>
          </cell>
          <cell r="F28">
            <v>-0.28000000000000003</v>
          </cell>
          <cell r="G28">
            <v>-0.1275</v>
          </cell>
          <cell r="H28">
            <v>-0.61499999999999999</v>
          </cell>
          <cell r="I28">
            <v>-0.41499999999999998</v>
          </cell>
          <cell r="J28">
            <v>0.43</v>
          </cell>
          <cell r="K28">
            <v>0.22</v>
          </cell>
          <cell r="L28">
            <v>0.53</v>
          </cell>
          <cell r="M28">
            <v>6.0000000000000001E-3</v>
          </cell>
          <cell r="N28">
            <v>6.6596188495470998E-2</v>
          </cell>
          <cell r="O28">
            <v>-0.35</v>
          </cell>
          <cell r="P28">
            <v>-0.14249999999999999</v>
          </cell>
          <cell r="Q28">
            <v>-0.125</v>
          </cell>
          <cell r="R28">
            <v>-9.5000000000000001E-2</v>
          </cell>
          <cell r="S28">
            <v>0.16500000000000001</v>
          </cell>
        </row>
        <row r="29">
          <cell r="D29">
            <v>37500</v>
          </cell>
          <cell r="E29">
            <v>3.9980000000000002</v>
          </cell>
          <cell r="F29">
            <v>-0.28000000000000003</v>
          </cell>
          <cell r="G29">
            <v>-0.1275</v>
          </cell>
          <cell r="H29">
            <v>-0.61499999999999999</v>
          </cell>
          <cell r="I29">
            <v>-0.41499999999999998</v>
          </cell>
          <cell r="J29">
            <v>0.43</v>
          </cell>
          <cell r="K29">
            <v>0.22</v>
          </cell>
          <cell r="L29">
            <v>0.53</v>
          </cell>
          <cell r="M29">
            <v>6.0000000000000001E-3</v>
          </cell>
          <cell r="N29">
            <v>6.6571941950734001E-2</v>
          </cell>
          <cell r="O29">
            <v>-0.35</v>
          </cell>
          <cell r="P29">
            <v>-0.14249999999999999</v>
          </cell>
          <cell r="Q29">
            <v>-0.125</v>
          </cell>
          <cell r="R29">
            <v>-9.5000000000000001E-2</v>
          </cell>
          <cell r="S29">
            <v>0.16500000000000001</v>
          </cell>
        </row>
        <row r="30">
          <cell r="D30">
            <v>37530</v>
          </cell>
          <cell r="E30">
            <v>4.008</v>
          </cell>
          <cell r="F30">
            <v>-0.28000000000000003</v>
          </cell>
          <cell r="G30">
            <v>-0.1275</v>
          </cell>
          <cell r="H30">
            <v>-0.61499999999999999</v>
          </cell>
          <cell r="I30">
            <v>-0.41499999999999998</v>
          </cell>
          <cell r="J30">
            <v>0.43</v>
          </cell>
          <cell r="K30">
            <v>0.22</v>
          </cell>
          <cell r="L30">
            <v>0.53</v>
          </cell>
          <cell r="M30">
            <v>6.0000000000000001E-3</v>
          </cell>
          <cell r="N30">
            <v>6.6556780787153005E-2</v>
          </cell>
          <cell r="O30">
            <v>-0.35</v>
          </cell>
          <cell r="P30">
            <v>-0.14249999999999999</v>
          </cell>
          <cell r="Q30">
            <v>-0.125</v>
          </cell>
          <cell r="R30">
            <v>-9.5000000000000001E-2</v>
          </cell>
          <cell r="S30">
            <v>0.16500000000000001</v>
          </cell>
        </row>
        <row r="31">
          <cell r="D31">
            <v>37561</v>
          </cell>
          <cell r="E31">
            <v>4.1219999999999999</v>
          </cell>
          <cell r="F31">
            <v>-0.25</v>
          </cell>
          <cell r="G31">
            <v>-0.14000000000000001</v>
          </cell>
          <cell r="H31">
            <v>-0.28999999999999998</v>
          </cell>
          <cell r="I31">
            <v>-0.34499999999999997</v>
          </cell>
          <cell r="J31">
            <v>0.25</v>
          </cell>
          <cell r="K31">
            <v>0.25</v>
          </cell>
          <cell r="L31">
            <v>0.40500000000000003</v>
          </cell>
          <cell r="M31">
            <v>3.5000000000000001E-3</v>
          </cell>
          <cell r="N31">
            <v>6.6553017447025006E-2</v>
          </cell>
          <cell r="O31">
            <v>0.02</v>
          </cell>
          <cell r="P31">
            <v>-0.14749999999999999</v>
          </cell>
          <cell r="Q31">
            <v>-0.13</v>
          </cell>
          <cell r="R31">
            <v>-0.1225</v>
          </cell>
          <cell r="S31">
            <v>0.215</v>
          </cell>
        </row>
        <row r="32">
          <cell r="D32">
            <v>37591</v>
          </cell>
          <cell r="E32">
            <v>4.2130000000000001</v>
          </cell>
          <cell r="F32">
            <v>-0.25</v>
          </cell>
          <cell r="G32">
            <v>-0.13500000000000001</v>
          </cell>
          <cell r="H32">
            <v>-0.28999999999999998</v>
          </cell>
          <cell r="I32">
            <v>-0.34499999999999997</v>
          </cell>
          <cell r="J32">
            <v>0.25</v>
          </cell>
          <cell r="K32">
            <v>0.25</v>
          </cell>
          <cell r="L32">
            <v>0.40500000000000003</v>
          </cell>
          <cell r="M32">
            <v>1E-3</v>
          </cell>
          <cell r="N32">
            <v>6.6549375504972003E-2</v>
          </cell>
          <cell r="O32">
            <v>0.08</v>
          </cell>
          <cell r="P32">
            <v>-0.15</v>
          </cell>
          <cell r="Q32">
            <v>-0.13250000000000001</v>
          </cell>
          <cell r="R32">
            <v>-0.1225</v>
          </cell>
          <cell r="S32">
            <v>0.21</v>
          </cell>
        </row>
        <row r="33">
          <cell r="D33">
            <v>37622</v>
          </cell>
          <cell r="E33">
            <v>4.2320000000000002</v>
          </cell>
          <cell r="F33">
            <v>-0.25</v>
          </cell>
          <cell r="G33">
            <v>-0.13500000000000001</v>
          </cell>
          <cell r="H33">
            <v>-0.28999999999999998</v>
          </cell>
          <cell r="I33">
            <v>-0.34499999999999997</v>
          </cell>
          <cell r="J33">
            <v>0.25</v>
          </cell>
          <cell r="K33">
            <v>0.25</v>
          </cell>
          <cell r="L33">
            <v>0.40500000000000003</v>
          </cell>
          <cell r="M33">
            <v>5.0000000000000001E-3</v>
          </cell>
          <cell r="N33">
            <v>6.6564292099507996E-2</v>
          </cell>
          <cell r="O33">
            <v>0.16</v>
          </cell>
          <cell r="P33">
            <v>-0.1525</v>
          </cell>
          <cell r="Q33">
            <v>-0.13500000000000001</v>
          </cell>
          <cell r="R33">
            <v>-0.1225</v>
          </cell>
          <cell r="S33">
            <v>0.22500000000000001</v>
          </cell>
        </row>
        <row r="34">
          <cell r="D34">
            <v>37653</v>
          </cell>
          <cell r="E34">
            <v>4.0869999999999997</v>
          </cell>
          <cell r="F34">
            <v>-0.25</v>
          </cell>
          <cell r="G34">
            <v>-0.13500000000000001</v>
          </cell>
          <cell r="H34">
            <v>-0.28999999999999998</v>
          </cell>
          <cell r="I34">
            <v>-0.34499999999999997</v>
          </cell>
          <cell r="J34">
            <v>0.25</v>
          </cell>
          <cell r="K34">
            <v>0.25</v>
          </cell>
          <cell r="L34">
            <v>0.40500000000000003</v>
          </cell>
          <cell r="M34">
            <v>5.0000000000000001E-3</v>
          </cell>
          <cell r="N34">
            <v>6.660189147218E-2</v>
          </cell>
          <cell r="O34">
            <v>0.02</v>
          </cell>
          <cell r="P34">
            <v>-0.14499999999999999</v>
          </cell>
          <cell r="Q34">
            <v>-0.1275</v>
          </cell>
          <cell r="R34">
            <v>-0.1225</v>
          </cell>
          <cell r="S34">
            <v>0.28999999999999998</v>
          </cell>
        </row>
        <row r="35">
          <cell r="D35">
            <v>37681</v>
          </cell>
          <cell r="E35">
            <v>3.9169999999999998</v>
          </cell>
          <cell r="F35">
            <v>-0.25</v>
          </cell>
          <cell r="G35">
            <v>-0.14000000000000001</v>
          </cell>
          <cell r="H35">
            <v>-0.28999999999999998</v>
          </cell>
          <cell r="I35">
            <v>-0.34499999999999997</v>
          </cell>
          <cell r="J35">
            <v>0.25</v>
          </cell>
          <cell r="K35">
            <v>0.25</v>
          </cell>
          <cell r="L35">
            <v>0.40500000000000003</v>
          </cell>
          <cell r="M35">
            <v>5.0000000000000001E-3</v>
          </cell>
          <cell r="N35">
            <v>6.6635852196285997E-2</v>
          </cell>
          <cell r="O35">
            <v>-0.18</v>
          </cell>
          <cell r="P35">
            <v>-0.14249999999999999</v>
          </cell>
          <cell r="Q35">
            <v>-0.125</v>
          </cell>
          <cell r="R35">
            <v>-0.1225</v>
          </cell>
          <cell r="S35">
            <v>0.28499999999999998</v>
          </cell>
        </row>
        <row r="36">
          <cell r="D36">
            <v>37712</v>
          </cell>
          <cell r="E36">
            <v>3.762</v>
          </cell>
          <cell r="F36">
            <v>-0.24</v>
          </cell>
          <cell r="G36">
            <v>-0.125</v>
          </cell>
          <cell r="H36">
            <v>-0.39</v>
          </cell>
          <cell r="I36">
            <v>-0.47499999999999998</v>
          </cell>
          <cell r="J36">
            <v>0.34</v>
          </cell>
          <cell r="K36">
            <v>0.12</v>
          </cell>
          <cell r="L36">
            <v>0.495</v>
          </cell>
          <cell r="M36">
            <v>5.0000000000000001E-3</v>
          </cell>
          <cell r="N36">
            <v>6.6666162922044997E-2</v>
          </cell>
          <cell r="O36">
            <v>-0.34</v>
          </cell>
          <cell r="P36">
            <v>-0.14749999999999999</v>
          </cell>
          <cell r="Q36">
            <v>-0.13</v>
          </cell>
          <cell r="R36">
            <v>-0.1125</v>
          </cell>
          <cell r="S36">
            <v>0.185</v>
          </cell>
        </row>
        <row r="37">
          <cell r="D37">
            <v>37742</v>
          </cell>
          <cell r="E37">
            <v>3.7160000000000002</v>
          </cell>
          <cell r="F37">
            <v>-0.24</v>
          </cell>
          <cell r="G37">
            <v>-0.125</v>
          </cell>
          <cell r="H37">
            <v>-0.39</v>
          </cell>
          <cell r="I37">
            <v>-0.47499999999999998</v>
          </cell>
          <cell r="J37">
            <v>0.34</v>
          </cell>
          <cell r="K37">
            <v>0.12</v>
          </cell>
          <cell r="L37">
            <v>0.495</v>
          </cell>
          <cell r="M37">
            <v>5.0000000000000001E-3</v>
          </cell>
          <cell r="N37">
            <v>6.6685391442373995E-2</v>
          </cell>
          <cell r="O37">
            <v>-0.34</v>
          </cell>
          <cell r="P37">
            <v>-0.14749999999999999</v>
          </cell>
          <cell r="Q37">
            <v>-0.13</v>
          </cell>
          <cell r="R37">
            <v>-9.2499999999999999E-2</v>
          </cell>
          <cell r="S37">
            <v>0.185</v>
          </cell>
        </row>
        <row r="38">
          <cell r="D38">
            <v>37773</v>
          </cell>
          <cell r="E38">
            <v>3.7210000000000001</v>
          </cell>
          <cell r="F38">
            <v>-0.24</v>
          </cell>
          <cell r="G38">
            <v>-0.125</v>
          </cell>
          <cell r="H38">
            <v>-0.39</v>
          </cell>
          <cell r="I38">
            <v>-0.47499999999999998</v>
          </cell>
          <cell r="J38">
            <v>0.34</v>
          </cell>
          <cell r="K38">
            <v>0.12</v>
          </cell>
          <cell r="L38">
            <v>0.495</v>
          </cell>
          <cell r="M38">
            <v>5.0000000000000001E-3</v>
          </cell>
          <cell r="N38">
            <v>6.6705260913509007E-2</v>
          </cell>
          <cell r="O38">
            <v>-0.34</v>
          </cell>
          <cell r="P38">
            <v>-0.14749999999999999</v>
          </cell>
          <cell r="Q38">
            <v>-0.13</v>
          </cell>
          <cell r="R38">
            <v>-9.2499999999999999E-2</v>
          </cell>
          <cell r="S38">
            <v>0.185</v>
          </cell>
        </row>
        <row r="39">
          <cell r="D39">
            <v>37803</v>
          </cell>
          <cell r="E39">
            <v>3.7290000000000001</v>
          </cell>
          <cell r="F39">
            <v>-0.24</v>
          </cell>
          <cell r="G39">
            <v>-0.125</v>
          </cell>
          <cell r="H39">
            <v>-0.39</v>
          </cell>
          <cell r="I39">
            <v>-0.47499999999999998</v>
          </cell>
          <cell r="J39">
            <v>0.34</v>
          </cell>
          <cell r="K39">
            <v>0.12</v>
          </cell>
          <cell r="L39">
            <v>0.495</v>
          </cell>
          <cell r="M39">
            <v>5.0000000000000001E-3</v>
          </cell>
          <cell r="N39">
            <v>6.6727069397926997E-2</v>
          </cell>
          <cell r="O39">
            <v>-0.34</v>
          </cell>
          <cell r="P39">
            <v>-0.14749999999999999</v>
          </cell>
          <cell r="Q39">
            <v>-0.13</v>
          </cell>
          <cell r="R39">
            <v>-9.2499999999999999E-2</v>
          </cell>
          <cell r="S39">
            <v>0.185</v>
          </cell>
        </row>
        <row r="40">
          <cell r="D40">
            <v>37834</v>
          </cell>
          <cell r="E40">
            <v>3.7309999999999999</v>
          </cell>
          <cell r="F40">
            <v>-0.24</v>
          </cell>
          <cell r="G40">
            <v>-0.125</v>
          </cell>
          <cell r="H40">
            <v>-0.39</v>
          </cell>
          <cell r="I40">
            <v>-0.47499999999999998</v>
          </cell>
          <cell r="J40">
            <v>0.34</v>
          </cell>
          <cell r="K40">
            <v>0.12</v>
          </cell>
          <cell r="L40">
            <v>0.495</v>
          </cell>
          <cell r="M40">
            <v>5.0000000000000001E-3</v>
          </cell>
          <cell r="N40">
            <v>6.6753312109068E-2</v>
          </cell>
          <cell r="O40">
            <v>-0.34</v>
          </cell>
          <cell r="P40">
            <v>-0.14749999999999999</v>
          </cell>
          <cell r="Q40">
            <v>-0.13</v>
          </cell>
          <cell r="R40">
            <v>-9.2499999999999999E-2</v>
          </cell>
          <cell r="S40">
            <v>0.185</v>
          </cell>
        </row>
        <row r="41">
          <cell r="D41">
            <v>37865</v>
          </cell>
          <cell r="E41">
            <v>3.7440000000000002</v>
          </cell>
          <cell r="F41">
            <v>-0.24</v>
          </cell>
          <cell r="G41">
            <v>-0.125</v>
          </cell>
          <cell r="H41">
            <v>-0.39</v>
          </cell>
          <cell r="I41">
            <v>-0.47499999999999998</v>
          </cell>
          <cell r="J41">
            <v>0.34</v>
          </cell>
          <cell r="K41">
            <v>0.12</v>
          </cell>
          <cell r="L41">
            <v>0.495</v>
          </cell>
          <cell r="M41">
            <v>5.0000000000000001E-3</v>
          </cell>
          <cell r="N41">
            <v>6.6779554820438E-2</v>
          </cell>
          <cell r="O41">
            <v>-0.34</v>
          </cell>
          <cell r="P41">
            <v>-0.14749999999999999</v>
          </cell>
          <cell r="Q41">
            <v>-0.13</v>
          </cell>
          <cell r="R41">
            <v>-9.2499999999999999E-2</v>
          </cell>
          <cell r="S41">
            <v>0.185</v>
          </cell>
        </row>
        <row r="42">
          <cell r="D42">
            <v>37895</v>
          </cell>
          <cell r="E42">
            <v>3.7639999999999998</v>
          </cell>
          <cell r="F42">
            <v>-0.24</v>
          </cell>
          <cell r="G42">
            <v>-0.125</v>
          </cell>
          <cell r="H42">
            <v>-0.39</v>
          </cell>
          <cell r="I42">
            <v>-0.47499999999999998</v>
          </cell>
          <cell r="J42">
            <v>0.34</v>
          </cell>
          <cell r="K42">
            <v>0.12</v>
          </cell>
          <cell r="L42">
            <v>0.495</v>
          </cell>
          <cell r="M42">
            <v>5.0000000000000001E-3</v>
          </cell>
          <cell r="N42">
            <v>6.68060262534E-2</v>
          </cell>
          <cell r="O42">
            <v>-0.34</v>
          </cell>
          <cell r="P42">
            <v>-0.14749999999999999</v>
          </cell>
          <cell r="Q42">
            <v>-0.13</v>
          </cell>
          <cell r="R42">
            <v>-9.2499999999999999E-2</v>
          </cell>
          <cell r="S42">
            <v>0.185</v>
          </cell>
        </row>
        <row r="43">
          <cell r="D43">
            <v>37926</v>
          </cell>
          <cell r="E43">
            <v>3.8940000000000001</v>
          </cell>
          <cell r="F43">
            <v>-0.19500000000000001</v>
          </cell>
          <cell r="G43">
            <v>-0.13750000000000001</v>
          </cell>
          <cell r="H43">
            <v>-0.28999999999999998</v>
          </cell>
          <cell r="I43">
            <v>-0.46500000000000002</v>
          </cell>
          <cell r="J43">
            <v>0.185</v>
          </cell>
          <cell r="K43">
            <v>0.13500000000000001</v>
          </cell>
          <cell r="L43">
            <v>0.34</v>
          </cell>
          <cell r="M43">
            <v>5.0000000000000001E-3</v>
          </cell>
          <cell r="N43">
            <v>6.6834730198158998E-2</v>
          </cell>
          <cell r="O43">
            <v>0.02</v>
          </cell>
          <cell r="P43">
            <v>-0.15</v>
          </cell>
          <cell r="Q43">
            <v>-0.13500000000000001</v>
          </cell>
          <cell r="R43">
            <v>-0.12</v>
          </cell>
          <cell r="S43">
            <v>0.215</v>
          </cell>
        </row>
        <row r="44">
          <cell r="D44">
            <v>37956</v>
          </cell>
          <cell r="E44">
            <v>4.0229999999999997</v>
          </cell>
          <cell r="F44">
            <v>-0.19500000000000001</v>
          </cell>
          <cell r="G44">
            <v>-0.13250000000000001</v>
          </cell>
          <cell r="H44">
            <v>-0.28999999999999998</v>
          </cell>
          <cell r="I44">
            <v>-0.46500000000000002</v>
          </cell>
          <cell r="J44">
            <v>0.185</v>
          </cell>
          <cell r="K44">
            <v>0.13500000000000001</v>
          </cell>
          <cell r="L44">
            <v>0.34</v>
          </cell>
          <cell r="M44">
            <v>5.0000000000000001E-3</v>
          </cell>
          <cell r="N44">
            <v>6.6862508209475993E-2</v>
          </cell>
          <cell r="O44">
            <v>0.08</v>
          </cell>
          <cell r="P44">
            <v>-0.1525</v>
          </cell>
          <cell r="Q44">
            <v>-0.13750000000000001</v>
          </cell>
          <cell r="R44">
            <v>-0.12</v>
          </cell>
          <cell r="S44">
            <v>0.21</v>
          </cell>
        </row>
        <row r="45">
          <cell r="D45">
            <v>37987</v>
          </cell>
          <cell r="E45">
            <v>4.0519999999999996</v>
          </cell>
          <cell r="F45">
            <v>-0.19500000000000001</v>
          </cell>
          <cell r="G45">
            <v>-0.13250000000000001</v>
          </cell>
          <cell r="H45">
            <v>-0.28999999999999998</v>
          </cell>
          <cell r="I45">
            <v>-0.46500000000000002</v>
          </cell>
          <cell r="J45">
            <v>0.185</v>
          </cell>
          <cell r="K45">
            <v>0.13500000000000001</v>
          </cell>
          <cell r="L45">
            <v>0.34</v>
          </cell>
          <cell r="M45">
            <v>5.0000000000000001E-3</v>
          </cell>
          <cell r="N45">
            <v>6.6900744761784994E-2</v>
          </cell>
          <cell r="O45">
            <v>0.16</v>
          </cell>
          <cell r="P45">
            <v>-0.155</v>
          </cell>
          <cell r="Q45">
            <v>-0.14000000000000001</v>
          </cell>
          <cell r="R45">
            <v>-0.12</v>
          </cell>
          <cell r="S45">
            <v>0.22500000000000001</v>
          </cell>
        </row>
        <row r="46">
          <cell r="D46">
            <v>38018</v>
          </cell>
          <cell r="E46">
            <v>3.9420000000000002</v>
          </cell>
          <cell r="F46">
            <v>-0.19500000000000001</v>
          </cell>
          <cell r="G46">
            <v>-0.13250000000000001</v>
          </cell>
          <cell r="H46">
            <v>-0.28999999999999998</v>
          </cell>
          <cell r="I46">
            <v>-0.46500000000000002</v>
          </cell>
          <cell r="J46">
            <v>0.185</v>
          </cell>
          <cell r="K46">
            <v>0.13500000000000001</v>
          </cell>
          <cell r="L46">
            <v>0.34</v>
          </cell>
          <cell r="M46">
            <v>5.0000000000000001E-3</v>
          </cell>
          <cell r="N46">
            <v>6.6949149428887994E-2</v>
          </cell>
          <cell r="O46">
            <v>0.02</v>
          </cell>
          <cell r="P46">
            <v>-0.14749999999999999</v>
          </cell>
          <cell r="Q46">
            <v>-0.13250000000000001</v>
          </cell>
          <cell r="R46">
            <v>-0.12</v>
          </cell>
          <cell r="S46">
            <v>0.28999999999999998</v>
          </cell>
        </row>
        <row r="47">
          <cell r="D47">
            <v>38047</v>
          </cell>
          <cell r="E47">
            <v>3.8319999999999999</v>
          </cell>
          <cell r="F47">
            <v>-0.19500000000000001</v>
          </cell>
          <cell r="G47">
            <v>-0.13750000000000001</v>
          </cell>
          <cell r="H47">
            <v>-0.28999999999999998</v>
          </cell>
          <cell r="I47">
            <v>-0.46500000000000002</v>
          </cell>
          <cell r="J47">
            <v>0.185</v>
          </cell>
          <cell r="K47">
            <v>0.13500000000000001</v>
          </cell>
          <cell r="L47">
            <v>0.34</v>
          </cell>
          <cell r="M47">
            <v>5.0000000000000001E-3</v>
          </cell>
          <cell r="N47">
            <v>6.6994431214944999E-2</v>
          </cell>
          <cell r="O47">
            <v>-0.18</v>
          </cell>
          <cell r="P47">
            <v>-0.14499999999999999</v>
          </cell>
          <cell r="Q47">
            <v>-0.13</v>
          </cell>
          <cell r="R47">
            <v>-0.12</v>
          </cell>
          <cell r="S47">
            <v>0.28499999999999998</v>
          </cell>
        </row>
        <row r="48">
          <cell r="D48">
            <v>38078</v>
          </cell>
          <cell r="E48">
            <v>3.7170000000000001</v>
          </cell>
          <cell r="F48">
            <v>-0.185</v>
          </cell>
          <cell r="G48">
            <v>-0.1225</v>
          </cell>
          <cell r="H48">
            <v>-0.35</v>
          </cell>
          <cell r="I48">
            <v>-0.55500000000000005</v>
          </cell>
          <cell r="J48">
            <v>0.3</v>
          </cell>
          <cell r="K48">
            <v>0.12</v>
          </cell>
          <cell r="L48">
            <v>0.2</v>
          </cell>
          <cell r="M48">
            <v>5.0000000000000001E-3</v>
          </cell>
          <cell r="N48">
            <v>6.7035047789272995E-2</v>
          </cell>
          <cell r="O48">
            <v>-0.33</v>
          </cell>
          <cell r="P48">
            <v>-0.15</v>
          </cell>
          <cell r="Q48">
            <v>-0.13500000000000001</v>
          </cell>
          <cell r="R48">
            <v>-0.11</v>
          </cell>
          <cell r="S48">
            <v>0.185</v>
          </cell>
        </row>
        <row r="49">
          <cell r="D49">
            <v>38108</v>
          </cell>
          <cell r="E49">
            <v>3.6760000000000002</v>
          </cell>
          <cell r="F49">
            <v>-0.185</v>
          </cell>
          <cell r="G49">
            <v>-0.1225</v>
          </cell>
          <cell r="H49">
            <v>-0.35</v>
          </cell>
          <cell r="I49">
            <v>-0.55500000000000005</v>
          </cell>
          <cell r="J49">
            <v>0.3</v>
          </cell>
          <cell r="K49">
            <v>0.12</v>
          </cell>
          <cell r="L49">
            <v>0.2</v>
          </cell>
          <cell r="M49">
            <v>5.0000000000000001E-3</v>
          </cell>
          <cell r="N49">
            <v>6.7066314828837001E-2</v>
          </cell>
          <cell r="O49">
            <v>-0.33</v>
          </cell>
          <cell r="P49">
            <v>-0.15</v>
          </cell>
          <cell r="Q49">
            <v>-0.13500000000000001</v>
          </cell>
          <cell r="R49">
            <v>-0.09</v>
          </cell>
          <cell r="S49">
            <v>0.185</v>
          </cell>
        </row>
        <row r="50">
          <cell r="D50">
            <v>38139</v>
          </cell>
          <cell r="E50">
            <v>3.6909999999999998</v>
          </cell>
          <cell r="F50">
            <v>-0.185</v>
          </cell>
          <cell r="G50">
            <v>-0.1225</v>
          </cell>
          <cell r="H50">
            <v>-0.35</v>
          </cell>
          <cell r="I50">
            <v>-0.55500000000000005</v>
          </cell>
          <cell r="J50">
            <v>0.3</v>
          </cell>
          <cell r="K50">
            <v>0.12</v>
          </cell>
          <cell r="L50">
            <v>0.2</v>
          </cell>
          <cell r="M50">
            <v>5.0000000000000001E-3</v>
          </cell>
          <cell r="N50">
            <v>6.7098624103392998E-2</v>
          </cell>
          <cell r="O50">
            <v>-0.33</v>
          </cell>
          <cell r="P50">
            <v>-0.15</v>
          </cell>
          <cell r="Q50">
            <v>-0.13500000000000001</v>
          </cell>
          <cell r="R50">
            <v>-0.09</v>
          </cell>
          <cell r="S50">
            <v>0.185</v>
          </cell>
        </row>
        <row r="51">
          <cell r="D51">
            <v>38169</v>
          </cell>
          <cell r="E51">
            <v>3.6989999999999998</v>
          </cell>
          <cell r="F51">
            <v>-0.185</v>
          </cell>
          <cell r="G51">
            <v>-0.1225</v>
          </cell>
          <cell r="H51">
            <v>-0.35</v>
          </cell>
          <cell r="I51">
            <v>-0.55500000000000005</v>
          </cell>
          <cell r="J51">
            <v>0.3</v>
          </cell>
          <cell r="K51">
            <v>0.12</v>
          </cell>
          <cell r="L51">
            <v>0.2</v>
          </cell>
          <cell r="M51">
            <v>5.0000000000000001E-3</v>
          </cell>
          <cell r="N51">
            <v>6.7131779466965996E-2</v>
          </cell>
          <cell r="O51">
            <v>-0.33</v>
          </cell>
          <cell r="P51">
            <v>-0.15</v>
          </cell>
          <cell r="Q51">
            <v>-0.13500000000000001</v>
          </cell>
          <cell r="R51">
            <v>-0.09</v>
          </cell>
          <cell r="S51">
            <v>0.185</v>
          </cell>
        </row>
        <row r="52">
          <cell r="D52">
            <v>38200</v>
          </cell>
          <cell r="E52">
            <v>3.7160000000000002</v>
          </cell>
          <cell r="F52">
            <v>-0.185</v>
          </cell>
          <cell r="G52">
            <v>-0.1225</v>
          </cell>
          <cell r="H52">
            <v>-0.35</v>
          </cell>
          <cell r="I52">
            <v>-0.55500000000000005</v>
          </cell>
          <cell r="J52">
            <v>0.3</v>
          </cell>
          <cell r="K52">
            <v>0.12</v>
          </cell>
          <cell r="L52">
            <v>0.2</v>
          </cell>
          <cell r="M52">
            <v>5.0000000000000001E-3</v>
          </cell>
          <cell r="N52">
            <v>6.7168115990103E-2</v>
          </cell>
          <cell r="O52">
            <v>-0.33</v>
          </cell>
          <cell r="P52">
            <v>-0.15</v>
          </cell>
          <cell r="Q52">
            <v>-0.13500000000000001</v>
          </cell>
          <cell r="R52">
            <v>-0.09</v>
          </cell>
          <cell r="S52">
            <v>0.185</v>
          </cell>
        </row>
        <row r="53">
          <cell r="D53">
            <v>38231</v>
          </cell>
          <cell r="E53">
            <v>3.734</v>
          </cell>
          <cell r="F53">
            <v>-0.185</v>
          </cell>
          <cell r="G53">
            <v>-0.1225</v>
          </cell>
          <cell r="H53">
            <v>-0.35</v>
          </cell>
          <cell r="I53">
            <v>-0.55500000000000005</v>
          </cell>
          <cell r="J53">
            <v>0.3</v>
          </cell>
          <cell r="K53">
            <v>0.12</v>
          </cell>
          <cell r="L53">
            <v>0.2</v>
          </cell>
          <cell r="M53">
            <v>5.0000000000000001E-3</v>
          </cell>
          <cell r="N53">
            <v>6.7204452513677002E-2</v>
          </cell>
          <cell r="O53">
            <v>-0.33</v>
          </cell>
          <cell r="P53">
            <v>-0.15</v>
          </cell>
          <cell r="Q53">
            <v>-0.13500000000000001</v>
          </cell>
          <cell r="R53">
            <v>-0.09</v>
          </cell>
          <cell r="S53">
            <v>0.185</v>
          </cell>
        </row>
        <row r="54">
          <cell r="D54">
            <v>38261</v>
          </cell>
          <cell r="E54">
            <v>3.754</v>
          </cell>
          <cell r="F54">
            <v>-0.185</v>
          </cell>
          <cell r="G54">
            <v>-0.1225</v>
          </cell>
          <cell r="H54">
            <v>-0.35</v>
          </cell>
          <cell r="I54">
            <v>-0.55500000000000005</v>
          </cell>
          <cell r="J54">
            <v>0.3</v>
          </cell>
          <cell r="K54">
            <v>0.12</v>
          </cell>
          <cell r="L54">
            <v>0.2</v>
          </cell>
          <cell r="M54">
            <v>5.0000000000000001E-3</v>
          </cell>
          <cell r="N54">
            <v>6.7240153557178994E-2</v>
          </cell>
          <cell r="O54">
            <v>-0.33</v>
          </cell>
          <cell r="P54">
            <v>-0.15</v>
          </cell>
          <cell r="Q54">
            <v>-0.13500000000000001</v>
          </cell>
          <cell r="R54">
            <v>-0.09</v>
          </cell>
          <cell r="S54">
            <v>0.185</v>
          </cell>
        </row>
        <row r="55">
          <cell r="D55">
            <v>38292</v>
          </cell>
          <cell r="E55">
            <v>3.8919999999999999</v>
          </cell>
          <cell r="F55">
            <v>-0.19</v>
          </cell>
          <cell r="G55">
            <v>-0.13500000000000001</v>
          </cell>
          <cell r="H55">
            <v>-0.28999999999999998</v>
          </cell>
          <cell r="I55">
            <v>-0.495</v>
          </cell>
          <cell r="J55">
            <v>0.12</v>
          </cell>
          <cell r="K55">
            <v>7.0000000000000007E-2</v>
          </cell>
          <cell r="L55">
            <v>0.02</v>
          </cell>
          <cell r="M55">
            <v>5.0000000000000001E-3</v>
          </cell>
          <cell r="N55">
            <v>6.7277561199792002E-2</v>
          </cell>
          <cell r="O55">
            <v>0</v>
          </cell>
          <cell r="P55">
            <v>-0.15</v>
          </cell>
          <cell r="Q55">
            <v>-0.13500000000000001</v>
          </cell>
          <cell r="R55">
            <v>-0.11749999999999999</v>
          </cell>
          <cell r="S55">
            <v>0.215</v>
          </cell>
        </row>
        <row r="56">
          <cell r="D56">
            <v>38322</v>
          </cell>
          <cell r="E56">
            <v>4.0330000000000004</v>
          </cell>
          <cell r="F56">
            <v>-0.19</v>
          </cell>
          <cell r="G56">
            <v>-0.13</v>
          </cell>
          <cell r="H56">
            <v>-0.28999999999999998</v>
          </cell>
          <cell r="I56">
            <v>-0.495</v>
          </cell>
          <cell r="J56">
            <v>0.12</v>
          </cell>
          <cell r="K56">
            <v>7.0000000000000007E-2</v>
          </cell>
          <cell r="L56">
            <v>0.02</v>
          </cell>
          <cell r="M56">
            <v>5.0000000000000001E-3</v>
          </cell>
          <cell r="N56">
            <v>6.7313762144698003E-2</v>
          </cell>
          <cell r="O56">
            <v>0.06</v>
          </cell>
          <cell r="P56">
            <v>-0.1525</v>
          </cell>
          <cell r="Q56">
            <v>-0.13750000000000001</v>
          </cell>
          <cell r="R56">
            <v>-0.11749999999999999</v>
          </cell>
          <cell r="S56">
            <v>0.21</v>
          </cell>
        </row>
        <row r="57">
          <cell r="D57">
            <v>38353</v>
          </cell>
          <cell r="E57">
            <v>4.0570000000000004</v>
          </cell>
          <cell r="F57">
            <v>-0.19</v>
          </cell>
          <cell r="G57">
            <v>-0.13</v>
          </cell>
          <cell r="H57">
            <v>-0.28999999999999998</v>
          </cell>
          <cell r="I57">
            <v>-0.495</v>
          </cell>
          <cell r="J57">
            <v>0.12</v>
          </cell>
          <cell r="K57">
            <v>7.0000000000000007E-2</v>
          </cell>
          <cell r="L57">
            <v>0.02</v>
          </cell>
          <cell r="M57">
            <v>5.0000000000000001E-3</v>
          </cell>
          <cell r="N57">
            <v>6.7373062407597994E-2</v>
          </cell>
          <cell r="O57">
            <v>0.13</v>
          </cell>
          <cell r="P57">
            <v>-0.155</v>
          </cell>
          <cell r="Q57">
            <v>-0.14000000000000001</v>
          </cell>
          <cell r="R57">
            <v>-0.11749999999999999</v>
          </cell>
          <cell r="S57">
            <v>0.22500000000000001</v>
          </cell>
        </row>
        <row r="58">
          <cell r="D58">
            <v>38384</v>
          </cell>
          <cell r="E58">
            <v>3.9470000000000001</v>
          </cell>
          <cell r="F58">
            <v>-0.19</v>
          </cell>
          <cell r="G58">
            <v>-0.13</v>
          </cell>
          <cell r="H58">
            <v>-0.28999999999999998</v>
          </cell>
          <cell r="I58">
            <v>-0.495</v>
          </cell>
          <cell r="J58">
            <v>0.12</v>
          </cell>
          <cell r="K58">
            <v>7.0000000000000007E-2</v>
          </cell>
          <cell r="L58">
            <v>0.02</v>
          </cell>
          <cell r="M58">
            <v>5.0000000000000001E-3</v>
          </cell>
          <cell r="N58">
            <v>6.7450391888094E-2</v>
          </cell>
          <cell r="O58">
            <v>0</v>
          </cell>
          <cell r="P58">
            <v>-0.14749999999999999</v>
          </cell>
          <cell r="Q58">
            <v>-0.13250000000000001</v>
          </cell>
          <cell r="R58">
            <v>-0.11749999999999999</v>
          </cell>
          <cell r="S58">
            <v>0.28999999999999998</v>
          </cell>
        </row>
        <row r="59">
          <cell r="D59">
            <v>38412</v>
          </cell>
          <cell r="E59">
            <v>3.8370000000000002</v>
          </cell>
          <cell r="F59">
            <v>-0.19</v>
          </cell>
          <cell r="G59">
            <v>-0.13500000000000001</v>
          </cell>
          <cell r="H59">
            <v>-0.28999999999999998</v>
          </cell>
          <cell r="I59">
            <v>-0.495</v>
          </cell>
          <cell r="J59">
            <v>0.12</v>
          </cell>
          <cell r="K59">
            <v>7.0000000000000007E-2</v>
          </cell>
          <cell r="L59">
            <v>0.02</v>
          </cell>
          <cell r="M59">
            <v>5.0000000000000001E-3</v>
          </cell>
          <cell r="N59">
            <v>6.7520237872176994E-2</v>
          </cell>
          <cell r="O59">
            <v>-0.18</v>
          </cell>
          <cell r="P59">
            <v>-0.14499999999999999</v>
          </cell>
          <cell r="Q59">
            <v>-0.13</v>
          </cell>
          <cell r="R59">
            <v>-0.11749999999999999</v>
          </cell>
          <cell r="S59">
            <v>0.28499999999999998</v>
          </cell>
        </row>
        <row r="60">
          <cell r="D60">
            <v>38443</v>
          </cell>
          <cell r="E60">
            <v>3.722</v>
          </cell>
          <cell r="F60">
            <v>-0.18</v>
          </cell>
          <cell r="G60">
            <v>-0.12</v>
          </cell>
          <cell r="H60">
            <v>-0.34499999999999997</v>
          </cell>
          <cell r="I60">
            <v>-0.58499999999999996</v>
          </cell>
          <cell r="J60">
            <v>0.30499999999999999</v>
          </cell>
          <cell r="K60">
            <v>0.12</v>
          </cell>
          <cell r="L60">
            <v>0.20499999999999999</v>
          </cell>
          <cell r="M60">
            <v>5.0000000000000001E-3</v>
          </cell>
          <cell r="N60">
            <v>6.7597567356439001E-2</v>
          </cell>
          <cell r="O60">
            <v>-0.28999999999999998</v>
          </cell>
          <cell r="P60">
            <v>-0.15</v>
          </cell>
          <cell r="Q60">
            <v>-0.13500000000000001</v>
          </cell>
          <cell r="R60">
            <v>-0.11749999999999999</v>
          </cell>
          <cell r="S60">
            <v>0.185</v>
          </cell>
        </row>
        <row r="61">
          <cell r="D61">
            <v>38473</v>
          </cell>
          <cell r="E61">
            <v>3.681</v>
          </cell>
          <cell r="F61">
            <v>-0.18</v>
          </cell>
          <cell r="G61">
            <v>-0.12</v>
          </cell>
          <cell r="H61">
            <v>-0.34499999999999997</v>
          </cell>
          <cell r="I61">
            <v>-0.58499999999999996</v>
          </cell>
          <cell r="J61">
            <v>0.30499999999999999</v>
          </cell>
          <cell r="K61">
            <v>0.12</v>
          </cell>
          <cell r="L61">
            <v>0.20499999999999999</v>
          </cell>
          <cell r="M61">
            <v>5.0000000000000001E-3</v>
          </cell>
          <cell r="N61">
            <v>6.7672402343094004E-2</v>
          </cell>
          <cell r="O61">
            <v>-0.28999999999999998</v>
          </cell>
          <cell r="P61">
            <v>-0.15</v>
          </cell>
          <cell r="Q61">
            <v>-0.13500000000000001</v>
          </cell>
          <cell r="R61">
            <v>-0.11749999999999999</v>
          </cell>
          <cell r="S61">
            <v>0.185</v>
          </cell>
        </row>
        <row r="62">
          <cell r="D62">
            <v>38504</v>
          </cell>
          <cell r="E62">
            <v>3.6960000000000002</v>
          </cell>
          <cell r="F62">
            <v>-0.18</v>
          </cell>
          <cell r="G62">
            <v>-0.12</v>
          </cell>
          <cell r="H62">
            <v>-0.34499999999999997</v>
          </cell>
          <cell r="I62">
            <v>-0.58499999999999996</v>
          </cell>
          <cell r="J62">
            <v>0.30499999999999999</v>
          </cell>
          <cell r="K62">
            <v>0.12</v>
          </cell>
          <cell r="L62">
            <v>0.20499999999999999</v>
          </cell>
          <cell r="M62">
            <v>5.0000000000000001E-3</v>
          </cell>
          <cell r="N62">
            <v>6.7749731831252005E-2</v>
          </cell>
          <cell r="O62">
            <v>-0.28999999999999998</v>
          </cell>
          <cell r="P62">
            <v>-0.15</v>
          </cell>
          <cell r="Q62">
            <v>-0.13500000000000001</v>
          </cell>
          <cell r="R62">
            <v>-8.7499999999999994E-2</v>
          </cell>
          <cell r="S62">
            <v>0.185</v>
          </cell>
        </row>
        <row r="63">
          <cell r="D63">
            <v>38534</v>
          </cell>
          <cell r="E63">
            <v>3.7040000000000002</v>
          </cell>
          <cell r="F63">
            <v>-0.18</v>
          </cell>
          <cell r="G63">
            <v>-0.12</v>
          </cell>
          <cell r="H63">
            <v>-0.34499999999999997</v>
          </cell>
          <cell r="I63">
            <v>-0.58499999999999996</v>
          </cell>
          <cell r="J63">
            <v>0.30499999999999999</v>
          </cell>
          <cell r="K63">
            <v>0.12</v>
          </cell>
          <cell r="L63">
            <v>0.20499999999999999</v>
          </cell>
          <cell r="M63">
            <v>5.0000000000000001E-3</v>
          </cell>
          <cell r="N63">
            <v>6.7824566821675994E-2</v>
          </cell>
          <cell r="O63">
            <v>-0.28999999999999998</v>
          </cell>
          <cell r="P63">
            <v>-0.15</v>
          </cell>
          <cell r="Q63">
            <v>-0.13500000000000001</v>
          </cell>
          <cell r="R63">
            <v>-8.7499999999999994E-2</v>
          </cell>
          <cell r="S63">
            <v>0.185</v>
          </cell>
        </row>
        <row r="64">
          <cell r="D64">
            <v>38565</v>
          </cell>
          <cell r="E64">
            <v>3.7210000000000001</v>
          </cell>
          <cell r="F64">
            <v>-0.18</v>
          </cell>
          <cell r="G64">
            <v>-0.12</v>
          </cell>
          <cell r="H64">
            <v>-0.34499999999999997</v>
          </cell>
          <cell r="I64">
            <v>-0.58499999999999996</v>
          </cell>
          <cell r="J64">
            <v>0.30499999999999999</v>
          </cell>
          <cell r="K64">
            <v>0.12</v>
          </cell>
          <cell r="L64">
            <v>0.20499999999999999</v>
          </cell>
          <cell r="M64">
            <v>5.0000000000000001E-3</v>
          </cell>
          <cell r="N64">
            <v>6.7901896313729004E-2</v>
          </cell>
          <cell r="O64">
            <v>-0.28999999999999998</v>
          </cell>
          <cell r="P64">
            <v>-0.15</v>
          </cell>
          <cell r="Q64">
            <v>-0.13500000000000001</v>
          </cell>
          <cell r="R64">
            <v>-8.7499999999999994E-2</v>
          </cell>
          <cell r="S64">
            <v>0.185</v>
          </cell>
        </row>
        <row r="65">
          <cell r="D65">
            <v>38596</v>
          </cell>
          <cell r="E65">
            <v>3.7389999999999999</v>
          </cell>
          <cell r="F65">
            <v>-0.18</v>
          </cell>
          <cell r="G65">
            <v>-0.12</v>
          </cell>
          <cell r="H65">
            <v>-0.34499999999999997</v>
          </cell>
          <cell r="I65">
            <v>-0.58499999999999996</v>
          </cell>
          <cell r="J65">
            <v>0.30499999999999999</v>
          </cell>
          <cell r="K65">
            <v>0.12</v>
          </cell>
          <cell r="L65">
            <v>0.20499999999999999</v>
          </cell>
          <cell r="M65">
            <v>5.0000000000000001E-3</v>
          </cell>
          <cell r="N65">
            <v>6.7979225807761001E-2</v>
          </cell>
          <cell r="O65">
            <v>-0.28999999999999998</v>
          </cell>
          <cell r="P65">
            <v>-0.15</v>
          </cell>
          <cell r="Q65">
            <v>-0.13500000000000001</v>
          </cell>
          <cell r="R65">
            <v>-8.7499999999999994E-2</v>
          </cell>
          <cell r="S65">
            <v>0.185</v>
          </cell>
        </row>
        <row r="66">
          <cell r="D66">
            <v>38626</v>
          </cell>
          <cell r="E66">
            <v>3.7589999999999999</v>
          </cell>
          <cell r="F66">
            <v>-0.18</v>
          </cell>
          <cell r="G66">
            <v>-0.12</v>
          </cell>
          <cell r="H66">
            <v>-0.34499999999999997</v>
          </cell>
          <cell r="I66">
            <v>-0.58499999999999996</v>
          </cell>
          <cell r="J66">
            <v>0.30499999999999999</v>
          </cell>
          <cell r="K66">
            <v>0.12</v>
          </cell>
          <cell r="L66">
            <v>0.20499999999999999</v>
          </cell>
          <cell r="M66">
            <v>5.0000000000000001E-3</v>
          </cell>
          <cell r="N66">
            <v>6.8054060803869998E-2</v>
          </cell>
          <cell r="O66">
            <v>-0.28999999999999998</v>
          </cell>
          <cell r="P66">
            <v>-0.15</v>
          </cell>
          <cell r="Q66">
            <v>-0.13500000000000001</v>
          </cell>
          <cell r="R66">
            <v>-8.7499999999999994E-2</v>
          </cell>
          <cell r="S66">
            <v>0.185</v>
          </cell>
        </row>
        <row r="67">
          <cell r="D67">
            <v>38657</v>
          </cell>
          <cell r="E67">
            <v>3.8969999999999998</v>
          </cell>
          <cell r="F67">
            <v>-0.19</v>
          </cell>
          <cell r="G67">
            <v>-0.13250000000000001</v>
          </cell>
          <cell r="H67">
            <v>-0.28999999999999998</v>
          </cell>
          <cell r="I67">
            <v>-0.52500000000000002</v>
          </cell>
          <cell r="J67">
            <v>0.12</v>
          </cell>
          <cell r="K67">
            <v>7.0000000000000007E-2</v>
          </cell>
          <cell r="L67">
            <v>0.02</v>
          </cell>
          <cell r="M67">
            <v>5.0000000000000001E-3</v>
          </cell>
          <cell r="N67">
            <v>6.8131390301796005E-2</v>
          </cell>
          <cell r="O67">
            <v>0</v>
          </cell>
          <cell r="P67">
            <v>-0.15</v>
          </cell>
          <cell r="Q67">
            <v>-0.13500000000000001</v>
          </cell>
          <cell r="R67">
            <v>-0.125</v>
          </cell>
          <cell r="S67">
            <v>0.215</v>
          </cell>
        </row>
        <row r="68">
          <cell r="D68">
            <v>38687</v>
          </cell>
          <cell r="E68">
            <v>4.0380000000000003</v>
          </cell>
          <cell r="F68">
            <v>-0.19</v>
          </cell>
          <cell r="G68">
            <v>-0.1275</v>
          </cell>
          <cell r="H68">
            <v>-0.28999999999999998</v>
          </cell>
          <cell r="I68">
            <v>-0.52500000000000002</v>
          </cell>
          <cell r="J68">
            <v>0.12</v>
          </cell>
          <cell r="K68">
            <v>7.0000000000000007E-2</v>
          </cell>
          <cell r="L68">
            <v>0.02</v>
          </cell>
          <cell r="M68">
            <v>5.0000000000000001E-3</v>
          </cell>
          <cell r="N68">
            <v>6.8179332831243999E-2</v>
          </cell>
          <cell r="O68">
            <v>0.06</v>
          </cell>
          <cell r="P68">
            <v>-0.1525</v>
          </cell>
          <cell r="Q68">
            <v>-0.13750000000000001</v>
          </cell>
          <cell r="R68">
            <v>-0.125</v>
          </cell>
          <cell r="S68">
            <v>0.21</v>
          </cell>
        </row>
        <row r="69">
          <cell r="D69">
            <v>38718</v>
          </cell>
          <cell r="E69">
            <v>4.077</v>
          </cell>
          <cell r="F69">
            <v>-0.19</v>
          </cell>
          <cell r="G69">
            <v>-0.1275</v>
          </cell>
          <cell r="H69">
            <v>-0.28999999999999998</v>
          </cell>
          <cell r="I69">
            <v>-0.52500000000000002</v>
          </cell>
          <cell r="J69">
            <v>0.12</v>
          </cell>
          <cell r="K69">
            <v>7.0000000000000007E-2</v>
          </cell>
          <cell r="L69">
            <v>0.02</v>
          </cell>
          <cell r="M69">
            <v>5.0000000000000001E-3</v>
          </cell>
          <cell r="N69">
            <v>6.8220415958641006E-2</v>
          </cell>
          <cell r="O69">
            <v>0.13</v>
          </cell>
          <cell r="P69">
            <v>-0.155</v>
          </cell>
          <cell r="Q69">
            <v>-0.14000000000000001</v>
          </cell>
          <cell r="R69">
            <v>-0.125</v>
          </cell>
          <cell r="S69">
            <v>0.22500000000000001</v>
          </cell>
        </row>
        <row r="70">
          <cell r="D70">
            <v>38749</v>
          </cell>
          <cell r="E70">
            <v>3.9670000000000001</v>
          </cell>
          <cell r="F70">
            <v>-0.19</v>
          </cell>
          <cell r="G70">
            <v>-0.1275</v>
          </cell>
          <cell r="H70">
            <v>-0.28999999999999998</v>
          </cell>
          <cell r="I70">
            <v>-0.52500000000000002</v>
          </cell>
          <cell r="J70">
            <v>0.12</v>
          </cell>
          <cell r="K70">
            <v>7.0000000000000007E-2</v>
          </cell>
          <cell r="L70">
            <v>0.02</v>
          </cell>
          <cell r="M70">
            <v>5.0000000000000001E-3</v>
          </cell>
          <cell r="N70">
            <v>6.8261499086596997E-2</v>
          </cell>
          <cell r="O70">
            <v>0</v>
          </cell>
          <cell r="P70">
            <v>-0.14749999999999999</v>
          </cell>
          <cell r="Q70">
            <v>-0.13250000000000001</v>
          </cell>
          <cell r="R70">
            <v>-0.125</v>
          </cell>
          <cell r="S70">
            <v>0.28999999999999998</v>
          </cell>
        </row>
        <row r="71">
          <cell r="D71">
            <v>38777</v>
          </cell>
          <cell r="E71">
            <v>3.8570000000000002</v>
          </cell>
          <cell r="F71">
            <v>-0.19</v>
          </cell>
          <cell r="G71">
            <v>-0.13250000000000001</v>
          </cell>
          <cell r="H71">
            <v>-0.28999999999999998</v>
          </cell>
          <cell r="I71">
            <v>-0.52500000000000002</v>
          </cell>
          <cell r="J71">
            <v>0.12</v>
          </cell>
          <cell r="K71">
            <v>7.0000000000000007E-2</v>
          </cell>
          <cell r="L71">
            <v>0.02</v>
          </cell>
          <cell r="M71">
            <v>5.0000000000000001E-3</v>
          </cell>
          <cell r="N71">
            <v>6.8298606428456005E-2</v>
          </cell>
          <cell r="O71">
            <v>-0.18</v>
          </cell>
          <cell r="P71">
            <v>-0.14499999999999999</v>
          </cell>
          <cell r="Q71">
            <v>-0.13</v>
          </cell>
          <cell r="R71">
            <v>-0.125</v>
          </cell>
          <cell r="S71">
            <v>0.28499999999999998</v>
          </cell>
        </row>
        <row r="72">
          <cell r="D72">
            <v>38808</v>
          </cell>
          <cell r="E72">
            <v>3.742</v>
          </cell>
          <cell r="F72">
            <v>-0.18</v>
          </cell>
          <cell r="G72">
            <v>-0.12</v>
          </cell>
          <cell r="H72">
            <v>-0.34499999999999997</v>
          </cell>
          <cell r="I72">
            <v>-0.60499999999999998</v>
          </cell>
          <cell r="J72">
            <v>0.30499999999999999</v>
          </cell>
          <cell r="K72">
            <v>0.12</v>
          </cell>
          <cell r="L72">
            <v>0.20499999999999999</v>
          </cell>
          <cell r="M72">
            <v>5.0000000000000001E-3</v>
          </cell>
          <cell r="N72">
            <v>6.8339689557474007E-2</v>
          </cell>
          <cell r="O72">
            <v>-0.28999999999999998</v>
          </cell>
          <cell r="P72">
            <v>-0.15</v>
          </cell>
          <cell r="Q72">
            <v>-0.13500000000000001</v>
          </cell>
          <cell r="R72">
            <v>-0.1075</v>
          </cell>
          <cell r="S72">
            <v>0.185</v>
          </cell>
        </row>
        <row r="73">
          <cell r="D73">
            <v>38838</v>
          </cell>
          <cell r="E73">
            <v>3.7010000000000001</v>
          </cell>
          <cell r="F73">
            <v>-0.18</v>
          </cell>
          <cell r="G73">
            <v>-0.12</v>
          </cell>
          <cell r="H73">
            <v>-0.34499999999999997</v>
          </cell>
          <cell r="I73">
            <v>-0.60499999999999998</v>
          </cell>
          <cell r="J73">
            <v>0.30499999999999999</v>
          </cell>
          <cell r="K73">
            <v>0.12</v>
          </cell>
          <cell r="L73">
            <v>0.20499999999999999</v>
          </cell>
          <cell r="M73">
            <v>5.0000000000000001E-3</v>
          </cell>
          <cell r="N73">
            <v>6.8379447424797998E-2</v>
          </cell>
          <cell r="O73">
            <v>-0.28999999999999998</v>
          </cell>
          <cell r="P73">
            <v>-0.15</v>
          </cell>
          <cell r="Q73">
            <v>-0.13500000000000001</v>
          </cell>
          <cell r="R73">
            <v>-8.7499999999999994E-2</v>
          </cell>
          <cell r="S73">
            <v>0.185</v>
          </cell>
        </row>
        <row r="74">
          <cell r="D74">
            <v>38869</v>
          </cell>
          <cell r="E74">
            <v>3.7160000000000002</v>
          </cell>
          <cell r="F74">
            <v>-0.18</v>
          </cell>
          <cell r="G74">
            <v>-0.12</v>
          </cell>
          <cell r="H74">
            <v>-0.34499999999999997</v>
          </cell>
          <cell r="I74">
            <v>-0.60499999999999998</v>
          </cell>
          <cell r="J74">
            <v>0.30499999999999999</v>
          </cell>
          <cell r="K74">
            <v>0.12</v>
          </cell>
          <cell r="L74">
            <v>0.20499999999999999</v>
          </cell>
          <cell r="M74">
            <v>5.0000000000000001E-3</v>
          </cell>
          <cell r="N74">
            <v>6.8420530554914996E-2</v>
          </cell>
          <cell r="O74">
            <v>-0.28999999999999998</v>
          </cell>
          <cell r="P74">
            <v>-0.15</v>
          </cell>
          <cell r="Q74">
            <v>-0.13500000000000001</v>
          </cell>
          <cell r="R74">
            <v>-8.7499999999999994E-2</v>
          </cell>
          <cell r="S74">
            <v>0.185</v>
          </cell>
        </row>
        <row r="75">
          <cell r="D75">
            <v>38899</v>
          </cell>
          <cell r="E75">
            <v>3.7240000000000002</v>
          </cell>
          <cell r="F75">
            <v>-0.18</v>
          </cell>
          <cell r="G75">
            <v>-0.12</v>
          </cell>
          <cell r="H75">
            <v>-0.34499999999999997</v>
          </cell>
          <cell r="I75">
            <v>-0.60499999999999998</v>
          </cell>
          <cell r="J75">
            <v>0.30499999999999999</v>
          </cell>
          <cell r="K75">
            <v>0.12</v>
          </cell>
          <cell r="L75">
            <v>0.20499999999999999</v>
          </cell>
          <cell r="M75">
            <v>5.0000000000000001E-3</v>
          </cell>
          <cell r="N75">
            <v>6.8460288423302998E-2</v>
          </cell>
          <cell r="O75">
            <v>-0.28999999999999998</v>
          </cell>
          <cell r="P75">
            <v>-0.15</v>
          </cell>
          <cell r="Q75">
            <v>-0.13500000000000001</v>
          </cell>
          <cell r="R75">
            <v>-8.7499999999999994E-2</v>
          </cell>
          <cell r="S75">
            <v>0.185</v>
          </cell>
        </row>
        <row r="76">
          <cell r="D76">
            <v>38930</v>
          </cell>
          <cell r="E76">
            <v>3.7410000000000001</v>
          </cell>
          <cell r="F76">
            <v>-0.18</v>
          </cell>
          <cell r="G76">
            <v>-0.12</v>
          </cell>
          <cell r="H76">
            <v>-0.34499999999999997</v>
          </cell>
          <cell r="I76">
            <v>-0.60499999999999998</v>
          </cell>
          <cell r="J76">
            <v>0.30499999999999999</v>
          </cell>
          <cell r="K76">
            <v>0.12</v>
          </cell>
          <cell r="L76">
            <v>0.20499999999999999</v>
          </cell>
          <cell r="M76">
            <v>5.0000000000000001E-3</v>
          </cell>
          <cell r="N76">
            <v>6.8501371554519006E-2</v>
          </cell>
          <cell r="O76">
            <v>-0.28999999999999998</v>
          </cell>
          <cell r="P76">
            <v>-0.15</v>
          </cell>
          <cell r="Q76">
            <v>-0.13500000000000001</v>
          </cell>
          <cell r="R76">
            <v>-8.7499999999999994E-2</v>
          </cell>
          <cell r="S76">
            <v>0.185</v>
          </cell>
        </row>
        <row r="77">
          <cell r="D77">
            <v>38961</v>
          </cell>
          <cell r="E77">
            <v>3.7589999999999999</v>
          </cell>
          <cell r="F77">
            <v>-0.18</v>
          </cell>
          <cell r="G77">
            <v>-0.12</v>
          </cell>
          <cell r="H77">
            <v>-0.34499999999999997</v>
          </cell>
          <cell r="I77">
            <v>-0.60499999999999998</v>
          </cell>
          <cell r="J77">
            <v>0.30499999999999999</v>
          </cell>
          <cell r="K77">
            <v>0.12</v>
          </cell>
          <cell r="L77">
            <v>0.20499999999999999</v>
          </cell>
          <cell r="M77">
            <v>5.0000000000000001E-3</v>
          </cell>
          <cell r="N77">
            <v>6.8542454686293997E-2</v>
          </cell>
          <cell r="O77">
            <v>-0.28999999999999998</v>
          </cell>
          <cell r="P77">
            <v>-0.15</v>
          </cell>
          <cell r="Q77">
            <v>-0.13500000000000001</v>
          </cell>
          <cell r="R77">
            <v>-8.7499999999999994E-2</v>
          </cell>
          <cell r="S77">
            <v>0.185</v>
          </cell>
        </row>
        <row r="78">
          <cell r="D78">
            <v>38991</v>
          </cell>
          <cell r="E78">
            <v>3.7789999999999999</v>
          </cell>
          <cell r="F78">
            <v>-0.18</v>
          </cell>
          <cell r="G78">
            <v>-0.12</v>
          </cell>
          <cell r="H78">
            <v>-0.34499999999999997</v>
          </cell>
          <cell r="I78">
            <v>-0.60499999999999998</v>
          </cell>
          <cell r="J78">
            <v>0.30499999999999999</v>
          </cell>
          <cell r="K78">
            <v>0.12</v>
          </cell>
          <cell r="L78">
            <v>0.20499999999999999</v>
          </cell>
          <cell r="M78">
            <v>5.0000000000000001E-3</v>
          </cell>
          <cell r="N78">
            <v>6.8582212556286007E-2</v>
          </cell>
          <cell r="O78">
            <v>-0.28999999999999998</v>
          </cell>
          <cell r="P78">
            <v>-0.15</v>
          </cell>
          <cell r="Q78">
            <v>-0.13500000000000001</v>
          </cell>
          <cell r="R78">
            <v>-8.7499999999999994E-2</v>
          </cell>
          <cell r="S78">
            <v>0.185</v>
          </cell>
        </row>
        <row r="79">
          <cell r="D79">
            <v>39022</v>
          </cell>
          <cell r="E79">
            <v>3.9169999999999998</v>
          </cell>
          <cell r="F79">
            <v>-0.19</v>
          </cell>
          <cell r="G79">
            <v>-0.13250000000000001</v>
          </cell>
          <cell r="H79">
            <v>-0.28999999999999998</v>
          </cell>
          <cell r="I79">
            <v>-0.54</v>
          </cell>
          <cell r="J79">
            <v>0.12</v>
          </cell>
          <cell r="K79">
            <v>7.0000000000000007E-2</v>
          </cell>
          <cell r="L79">
            <v>0.02</v>
          </cell>
          <cell r="M79">
            <v>5.0000000000000001E-3</v>
          </cell>
          <cell r="N79">
            <v>6.8623295689158995E-2</v>
          </cell>
          <cell r="O79">
            <v>0</v>
          </cell>
          <cell r="P79">
            <v>-0.15</v>
          </cell>
          <cell r="Q79">
            <v>-0.13500000000000001</v>
          </cell>
          <cell r="R79">
            <v>-0.125</v>
          </cell>
          <cell r="S79">
            <v>0.215</v>
          </cell>
        </row>
        <row r="80">
          <cell r="D80">
            <v>39052</v>
          </cell>
          <cell r="E80">
            <v>4.0579999999999998</v>
          </cell>
          <cell r="F80">
            <v>-0.19</v>
          </cell>
          <cell r="G80">
            <v>-0.1275</v>
          </cell>
          <cell r="H80">
            <v>-0.28999999999999998</v>
          </cell>
          <cell r="I80">
            <v>-0.54</v>
          </cell>
          <cell r="J80">
            <v>0.12</v>
          </cell>
          <cell r="K80">
            <v>7.0000000000000007E-2</v>
          </cell>
          <cell r="L80">
            <v>0.02</v>
          </cell>
          <cell r="M80">
            <v>5.0000000000000001E-3</v>
          </cell>
          <cell r="N80">
            <v>6.8663053560214002E-2</v>
          </cell>
          <cell r="O80">
            <v>0.06</v>
          </cell>
          <cell r="P80">
            <v>-0.1525</v>
          </cell>
          <cell r="Q80">
            <v>-0.13750000000000001</v>
          </cell>
          <cell r="R80">
            <v>-0.125</v>
          </cell>
          <cell r="S80">
            <v>0.21</v>
          </cell>
        </row>
        <row r="81">
          <cell r="D81">
            <v>39083</v>
          </cell>
          <cell r="E81">
            <v>4.1070000000000002</v>
          </cell>
          <cell r="F81">
            <v>-0.19</v>
          </cell>
          <cell r="G81">
            <v>-0.1275</v>
          </cell>
          <cell r="H81">
            <v>-0.28999999999999998</v>
          </cell>
          <cell r="I81">
            <v>-0.54</v>
          </cell>
          <cell r="J81">
            <v>0.12</v>
          </cell>
          <cell r="K81">
            <v>7.0000000000000007E-2</v>
          </cell>
          <cell r="L81">
            <v>0.02</v>
          </cell>
          <cell r="M81">
            <v>5.0000000000000001E-3</v>
          </cell>
          <cell r="N81">
            <v>6.8704136694186999E-2</v>
          </cell>
          <cell r="O81">
            <v>0.13</v>
          </cell>
          <cell r="P81">
            <v>-0.155</v>
          </cell>
          <cell r="Q81">
            <v>-0.14000000000000001</v>
          </cell>
          <cell r="R81">
            <v>0</v>
          </cell>
          <cell r="S81">
            <v>0.22500000000000001</v>
          </cell>
        </row>
        <row r="82">
          <cell r="D82">
            <v>39114</v>
          </cell>
          <cell r="E82">
            <v>3.9969999999999999</v>
          </cell>
          <cell r="F82">
            <v>-0.19</v>
          </cell>
          <cell r="G82">
            <v>-0.1275</v>
          </cell>
          <cell r="H82">
            <v>-0.28999999999999998</v>
          </cell>
          <cell r="I82">
            <v>-0.54</v>
          </cell>
          <cell r="J82">
            <v>0.12</v>
          </cell>
          <cell r="K82">
            <v>7.0000000000000007E-2</v>
          </cell>
          <cell r="L82">
            <v>0.02</v>
          </cell>
          <cell r="M82">
            <v>5.0000000000000001E-3</v>
          </cell>
          <cell r="N82">
            <v>6.8745219828717993E-2</v>
          </cell>
          <cell r="O82">
            <v>0</v>
          </cell>
          <cell r="P82">
            <v>-0.14749999999999999</v>
          </cell>
          <cell r="Q82">
            <v>-0.13250000000000001</v>
          </cell>
          <cell r="R82">
            <v>0</v>
          </cell>
          <cell r="S82">
            <v>0.28999999999999998</v>
          </cell>
        </row>
        <row r="83">
          <cell r="D83">
            <v>39142</v>
          </cell>
          <cell r="E83">
            <v>3.887</v>
          </cell>
          <cell r="F83">
            <v>-0.19</v>
          </cell>
          <cell r="G83">
            <v>-0.13250000000000001</v>
          </cell>
          <cell r="H83">
            <v>-0.28999999999999998</v>
          </cell>
          <cell r="I83">
            <v>-0.54</v>
          </cell>
          <cell r="J83">
            <v>0.12</v>
          </cell>
          <cell r="K83">
            <v>7.0000000000000007E-2</v>
          </cell>
          <cell r="L83">
            <v>0.02</v>
          </cell>
          <cell r="M83">
            <v>5.0000000000000001E-3</v>
          </cell>
          <cell r="N83">
            <v>6.8782327176516E-2</v>
          </cell>
          <cell r="O83">
            <v>-0.18</v>
          </cell>
          <cell r="P83">
            <v>-0.14499999999999999</v>
          </cell>
          <cell r="Q83">
            <v>-0.13</v>
          </cell>
          <cell r="R83">
            <v>0</v>
          </cell>
          <cell r="S83">
            <v>0.28499999999999998</v>
          </cell>
        </row>
        <row r="84">
          <cell r="D84">
            <v>39173</v>
          </cell>
          <cell r="E84">
            <v>3.7719999999999998</v>
          </cell>
          <cell r="F84">
            <v>-0.18</v>
          </cell>
          <cell r="G84">
            <v>-0.12</v>
          </cell>
          <cell r="H84">
            <v>-0.34499999999999997</v>
          </cell>
          <cell r="I84">
            <v>-0.61</v>
          </cell>
          <cell r="J84">
            <v>0.30499999999999999</v>
          </cell>
          <cell r="K84">
            <v>0.12</v>
          </cell>
          <cell r="L84">
            <v>0.20499999999999999</v>
          </cell>
          <cell r="M84">
            <v>5.0000000000000001E-3</v>
          </cell>
          <cell r="N84">
            <v>6.8823410312110006E-2</v>
          </cell>
          <cell r="O84">
            <v>-0.28999999999999998</v>
          </cell>
          <cell r="P84">
            <v>-0.15</v>
          </cell>
          <cell r="Q84">
            <v>-0.13500000000000001</v>
          </cell>
          <cell r="R84">
            <v>0</v>
          </cell>
          <cell r="S84">
            <v>0.185</v>
          </cell>
        </row>
        <row r="85">
          <cell r="D85">
            <v>39203</v>
          </cell>
          <cell r="E85">
            <v>3.7309999999999999</v>
          </cell>
          <cell r="F85">
            <v>-0.18</v>
          </cell>
          <cell r="G85">
            <v>-0.12</v>
          </cell>
          <cell r="H85">
            <v>-0.34499999999999997</v>
          </cell>
          <cell r="I85">
            <v>-0.61</v>
          </cell>
          <cell r="J85">
            <v>0.30499999999999999</v>
          </cell>
          <cell r="K85">
            <v>0.12</v>
          </cell>
          <cell r="L85">
            <v>0.20499999999999999</v>
          </cell>
          <cell r="M85">
            <v>5.0000000000000001E-3</v>
          </cell>
          <cell r="N85">
            <v>6.8863168185798004E-2</v>
          </cell>
          <cell r="O85">
            <v>-0.28999999999999998</v>
          </cell>
          <cell r="P85">
            <v>-0.15</v>
          </cell>
          <cell r="Q85">
            <v>-0.13500000000000001</v>
          </cell>
          <cell r="R85">
            <v>0</v>
          </cell>
          <cell r="S85">
            <v>0.185</v>
          </cell>
        </row>
        <row r="86">
          <cell r="D86">
            <v>39234</v>
          </cell>
          <cell r="E86">
            <v>3.746</v>
          </cell>
          <cell r="F86">
            <v>-0.18</v>
          </cell>
          <cell r="G86">
            <v>-0.12</v>
          </cell>
          <cell r="H86">
            <v>-0.34499999999999997</v>
          </cell>
          <cell r="I86">
            <v>-0.61</v>
          </cell>
          <cell r="J86">
            <v>0.30499999999999999</v>
          </cell>
          <cell r="K86">
            <v>0.12</v>
          </cell>
          <cell r="L86">
            <v>0</v>
          </cell>
          <cell r="M86">
            <v>5.0000000000000001E-3</v>
          </cell>
          <cell r="N86">
            <v>6.8904251322491006E-2</v>
          </cell>
          <cell r="O86">
            <v>-0.28999999999999998</v>
          </cell>
          <cell r="P86">
            <v>-0.15</v>
          </cell>
          <cell r="Q86">
            <v>-0.13500000000000001</v>
          </cell>
          <cell r="R86">
            <v>0</v>
          </cell>
          <cell r="S86">
            <v>0.185</v>
          </cell>
        </row>
        <row r="87">
          <cell r="D87">
            <v>39264</v>
          </cell>
          <cell r="E87">
            <v>3.754</v>
          </cell>
          <cell r="F87">
            <v>-0.18</v>
          </cell>
          <cell r="G87">
            <v>-0.12</v>
          </cell>
          <cell r="H87">
            <v>-0.34499999999999997</v>
          </cell>
          <cell r="I87">
            <v>-0.61</v>
          </cell>
          <cell r="J87">
            <v>0.30499999999999999</v>
          </cell>
          <cell r="K87">
            <v>0.12</v>
          </cell>
          <cell r="L87">
            <v>0</v>
          </cell>
          <cell r="M87">
            <v>5.0000000000000001E-3</v>
          </cell>
          <cell r="N87">
            <v>6.8944009197241002E-2</v>
          </cell>
          <cell r="O87">
            <v>-0.28999999999999998</v>
          </cell>
          <cell r="P87">
            <v>-0.15</v>
          </cell>
          <cell r="Q87">
            <v>-0.13500000000000001</v>
          </cell>
          <cell r="R87">
            <v>0</v>
          </cell>
          <cell r="S87">
            <v>0.185</v>
          </cell>
        </row>
        <row r="88">
          <cell r="D88">
            <v>39295</v>
          </cell>
          <cell r="E88">
            <v>3.7709999999999999</v>
          </cell>
          <cell r="F88">
            <v>-0.18</v>
          </cell>
          <cell r="G88">
            <v>-0.12</v>
          </cell>
          <cell r="H88">
            <v>-0.34499999999999997</v>
          </cell>
          <cell r="I88">
            <v>-0.61</v>
          </cell>
          <cell r="J88">
            <v>0.30499999999999999</v>
          </cell>
          <cell r="K88">
            <v>0.12</v>
          </cell>
          <cell r="L88">
            <v>0</v>
          </cell>
          <cell r="M88">
            <v>5.0000000000000001E-3</v>
          </cell>
          <cell r="N88">
            <v>6.8985092335032E-2</v>
          </cell>
          <cell r="O88">
            <v>-0.28999999999999998</v>
          </cell>
          <cell r="P88">
            <v>-0.15</v>
          </cell>
          <cell r="Q88">
            <v>-0.13500000000000001</v>
          </cell>
          <cell r="R88">
            <v>0</v>
          </cell>
          <cell r="S88">
            <v>0.185</v>
          </cell>
        </row>
        <row r="89">
          <cell r="D89">
            <v>39326</v>
          </cell>
          <cell r="E89">
            <v>3.7890000000000001</v>
          </cell>
          <cell r="F89">
            <v>-0.18</v>
          </cell>
          <cell r="G89">
            <v>-0.12</v>
          </cell>
          <cell r="H89">
            <v>-0.34499999999999997</v>
          </cell>
          <cell r="I89">
            <v>-0.61</v>
          </cell>
          <cell r="J89">
            <v>0.30499999999999999</v>
          </cell>
          <cell r="K89">
            <v>0.12</v>
          </cell>
          <cell r="L89">
            <v>0</v>
          </cell>
          <cell r="M89">
            <v>5.0000000000000001E-3</v>
          </cell>
          <cell r="N89">
            <v>6.9026175473381995E-2</v>
          </cell>
          <cell r="O89">
            <v>-0.28999999999999998</v>
          </cell>
          <cell r="P89">
            <v>-0.15</v>
          </cell>
          <cell r="Q89">
            <v>-0.13500000000000001</v>
          </cell>
          <cell r="R89">
            <v>0</v>
          </cell>
          <cell r="S89">
            <v>0.185</v>
          </cell>
        </row>
        <row r="90">
          <cell r="D90">
            <v>39356</v>
          </cell>
          <cell r="E90">
            <v>3.8090000000000002</v>
          </cell>
          <cell r="F90">
            <v>-0.18</v>
          </cell>
          <cell r="G90">
            <v>-0.12</v>
          </cell>
          <cell r="H90">
            <v>-0.34499999999999997</v>
          </cell>
          <cell r="I90">
            <v>-0.61</v>
          </cell>
          <cell r="J90">
            <v>0.30499999999999999</v>
          </cell>
          <cell r="K90">
            <v>0.12</v>
          </cell>
          <cell r="L90">
            <v>0</v>
          </cell>
          <cell r="M90">
            <v>5.0000000000000001E-3</v>
          </cell>
          <cell r="N90">
            <v>6.9065933349736999E-2</v>
          </cell>
          <cell r="O90">
            <v>-0.28999999999999998</v>
          </cell>
          <cell r="P90">
            <v>-0.15</v>
          </cell>
          <cell r="Q90">
            <v>-0.13500000000000001</v>
          </cell>
          <cell r="R90">
            <v>0</v>
          </cell>
          <cell r="S90">
            <v>0.185</v>
          </cell>
        </row>
        <row r="91">
          <cell r="D91">
            <v>39387</v>
          </cell>
          <cell r="E91">
            <v>3.9470000000000001</v>
          </cell>
          <cell r="F91">
            <v>-0.19</v>
          </cell>
          <cell r="G91">
            <v>-0.13250000000000001</v>
          </cell>
          <cell r="H91">
            <v>-0.28999999999999998</v>
          </cell>
          <cell r="I91">
            <v>-0.56499999999999995</v>
          </cell>
          <cell r="J91">
            <v>0.12</v>
          </cell>
          <cell r="K91">
            <v>7.0000000000000007E-2</v>
          </cell>
          <cell r="L91">
            <v>0</v>
          </cell>
          <cell r="M91">
            <v>5.0000000000000001E-3</v>
          </cell>
          <cell r="N91">
            <v>6.9107016489185005E-2</v>
          </cell>
          <cell r="O91">
            <v>0</v>
          </cell>
          <cell r="P91">
            <v>-0.14499999999999999</v>
          </cell>
          <cell r="Q91">
            <v>-0.13500000000000001</v>
          </cell>
          <cell r="R91">
            <v>0</v>
          </cell>
          <cell r="S91">
            <v>0.215</v>
          </cell>
        </row>
        <row r="92">
          <cell r="D92">
            <v>39417</v>
          </cell>
          <cell r="E92">
            <v>4.0880000000000001</v>
          </cell>
          <cell r="F92">
            <v>-0.19</v>
          </cell>
          <cell r="G92">
            <v>-0.1275</v>
          </cell>
          <cell r="H92">
            <v>-0.28999999999999998</v>
          </cell>
          <cell r="I92">
            <v>-0.56499999999999995</v>
          </cell>
          <cell r="J92">
            <v>0.12</v>
          </cell>
          <cell r="K92">
            <v>7.0000000000000007E-2</v>
          </cell>
          <cell r="L92">
            <v>0</v>
          </cell>
          <cell r="M92">
            <v>5.0000000000000001E-3</v>
          </cell>
          <cell r="N92">
            <v>6.9132706905602997E-2</v>
          </cell>
          <cell r="O92">
            <v>0.06</v>
          </cell>
          <cell r="P92">
            <v>-0.14749999999999999</v>
          </cell>
          <cell r="Q92">
            <v>-0.13750000000000001</v>
          </cell>
          <cell r="R92">
            <v>0</v>
          </cell>
          <cell r="S92">
            <v>0.21</v>
          </cell>
        </row>
        <row r="93">
          <cell r="D93">
            <v>39448</v>
          </cell>
          <cell r="E93">
            <v>4.1470000000000002</v>
          </cell>
          <cell r="F93">
            <v>-0.19</v>
          </cell>
          <cell r="G93">
            <v>-0.1275</v>
          </cell>
          <cell r="H93">
            <v>-0.28999999999999998</v>
          </cell>
          <cell r="I93">
            <v>-0.56499999999999995</v>
          </cell>
          <cell r="J93">
            <v>0.12</v>
          </cell>
          <cell r="K93">
            <v>7.0000000000000007E-2</v>
          </cell>
          <cell r="L93">
            <v>0</v>
          </cell>
          <cell r="M93">
            <v>5.0000000000000001E-3</v>
          </cell>
          <cell r="N93">
            <v>6.9154829554894007E-2</v>
          </cell>
          <cell r="O93">
            <v>0.13</v>
          </cell>
          <cell r="P93">
            <v>-0.15</v>
          </cell>
          <cell r="Q93">
            <v>-0.14000000000000001</v>
          </cell>
          <cell r="R93">
            <v>0</v>
          </cell>
          <cell r="S93">
            <v>0.22500000000000001</v>
          </cell>
        </row>
        <row r="94">
          <cell r="D94">
            <v>39479</v>
          </cell>
          <cell r="E94">
            <v>4.0369999999999999</v>
          </cell>
          <cell r="F94">
            <v>-0.19</v>
          </cell>
          <cell r="G94">
            <v>-0.1275</v>
          </cell>
          <cell r="H94">
            <v>-0.28999999999999998</v>
          </cell>
          <cell r="I94">
            <v>-0.56499999999999995</v>
          </cell>
          <cell r="J94">
            <v>0.12</v>
          </cell>
          <cell r="K94">
            <v>7.0000000000000007E-2</v>
          </cell>
          <cell r="L94">
            <v>0</v>
          </cell>
          <cell r="M94">
            <v>5.0000000000000001E-3</v>
          </cell>
          <cell r="N94">
            <v>6.9176952204345998E-2</v>
          </cell>
          <cell r="O94">
            <v>0</v>
          </cell>
          <cell r="P94">
            <v>-0.14249999999999999</v>
          </cell>
          <cell r="Q94">
            <v>-0.13250000000000001</v>
          </cell>
          <cell r="R94">
            <v>0</v>
          </cell>
          <cell r="S94">
            <v>0.28999999999999998</v>
          </cell>
        </row>
        <row r="95">
          <cell r="D95">
            <v>39508</v>
          </cell>
          <cell r="E95">
            <v>3.927</v>
          </cell>
          <cell r="F95">
            <v>-0.19</v>
          </cell>
          <cell r="G95">
            <v>-0.13250000000000001</v>
          </cell>
          <cell r="H95">
            <v>-0.28999999999999998</v>
          </cell>
          <cell r="I95">
            <v>-0.56499999999999995</v>
          </cell>
          <cell r="J95">
            <v>0.12</v>
          </cell>
          <cell r="K95">
            <v>7.0000000000000007E-2</v>
          </cell>
          <cell r="L95">
            <v>0</v>
          </cell>
          <cell r="M95">
            <v>5.0000000000000001E-3</v>
          </cell>
          <cell r="N95">
            <v>6.9197647586238004E-2</v>
          </cell>
          <cell r="O95">
            <v>-0.18</v>
          </cell>
          <cell r="P95">
            <v>-0.14000000000000001</v>
          </cell>
          <cell r="Q95">
            <v>-0.13</v>
          </cell>
          <cell r="R95">
            <v>0</v>
          </cell>
          <cell r="S95">
            <v>0.28499999999999998</v>
          </cell>
        </row>
        <row r="96">
          <cell r="D96">
            <v>39539</v>
          </cell>
          <cell r="E96">
            <v>3.8119999999999998</v>
          </cell>
          <cell r="F96">
            <v>-0.18</v>
          </cell>
          <cell r="G96">
            <v>-0.12</v>
          </cell>
          <cell r="H96">
            <v>-0.34499999999999997</v>
          </cell>
          <cell r="I96">
            <v>-0.64</v>
          </cell>
          <cell r="J96">
            <v>0.30499999999999999</v>
          </cell>
          <cell r="K96">
            <v>0.12</v>
          </cell>
          <cell r="L96">
            <v>0</v>
          </cell>
          <cell r="M96">
            <v>5.0000000000000001E-3</v>
          </cell>
          <cell r="N96">
            <v>6.9219770236003994E-2</v>
          </cell>
          <cell r="O96">
            <v>-0.28999999999999998</v>
          </cell>
          <cell r="P96">
            <v>-0.14499999999999999</v>
          </cell>
          <cell r="Q96">
            <v>-0.13500000000000001</v>
          </cell>
          <cell r="R96">
            <v>0</v>
          </cell>
          <cell r="S96">
            <v>0.185</v>
          </cell>
        </row>
        <row r="97">
          <cell r="D97">
            <v>39569</v>
          </cell>
          <cell r="E97">
            <v>3.7709999999999999</v>
          </cell>
          <cell r="F97">
            <v>-0.18</v>
          </cell>
          <cell r="G97">
            <v>-0.12</v>
          </cell>
          <cell r="H97">
            <v>-0.34499999999999997</v>
          </cell>
          <cell r="I97">
            <v>-0.64</v>
          </cell>
          <cell r="J97">
            <v>0.30499999999999999</v>
          </cell>
          <cell r="K97">
            <v>0.12</v>
          </cell>
          <cell r="L97">
            <v>0</v>
          </cell>
          <cell r="M97">
            <v>5.0000000000000001E-3</v>
          </cell>
          <cell r="N97">
            <v>6.9241179252059998E-2</v>
          </cell>
          <cell r="O97">
            <v>-0.28999999999999998</v>
          </cell>
          <cell r="P97">
            <v>-0.14499999999999999</v>
          </cell>
          <cell r="Q97">
            <v>-0.13500000000000001</v>
          </cell>
          <cell r="R97">
            <v>0</v>
          </cell>
          <cell r="S97">
            <v>0.185</v>
          </cell>
        </row>
        <row r="98">
          <cell r="D98">
            <v>39600</v>
          </cell>
          <cell r="E98">
            <v>3.786</v>
          </cell>
          <cell r="F98">
            <v>-0.18</v>
          </cell>
          <cell r="G98">
            <v>-0.12</v>
          </cell>
          <cell r="H98">
            <v>-0.34499999999999997</v>
          </cell>
          <cell r="I98">
            <v>-0.64</v>
          </cell>
          <cell r="J98">
            <v>0.30499999999999999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6.9263301902143998E-2</v>
          </cell>
          <cell r="O98">
            <v>-0.28999999999999998</v>
          </cell>
          <cell r="P98">
            <v>-0.14499999999999999</v>
          </cell>
          <cell r="Q98">
            <v>-0.13500000000000001</v>
          </cell>
          <cell r="R98">
            <v>0</v>
          </cell>
          <cell r="S98">
            <v>0.185</v>
          </cell>
        </row>
        <row r="99">
          <cell r="D99">
            <v>39630</v>
          </cell>
          <cell r="E99">
            <v>3.794</v>
          </cell>
          <cell r="F99">
            <v>-0.18</v>
          </cell>
          <cell r="G99">
            <v>-0.12</v>
          </cell>
          <cell r="H99">
            <v>-0.34499999999999997</v>
          </cell>
          <cell r="I99">
            <v>-0.64</v>
          </cell>
          <cell r="J99">
            <v>0.30499999999999999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6.9284710918508005E-2</v>
          </cell>
          <cell r="O99">
            <v>-0.28999999999999998</v>
          </cell>
          <cell r="P99">
            <v>-0.14499999999999999</v>
          </cell>
          <cell r="Q99">
            <v>-0.13500000000000001</v>
          </cell>
          <cell r="R99">
            <v>0</v>
          </cell>
          <cell r="S99">
            <v>0.185</v>
          </cell>
        </row>
        <row r="100">
          <cell r="D100">
            <v>39661</v>
          </cell>
          <cell r="E100">
            <v>3.8109999999999999</v>
          </cell>
          <cell r="F100">
            <v>-0.18</v>
          </cell>
          <cell r="G100">
            <v>-0.12</v>
          </cell>
          <cell r="H100">
            <v>-0.34499999999999997</v>
          </cell>
          <cell r="I100">
            <v>-0.64</v>
          </cell>
          <cell r="J100">
            <v>0.30499999999999999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6.9306833568911E-2</v>
          </cell>
          <cell r="O100">
            <v>-0.28999999999999998</v>
          </cell>
          <cell r="P100">
            <v>-0.14499999999999999</v>
          </cell>
          <cell r="Q100">
            <v>-0.13500000000000001</v>
          </cell>
          <cell r="R100">
            <v>0</v>
          </cell>
          <cell r="S100">
            <v>0.185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Price Sheet"/>
      <sheetName val="Spreads"/>
      <sheetName val="Map"/>
      <sheetName val="Data"/>
      <sheetName val="Variable Rates"/>
      <sheetName val="Indicies"/>
      <sheetName val="Sheet1"/>
    </sheetNames>
    <sheetDataSet>
      <sheetData sheetId="0"/>
      <sheetData sheetId="1"/>
      <sheetData sheetId="2"/>
      <sheetData sheetId="3"/>
      <sheetData sheetId="4">
        <row r="29">
          <cell r="AC29">
            <v>3.8800000000000001E-2</v>
          </cell>
          <cell r="AD29">
            <v>1.6400000000000001E-2</v>
          </cell>
          <cell r="AE29">
            <v>2.2000000000000001E-3</v>
          </cell>
        </row>
        <row r="30">
          <cell r="AC30">
            <v>3.8800000000000001E-2</v>
          </cell>
          <cell r="AD30">
            <v>3.3799999999999997E-2</v>
          </cell>
          <cell r="AE30">
            <v>2.2000000000000001E-3</v>
          </cell>
        </row>
        <row r="31">
          <cell r="AC31">
            <v>4.7500000000000001E-2</v>
          </cell>
          <cell r="AD31">
            <v>1.6400000000000001E-2</v>
          </cell>
          <cell r="AE31">
            <v>9.7000000000000003E-3</v>
          </cell>
        </row>
        <row r="32">
          <cell r="AC32">
            <v>0.05</v>
          </cell>
          <cell r="AD32">
            <v>2.24E-2</v>
          </cell>
          <cell r="AE32">
            <v>9.7000000000000003E-3</v>
          </cell>
        </row>
        <row r="33">
          <cell r="AC33">
            <v>1.7299999999999999E-2</v>
          </cell>
        </row>
        <row r="34">
          <cell r="AC34">
            <v>1.0999999999999999E-2</v>
          </cell>
        </row>
        <row r="35">
          <cell r="AC35">
            <v>8.3999999999999995E-3</v>
          </cell>
          <cell r="AD35">
            <v>0.03</v>
          </cell>
          <cell r="AE35">
            <v>2.2000000000000001E-3</v>
          </cell>
        </row>
        <row r="36">
          <cell r="AC36">
            <v>4.1E-5</v>
          </cell>
          <cell r="AE36">
            <v>9.7000000000000003E-3</v>
          </cell>
          <cell r="AF36">
            <v>612.46</v>
          </cell>
        </row>
        <row r="37">
          <cell r="AC37">
            <v>4.1E-5</v>
          </cell>
          <cell r="AE37">
            <v>9.7000000000000003E-3</v>
          </cell>
          <cell r="AF37">
            <v>277.37</v>
          </cell>
        </row>
        <row r="38">
          <cell r="AC38">
            <v>4.1E-5</v>
          </cell>
          <cell r="AE38">
            <v>9.7000000000000003E-3</v>
          </cell>
          <cell r="AF38">
            <v>335.09</v>
          </cell>
        </row>
        <row r="39">
          <cell r="AC39">
            <v>3.8800000000000001E-2</v>
          </cell>
          <cell r="AD39">
            <v>3.0000000000000001E-3</v>
          </cell>
          <cell r="AE39">
            <v>2.2000000000000001E-3</v>
          </cell>
        </row>
        <row r="40">
          <cell r="AC40">
            <v>1.55E-2</v>
          </cell>
          <cell r="AD40">
            <v>5.7999999999999996E-3</v>
          </cell>
          <cell r="AE40">
            <v>2.2000000000000001E-3</v>
          </cell>
        </row>
        <row r="44">
          <cell r="AC44">
            <v>3.8800000000000001E-2</v>
          </cell>
          <cell r="AD44">
            <v>3.0999999999999999E-3</v>
          </cell>
          <cell r="AE44">
            <v>2.2000000000000001E-3</v>
          </cell>
        </row>
        <row r="45">
          <cell r="AC45">
            <v>3.78E-2</v>
          </cell>
          <cell r="AD45">
            <v>2.4500000000000001E-2</v>
          </cell>
        </row>
        <row r="46">
          <cell r="AC46">
            <v>1.5599999999999999E-2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Perm</v>
          </cell>
          <cell r="C1" t="str">
            <v>SJ</v>
          </cell>
          <cell r="D1" t="str">
            <v>Socal</v>
          </cell>
          <cell r="E1" t="str">
            <v>NW WY Pool</v>
          </cell>
          <cell r="F1" t="str">
            <v>Waha</v>
          </cell>
          <cell r="G1" t="str">
            <v>Perm/Socal</v>
          </cell>
          <cell r="H1" t="str">
            <v>SJ/Socal</v>
          </cell>
          <cell r="I1" t="str">
            <v>SJ/Perm</v>
          </cell>
          <cell r="J1" t="str">
            <v>Key/Waha</v>
          </cell>
          <cell r="K1" t="str">
            <v>Bln/Waha</v>
          </cell>
          <cell r="L1" t="str">
            <v>Bln/Rocks</v>
          </cell>
          <cell r="M1" t="str">
            <v>Malin</v>
          </cell>
          <cell r="N1" t="str">
            <v>Pge CG</v>
          </cell>
          <cell r="O1" t="str">
            <v>Aeco</v>
          </cell>
          <cell r="P1" t="str">
            <v>Sumas</v>
          </cell>
          <cell r="Q1" t="str">
            <v>Stanfield</v>
          </cell>
          <cell r="R1" t="str">
            <v>Socal/CG</v>
          </cell>
          <cell r="S1" t="str">
            <v>Malin/CG</v>
          </cell>
          <cell r="T1" t="str">
            <v>PGT Kingsgate</v>
          </cell>
          <cell r="U1" t="str">
            <v>Henry Hub</v>
          </cell>
          <cell r="V1" t="str">
            <v>CIG, Rox</v>
          </cell>
          <cell r="W1" t="str">
            <v>Questar, CIG</v>
          </cell>
          <cell r="X1" t="str">
            <v>Kern River, Rox</v>
          </cell>
          <cell r="Y1" t="str">
            <v>Chicago LDC</v>
          </cell>
          <cell r="Z1" t="str">
            <v>Katy</v>
          </cell>
          <cell r="AA1" t="str">
            <v>NGPL Midcon</v>
          </cell>
          <cell r="AB1" t="str">
            <v>Northern(demarc)</v>
          </cell>
          <cell r="AC1" t="str">
            <v>PEPL</v>
          </cell>
          <cell r="AD1" t="str">
            <v>Dawn</v>
          </cell>
        </row>
        <row r="2">
          <cell r="A2">
            <v>36404</v>
          </cell>
          <cell r="B2">
            <v>2.77</v>
          </cell>
          <cell r="C2">
            <v>2.625</v>
          </cell>
          <cell r="D2">
            <v>2.92</v>
          </cell>
          <cell r="E2">
            <v>2.4900000000000002</v>
          </cell>
          <cell r="F2">
            <v>2.84</v>
          </cell>
          <cell r="G2">
            <v>0.14999999999999991</v>
          </cell>
          <cell r="H2">
            <v>0.29499999999999993</v>
          </cell>
          <cell r="I2">
            <v>0.14500000000000002</v>
          </cell>
          <cell r="J2">
            <v>6.999999999999984E-2</v>
          </cell>
          <cell r="K2">
            <v>0.21499999999999986</v>
          </cell>
          <cell r="L2">
            <v>0.13499999999999979</v>
          </cell>
          <cell r="M2">
            <v>2.6</v>
          </cell>
          <cell r="N2">
            <v>2.9849999999999999</v>
          </cell>
          <cell r="O2">
            <v>3.375</v>
          </cell>
          <cell r="P2">
            <v>2.37</v>
          </cell>
          <cell r="Q2">
            <v>2.4900000000000002</v>
          </cell>
          <cell r="R2">
            <v>6.4999999999999947E-2</v>
          </cell>
          <cell r="S2">
            <v>0.38499999999999979</v>
          </cell>
          <cell r="T2">
            <v>2.4449999999999998</v>
          </cell>
          <cell r="U2">
            <v>2.875</v>
          </cell>
          <cell r="V2">
            <v>2.4900000000000002</v>
          </cell>
          <cell r="W2">
            <v>2.48</v>
          </cell>
          <cell r="X2">
            <v>2.5049999999999999</v>
          </cell>
          <cell r="Y2">
            <v>2.915</v>
          </cell>
          <cell r="Z2">
            <v>2.89</v>
          </cell>
          <cell r="AA2">
            <v>2.72</v>
          </cell>
          <cell r="AB2">
            <v>2.7749999999999999</v>
          </cell>
        </row>
        <row r="3">
          <cell r="A3">
            <v>36405</v>
          </cell>
          <cell r="B3">
            <v>2.61</v>
          </cell>
          <cell r="C3">
            <v>2.5</v>
          </cell>
          <cell r="D3">
            <v>2.8149999999999999</v>
          </cell>
          <cell r="E3">
            <v>2.375</v>
          </cell>
          <cell r="F3">
            <v>2.65</v>
          </cell>
          <cell r="G3">
            <v>0.20500000000000007</v>
          </cell>
          <cell r="H3">
            <v>0.31499999999999995</v>
          </cell>
          <cell r="I3">
            <v>0.10999999999999988</v>
          </cell>
          <cell r="J3">
            <v>4.0000000000000036E-2</v>
          </cell>
          <cell r="K3">
            <v>0.14999999999999991</v>
          </cell>
          <cell r="L3">
            <v>0.125</v>
          </cell>
          <cell r="M3">
            <v>2.54</v>
          </cell>
          <cell r="N3">
            <v>2.9449999999999998</v>
          </cell>
          <cell r="O3">
            <v>3.33</v>
          </cell>
          <cell r="P3">
            <v>2.3199999999999998</v>
          </cell>
          <cell r="Q3">
            <v>2.42</v>
          </cell>
          <cell r="R3">
            <v>0.12999999999999989</v>
          </cell>
          <cell r="S3">
            <v>0.4049999999999998</v>
          </cell>
          <cell r="T3">
            <v>2.3650000000000002</v>
          </cell>
          <cell r="U3">
            <v>2.7149999999999999</v>
          </cell>
          <cell r="V3">
            <v>2.38</v>
          </cell>
          <cell r="W3">
            <v>2.395</v>
          </cell>
          <cell r="X3">
            <v>2.3849999999999998</v>
          </cell>
          <cell r="Y3">
            <v>2.78</v>
          </cell>
          <cell r="Z3">
            <v>2.6850000000000001</v>
          </cell>
          <cell r="AA3">
            <v>2.61</v>
          </cell>
          <cell r="AB3">
            <v>2.6749999999999998</v>
          </cell>
        </row>
        <row r="4">
          <cell r="A4">
            <v>36406</v>
          </cell>
          <cell r="B4">
            <v>2.4700000000000002</v>
          </cell>
          <cell r="C4">
            <v>2.33</v>
          </cell>
          <cell r="D4">
            <v>2.7149999999999999</v>
          </cell>
          <cell r="E4">
            <v>2.2450000000000001</v>
          </cell>
          <cell r="F4">
            <v>2.5150000000000001</v>
          </cell>
          <cell r="G4">
            <v>0.24499999999999966</v>
          </cell>
          <cell r="H4">
            <v>0.38499999999999979</v>
          </cell>
          <cell r="I4">
            <v>0.14000000000000012</v>
          </cell>
          <cell r="J4">
            <v>4.4999999999999929E-2</v>
          </cell>
          <cell r="K4">
            <v>0.18500000000000005</v>
          </cell>
          <cell r="L4">
            <v>8.4999999999999964E-2</v>
          </cell>
          <cell r="M4">
            <v>2.4300000000000002</v>
          </cell>
          <cell r="N4">
            <v>2.8149999999999999</v>
          </cell>
          <cell r="O4">
            <v>3.14</v>
          </cell>
          <cell r="P4">
            <v>2.2200000000000002</v>
          </cell>
          <cell r="Q4">
            <v>2.335</v>
          </cell>
          <cell r="R4">
            <v>0.10000000000000009</v>
          </cell>
          <cell r="S4">
            <v>0.38499999999999979</v>
          </cell>
          <cell r="T4">
            <v>2.2599999999999998</v>
          </cell>
          <cell r="U4">
            <v>2.56</v>
          </cell>
          <cell r="V4">
            <v>2.2450000000000001</v>
          </cell>
          <cell r="W4">
            <v>2.2200000000000002</v>
          </cell>
          <cell r="X4">
            <v>2.2599999999999998</v>
          </cell>
          <cell r="Y4">
            <v>2.6150000000000002</v>
          </cell>
          <cell r="Z4">
            <v>2.54</v>
          </cell>
          <cell r="AA4">
            <v>2.4849999999999999</v>
          </cell>
          <cell r="AB4">
            <v>2.57</v>
          </cell>
        </row>
        <row r="5">
          <cell r="A5">
            <v>36407</v>
          </cell>
          <cell r="B5">
            <v>2.23</v>
          </cell>
          <cell r="C5">
            <v>2.0499999999999998</v>
          </cell>
          <cell r="D5">
            <v>2.4449999999999998</v>
          </cell>
          <cell r="E5">
            <v>2.0750000000000002</v>
          </cell>
          <cell r="F5">
            <v>2.3250000000000002</v>
          </cell>
          <cell r="G5">
            <v>0.21499999999999986</v>
          </cell>
          <cell r="H5">
            <v>0.39500000000000002</v>
          </cell>
          <cell r="I5">
            <v>0.18000000000000016</v>
          </cell>
          <cell r="J5">
            <v>9.5000000000000195E-2</v>
          </cell>
          <cell r="K5">
            <v>0.27500000000000036</v>
          </cell>
          <cell r="L5">
            <v>-2.5000000000000355E-2</v>
          </cell>
          <cell r="M5">
            <v>2.2999999999999998</v>
          </cell>
          <cell r="N5">
            <v>2.63</v>
          </cell>
          <cell r="O5">
            <v>3.0750000000000002</v>
          </cell>
          <cell r="P5">
            <v>2.11</v>
          </cell>
          <cell r="Q5">
            <v>2.1749999999999998</v>
          </cell>
          <cell r="R5">
            <v>0.18500000000000005</v>
          </cell>
          <cell r="S5">
            <v>0.33000000000000007</v>
          </cell>
          <cell r="T5">
            <v>2.16</v>
          </cell>
          <cell r="U5">
            <v>2.4649999999999999</v>
          </cell>
          <cell r="V5">
            <v>2.0750000000000002</v>
          </cell>
          <cell r="W5">
            <v>2.06</v>
          </cell>
          <cell r="X5">
            <v>2.0950000000000002</v>
          </cell>
          <cell r="Y5">
            <v>2.5449999999999999</v>
          </cell>
          <cell r="Z5">
            <v>2.4249999999999998</v>
          </cell>
          <cell r="AA5">
            <v>2.3149999999999999</v>
          </cell>
          <cell r="AB5">
            <v>2.3849999999999998</v>
          </cell>
        </row>
        <row r="6">
          <cell r="A6">
            <v>36408</v>
          </cell>
          <cell r="B6">
            <v>2.23</v>
          </cell>
          <cell r="C6">
            <v>2.0499999999999998</v>
          </cell>
          <cell r="D6">
            <v>2.4449999999999998</v>
          </cell>
          <cell r="E6">
            <v>2.0750000000000002</v>
          </cell>
          <cell r="F6">
            <v>2.3250000000000002</v>
          </cell>
          <cell r="G6">
            <v>0.21499999999999986</v>
          </cell>
          <cell r="H6">
            <v>0.39500000000000002</v>
          </cell>
          <cell r="I6">
            <v>0.18000000000000016</v>
          </cell>
          <cell r="J6">
            <v>9.5000000000000195E-2</v>
          </cell>
          <cell r="K6">
            <v>0.27500000000000036</v>
          </cell>
          <cell r="L6">
            <v>-2.5000000000000355E-2</v>
          </cell>
          <cell r="M6">
            <v>2.2999999999999998</v>
          </cell>
          <cell r="N6">
            <v>2.63</v>
          </cell>
          <cell r="O6">
            <v>3.0750000000000002</v>
          </cell>
          <cell r="P6">
            <v>2.11</v>
          </cell>
          <cell r="Q6">
            <v>2.1749999999999998</v>
          </cell>
          <cell r="R6">
            <v>0.18500000000000005</v>
          </cell>
          <cell r="S6">
            <v>0.33000000000000007</v>
          </cell>
          <cell r="T6">
            <v>2.16</v>
          </cell>
          <cell r="U6">
            <v>2.4649999999999999</v>
          </cell>
          <cell r="V6">
            <v>2.0750000000000002</v>
          </cell>
          <cell r="W6">
            <v>2.06</v>
          </cell>
          <cell r="X6">
            <v>2.0950000000000002</v>
          </cell>
          <cell r="Y6">
            <v>2.5449999999999999</v>
          </cell>
          <cell r="Z6">
            <v>2.4249999999999998</v>
          </cell>
          <cell r="AA6">
            <v>2.3149999999999999</v>
          </cell>
          <cell r="AB6">
            <v>2.3849999999999998</v>
          </cell>
        </row>
        <row r="7">
          <cell r="A7">
            <v>36409</v>
          </cell>
          <cell r="B7">
            <v>2.23</v>
          </cell>
          <cell r="C7">
            <v>2.0499999999999998</v>
          </cell>
          <cell r="D7">
            <v>2.4449999999999998</v>
          </cell>
          <cell r="E7">
            <v>2.0750000000000002</v>
          </cell>
          <cell r="F7">
            <v>2.3250000000000002</v>
          </cell>
          <cell r="G7">
            <v>0.21499999999999986</v>
          </cell>
          <cell r="H7">
            <v>0.39500000000000002</v>
          </cell>
          <cell r="I7">
            <v>0.18000000000000016</v>
          </cell>
          <cell r="J7">
            <v>9.5000000000000195E-2</v>
          </cell>
          <cell r="K7">
            <v>0.27500000000000036</v>
          </cell>
          <cell r="L7">
            <v>-2.5000000000000355E-2</v>
          </cell>
          <cell r="M7">
            <v>2.2999999999999998</v>
          </cell>
          <cell r="N7">
            <v>2.63</v>
          </cell>
          <cell r="O7">
            <v>3.0750000000000002</v>
          </cell>
          <cell r="P7">
            <v>2.11</v>
          </cell>
          <cell r="Q7">
            <v>2.1749999999999998</v>
          </cell>
          <cell r="R7">
            <v>0.18500000000000005</v>
          </cell>
          <cell r="S7">
            <v>0.33000000000000007</v>
          </cell>
          <cell r="T7">
            <v>2.16</v>
          </cell>
          <cell r="U7">
            <v>2.4649999999999999</v>
          </cell>
          <cell r="V7">
            <v>2.0750000000000002</v>
          </cell>
          <cell r="W7">
            <v>2.06</v>
          </cell>
          <cell r="X7">
            <v>2.0950000000000002</v>
          </cell>
          <cell r="Y7">
            <v>2.5449999999999999</v>
          </cell>
          <cell r="Z7">
            <v>2.4249999999999998</v>
          </cell>
          <cell r="AA7">
            <v>2.3149999999999999</v>
          </cell>
          <cell r="AB7">
            <v>2.3849999999999998</v>
          </cell>
        </row>
        <row r="8">
          <cell r="A8">
            <v>36410</v>
          </cell>
          <cell r="B8">
            <v>2.23</v>
          </cell>
          <cell r="C8">
            <v>2.0499999999999998</v>
          </cell>
          <cell r="D8">
            <v>2.4449999999999998</v>
          </cell>
          <cell r="E8">
            <v>2.0750000000000002</v>
          </cell>
          <cell r="F8">
            <v>2.3250000000000002</v>
          </cell>
          <cell r="G8">
            <v>0.21499999999999986</v>
          </cell>
          <cell r="H8">
            <v>0.39500000000000002</v>
          </cell>
          <cell r="I8">
            <v>0.18000000000000016</v>
          </cell>
          <cell r="J8">
            <v>9.5000000000000195E-2</v>
          </cell>
          <cell r="K8">
            <v>0.27500000000000036</v>
          </cell>
          <cell r="L8">
            <v>-2.5000000000000355E-2</v>
          </cell>
          <cell r="M8">
            <v>2.2999999999999998</v>
          </cell>
          <cell r="N8">
            <v>2.63</v>
          </cell>
          <cell r="O8">
            <v>3.0750000000000002</v>
          </cell>
          <cell r="P8">
            <v>2.11</v>
          </cell>
          <cell r="Q8">
            <v>2.1749999999999998</v>
          </cell>
          <cell r="R8">
            <v>0.18500000000000005</v>
          </cell>
          <cell r="S8">
            <v>0.33000000000000007</v>
          </cell>
          <cell r="T8">
            <v>2.16</v>
          </cell>
          <cell r="U8">
            <v>2.4649999999999999</v>
          </cell>
          <cell r="V8">
            <v>2.0750000000000002</v>
          </cell>
          <cell r="W8">
            <v>2.06</v>
          </cell>
          <cell r="X8">
            <v>2.0950000000000002</v>
          </cell>
          <cell r="Y8">
            <v>2.5449999999999999</v>
          </cell>
          <cell r="Z8">
            <v>2.4249999999999998</v>
          </cell>
          <cell r="AA8">
            <v>2.3149999999999999</v>
          </cell>
          <cell r="AB8">
            <v>2.3849999999999998</v>
          </cell>
        </row>
        <row r="9">
          <cell r="A9">
            <v>36411</v>
          </cell>
          <cell r="B9">
            <v>2.4300000000000002</v>
          </cell>
          <cell r="C9">
            <v>2.2549999999999999</v>
          </cell>
          <cell r="D9">
            <v>2.625</v>
          </cell>
          <cell r="E9">
            <v>2.1749999999999998</v>
          </cell>
          <cell r="F9">
            <v>2.48</v>
          </cell>
          <cell r="G9">
            <v>0.19499999999999984</v>
          </cell>
          <cell r="H9">
            <v>0.37000000000000011</v>
          </cell>
          <cell r="I9">
            <v>0.17500000000000027</v>
          </cell>
          <cell r="J9">
            <v>4.9999999999999822E-2</v>
          </cell>
          <cell r="K9">
            <v>0.22500000000000009</v>
          </cell>
          <cell r="L9">
            <v>8.0000000000000071E-2</v>
          </cell>
          <cell r="M9">
            <v>2.41</v>
          </cell>
          <cell r="N9">
            <v>2.77</v>
          </cell>
          <cell r="O9">
            <v>3.08</v>
          </cell>
          <cell r="P9">
            <v>2.1349999999999998</v>
          </cell>
          <cell r="Q9">
            <v>2.23</v>
          </cell>
          <cell r="R9">
            <v>0.14500000000000002</v>
          </cell>
          <cell r="S9">
            <v>0.35999999999999988</v>
          </cell>
          <cell r="T9">
            <v>2.2050000000000001</v>
          </cell>
          <cell r="U9">
            <v>2.5649999999999999</v>
          </cell>
          <cell r="V9">
            <v>2.1800000000000002</v>
          </cell>
          <cell r="W9">
            <v>2.1749999999999998</v>
          </cell>
          <cell r="X9">
            <v>2.1800000000000002</v>
          </cell>
          <cell r="Y9">
            <v>2.625</v>
          </cell>
          <cell r="Z9">
            <v>2.5350000000000001</v>
          </cell>
          <cell r="AA9">
            <v>2.4249999999999998</v>
          </cell>
          <cell r="AB9">
            <v>2.5099999999999998</v>
          </cell>
        </row>
        <row r="10">
          <cell r="A10">
            <v>36412</v>
          </cell>
          <cell r="B10">
            <v>2.54</v>
          </cell>
          <cell r="C10">
            <v>2.3849999999999998</v>
          </cell>
          <cell r="D10">
            <v>2.73</v>
          </cell>
          <cell r="E10">
            <v>2.27</v>
          </cell>
          <cell r="F10">
            <v>2.58</v>
          </cell>
          <cell r="G10">
            <v>0.18999999999999995</v>
          </cell>
          <cell r="H10">
            <v>0.3450000000000002</v>
          </cell>
          <cell r="I10">
            <v>0.15500000000000025</v>
          </cell>
          <cell r="J10">
            <v>4.0000000000000036E-2</v>
          </cell>
          <cell r="K10">
            <v>0.19500000000000028</v>
          </cell>
          <cell r="L10">
            <v>0.11499999999999977</v>
          </cell>
          <cell r="M10">
            <v>2.4700000000000002</v>
          </cell>
          <cell r="N10">
            <v>2.8450000000000002</v>
          </cell>
          <cell r="O10">
            <v>3.085</v>
          </cell>
          <cell r="P10">
            <v>2.1949999999999998</v>
          </cell>
          <cell r="Q10">
            <v>2.2799999999999998</v>
          </cell>
          <cell r="R10">
            <v>0.11500000000000021</v>
          </cell>
          <cell r="S10">
            <v>0.375</v>
          </cell>
          <cell r="T10">
            <v>2.2450000000000001</v>
          </cell>
          <cell r="U10">
            <v>2.665</v>
          </cell>
          <cell r="V10">
            <v>2.2749999999999999</v>
          </cell>
          <cell r="W10">
            <v>2.2549999999999999</v>
          </cell>
          <cell r="X10">
            <v>2.2749999999999999</v>
          </cell>
          <cell r="Y10">
            <v>2.7149999999999999</v>
          </cell>
          <cell r="Z10">
            <v>2.6349999999999998</v>
          </cell>
          <cell r="AA10">
            <v>2.5099999999999998</v>
          </cell>
          <cell r="AB10">
            <v>2.6</v>
          </cell>
        </row>
        <row r="11">
          <cell r="A11">
            <v>36413</v>
          </cell>
          <cell r="B11">
            <v>2.61</v>
          </cell>
          <cell r="C11">
            <v>2.4700000000000002</v>
          </cell>
          <cell r="D11">
            <v>2.7949999999999999</v>
          </cell>
          <cell r="E11">
            <v>2.3450000000000002</v>
          </cell>
          <cell r="F11">
            <v>2.65</v>
          </cell>
          <cell r="G11">
            <v>0.18500000000000005</v>
          </cell>
          <cell r="H11">
            <v>0.32499999999999973</v>
          </cell>
          <cell r="I11">
            <v>0.13999999999999968</v>
          </cell>
          <cell r="J11">
            <v>4.0000000000000036E-2</v>
          </cell>
          <cell r="K11">
            <v>0.17999999999999972</v>
          </cell>
          <cell r="L11">
            <v>0.125</v>
          </cell>
          <cell r="M11">
            <v>2.5099999999999998</v>
          </cell>
          <cell r="N11">
            <v>2.88</v>
          </cell>
          <cell r="O11">
            <v>3.22</v>
          </cell>
          <cell r="P11">
            <v>2.2999999999999998</v>
          </cell>
          <cell r="Q11">
            <v>2.3450000000000002</v>
          </cell>
          <cell r="R11">
            <v>8.4999999999999964E-2</v>
          </cell>
          <cell r="S11">
            <v>0.37000000000000011</v>
          </cell>
          <cell r="T11">
            <v>2.3149999999999999</v>
          </cell>
          <cell r="U11">
            <v>2.75</v>
          </cell>
          <cell r="V11">
            <v>2.34</v>
          </cell>
          <cell r="W11">
            <v>2.3199999999999998</v>
          </cell>
          <cell r="X11">
            <v>2.34</v>
          </cell>
          <cell r="Y11">
            <v>2.8250000000000002</v>
          </cell>
          <cell r="Z11">
            <v>2.7050000000000001</v>
          </cell>
          <cell r="AA11">
            <v>2.58</v>
          </cell>
          <cell r="AB11">
            <v>2.625</v>
          </cell>
        </row>
        <row r="12">
          <cell r="A12">
            <v>36414</v>
          </cell>
          <cell r="B12">
            <v>2.68</v>
          </cell>
          <cell r="C12">
            <v>2.54</v>
          </cell>
          <cell r="D12">
            <v>2.7949999999999999</v>
          </cell>
          <cell r="E12">
            <v>2.4300000000000002</v>
          </cell>
          <cell r="F12">
            <v>2.76</v>
          </cell>
          <cell r="G12">
            <v>0.11499999999999977</v>
          </cell>
          <cell r="H12">
            <v>0.25499999999999989</v>
          </cell>
          <cell r="I12">
            <v>0.14000000000000012</v>
          </cell>
          <cell r="J12">
            <v>7.9999999999999627E-2</v>
          </cell>
          <cell r="K12">
            <v>0.21999999999999975</v>
          </cell>
          <cell r="L12">
            <v>0.10999999999999988</v>
          </cell>
          <cell r="M12">
            <v>2.57</v>
          </cell>
          <cell r="N12">
            <v>2.87</v>
          </cell>
          <cell r="O12">
            <v>3.2949999999999999</v>
          </cell>
          <cell r="P12">
            <v>2.4</v>
          </cell>
          <cell r="Q12">
            <v>2.4550000000000001</v>
          </cell>
          <cell r="R12">
            <v>7.5000000000000178E-2</v>
          </cell>
          <cell r="S12">
            <v>0.30000000000000027</v>
          </cell>
          <cell r="T12">
            <v>2.4300000000000002</v>
          </cell>
          <cell r="U12">
            <v>2.84</v>
          </cell>
          <cell r="V12">
            <v>2.4249999999999998</v>
          </cell>
          <cell r="W12">
            <v>2.4</v>
          </cell>
          <cell r="X12">
            <v>2.4350000000000001</v>
          </cell>
          <cell r="Y12">
            <v>2.9049999999999998</v>
          </cell>
          <cell r="Z12">
            <v>2.8149999999999999</v>
          </cell>
          <cell r="AA12">
            <v>2.7050000000000001</v>
          </cell>
          <cell r="AB12">
            <v>2.8</v>
          </cell>
        </row>
        <row r="13">
          <cell r="A13">
            <v>36415</v>
          </cell>
          <cell r="B13">
            <v>2.68</v>
          </cell>
          <cell r="C13">
            <v>2.54</v>
          </cell>
          <cell r="D13">
            <v>2.7949999999999999</v>
          </cell>
          <cell r="E13">
            <v>2.4300000000000002</v>
          </cell>
          <cell r="F13">
            <v>2.76</v>
          </cell>
          <cell r="G13">
            <v>0.11499999999999977</v>
          </cell>
          <cell r="H13">
            <v>0.25499999999999989</v>
          </cell>
          <cell r="I13">
            <v>0.14000000000000012</v>
          </cell>
          <cell r="J13">
            <v>7.9999999999999627E-2</v>
          </cell>
          <cell r="K13">
            <v>0.21999999999999975</v>
          </cell>
          <cell r="L13">
            <v>0.10999999999999988</v>
          </cell>
          <cell r="M13">
            <v>2.57</v>
          </cell>
          <cell r="N13">
            <v>2.87</v>
          </cell>
          <cell r="O13">
            <v>3.2949999999999999</v>
          </cell>
          <cell r="P13">
            <v>2.4</v>
          </cell>
          <cell r="Q13">
            <v>2.4550000000000001</v>
          </cell>
          <cell r="R13">
            <v>7.5000000000000178E-2</v>
          </cell>
          <cell r="S13">
            <v>0.30000000000000027</v>
          </cell>
          <cell r="T13">
            <v>2.4300000000000002</v>
          </cell>
          <cell r="U13">
            <v>2.84</v>
          </cell>
          <cell r="V13">
            <v>2.4249999999999998</v>
          </cell>
          <cell r="W13">
            <v>2.4</v>
          </cell>
          <cell r="X13">
            <v>2.4350000000000001</v>
          </cell>
          <cell r="Y13">
            <v>2.9049999999999998</v>
          </cell>
          <cell r="Z13">
            <v>2.8149999999999999</v>
          </cell>
          <cell r="AA13">
            <v>2.7050000000000001</v>
          </cell>
          <cell r="AB13">
            <v>2.8</v>
          </cell>
        </row>
        <row r="14">
          <cell r="A14">
            <v>36416</v>
          </cell>
          <cell r="B14">
            <v>2.68</v>
          </cell>
          <cell r="C14">
            <v>2.54</v>
          </cell>
          <cell r="D14">
            <v>2.7949999999999999</v>
          </cell>
          <cell r="E14">
            <v>2.4300000000000002</v>
          </cell>
          <cell r="F14">
            <v>2.76</v>
          </cell>
          <cell r="G14">
            <v>0.11499999999999977</v>
          </cell>
          <cell r="H14">
            <v>0.25499999999999989</v>
          </cell>
          <cell r="I14">
            <v>0.14000000000000012</v>
          </cell>
          <cell r="J14">
            <v>7.9999999999999627E-2</v>
          </cell>
          <cell r="K14">
            <v>0.21999999999999975</v>
          </cell>
          <cell r="L14">
            <v>0.10999999999999988</v>
          </cell>
          <cell r="M14">
            <v>2.57</v>
          </cell>
          <cell r="N14">
            <v>2.87</v>
          </cell>
          <cell r="O14">
            <v>3.2949999999999999</v>
          </cell>
          <cell r="P14">
            <v>2.4</v>
          </cell>
          <cell r="Q14">
            <v>2.4550000000000001</v>
          </cell>
          <cell r="R14">
            <v>7.5000000000000178E-2</v>
          </cell>
          <cell r="S14">
            <v>0.30000000000000027</v>
          </cell>
          <cell r="T14">
            <v>2.4300000000000002</v>
          </cell>
          <cell r="U14">
            <v>2.84</v>
          </cell>
          <cell r="V14">
            <v>2.4249999999999998</v>
          </cell>
          <cell r="W14">
            <v>2.4</v>
          </cell>
          <cell r="X14">
            <v>2.4350000000000001</v>
          </cell>
          <cell r="Y14">
            <v>2.9049999999999998</v>
          </cell>
          <cell r="Z14">
            <v>2.8149999999999999</v>
          </cell>
          <cell r="AA14">
            <v>2.7050000000000001</v>
          </cell>
          <cell r="AB14">
            <v>2.8</v>
          </cell>
        </row>
        <row r="15">
          <cell r="A15">
            <v>36417</v>
          </cell>
          <cell r="B15">
            <v>2.66</v>
          </cell>
          <cell r="C15">
            <v>2.5499999999999998</v>
          </cell>
          <cell r="D15">
            <v>2.88</v>
          </cell>
          <cell r="E15">
            <v>2.4750000000000001</v>
          </cell>
          <cell r="F15">
            <v>2.72</v>
          </cell>
          <cell r="G15">
            <v>0.21999999999999975</v>
          </cell>
          <cell r="H15">
            <v>0.33000000000000007</v>
          </cell>
          <cell r="I15">
            <v>0.11000000000000032</v>
          </cell>
          <cell r="J15">
            <v>6.0000000000000053E-2</v>
          </cell>
          <cell r="K15">
            <v>0.17000000000000037</v>
          </cell>
          <cell r="L15">
            <v>7.4999999999999734E-2</v>
          </cell>
          <cell r="M15">
            <v>2.57</v>
          </cell>
          <cell r="N15">
            <v>2.9049999999999998</v>
          </cell>
          <cell r="O15">
            <v>3.2650000000000001</v>
          </cell>
          <cell r="P15">
            <v>2.4350000000000001</v>
          </cell>
          <cell r="Q15">
            <v>2.4550000000000001</v>
          </cell>
          <cell r="R15">
            <v>2.4999999999999911E-2</v>
          </cell>
          <cell r="S15">
            <v>0.33499999999999996</v>
          </cell>
          <cell r="T15">
            <v>2.4300000000000002</v>
          </cell>
          <cell r="U15">
            <v>2.8050000000000002</v>
          </cell>
          <cell r="V15">
            <v>2.4649999999999999</v>
          </cell>
          <cell r="W15">
            <v>2.4849999999999999</v>
          </cell>
          <cell r="X15">
            <v>2.4700000000000002</v>
          </cell>
          <cell r="Y15">
            <v>2.84</v>
          </cell>
          <cell r="Z15">
            <v>2.74</v>
          </cell>
          <cell r="AA15">
            <v>2.65</v>
          </cell>
          <cell r="AB15">
            <v>2.76</v>
          </cell>
        </row>
        <row r="16">
          <cell r="A16">
            <v>36418</v>
          </cell>
          <cell r="B16">
            <v>2.48</v>
          </cell>
          <cell r="C16">
            <v>2.415</v>
          </cell>
          <cell r="D16">
            <v>2.74</v>
          </cell>
          <cell r="E16">
            <v>2.37</v>
          </cell>
          <cell r="F16">
            <v>2.54</v>
          </cell>
          <cell r="G16">
            <v>0.26000000000000023</v>
          </cell>
          <cell r="H16">
            <v>0.32500000000000018</v>
          </cell>
          <cell r="I16">
            <v>6.4999999999999947E-2</v>
          </cell>
          <cell r="J16">
            <v>6.0000000000000053E-2</v>
          </cell>
          <cell r="K16">
            <v>0.125</v>
          </cell>
          <cell r="L16">
            <v>4.4999999999999929E-2</v>
          </cell>
          <cell r="M16">
            <v>2.4849999999999999</v>
          </cell>
          <cell r="N16">
            <v>2.83</v>
          </cell>
          <cell r="O16">
            <v>3.19</v>
          </cell>
          <cell r="P16">
            <v>2.3250000000000002</v>
          </cell>
          <cell r="Q16">
            <v>2.3650000000000002</v>
          </cell>
          <cell r="R16">
            <v>8.9999999999999858E-2</v>
          </cell>
          <cell r="S16">
            <v>0.3450000000000002</v>
          </cell>
          <cell r="T16">
            <v>2.33</v>
          </cell>
          <cell r="U16">
            <v>2.645</v>
          </cell>
          <cell r="V16">
            <v>2.36</v>
          </cell>
          <cell r="W16">
            <v>2.3450000000000002</v>
          </cell>
          <cell r="X16">
            <v>2.37</v>
          </cell>
          <cell r="Y16">
            <v>2.7250000000000001</v>
          </cell>
          <cell r="Z16">
            <v>2.5499999999999998</v>
          </cell>
          <cell r="AA16">
            <v>2.4700000000000002</v>
          </cell>
          <cell r="AB16">
            <v>2.54</v>
          </cell>
        </row>
        <row r="17">
          <cell r="A17">
            <v>36419</v>
          </cell>
          <cell r="B17">
            <v>2.37</v>
          </cell>
          <cell r="C17">
            <v>2.31</v>
          </cell>
          <cell r="D17">
            <v>2.64</v>
          </cell>
          <cell r="E17">
            <v>2.25</v>
          </cell>
          <cell r="F17">
            <v>2.41</v>
          </cell>
          <cell r="G17">
            <v>0.27</v>
          </cell>
          <cell r="H17">
            <v>0.33000000000000007</v>
          </cell>
          <cell r="I17">
            <v>6.0000000000000053E-2</v>
          </cell>
          <cell r="J17">
            <v>4.0000000000000036E-2</v>
          </cell>
          <cell r="K17">
            <v>0.10000000000000009</v>
          </cell>
          <cell r="L17">
            <v>6.0000000000000053E-2</v>
          </cell>
          <cell r="M17">
            <v>2.39</v>
          </cell>
          <cell r="N17">
            <v>2.7450000000000001</v>
          </cell>
          <cell r="O17">
            <v>3.08</v>
          </cell>
          <cell r="P17">
            <v>2.2149999999999999</v>
          </cell>
          <cell r="Q17">
            <v>2.2799999999999998</v>
          </cell>
          <cell r="R17">
            <v>0.10499999999999998</v>
          </cell>
          <cell r="S17">
            <v>0.35499999999999998</v>
          </cell>
          <cell r="T17">
            <v>2.2450000000000001</v>
          </cell>
          <cell r="U17">
            <v>2.5299999999999998</v>
          </cell>
          <cell r="V17">
            <v>2.2549999999999999</v>
          </cell>
          <cell r="W17">
            <v>2.2400000000000002</v>
          </cell>
          <cell r="X17">
            <v>2.25</v>
          </cell>
          <cell r="Y17">
            <v>2.63</v>
          </cell>
          <cell r="Z17">
            <v>2.4500000000000002</v>
          </cell>
          <cell r="AA17">
            <v>2.415</v>
          </cell>
          <cell r="AB17">
            <v>2.4849999999999999</v>
          </cell>
        </row>
        <row r="18">
          <cell r="A18">
            <v>36420</v>
          </cell>
          <cell r="B18">
            <v>2.34</v>
          </cell>
          <cell r="C18">
            <v>2.2200000000000002</v>
          </cell>
          <cell r="D18">
            <v>2.625</v>
          </cell>
          <cell r="E18">
            <v>2.1850000000000001</v>
          </cell>
          <cell r="F18">
            <v>2.3849999999999998</v>
          </cell>
          <cell r="G18">
            <v>0.28500000000000014</v>
          </cell>
          <cell r="H18">
            <v>0.4049999999999998</v>
          </cell>
          <cell r="I18">
            <v>0.11999999999999966</v>
          </cell>
          <cell r="J18">
            <v>4.4999999999999929E-2</v>
          </cell>
          <cell r="K18">
            <v>0.16499999999999959</v>
          </cell>
          <cell r="L18">
            <v>3.5000000000000142E-2</v>
          </cell>
          <cell r="M18">
            <v>2.3450000000000002</v>
          </cell>
          <cell r="N18">
            <v>2.7250000000000001</v>
          </cell>
          <cell r="O18">
            <v>3.03</v>
          </cell>
          <cell r="P18">
            <v>2.165</v>
          </cell>
          <cell r="Q18">
            <v>2.2250000000000001</v>
          </cell>
          <cell r="R18">
            <v>0.10000000000000009</v>
          </cell>
          <cell r="S18">
            <v>0.37999999999999989</v>
          </cell>
          <cell r="T18">
            <v>2.21</v>
          </cell>
          <cell r="U18">
            <v>2.4849999999999999</v>
          </cell>
          <cell r="V18">
            <v>2.1949999999999998</v>
          </cell>
          <cell r="W18">
            <v>2.165</v>
          </cell>
          <cell r="X18">
            <v>2.1749999999999998</v>
          </cell>
          <cell r="Y18">
            <v>2.5750000000000002</v>
          </cell>
          <cell r="Z18">
            <v>2.4249999999999998</v>
          </cell>
          <cell r="AA18">
            <v>2.35</v>
          </cell>
          <cell r="AB18">
            <v>2.4500000000000002</v>
          </cell>
        </row>
        <row r="19">
          <cell r="A19">
            <v>36421</v>
          </cell>
          <cell r="B19">
            <v>2.2450000000000001</v>
          </cell>
          <cell r="C19">
            <v>2.105</v>
          </cell>
          <cell r="D19">
            <v>2.46</v>
          </cell>
          <cell r="E19">
            <v>2.13</v>
          </cell>
          <cell r="F19">
            <v>2.3199999999999998</v>
          </cell>
          <cell r="G19">
            <v>0.21499999999999986</v>
          </cell>
          <cell r="H19">
            <v>0.35499999999999998</v>
          </cell>
          <cell r="I19">
            <v>0.14000000000000012</v>
          </cell>
          <cell r="J19">
            <v>7.4999999999999734E-2</v>
          </cell>
          <cell r="K19">
            <v>0.21499999999999986</v>
          </cell>
          <cell r="L19">
            <v>-2.4999999999999911E-2</v>
          </cell>
          <cell r="M19">
            <v>2.3050000000000002</v>
          </cell>
          <cell r="N19">
            <v>2.6349999999999998</v>
          </cell>
          <cell r="O19">
            <v>2.9950000000000001</v>
          </cell>
          <cell r="P19">
            <v>2.145</v>
          </cell>
          <cell r="Q19">
            <v>2.2000000000000002</v>
          </cell>
          <cell r="R19">
            <v>0.17499999999999982</v>
          </cell>
          <cell r="S19">
            <v>0.32999999999999963</v>
          </cell>
          <cell r="T19">
            <v>2.1800000000000002</v>
          </cell>
          <cell r="U19">
            <v>2.46</v>
          </cell>
          <cell r="V19">
            <v>2.125</v>
          </cell>
          <cell r="W19">
            <v>2.105</v>
          </cell>
          <cell r="X19">
            <v>2.125</v>
          </cell>
          <cell r="Y19">
            <v>2.57</v>
          </cell>
          <cell r="Z19">
            <v>2.395</v>
          </cell>
          <cell r="AA19">
            <v>2.33</v>
          </cell>
          <cell r="AB19">
            <v>2.4049999999999998</v>
          </cell>
        </row>
        <row r="20">
          <cell r="A20">
            <v>36422</v>
          </cell>
          <cell r="B20">
            <v>2.2450000000000001</v>
          </cell>
          <cell r="C20">
            <v>2.105</v>
          </cell>
          <cell r="D20">
            <v>2.46</v>
          </cell>
          <cell r="E20">
            <v>2.13</v>
          </cell>
          <cell r="F20">
            <v>2.3199999999999998</v>
          </cell>
          <cell r="G20">
            <v>0.21499999999999986</v>
          </cell>
          <cell r="H20">
            <v>0.35499999999999998</v>
          </cell>
          <cell r="I20">
            <v>0.14000000000000012</v>
          </cell>
          <cell r="J20">
            <v>7.4999999999999734E-2</v>
          </cell>
          <cell r="K20">
            <v>0.21499999999999986</v>
          </cell>
          <cell r="L20">
            <v>-2.4999999999999911E-2</v>
          </cell>
          <cell r="M20">
            <v>2.3050000000000002</v>
          </cell>
          <cell r="N20">
            <v>2.6349999999999998</v>
          </cell>
          <cell r="O20">
            <v>2.9950000000000001</v>
          </cell>
          <cell r="P20">
            <v>2.145</v>
          </cell>
          <cell r="Q20">
            <v>2.2000000000000002</v>
          </cell>
          <cell r="R20">
            <v>0.17499999999999982</v>
          </cell>
          <cell r="S20">
            <v>0.32999999999999963</v>
          </cell>
          <cell r="T20">
            <v>2.1800000000000002</v>
          </cell>
          <cell r="U20">
            <v>2.46</v>
          </cell>
          <cell r="V20">
            <v>2.125</v>
          </cell>
          <cell r="W20">
            <v>2.105</v>
          </cell>
          <cell r="X20">
            <v>2.125</v>
          </cell>
          <cell r="Y20">
            <v>2.57</v>
          </cell>
          <cell r="Z20">
            <v>2.395</v>
          </cell>
          <cell r="AA20">
            <v>2.33</v>
          </cell>
          <cell r="AB20">
            <v>2.4049999999999998</v>
          </cell>
        </row>
        <row r="21">
          <cell r="A21">
            <v>36423</v>
          </cell>
          <cell r="B21">
            <v>2.2450000000000001</v>
          </cell>
          <cell r="C21">
            <v>2.105</v>
          </cell>
          <cell r="D21">
            <v>2.46</v>
          </cell>
          <cell r="E21">
            <v>2.13</v>
          </cell>
          <cell r="F21">
            <v>2.3199999999999998</v>
          </cell>
          <cell r="G21">
            <v>0.21499999999999986</v>
          </cell>
          <cell r="H21">
            <v>0.35499999999999998</v>
          </cell>
          <cell r="I21">
            <v>0.14000000000000012</v>
          </cell>
          <cell r="J21">
            <v>7.4999999999999734E-2</v>
          </cell>
          <cell r="K21">
            <v>0.21499999999999986</v>
          </cell>
          <cell r="L21">
            <v>-2.4999999999999911E-2</v>
          </cell>
          <cell r="M21">
            <v>2.3050000000000002</v>
          </cell>
          <cell r="N21">
            <v>2.6349999999999998</v>
          </cell>
          <cell r="O21">
            <v>2.9950000000000001</v>
          </cell>
          <cell r="P21">
            <v>2.145</v>
          </cell>
          <cell r="Q21">
            <v>2.2000000000000002</v>
          </cell>
          <cell r="R21">
            <v>0.17499999999999982</v>
          </cell>
          <cell r="S21">
            <v>0.32999999999999963</v>
          </cell>
          <cell r="T21">
            <v>2.1800000000000002</v>
          </cell>
          <cell r="U21">
            <v>2.46</v>
          </cell>
          <cell r="V21">
            <v>2.125</v>
          </cell>
          <cell r="W21">
            <v>2.105</v>
          </cell>
          <cell r="X21">
            <v>2.125</v>
          </cell>
          <cell r="Y21">
            <v>2.57</v>
          </cell>
          <cell r="Z21">
            <v>2.395</v>
          </cell>
          <cell r="AA21">
            <v>2.33</v>
          </cell>
          <cell r="AB21">
            <v>2.4049999999999998</v>
          </cell>
        </row>
        <row r="22">
          <cell r="A22">
            <v>36424</v>
          </cell>
          <cell r="B22">
            <v>2.355</v>
          </cell>
          <cell r="C22">
            <v>2.2850000000000001</v>
          </cell>
          <cell r="D22">
            <v>2.65</v>
          </cell>
          <cell r="E22">
            <v>2.2650000000000001</v>
          </cell>
          <cell r="F22">
            <v>2.4049999999999998</v>
          </cell>
          <cell r="G22">
            <v>0.29499999999999993</v>
          </cell>
          <cell r="H22">
            <v>0.36499999999999977</v>
          </cell>
          <cell r="I22">
            <v>6.999999999999984E-2</v>
          </cell>
          <cell r="J22">
            <v>4.9999999999999822E-2</v>
          </cell>
          <cell r="K22">
            <v>0.11999999999999966</v>
          </cell>
          <cell r="L22">
            <v>2.0000000000000018E-2</v>
          </cell>
          <cell r="M22">
            <v>2.38</v>
          </cell>
          <cell r="N22">
            <v>2.74</v>
          </cell>
          <cell r="O22">
            <v>2.99</v>
          </cell>
          <cell r="P22">
            <v>2.1800000000000002</v>
          </cell>
          <cell r="Q22">
            <v>2.2400000000000002</v>
          </cell>
          <cell r="R22">
            <v>9.0000000000000302E-2</v>
          </cell>
          <cell r="S22">
            <v>0.36000000000000032</v>
          </cell>
          <cell r="T22">
            <v>2.2000000000000002</v>
          </cell>
          <cell r="U22">
            <v>2.4950000000000001</v>
          </cell>
          <cell r="V22">
            <v>2.2749999999999999</v>
          </cell>
          <cell r="W22">
            <v>2.2850000000000001</v>
          </cell>
          <cell r="X22">
            <v>2.2599999999999998</v>
          </cell>
          <cell r="Y22">
            <v>2.59</v>
          </cell>
          <cell r="Z22">
            <v>2.4500000000000002</v>
          </cell>
          <cell r="AA22">
            <v>2.37</v>
          </cell>
          <cell r="AB22">
            <v>2.4649999999999999</v>
          </cell>
        </row>
        <row r="23">
          <cell r="A23">
            <v>36425</v>
          </cell>
          <cell r="B23">
            <v>2.1800000000000002</v>
          </cell>
          <cell r="C23">
            <v>2.105</v>
          </cell>
          <cell r="D23">
            <v>2.5550000000000002</v>
          </cell>
          <cell r="E23">
            <v>2.1349999999999998</v>
          </cell>
          <cell r="F23">
            <v>2.2149999999999999</v>
          </cell>
          <cell r="G23">
            <v>0.375</v>
          </cell>
          <cell r="H23">
            <v>0.45000000000000018</v>
          </cell>
          <cell r="I23">
            <v>7.5000000000000178E-2</v>
          </cell>
          <cell r="J23">
            <v>3.4999999999999698E-2</v>
          </cell>
          <cell r="K23">
            <v>0.10999999999999988</v>
          </cell>
          <cell r="L23">
            <v>-2.9999999999999805E-2</v>
          </cell>
          <cell r="M23">
            <v>2.3050000000000002</v>
          </cell>
          <cell r="N23">
            <v>2.63</v>
          </cell>
          <cell r="O23">
            <v>2.7850000000000001</v>
          </cell>
          <cell r="P23">
            <v>2.0249999999999999</v>
          </cell>
          <cell r="Q23">
            <v>2.17</v>
          </cell>
          <cell r="R23">
            <v>7.4999999999999734E-2</v>
          </cell>
          <cell r="S23">
            <v>0.32499999999999973</v>
          </cell>
          <cell r="T23">
            <v>2.0449999999999999</v>
          </cell>
          <cell r="U23">
            <v>2.3050000000000002</v>
          </cell>
          <cell r="V23">
            <v>2.1150000000000002</v>
          </cell>
          <cell r="W23">
            <v>2.12</v>
          </cell>
          <cell r="X23">
            <v>2.105</v>
          </cell>
          <cell r="Y23">
            <v>2.4449999999999998</v>
          </cell>
          <cell r="Z23">
            <v>2.27</v>
          </cell>
          <cell r="AA23">
            <v>2.2200000000000002</v>
          </cell>
          <cell r="AB23">
            <v>2.35</v>
          </cell>
        </row>
        <row r="24">
          <cell r="A24">
            <v>36426</v>
          </cell>
          <cell r="B24">
            <v>2.1850000000000001</v>
          </cell>
          <cell r="C24">
            <v>2.11</v>
          </cell>
          <cell r="D24">
            <v>2.57</v>
          </cell>
          <cell r="E24">
            <v>2.125</v>
          </cell>
          <cell r="F24">
            <v>2.2149999999999999</v>
          </cell>
          <cell r="G24">
            <v>0.38499999999999979</v>
          </cell>
          <cell r="H24">
            <v>0.45999999999999996</v>
          </cell>
          <cell r="I24">
            <v>7.5000000000000178E-2</v>
          </cell>
          <cell r="J24">
            <v>2.9999999999999805E-2</v>
          </cell>
          <cell r="K24">
            <v>0.10499999999999998</v>
          </cell>
          <cell r="L24">
            <v>-1.5000000000000124E-2</v>
          </cell>
          <cell r="M24">
            <v>2.3450000000000002</v>
          </cell>
          <cell r="N24">
            <v>2.6349999999999998</v>
          </cell>
          <cell r="O24">
            <v>2.79</v>
          </cell>
          <cell r="P24">
            <v>2.0449999999999999</v>
          </cell>
          <cell r="Q24">
            <v>2.1749999999999998</v>
          </cell>
          <cell r="R24">
            <v>6.4999999999999947E-2</v>
          </cell>
          <cell r="S24">
            <v>0.28999999999999959</v>
          </cell>
          <cell r="T24">
            <v>2.0750000000000002</v>
          </cell>
          <cell r="U24">
            <v>2.2949999999999999</v>
          </cell>
          <cell r="V24">
            <v>2.0950000000000002</v>
          </cell>
          <cell r="W24">
            <v>2.085</v>
          </cell>
          <cell r="X24">
            <v>2.105</v>
          </cell>
          <cell r="Y24">
            <v>2.4550000000000001</v>
          </cell>
          <cell r="Z24">
            <v>2.27</v>
          </cell>
          <cell r="AA24">
            <v>2.2400000000000002</v>
          </cell>
          <cell r="AB24">
            <v>2.3199999999999998</v>
          </cell>
        </row>
        <row r="25">
          <cell r="A25">
            <v>36427</v>
          </cell>
          <cell r="B25">
            <v>2.33</v>
          </cell>
          <cell r="C25">
            <v>2.25</v>
          </cell>
          <cell r="D25">
            <v>2.7</v>
          </cell>
          <cell r="E25">
            <v>2.2250000000000001</v>
          </cell>
          <cell r="F25">
            <v>2.35</v>
          </cell>
          <cell r="G25">
            <v>0.37000000000000011</v>
          </cell>
          <cell r="H25">
            <v>0.45000000000000018</v>
          </cell>
          <cell r="I25">
            <v>8.0000000000000071E-2</v>
          </cell>
          <cell r="J25">
            <v>2.0000000000000018E-2</v>
          </cell>
          <cell r="K25">
            <v>0.10000000000000009</v>
          </cell>
          <cell r="L25">
            <v>2.4999999999999911E-2</v>
          </cell>
          <cell r="M25">
            <v>2.44</v>
          </cell>
          <cell r="N25">
            <v>2.82</v>
          </cell>
          <cell r="O25">
            <v>2.97</v>
          </cell>
          <cell r="P25">
            <v>2.165</v>
          </cell>
          <cell r="Q25">
            <v>2.2799999999999998</v>
          </cell>
          <cell r="R25">
            <v>0.11999999999999966</v>
          </cell>
          <cell r="S25">
            <v>0.37999999999999989</v>
          </cell>
          <cell r="T25">
            <v>2.13</v>
          </cell>
          <cell r="U25">
            <v>2.4700000000000002</v>
          </cell>
          <cell r="V25">
            <v>2.21</v>
          </cell>
          <cell r="W25">
            <v>2.19</v>
          </cell>
          <cell r="X25">
            <v>2.2200000000000002</v>
          </cell>
          <cell r="Y25">
            <v>2.59</v>
          </cell>
          <cell r="Z25">
            <v>2.4249999999999998</v>
          </cell>
          <cell r="AA25">
            <v>2.355</v>
          </cell>
          <cell r="AB25">
            <v>2.4300000000000002</v>
          </cell>
        </row>
        <row r="26">
          <cell r="A26">
            <v>36428</v>
          </cell>
          <cell r="B26">
            <v>2.375</v>
          </cell>
          <cell r="C26">
            <v>2.2349999999999999</v>
          </cell>
          <cell r="D26">
            <v>2.69</v>
          </cell>
          <cell r="E26">
            <v>2.2799999999999998</v>
          </cell>
          <cell r="F26">
            <v>2.44</v>
          </cell>
          <cell r="G26">
            <v>0.31499999999999995</v>
          </cell>
          <cell r="H26">
            <v>0.45500000000000007</v>
          </cell>
          <cell r="I26">
            <v>0.14000000000000012</v>
          </cell>
          <cell r="J26">
            <v>6.4999999999999947E-2</v>
          </cell>
          <cell r="K26">
            <v>0.20500000000000007</v>
          </cell>
          <cell r="L26">
            <v>-4.4999999999999929E-2</v>
          </cell>
          <cell r="M26">
            <v>2.44</v>
          </cell>
          <cell r="N26">
            <v>2.8050000000000002</v>
          </cell>
          <cell r="O26">
            <v>3.09</v>
          </cell>
          <cell r="P26">
            <v>2.2799999999999998</v>
          </cell>
          <cell r="Q26">
            <v>2.3149999999999999</v>
          </cell>
          <cell r="R26">
            <v>0.11500000000000021</v>
          </cell>
          <cell r="S26">
            <v>0.36500000000000021</v>
          </cell>
          <cell r="T26">
            <v>2.2200000000000002</v>
          </cell>
          <cell r="U26">
            <v>2.57</v>
          </cell>
          <cell r="V26">
            <v>2.2650000000000001</v>
          </cell>
          <cell r="W26">
            <v>2.2400000000000002</v>
          </cell>
          <cell r="X26">
            <v>2.29</v>
          </cell>
          <cell r="Y26">
            <v>2.605</v>
          </cell>
          <cell r="Z26">
            <v>2.5099999999999998</v>
          </cell>
          <cell r="AA26">
            <v>2.4350000000000001</v>
          </cell>
          <cell r="AB26">
            <v>2.4849999999999999</v>
          </cell>
        </row>
        <row r="27">
          <cell r="A27">
            <v>36429</v>
          </cell>
          <cell r="B27">
            <v>2.375</v>
          </cell>
          <cell r="C27">
            <v>2.2349999999999999</v>
          </cell>
          <cell r="D27">
            <v>2.69</v>
          </cell>
          <cell r="E27">
            <v>2.2799999999999998</v>
          </cell>
          <cell r="F27">
            <v>2.44</v>
          </cell>
          <cell r="G27">
            <v>0.31499999999999995</v>
          </cell>
          <cell r="H27">
            <v>0.45500000000000007</v>
          </cell>
          <cell r="I27">
            <v>0.14000000000000012</v>
          </cell>
          <cell r="J27">
            <v>6.4999999999999947E-2</v>
          </cell>
          <cell r="K27">
            <v>0.20500000000000007</v>
          </cell>
          <cell r="L27">
            <v>-4.4999999999999929E-2</v>
          </cell>
          <cell r="M27">
            <v>2.44</v>
          </cell>
          <cell r="N27">
            <v>2.8050000000000002</v>
          </cell>
          <cell r="O27">
            <v>3.09</v>
          </cell>
          <cell r="P27">
            <v>2.2799999999999998</v>
          </cell>
          <cell r="Q27">
            <v>2.3149999999999999</v>
          </cell>
          <cell r="R27">
            <v>0.11500000000000021</v>
          </cell>
          <cell r="S27">
            <v>0.36500000000000021</v>
          </cell>
          <cell r="T27">
            <v>2.2200000000000002</v>
          </cell>
          <cell r="U27">
            <v>2.57</v>
          </cell>
          <cell r="V27">
            <v>2.2650000000000001</v>
          </cell>
          <cell r="W27">
            <v>2.2400000000000002</v>
          </cell>
          <cell r="X27">
            <v>2.29</v>
          </cell>
          <cell r="Y27">
            <v>2.605</v>
          </cell>
          <cell r="Z27">
            <v>2.5099999999999998</v>
          </cell>
          <cell r="AA27">
            <v>2.4350000000000001</v>
          </cell>
          <cell r="AB27">
            <v>2.4849999999999999</v>
          </cell>
        </row>
        <row r="28">
          <cell r="A28">
            <v>36430</v>
          </cell>
          <cell r="B28">
            <v>2.375</v>
          </cell>
          <cell r="C28">
            <v>2.2349999999999999</v>
          </cell>
          <cell r="D28">
            <v>2.69</v>
          </cell>
          <cell r="E28">
            <v>2.2799999999999998</v>
          </cell>
          <cell r="F28">
            <v>2.44</v>
          </cell>
          <cell r="G28">
            <v>0.31499999999999995</v>
          </cell>
          <cell r="H28">
            <v>0.45500000000000007</v>
          </cell>
          <cell r="I28">
            <v>0.14000000000000012</v>
          </cell>
          <cell r="J28">
            <v>6.4999999999999947E-2</v>
          </cell>
          <cell r="K28">
            <v>0.20500000000000007</v>
          </cell>
          <cell r="L28">
            <v>-4.4999999999999929E-2</v>
          </cell>
          <cell r="M28">
            <v>2.44</v>
          </cell>
          <cell r="N28">
            <v>2.8050000000000002</v>
          </cell>
          <cell r="O28">
            <v>3.09</v>
          </cell>
          <cell r="P28">
            <v>2.2799999999999998</v>
          </cell>
          <cell r="Q28">
            <v>2.3149999999999999</v>
          </cell>
          <cell r="R28">
            <v>0.11500000000000021</v>
          </cell>
          <cell r="S28">
            <v>0.36500000000000021</v>
          </cell>
          <cell r="T28">
            <v>2.2200000000000002</v>
          </cell>
          <cell r="U28">
            <v>2.57</v>
          </cell>
          <cell r="V28">
            <v>2.2650000000000001</v>
          </cell>
          <cell r="W28">
            <v>2.2400000000000002</v>
          </cell>
          <cell r="X28">
            <v>2.29</v>
          </cell>
          <cell r="Y28">
            <v>2.605</v>
          </cell>
          <cell r="Z28">
            <v>2.5099999999999998</v>
          </cell>
          <cell r="AA28">
            <v>2.4350000000000001</v>
          </cell>
          <cell r="AB28">
            <v>2.4849999999999999</v>
          </cell>
        </row>
        <row r="29">
          <cell r="A29">
            <v>36431</v>
          </cell>
          <cell r="B29">
            <v>2.395</v>
          </cell>
          <cell r="C29">
            <v>2.3250000000000002</v>
          </cell>
          <cell r="D29">
            <v>2.7749999999999999</v>
          </cell>
          <cell r="E29">
            <v>2.31</v>
          </cell>
          <cell r="F29">
            <v>2.415</v>
          </cell>
          <cell r="G29">
            <v>0.37999999999999989</v>
          </cell>
          <cell r="H29">
            <v>0.44999999999999973</v>
          </cell>
          <cell r="I29">
            <v>6.999999999999984E-2</v>
          </cell>
          <cell r="J29">
            <v>2.0000000000000018E-2</v>
          </cell>
          <cell r="K29">
            <v>8.9999999999999858E-2</v>
          </cell>
          <cell r="L29">
            <v>1.5000000000000124E-2</v>
          </cell>
          <cell r="M29">
            <v>2.52</v>
          </cell>
          <cell r="N29">
            <v>2.9449999999999998</v>
          </cell>
          <cell r="O29">
            <v>3.145</v>
          </cell>
          <cell r="P29">
            <v>2.2850000000000001</v>
          </cell>
          <cell r="Q29">
            <v>2.3450000000000002</v>
          </cell>
          <cell r="R29">
            <v>0.16999999999999993</v>
          </cell>
          <cell r="S29">
            <v>0.42499999999999982</v>
          </cell>
          <cell r="T29">
            <v>2.2799999999999998</v>
          </cell>
          <cell r="U29">
            <v>2.5</v>
          </cell>
          <cell r="V29">
            <v>2.31</v>
          </cell>
          <cell r="W29">
            <v>2.2749999999999999</v>
          </cell>
          <cell r="X29">
            <v>2.3250000000000002</v>
          </cell>
          <cell r="Y29">
            <v>2.6</v>
          </cell>
          <cell r="Z29">
            <v>2.4700000000000002</v>
          </cell>
          <cell r="AA29">
            <v>2.395</v>
          </cell>
          <cell r="AB29">
            <v>2.4849999999999999</v>
          </cell>
        </row>
        <row r="30">
          <cell r="A30">
            <v>36432</v>
          </cell>
          <cell r="B30">
            <v>2.4750000000000001</v>
          </cell>
          <cell r="C30">
            <v>2.42</v>
          </cell>
          <cell r="D30">
            <v>2.835</v>
          </cell>
          <cell r="E30">
            <v>2.41</v>
          </cell>
          <cell r="F30">
            <v>2.4750000000000001</v>
          </cell>
          <cell r="G30">
            <v>0.35999999999999988</v>
          </cell>
          <cell r="H30">
            <v>0.41500000000000004</v>
          </cell>
          <cell r="I30">
            <v>5.500000000000016E-2</v>
          </cell>
          <cell r="J30">
            <v>0</v>
          </cell>
          <cell r="K30">
            <v>5.500000000000016E-2</v>
          </cell>
          <cell r="L30">
            <v>9.9999999999997868E-3</v>
          </cell>
          <cell r="M30">
            <v>2.6150000000000002</v>
          </cell>
          <cell r="N30">
            <v>2.99</v>
          </cell>
          <cell r="O30">
            <v>3.2549999999999999</v>
          </cell>
          <cell r="P30">
            <v>2.395</v>
          </cell>
          <cell r="Q30">
            <v>2.44</v>
          </cell>
          <cell r="R30">
            <v>0.15500000000000025</v>
          </cell>
          <cell r="S30">
            <v>0.375</v>
          </cell>
          <cell r="T30">
            <v>2.4</v>
          </cell>
          <cell r="U30">
            <v>2.5249999999999999</v>
          </cell>
          <cell r="V30">
            <v>2.395</v>
          </cell>
          <cell r="W30">
            <v>2.35</v>
          </cell>
          <cell r="X30">
            <v>2.42</v>
          </cell>
          <cell r="Y30">
            <v>2.645</v>
          </cell>
          <cell r="Z30">
            <v>2.5</v>
          </cell>
          <cell r="AA30">
            <v>2.4500000000000002</v>
          </cell>
          <cell r="AB30">
            <v>2.5299999999999998</v>
          </cell>
        </row>
        <row r="31">
          <cell r="A31">
            <v>36433</v>
          </cell>
          <cell r="B31">
            <v>2.4300000000000002</v>
          </cell>
          <cell r="C31">
            <v>2.39</v>
          </cell>
          <cell r="D31">
            <v>2.8050000000000002</v>
          </cell>
          <cell r="E31">
            <v>2.415</v>
          </cell>
          <cell r="F31">
            <v>2.4649999999999999</v>
          </cell>
          <cell r="G31">
            <v>0.375</v>
          </cell>
          <cell r="H31">
            <v>0.41500000000000004</v>
          </cell>
          <cell r="I31">
            <v>4.0000000000000036E-2</v>
          </cell>
          <cell r="J31">
            <v>3.4999999999999698E-2</v>
          </cell>
          <cell r="K31">
            <v>7.4999999999999734E-2</v>
          </cell>
          <cell r="L31">
            <v>-2.4999999999999911E-2</v>
          </cell>
          <cell r="M31">
            <v>2.625</v>
          </cell>
          <cell r="N31">
            <v>3</v>
          </cell>
          <cell r="O31">
            <v>3.28</v>
          </cell>
          <cell r="P31">
            <v>2.41</v>
          </cell>
          <cell r="Q31">
            <v>2.4300000000000002</v>
          </cell>
          <cell r="R31">
            <v>0.19499999999999984</v>
          </cell>
          <cell r="S31">
            <v>0.375</v>
          </cell>
          <cell r="T31">
            <v>2.4249999999999998</v>
          </cell>
          <cell r="U31">
            <v>2.5550000000000002</v>
          </cell>
          <cell r="V31">
            <v>2.4</v>
          </cell>
          <cell r="W31">
            <v>2.395</v>
          </cell>
          <cell r="X31">
            <v>2.415</v>
          </cell>
          <cell r="Y31">
            <v>2.605</v>
          </cell>
          <cell r="Z31">
            <v>2.5049999999999999</v>
          </cell>
          <cell r="AA31">
            <v>2.4449999999999998</v>
          </cell>
          <cell r="AB31">
            <v>2.5550000000000002</v>
          </cell>
        </row>
        <row r="32">
          <cell r="A32">
            <v>36434</v>
          </cell>
          <cell r="B32">
            <v>2.2999999999999998</v>
          </cell>
          <cell r="C32">
            <v>2.2850000000000001</v>
          </cell>
          <cell r="D32">
            <v>2.7149999999999999</v>
          </cell>
          <cell r="E32">
            <v>2.3149999999999999</v>
          </cell>
          <cell r="F32">
            <v>2.2949999999999999</v>
          </cell>
          <cell r="G32">
            <v>0.41500000000000004</v>
          </cell>
          <cell r="H32">
            <v>0.42999999999999972</v>
          </cell>
          <cell r="I32">
            <v>1.499999999999968E-2</v>
          </cell>
          <cell r="J32">
            <v>-4.9999999999998934E-3</v>
          </cell>
          <cell r="K32">
            <v>9.9999999999997868E-3</v>
          </cell>
          <cell r="L32">
            <v>-2.9999999999999805E-2</v>
          </cell>
          <cell r="M32">
            <v>2.52</v>
          </cell>
          <cell r="N32">
            <v>2.87</v>
          </cell>
          <cell r="O32">
            <v>3.13</v>
          </cell>
          <cell r="P32">
            <v>2.3149999999999999</v>
          </cell>
          <cell r="Q32">
            <v>2.38</v>
          </cell>
          <cell r="R32">
            <v>0.15500000000000025</v>
          </cell>
          <cell r="S32">
            <v>0.35000000000000009</v>
          </cell>
          <cell r="T32">
            <v>2.3250000000000002</v>
          </cell>
          <cell r="U32">
            <v>2.35</v>
          </cell>
          <cell r="V32">
            <v>2.2200000000000002</v>
          </cell>
          <cell r="W32">
            <v>2.23</v>
          </cell>
          <cell r="X32">
            <v>2.3149999999999999</v>
          </cell>
          <cell r="Y32">
            <v>2.355</v>
          </cell>
          <cell r="Z32">
            <v>2.31</v>
          </cell>
          <cell r="AA32">
            <v>2.2949999999999999</v>
          </cell>
          <cell r="AB32">
            <v>2.3450000000000002</v>
          </cell>
        </row>
        <row r="33">
          <cell r="A33">
            <v>36435</v>
          </cell>
          <cell r="B33">
            <v>2.29</v>
          </cell>
          <cell r="C33">
            <v>2.29</v>
          </cell>
          <cell r="D33">
            <v>2.74</v>
          </cell>
          <cell r="E33">
            <v>2.2749999999999999</v>
          </cell>
          <cell r="F33">
            <v>2.2949999999999999</v>
          </cell>
          <cell r="G33">
            <v>0.45000000000000018</v>
          </cell>
          <cell r="H33">
            <v>0.45000000000000018</v>
          </cell>
          <cell r="I33">
            <v>0</v>
          </cell>
          <cell r="J33">
            <v>4.9999999999998934E-3</v>
          </cell>
          <cell r="K33">
            <v>4.9999999999998934E-3</v>
          </cell>
          <cell r="L33">
            <v>1.5000000000000124E-2</v>
          </cell>
          <cell r="M33">
            <v>2.52</v>
          </cell>
          <cell r="N33">
            <v>2.87</v>
          </cell>
          <cell r="O33">
            <v>3.13</v>
          </cell>
          <cell r="P33">
            <v>2.3149999999999999</v>
          </cell>
          <cell r="Q33">
            <v>2.38</v>
          </cell>
          <cell r="R33">
            <v>0.12999999999999989</v>
          </cell>
          <cell r="S33">
            <v>0.35000000000000009</v>
          </cell>
          <cell r="T33">
            <v>2.355</v>
          </cell>
          <cell r="U33">
            <v>2.35</v>
          </cell>
          <cell r="V33">
            <v>2.2000000000000002</v>
          </cell>
          <cell r="W33">
            <v>2.2200000000000002</v>
          </cell>
          <cell r="X33">
            <v>2.2749999999999999</v>
          </cell>
          <cell r="Y33">
            <v>2.42</v>
          </cell>
          <cell r="Z33">
            <v>2.31</v>
          </cell>
          <cell r="AA33">
            <v>2.3050000000000002</v>
          </cell>
          <cell r="AB33">
            <v>2.3849999999999998</v>
          </cell>
        </row>
        <row r="34">
          <cell r="A34">
            <v>36436</v>
          </cell>
          <cell r="B34">
            <v>2.29</v>
          </cell>
          <cell r="C34">
            <v>2.29</v>
          </cell>
          <cell r="D34">
            <v>2.74</v>
          </cell>
          <cell r="E34">
            <v>2.2749999999999999</v>
          </cell>
          <cell r="F34">
            <v>2.2949999999999999</v>
          </cell>
          <cell r="G34">
            <v>0.45000000000000018</v>
          </cell>
          <cell r="H34">
            <v>0.45000000000000018</v>
          </cell>
          <cell r="I34">
            <v>0</v>
          </cell>
          <cell r="J34">
            <v>4.9999999999998934E-3</v>
          </cell>
          <cell r="K34">
            <v>4.9999999999998934E-3</v>
          </cell>
          <cell r="L34">
            <v>1.5000000000000124E-2</v>
          </cell>
          <cell r="M34">
            <v>2.52</v>
          </cell>
          <cell r="N34">
            <v>2.87</v>
          </cell>
          <cell r="O34">
            <v>3.13</v>
          </cell>
          <cell r="P34">
            <v>2.3149999999999999</v>
          </cell>
          <cell r="Q34">
            <v>2.38</v>
          </cell>
          <cell r="R34">
            <v>0.12999999999999989</v>
          </cell>
          <cell r="S34">
            <v>0.35000000000000009</v>
          </cell>
          <cell r="T34">
            <v>2.355</v>
          </cell>
          <cell r="U34">
            <v>2.35</v>
          </cell>
          <cell r="V34">
            <v>2.2000000000000002</v>
          </cell>
          <cell r="W34">
            <v>2.2200000000000002</v>
          </cell>
          <cell r="X34">
            <v>2.2749999999999999</v>
          </cell>
          <cell r="Y34">
            <v>2.42</v>
          </cell>
          <cell r="Z34">
            <v>2.31</v>
          </cell>
          <cell r="AA34">
            <v>2.3050000000000002</v>
          </cell>
          <cell r="AB34">
            <v>2.3849999999999998</v>
          </cell>
        </row>
        <row r="35">
          <cell r="A35">
            <v>36437</v>
          </cell>
          <cell r="B35">
            <v>2.29</v>
          </cell>
          <cell r="C35">
            <v>2.29</v>
          </cell>
          <cell r="D35">
            <v>2.74</v>
          </cell>
          <cell r="E35">
            <v>2.2749999999999999</v>
          </cell>
          <cell r="F35">
            <v>2.3149999999999999</v>
          </cell>
          <cell r="G35">
            <v>0.45000000000000018</v>
          </cell>
          <cell r="H35">
            <v>0.45000000000000018</v>
          </cell>
          <cell r="I35">
            <v>0</v>
          </cell>
          <cell r="J35">
            <v>2.4999999999999911E-2</v>
          </cell>
          <cell r="K35">
            <v>2.4999999999999911E-2</v>
          </cell>
          <cell r="L35">
            <v>1.5000000000000124E-2</v>
          </cell>
          <cell r="M35">
            <v>2.4950000000000001</v>
          </cell>
          <cell r="N35">
            <v>2.89</v>
          </cell>
          <cell r="O35">
            <v>3.22</v>
          </cell>
          <cell r="P35">
            <v>2.2850000000000001</v>
          </cell>
          <cell r="Q35">
            <v>2.35</v>
          </cell>
          <cell r="R35">
            <v>0.14999999999999991</v>
          </cell>
          <cell r="S35">
            <v>0.39500000000000002</v>
          </cell>
          <cell r="T35">
            <v>2.355</v>
          </cell>
          <cell r="U35">
            <v>2.35</v>
          </cell>
          <cell r="V35">
            <v>2.2000000000000002</v>
          </cell>
          <cell r="W35">
            <v>2.2200000000000002</v>
          </cell>
          <cell r="X35">
            <v>2.2749999999999999</v>
          </cell>
          <cell r="Y35">
            <v>2.42</v>
          </cell>
          <cell r="Z35">
            <v>2.31</v>
          </cell>
          <cell r="AA35">
            <v>2.3050000000000002</v>
          </cell>
          <cell r="AB35">
            <v>2.3849999999999998</v>
          </cell>
        </row>
        <row r="36">
          <cell r="A36">
            <v>36438</v>
          </cell>
          <cell r="B36">
            <v>2.4350000000000001</v>
          </cell>
          <cell r="C36">
            <v>2.4249999999999998</v>
          </cell>
          <cell r="D36">
            <v>2.8450000000000002</v>
          </cell>
          <cell r="E36">
            <v>2.3849999999999998</v>
          </cell>
          <cell r="F36">
            <v>2.4649999999999999</v>
          </cell>
          <cell r="G36">
            <v>0.41000000000000014</v>
          </cell>
          <cell r="H36">
            <v>0.42000000000000037</v>
          </cell>
          <cell r="I36">
            <v>1.0000000000000231E-2</v>
          </cell>
          <cell r="J36">
            <v>2.9999999999999805E-2</v>
          </cell>
          <cell r="K36">
            <v>4.0000000000000036E-2</v>
          </cell>
          <cell r="L36">
            <v>4.0000000000000036E-2</v>
          </cell>
          <cell r="M36">
            <v>2.66</v>
          </cell>
          <cell r="N36">
            <v>3.0550000000000002</v>
          </cell>
          <cell r="O36">
            <v>3.2</v>
          </cell>
          <cell r="P36">
            <v>2.35</v>
          </cell>
          <cell r="Q36">
            <v>2.4550000000000001</v>
          </cell>
          <cell r="R36">
            <v>0.20999999999999996</v>
          </cell>
          <cell r="S36">
            <v>0.39500000000000002</v>
          </cell>
          <cell r="T36">
            <v>2.3650000000000002</v>
          </cell>
          <cell r="U36">
            <v>2.4849999999999999</v>
          </cell>
          <cell r="V36">
            <v>2.355</v>
          </cell>
          <cell r="W36">
            <v>2.355</v>
          </cell>
          <cell r="X36">
            <v>2.4</v>
          </cell>
          <cell r="Y36">
            <v>2.5449999999999999</v>
          </cell>
          <cell r="Z36">
            <v>2.4900000000000002</v>
          </cell>
          <cell r="AA36">
            <v>2.415</v>
          </cell>
          <cell r="AB36">
            <v>2.5</v>
          </cell>
        </row>
        <row r="37">
          <cell r="A37">
            <v>36439</v>
          </cell>
          <cell r="B37">
            <v>2.44</v>
          </cell>
          <cell r="C37">
            <v>2.44</v>
          </cell>
          <cell r="D37">
            <v>2.8250000000000002</v>
          </cell>
          <cell r="E37">
            <v>2.38</v>
          </cell>
          <cell r="F37">
            <v>2.4649999999999999</v>
          </cell>
          <cell r="G37">
            <v>0.38500000000000023</v>
          </cell>
          <cell r="H37">
            <v>0.38500000000000023</v>
          </cell>
          <cell r="I37">
            <v>0</v>
          </cell>
          <cell r="J37">
            <v>2.4999999999999911E-2</v>
          </cell>
          <cell r="K37">
            <v>2.4999999999999911E-2</v>
          </cell>
          <cell r="L37">
            <v>6.0000000000000053E-2</v>
          </cell>
          <cell r="M37">
            <v>2.65</v>
          </cell>
          <cell r="N37">
            <v>3.0350000000000001</v>
          </cell>
          <cell r="O37">
            <v>3.2050000000000001</v>
          </cell>
          <cell r="P37">
            <v>2.39</v>
          </cell>
          <cell r="Q37">
            <v>2.4750000000000001</v>
          </cell>
          <cell r="R37">
            <v>0.20999999999999996</v>
          </cell>
          <cell r="S37">
            <v>0.38500000000000023</v>
          </cell>
          <cell r="T37">
            <v>2.3849999999999998</v>
          </cell>
          <cell r="U37">
            <v>2.4500000000000002</v>
          </cell>
          <cell r="V37">
            <v>2.355</v>
          </cell>
          <cell r="W37">
            <v>2.355</v>
          </cell>
          <cell r="X37">
            <v>2.4</v>
          </cell>
          <cell r="Y37">
            <v>2.54</v>
          </cell>
          <cell r="Z37">
            <v>2.4750000000000001</v>
          </cell>
          <cell r="AA37">
            <v>2.415</v>
          </cell>
          <cell r="AB37">
            <v>2.4950000000000001</v>
          </cell>
        </row>
        <row r="38">
          <cell r="A38">
            <v>36440</v>
          </cell>
          <cell r="B38">
            <v>2.4249999999999998</v>
          </cell>
          <cell r="C38">
            <v>2.4350000000000001</v>
          </cell>
          <cell r="D38">
            <v>2.79</v>
          </cell>
          <cell r="E38">
            <v>2.375</v>
          </cell>
          <cell r="F38">
            <v>2.4649999999999999</v>
          </cell>
          <cell r="G38">
            <v>0.36500000000000021</v>
          </cell>
          <cell r="H38">
            <v>0.35499999999999998</v>
          </cell>
          <cell r="I38">
            <v>-1.0000000000000231E-2</v>
          </cell>
          <cell r="J38">
            <v>4.0000000000000036E-2</v>
          </cell>
          <cell r="K38">
            <v>2.9999999999999805E-2</v>
          </cell>
          <cell r="L38">
            <v>6.0000000000000053E-2</v>
          </cell>
          <cell r="M38">
            <v>2.6</v>
          </cell>
          <cell r="N38">
            <v>2.9550000000000001</v>
          </cell>
          <cell r="O38">
            <v>3.2450000000000001</v>
          </cell>
          <cell r="P38">
            <v>2.375</v>
          </cell>
          <cell r="Q38">
            <v>2.4350000000000001</v>
          </cell>
          <cell r="R38">
            <v>0.16500000000000004</v>
          </cell>
          <cell r="S38">
            <v>0.35499999999999998</v>
          </cell>
          <cell r="T38">
            <v>2.41</v>
          </cell>
          <cell r="U38">
            <v>2.4649999999999999</v>
          </cell>
          <cell r="V38">
            <v>2.3450000000000002</v>
          </cell>
          <cell r="W38">
            <v>2.3450000000000002</v>
          </cell>
          <cell r="X38">
            <v>2.39</v>
          </cell>
          <cell r="Y38">
            <v>2.5350000000000001</v>
          </cell>
          <cell r="Z38">
            <v>2.48</v>
          </cell>
          <cell r="AA38">
            <v>2.41</v>
          </cell>
          <cell r="AB38">
            <v>2.46</v>
          </cell>
        </row>
        <row r="39">
          <cell r="A39">
            <v>36441</v>
          </cell>
          <cell r="B39">
            <v>2.4249999999999998</v>
          </cell>
          <cell r="C39">
            <v>2.4249999999999998</v>
          </cell>
          <cell r="D39">
            <v>2.7650000000000001</v>
          </cell>
          <cell r="E39">
            <v>2.37</v>
          </cell>
          <cell r="F39">
            <v>2.4700000000000002</v>
          </cell>
          <cell r="G39">
            <v>0.3400000000000003</v>
          </cell>
          <cell r="H39">
            <v>0.3400000000000003</v>
          </cell>
          <cell r="I39">
            <v>0</v>
          </cell>
          <cell r="J39">
            <v>4.5000000000000373E-2</v>
          </cell>
          <cell r="K39">
            <v>4.5000000000000373E-2</v>
          </cell>
          <cell r="L39">
            <v>5.4999999999999716E-2</v>
          </cell>
          <cell r="M39">
            <v>2.62</v>
          </cell>
          <cell r="N39">
            <v>2.9750000000000001</v>
          </cell>
          <cell r="O39">
            <v>3.2749999999999999</v>
          </cell>
          <cell r="P39">
            <v>2.37</v>
          </cell>
          <cell r="Q39">
            <v>2.4449999999999998</v>
          </cell>
          <cell r="R39">
            <v>0.20999999999999996</v>
          </cell>
          <cell r="S39">
            <v>0.35499999999999998</v>
          </cell>
          <cell r="T39">
            <v>2.39</v>
          </cell>
          <cell r="U39">
            <v>2.4900000000000002</v>
          </cell>
          <cell r="V39">
            <v>2.34</v>
          </cell>
          <cell r="W39">
            <v>2.35</v>
          </cell>
          <cell r="X39">
            <v>2.3849999999999998</v>
          </cell>
          <cell r="Y39">
            <v>2.54</v>
          </cell>
          <cell r="Z39">
            <v>2.5</v>
          </cell>
          <cell r="AA39">
            <v>2.3849999999999998</v>
          </cell>
          <cell r="AB39">
            <v>2.4500000000000002</v>
          </cell>
        </row>
        <row r="40">
          <cell r="A40">
            <v>36442</v>
          </cell>
          <cell r="B40">
            <v>2.4249999999999998</v>
          </cell>
          <cell r="C40">
            <v>2.4249999999999998</v>
          </cell>
          <cell r="D40">
            <v>2.7650000000000001</v>
          </cell>
          <cell r="E40">
            <v>2.37</v>
          </cell>
          <cell r="F40">
            <v>2.4700000000000002</v>
          </cell>
          <cell r="G40">
            <v>0.3400000000000003</v>
          </cell>
          <cell r="H40">
            <v>0.3400000000000003</v>
          </cell>
          <cell r="I40">
            <v>0</v>
          </cell>
          <cell r="J40">
            <v>4.5000000000000373E-2</v>
          </cell>
          <cell r="K40">
            <v>4.5000000000000373E-2</v>
          </cell>
          <cell r="L40">
            <v>5.4999999999999716E-2</v>
          </cell>
          <cell r="M40">
            <v>2.62</v>
          </cell>
          <cell r="N40">
            <v>2.9750000000000001</v>
          </cell>
          <cell r="O40">
            <v>3.2749999999999999</v>
          </cell>
          <cell r="P40">
            <v>2.37</v>
          </cell>
          <cell r="Q40">
            <v>2.4449999999999998</v>
          </cell>
          <cell r="R40">
            <v>0.20999999999999996</v>
          </cell>
          <cell r="S40">
            <v>0.35499999999999998</v>
          </cell>
          <cell r="T40">
            <v>2.39</v>
          </cell>
          <cell r="U40">
            <v>2.355</v>
          </cell>
          <cell r="V40">
            <v>2.2050000000000001</v>
          </cell>
          <cell r="W40">
            <v>2.27</v>
          </cell>
          <cell r="X40">
            <v>2.2799999999999998</v>
          </cell>
          <cell r="Y40">
            <v>2.415</v>
          </cell>
          <cell r="Z40">
            <v>2.3450000000000002</v>
          </cell>
          <cell r="AA40">
            <v>2.29</v>
          </cell>
          <cell r="AB40">
            <v>2.3250000000000002</v>
          </cell>
        </row>
        <row r="41">
          <cell r="A41">
            <v>36443</v>
          </cell>
          <cell r="B41">
            <v>2.4249999999999998</v>
          </cell>
          <cell r="C41">
            <v>2.4249999999999998</v>
          </cell>
          <cell r="D41">
            <v>2.7650000000000001</v>
          </cell>
          <cell r="E41">
            <v>2.37</v>
          </cell>
          <cell r="F41">
            <v>2.4700000000000002</v>
          </cell>
          <cell r="G41">
            <v>0.3400000000000003</v>
          </cell>
          <cell r="H41">
            <v>0.3400000000000003</v>
          </cell>
          <cell r="I41">
            <v>0</v>
          </cell>
          <cell r="J41">
            <v>4.5000000000000373E-2</v>
          </cell>
          <cell r="K41">
            <v>4.5000000000000373E-2</v>
          </cell>
          <cell r="L41">
            <v>5.4999999999999716E-2</v>
          </cell>
          <cell r="M41">
            <v>2.62</v>
          </cell>
          <cell r="N41">
            <v>2.9750000000000001</v>
          </cell>
          <cell r="O41">
            <v>3.2749999999999999</v>
          </cell>
          <cell r="P41">
            <v>2.37</v>
          </cell>
          <cell r="Q41">
            <v>2.4449999999999998</v>
          </cell>
          <cell r="R41">
            <v>0.20999999999999996</v>
          </cell>
          <cell r="S41">
            <v>0.35499999999999998</v>
          </cell>
          <cell r="T41">
            <v>2.39</v>
          </cell>
          <cell r="U41">
            <v>2.355</v>
          </cell>
          <cell r="V41">
            <v>2.2050000000000001</v>
          </cell>
          <cell r="W41">
            <v>2.27</v>
          </cell>
          <cell r="X41">
            <v>2.2799999999999998</v>
          </cell>
          <cell r="Y41">
            <v>2.415</v>
          </cell>
          <cell r="Z41">
            <v>2.3450000000000002</v>
          </cell>
          <cell r="AA41">
            <v>2.29</v>
          </cell>
          <cell r="AB41">
            <v>2.3250000000000002</v>
          </cell>
        </row>
        <row r="42">
          <cell r="A42">
            <v>36444</v>
          </cell>
          <cell r="B42">
            <v>2.2850000000000001</v>
          </cell>
          <cell r="C42">
            <v>2.2850000000000001</v>
          </cell>
          <cell r="D42">
            <v>2.7050000000000001</v>
          </cell>
          <cell r="E42">
            <v>2.2850000000000001</v>
          </cell>
          <cell r="F42">
            <v>2.3149999999999999</v>
          </cell>
          <cell r="G42">
            <v>0.41999999999999993</v>
          </cell>
          <cell r="H42">
            <v>0.41999999999999993</v>
          </cell>
          <cell r="I42">
            <v>0</v>
          </cell>
          <cell r="J42">
            <v>2.9999999999999805E-2</v>
          </cell>
          <cell r="K42">
            <v>2.9999999999999805E-2</v>
          </cell>
          <cell r="L42">
            <v>0</v>
          </cell>
          <cell r="M42">
            <v>2.5649999999999999</v>
          </cell>
          <cell r="N42">
            <v>2.9449999999999998</v>
          </cell>
          <cell r="O42">
            <v>3.2349999999999999</v>
          </cell>
          <cell r="P42">
            <v>2.27</v>
          </cell>
          <cell r="Q42">
            <v>2.3450000000000002</v>
          </cell>
          <cell r="R42">
            <v>0.23999999999999977</v>
          </cell>
          <cell r="S42">
            <v>0.37999999999999989</v>
          </cell>
          <cell r="T42">
            <v>2.39</v>
          </cell>
          <cell r="U42">
            <v>2.355</v>
          </cell>
          <cell r="V42">
            <v>2.2050000000000001</v>
          </cell>
          <cell r="W42">
            <v>2.27</v>
          </cell>
          <cell r="X42">
            <v>2.2799999999999998</v>
          </cell>
          <cell r="Y42">
            <v>2.415</v>
          </cell>
          <cell r="Z42">
            <v>2.3450000000000002</v>
          </cell>
          <cell r="AA42">
            <v>2.29</v>
          </cell>
          <cell r="AB42">
            <v>2.3250000000000002</v>
          </cell>
        </row>
        <row r="43">
          <cell r="A43">
            <v>36445</v>
          </cell>
          <cell r="B43">
            <v>2.4500000000000002</v>
          </cell>
          <cell r="C43">
            <v>2.4550000000000001</v>
          </cell>
          <cell r="D43">
            <v>2.835</v>
          </cell>
          <cell r="E43">
            <v>2.4</v>
          </cell>
          <cell r="F43">
            <v>2.5</v>
          </cell>
          <cell r="G43">
            <v>0.38499999999999979</v>
          </cell>
          <cell r="H43">
            <v>0.37999999999999989</v>
          </cell>
          <cell r="I43">
            <v>-4.9999999999998934E-3</v>
          </cell>
          <cell r="J43">
            <v>4.9999999999999822E-2</v>
          </cell>
          <cell r="K43">
            <v>4.4999999999999929E-2</v>
          </cell>
          <cell r="L43">
            <v>5.500000000000016E-2</v>
          </cell>
          <cell r="M43">
            <v>2.6749999999999998</v>
          </cell>
          <cell r="N43">
            <v>3.0550000000000002</v>
          </cell>
          <cell r="O43">
            <v>3.2349999999999999</v>
          </cell>
          <cell r="P43">
            <v>2.39</v>
          </cell>
          <cell r="Q43">
            <v>2.4550000000000001</v>
          </cell>
          <cell r="R43">
            <v>0.2200000000000002</v>
          </cell>
          <cell r="S43">
            <v>0.38000000000000034</v>
          </cell>
          <cell r="T43">
            <v>2.39</v>
          </cell>
          <cell r="U43">
            <v>2.52</v>
          </cell>
          <cell r="V43">
            <v>2.36</v>
          </cell>
          <cell r="W43">
            <v>2.38</v>
          </cell>
          <cell r="X43">
            <v>2.395</v>
          </cell>
          <cell r="Y43">
            <v>2.59</v>
          </cell>
          <cell r="Z43">
            <v>2.5299999999999998</v>
          </cell>
          <cell r="AA43">
            <v>2.4550000000000001</v>
          </cell>
          <cell r="AB43">
            <v>2.5</v>
          </cell>
        </row>
        <row r="44">
          <cell r="A44">
            <v>36446</v>
          </cell>
          <cell r="B44">
            <v>2.585</v>
          </cell>
          <cell r="C44">
            <v>2.585</v>
          </cell>
          <cell r="D44">
            <v>2.9550000000000001</v>
          </cell>
          <cell r="E44">
            <v>2.5099999999999998</v>
          </cell>
          <cell r="F44">
            <v>2.65</v>
          </cell>
          <cell r="G44">
            <v>0.37000000000000011</v>
          </cell>
          <cell r="H44">
            <v>0.37000000000000011</v>
          </cell>
          <cell r="I44">
            <v>0</v>
          </cell>
          <cell r="J44">
            <v>6.4999999999999947E-2</v>
          </cell>
          <cell r="K44">
            <v>6.4999999999999947E-2</v>
          </cell>
          <cell r="L44">
            <v>7.5000000000000178E-2</v>
          </cell>
          <cell r="M44">
            <v>2.82</v>
          </cell>
          <cell r="N44">
            <v>3.18</v>
          </cell>
          <cell r="O44">
            <v>3.4849999999999999</v>
          </cell>
          <cell r="P44">
            <v>2.4900000000000002</v>
          </cell>
          <cell r="Q44">
            <v>2.5499999999999998</v>
          </cell>
          <cell r="R44">
            <v>0.22500000000000009</v>
          </cell>
          <cell r="S44">
            <v>0.36000000000000032</v>
          </cell>
          <cell r="T44">
            <v>2.39</v>
          </cell>
          <cell r="U44">
            <v>2.6549999999999998</v>
          </cell>
          <cell r="V44">
            <v>2.4700000000000002</v>
          </cell>
          <cell r="W44">
            <v>2.48</v>
          </cell>
          <cell r="X44">
            <v>2.5049999999999999</v>
          </cell>
          <cell r="Y44">
            <v>2.7</v>
          </cell>
          <cell r="Z44">
            <v>2.69</v>
          </cell>
          <cell r="AA44">
            <v>2.605</v>
          </cell>
          <cell r="AB44">
            <v>2.64</v>
          </cell>
        </row>
        <row r="45">
          <cell r="A45">
            <v>36447</v>
          </cell>
          <cell r="B45">
            <v>2.76</v>
          </cell>
          <cell r="C45">
            <v>2.75</v>
          </cell>
          <cell r="D45">
            <v>3.09</v>
          </cell>
          <cell r="E45">
            <v>2.6850000000000001</v>
          </cell>
          <cell r="F45">
            <v>2.835</v>
          </cell>
          <cell r="G45">
            <v>0.33000000000000007</v>
          </cell>
          <cell r="H45">
            <v>0.33999999999999986</v>
          </cell>
          <cell r="I45">
            <v>9.9999999999997868E-3</v>
          </cell>
          <cell r="J45">
            <v>7.5000000000000178E-2</v>
          </cell>
          <cell r="K45">
            <v>8.4999999999999964E-2</v>
          </cell>
          <cell r="L45">
            <v>6.4999999999999947E-2</v>
          </cell>
          <cell r="M45">
            <v>2.9550000000000001</v>
          </cell>
          <cell r="N45">
            <v>3.31</v>
          </cell>
          <cell r="O45">
            <v>3.76</v>
          </cell>
          <cell r="P45">
            <v>2.71</v>
          </cell>
          <cell r="Q45">
            <v>2.7450000000000001</v>
          </cell>
          <cell r="R45">
            <v>0.2200000000000002</v>
          </cell>
          <cell r="S45">
            <v>0.35499999999999998</v>
          </cell>
          <cell r="T45">
            <v>2.82</v>
          </cell>
          <cell r="U45">
            <v>2.81</v>
          </cell>
          <cell r="V45">
            <v>2.67</v>
          </cell>
          <cell r="W45">
            <v>2.6850000000000001</v>
          </cell>
          <cell r="X45">
            <v>2.68</v>
          </cell>
          <cell r="Y45">
            <v>2.87</v>
          </cell>
          <cell r="Z45">
            <v>2.86</v>
          </cell>
          <cell r="AA45">
            <v>2.7549999999999999</v>
          </cell>
          <cell r="AB45">
            <v>2.8</v>
          </cell>
        </row>
        <row r="46">
          <cell r="A46">
            <v>36448</v>
          </cell>
          <cell r="B46">
            <v>2.67</v>
          </cell>
          <cell r="C46">
            <v>2.67</v>
          </cell>
          <cell r="D46">
            <v>3.0049999999999999</v>
          </cell>
          <cell r="E46">
            <v>2.625</v>
          </cell>
          <cell r="F46">
            <v>2.7250000000000001</v>
          </cell>
          <cell r="G46">
            <v>0.33499999999999996</v>
          </cell>
          <cell r="H46">
            <v>0.33499999999999996</v>
          </cell>
          <cell r="I46">
            <v>0</v>
          </cell>
          <cell r="J46">
            <v>5.500000000000016E-2</v>
          </cell>
          <cell r="K46">
            <v>5.500000000000016E-2</v>
          </cell>
          <cell r="L46">
            <v>4.4999999999999929E-2</v>
          </cell>
          <cell r="M46">
            <v>2.89</v>
          </cell>
          <cell r="N46">
            <v>3.25</v>
          </cell>
          <cell r="O46">
            <v>3.665</v>
          </cell>
          <cell r="P46">
            <v>2.64</v>
          </cell>
          <cell r="Q46">
            <v>2.6850000000000001</v>
          </cell>
          <cell r="R46">
            <v>0.24500000000000011</v>
          </cell>
          <cell r="S46">
            <v>0.35999999999999988</v>
          </cell>
          <cell r="T46">
            <v>2.6549999999999998</v>
          </cell>
          <cell r="U46">
            <v>2.7050000000000001</v>
          </cell>
          <cell r="V46">
            <v>2.605</v>
          </cell>
          <cell r="W46">
            <v>2.625</v>
          </cell>
          <cell r="X46">
            <v>2.625</v>
          </cell>
          <cell r="Y46">
            <v>2.7450000000000001</v>
          </cell>
          <cell r="Z46">
            <v>2.74</v>
          </cell>
          <cell r="AA46">
            <v>2.62</v>
          </cell>
          <cell r="AB46">
            <v>2.6949999999999998</v>
          </cell>
        </row>
        <row r="47">
          <cell r="A47">
            <v>36449</v>
          </cell>
          <cell r="B47">
            <v>2.61</v>
          </cell>
          <cell r="C47">
            <v>2.58</v>
          </cell>
          <cell r="D47">
            <v>2.98</v>
          </cell>
          <cell r="E47">
            <v>2.69</v>
          </cell>
          <cell r="F47">
            <v>2.6549999999999998</v>
          </cell>
          <cell r="G47">
            <v>0.37000000000000011</v>
          </cell>
          <cell r="H47">
            <v>0.39999999999999991</v>
          </cell>
          <cell r="I47">
            <v>2.9999999999999805E-2</v>
          </cell>
          <cell r="J47">
            <v>4.4999999999999929E-2</v>
          </cell>
          <cell r="K47">
            <v>7.4999999999999734E-2</v>
          </cell>
          <cell r="L47">
            <v>-0.10999999999999988</v>
          </cell>
          <cell r="M47">
            <v>2.85</v>
          </cell>
          <cell r="N47">
            <v>3.2149999999999999</v>
          </cell>
          <cell r="O47">
            <v>3.7149999999999999</v>
          </cell>
          <cell r="P47">
            <v>2.65</v>
          </cell>
          <cell r="Q47">
            <v>2.69</v>
          </cell>
          <cell r="R47">
            <v>0.23499999999999988</v>
          </cell>
          <cell r="S47">
            <v>0.36499999999999977</v>
          </cell>
          <cell r="T47">
            <v>2.665</v>
          </cell>
          <cell r="U47">
            <v>2.67</v>
          </cell>
          <cell r="V47">
            <v>2.61</v>
          </cell>
          <cell r="W47">
            <v>2.62</v>
          </cell>
          <cell r="X47">
            <v>2.61</v>
          </cell>
          <cell r="Y47">
            <v>2.7949999999999999</v>
          </cell>
          <cell r="Z47">
            <v>2.6949999999999998</v>
          </cell>
          <cell r="AA47">
            <v>2.6150000000000002</v>
          </cell>
          <cell r="AB47">
            <v>2.73</v>
          </cell>
        </row>
        <row r="48">
          <cell r="A48">
            <v>36450</v>
          </cell>
          <cell r="B48">
            <v>2.61</v>
          </cell>
          <cell r="C48">
            <v>2.58</v>
          </cell>
          <cell r="D48">
            <v>2.98</v>
          </cell>
          <cell r="E48">
            <v>2.69</v>
          </cell>
          <cell r="F48">
            <v>2.6549999999999998</v>
          </cell>
          <cell r="G48">
            <v>0.37000000000000011</v>
          </cell>
          <cell r="H48">
            <v>0.39999999999999991</v>
          </cell>
          <cell r="I48">
            <v>2.9999999999999805E-2</v>
          </cell>
          <cell r="J48">
            <v>4.4999999999999929E-2</v>
          </cell>
          <cell r="K48">
            <v>7.4999999999999734E-2</v>
          </cell>
          <cell r="L48">
            <v>-0.10999999999999988</v>
          </cell>
          <cell r="M48">
            <v>2.85</v>
          </cell>
          <cell r="N48">
            <v>3.2149999999999999</v>
          </cell>
          <cell r="O48">
            <v>3.7149999999999999</v>
          </cell>
          <cell r="P48">
            <v>2.65</v>
          </cell>
          <cell r="Q48">
            <v>2.69</v>
          </cell>
          <cell r="R48">
            <v>0.23499999999999988</v>
          </cell>
          <cell r="S48">
            <v>0.36499999999999977</v>
          </cell>
          <cell r="T48">
            <v>2.665</v>
          </cell>
          <cell r="U48">
            <v>2.67</v>
          </cell>
          <cell r="V48">
            <v>2.61</v>
          </cell>
          <cell r="W48">
            <v>2.62</v>
          </cell>
          <cell r="X48">
            <v>2.61</v>
          </cell>
          <cell r="Y48">
            <v>2.7949999999999999</v>
          </cell>
          <cell r="Z48">
            <v>2.6949999999999998</v>
          </cell>
          <cell r="AA48">
            <v>2.6150000000000002</v>
          </cell>
          <cell r="AB48">
            <v>2.73</v>
          </cell>
        </row>
        <row r="49">
          <cell r="A49">
            <v>36451</v>
          </cell>
          <cell r="B49">
            <v>2.61</v>
          </cell>
          <cell r="C49">
            <v>2.58</v>
          </cell>
          <cell r="D49">
            <v>2.98</v>
          </cell>
          <cell r="E49">
            <v>2.69</v>
          </cell>
          <cell r="F49">
            <v>2.6549999999999998</v>
          </cell>
          <cell r="G49">
            <v>0.37000000000000011</v>
          </cell>
          <cell r="H49">
            <v>0.39999999999999991</v>
          </cell>
          <cell r="I49">
            <v>2.9999999999999805E-2</v>
          </cell>
          <cell r="J49">
            <v>4.4999999999999929E-2</v>
          </cell>
          <cell r="K49">
            <v>7.4999999999999734E-2</v>
          </cell>
          <cell r="L49">
            <v>-0.10999999999999988</v>
          </cell>
          <cell r="M49">
            <v>2.85</v>
          </cell>
          <cell r="N49">
            <v>3.2149999999999999</v>
          </cell>
          <cell r="O49">
            <v>3.7149999999999999</v>
          </cell>
          <cell r="P49">
            <v>2.65</v>
          </cell>
          <cell r="Q49">
            <v>2.69</v>
          </cell>
          <cell r="R49">
            <v>0.23499999999999988</v>
          </cell>
          <cell r="S49">
            <v>0.36499999999999977</v>
          </cell>
          <cell r="T49">
            <v>2.665</v>
          </cell>
          <cell r="U49">
            <v>2.67</v>
          </cell>
          <cell r="V49">
            <v>2.61</v>
          </cell>
          <cell r="W49">
            <v>2.62</v>
          </cell>
          <cell r="X49">
            <v>2.61</v>
          </cell>
          <cell r="Y49">
            <v>2.7949999999999999</v>
          </cell>
          <cell r="Z49">
            <v>2.6949999999999998</v>
          </cell>
          <cell r="AA49">
            <v>2.6150000000000002</v>
          </cell>
          <cell r="AB49">
            <v>2.73</v>
          </cell>
        </row>
        <row r="50">
          <cell r="A50">
            <v>36452</v>
          </cell>
          <cell r="B50">
            <v>2.76</v>
          </cell>
          <cell r="C50">
            <v>2.77</v>
          </cell>
          <cell r="D50">
            <v>3.08</v>
          </cell>
          <cell r="E50">
            <v>2.74</v>
          </cell>
          <cell r="F50">
            <v>2.8250000000000002</v>
          </cell>
          <cell r="G50">
            <v>0.32000000000000028</v>
          </cell>
          <cell r="H50">
            <v>0.31000000000000005</v>
          </cell>
          <cell r="I50">
            <v>-1.0000000000000231E-2</v>
          </cell>
          <cell r="J50">
            <v>6.5000000000000391E-2</v>
          </cell>
          <cell r="K50">
            <v>5.500000000000016E-2</v>
          </cell>
          <cell r="L50">
            <v>2.9999999999999805E-2</v>
          </cell>
          <cell r="M50">
            <v>2.96</v>
          </cell>
          <cell r="N50">
            <v>3.335</v>
          </cell>
          <cell r="O50">
            <v>3.7850000000000001</v>
          </cell>
          <cell r="P50">
            <v>2.75</v>
          </cell>
          <cell r="Q50">
            <v>2.7850000000000001</v>
          </cell>
          <cell r="R50">
            <v>0.25499999999999989</v>
          </cell>
          <cell r="S50">
            <v>0.375</v>
          </cell>
          <cell r="T50">
            <v>2.7549999999999999</v>
          </cell>
          <cell r="U50">
            <v>2.8149999999999999</v>
          </cell>
          <cell r="V50">
            <v>2.7050000000000001</v>
          </cell>
          <cell r="W50">
            <v>2.75</v>
          </cell>
          <cell r="X50">
            <v>2.7549999999999999</v>
          </cell>
          <cell r="Y50">
            <v>2.91</v>
          </cell>
          <cell r="Z50">
            <v>2.82</v>
          </cell>
          <cell r="AA50">
            <v>2.78</v>
          </cell>
          <cell r="AB50">
            <v>2.8650000000000002</v>
          </cell>
        </row>
        <row r="51">
          <cell r="A51">
            <v>36453</v>
          </cell>
          <cell r="B51">
            <v>2.83</v>
          </cell>
          <cell r="C51">
            <v>2.835</v>
          </cell>
          <cell r="D51">
            <v>3.09</v>
          </cell>
          <cell r="E51">
            <v>2.7949999999999999</v>
          </cell>
          <cell r="F51">
            <v>2.87</v>
          </cell>
          <cell r="G51">
            <v>0.25999999999999979</v>
          </cell>
          <cell r="H51">
            <v>0.25499999999999989</v>
          </cell>
          <cell r="I51">
            <v>-4.9999999999998934E-3</v>
          </cell>
          <cell r="J51">
            <v>4.0000000000000036E-2</v>
          </cell>
          <cell r="K51">
            <v>3.5000000000000142E-2</v>
          </cell>
          <cell r="L51">
            <v>4.0000000000000036E-2</v>
          </cell>
          <cell r="M51">
            <v>2.9750000000000001</v>
          </cell>
          <cell r="N51">
            <v>3.3250000000000002</v>
          </cell>
          <cell r="O51">
            <v>3.88</v>
          </cell>
          <cell r="P51">
            <v>2.78</v>
          </cell>
          <cell r="Q51">
            <v>2.81</v>
          </cell>
          <cell r="R51">
            <v>0.23500000000000032</v>
          </cell>
          <cell r="S51">
            <v>0.35000000000000009</v>
          </cell>
          <cell r="T51">
            <v>2.8</v>
          </cell>
          <cell r="U51">
            <v>2.89</v>
          </cell>
          <cell r="V51">
            <v>2.7850000000000001</v>
          </cell>
          <cell r="W51">
            <v>2.79</v>
          </cell>
          <cell r="X51">
            <v>2.8149999999999999</v>
          </cell>
          <cell r="Y51">
            <v>3.0249999999999999</v>
          </cell>
          <cell r="Z51">
            <v>2.8849999999999998</v>
          </cell>
          <cell r="AA51">
            <v>2.87</v>
          </cell>
          <cell r="AB51">
            <v>2.94</v>
          </cell>
        </row>
        <row r="52">
          <cell r="A52">
            <v>36454</v>
          </cell>
          <cell r="B52">
            <v>2.835</v>
          </cell>
          <cell r="C52">
            <v>2.84</v>
          </cell>
          <cell r="D52">
            <v>3.0649999999999999</v>
          </cell>
          <cell r="E52">
            <v>2.7850000000000001</v>
          </cell>
          <cell r="F52">
            <v>2.8650000000000002</v>
          </cell>
          <cell r="G52">
            <v>0.22999999999999998</v>
          </cell>
          <cell r="H52">
            <v>0.22500000000000009</v>
          </cell>
          <cell r="I52">
            <v>-4.9999999999998934E-3</v>
          </cell>
          <cell r="J52">
            <v>3.0000000000000249E-2</v>
          </cell>
          <cell r="K52">
            <v>2.5000000000000355E-2</v>
          </cell>
          <cell r="L52">
            <v>5.4999999999999716E-2</v>
          </cell>
          <cell r="M52">
            <v>2.96</v>
          </cell>
          <cell r="N52">
            <v>3.3</v>
          </cell>
          <cell r="O52">
            <v>3.89</v>
          </cell>
          <cell r="P52">
            <v>2.7749999999999999</v>
          </cell>
          <cell r="Q52">
            <v>2.82</v>
          </cell>
          <cell r="R52">
            <v>0.23499999999999988</v>
          </cell>
          <cell r="S52">
            <v>0.33999999999999986</v>
          </cell>
          <cell r="T52">
            <v>2.8149999999999999</v>
          </cell>
          <cell r="U52">
            <v>2.9</v>
          </cell>
          <cell r="V52">
            <v>2.7749999999999999</v>
          </cell>
          <cell r="W52">
            <v>2.7850000000000001</v>
          </cell>
          <cell r="X52">
            <v>2.8</v>
          </cell>
          <cell r="Y52">
            <v>3.05</v>
          </cell>
          <cell r="Z52">
            <v>2.8849999999999998</v>
          </cell>
          <cell r="AA52">
            <v>2.8650000000000002</v>
          </cell>
          <cell r="AB52">
            <v>2.94</v>
          </cell>
        </row>
        <row r="53">
          <cell r="A53">
            <v>36455</v>
          </cell>
          <cell r="B53">
            <v>2.9350000000000001</v>
          </cell>
          <cell r="C53">
            <v>2.93</v>
          </cell>
          <cell r="D53">
            <v>3.12</v>
          </cell>
          <cell r="E53">
            <v>2.855</v>
          </cell>
          <cell r="F53">
            <v>2.9649999999999999</v>
          </cell>
          <cell r="G53">
            <v>0.18500000000000005</v>
          </cell>
          <cell r="H53">
            <v>0.18999999999999995</v>
          </cell>
          <cell r="I53">
            <v>4.9999999999998934E-3</v>
          </cell>
          <cell r="J53">
            <v>2.9999999999999805E-2</v>
          </cell>
          <cell r="K53">
            <v>3.4999999999999698E-2</v>
          </cell>
          <cell r="L53">
            <v>7.5000000000000178E-2</v>
          </cell>
          <cell r="M53">
            <v>3.01</v>
          </cell>
          <cell r="N53">
            <v>3.355</v>
          </cell>
          <cell r="O53">
            <v>3.9550000000000001</v>
          </cell>
          <cell r="P53">
            <v>2.835</v>
          </cell>
          <cell r="Q53">
            <v>2.89</v>
          </cell>
          <cell r="R53">
            <v>0.23499999999999988</v>
          </cell>
          <cell r="S53">
            <v>0.3450000000000002</v>
          </cell>
          <cell r="T53">
            <v>2.88</v>
          </cell>
          <cell r="U53">
            <v>2.9950000000000001</v>
          </cell>
          <cell r="V53">
            <v>2.87</v>
          </cell>
          <cell r="W53">
            <v>2.855</v>
          </cell>
          <cell r="X53">
            <v>2.87</v>
          </cell>
          <cell r="Y53">
            <v>3.165</v>
          </cell>
          <cell r="Z53">
            <v>2.96</v>
          </cell>
          <cell r="AA53">
            <v>2.9449999999999998</v>
          </cell>
          <cell r="AB53">
            <v>3.0550000000000002</v>
          </cell>
        </row>
        <row r="54">
          <cell r="A54">
            <v>36456</v>
          </cell>
          <cell r="B54">
            <v>2.87</v>
          </cell>
          <cell r="C54">
            <v>2.85</v>
          </cell>
          <cell r="D54">
            <v>3.07</v>
          </cell>
          <cell r="E54">
            <v>2.81</v>
          </cell>
          <cell r="F54">
            <v>2.9</v>
          </cell>
          <cell r="G54">
            <v>0.19999999999999973</v>
          </cell>
          <cell r="H54">
            <v>0.21999999999999975</v>
          </cell>
          <cell r="I54">
            <v>2.0000000000000018E-2</v>
          </cell>
          <cell r="J54">
            <v>2.9999999999999805E-2</v>
          </cell>
          <cell r="K54">
            <v>4.9999999999999822E-2</v>
          </cell>
          <cell r="L54">
            <v>4.0000000000000036E-2</v>
          </cell>
          <cell r="M54">
            <v>2.9649999999999999</v>
          </cell>
          <cell r="N54">
            <v>3.3</v>
          </cell>
          <cell r="O54">
            <v>3.92</v>
          </cell>
          <cell r="P54">
            <v>2.7949999999999999</v>
          </cell>
          <cell r="Q54">
            <v>2.875</v>
          </cell>
          <cell r="R54">
            <v>0.22999999999999998</v>
          </cell>
          <cell r="S54">
            <v>0.33499999999999996</v>
          </cell>
          <cell r="T54">
            <v>2.85</v>
          </cell>
          <cell r="U54">
            <v>3.0049999999999999</v>
          </cell>
          <cell r="V54">
            <v>2.8450000000000002</v>
          </cell>
          <cell r="W54">
            <v>2.835</v>
          </cell>
          <cell r="X54">
            <v>2.83</v>
          </cell>
          <cell r="Y54">
            <v>3.2</v>
          </cell>
          <cell r="Z54">
            <v>2.9449999999999998</v>
          </cell>
          <cell r="AA54">
            <v>2.93</v>
          </cell>
          <cell r="AB54">
            <v>3.0150000000000001</v>
          </cell>
        </row>
        <row r="55">
          <cell r="A55">
            <v>36457</v>
          </cell>
          <cell r="B55">
            <v>2.87</v>
          </cell>
          <cell r="C55">
            <v>2.85</v>
          </cell>
          <cell r="D55">
            <v>3.07</v>
          </cell>
          <cell r="E55">
            <v>2.81</v>
          </cell>
          <cell r="F55">
            <v>2.9</v>
          </cell>
          <cell r="G55">
            <v>0.19999999999999973</v>
          </cell>
          <cell r="H55">
            <v>0.21999999999999975</v>
          </cell>
          <cell r="I55">
            <v>2.0000000000000018E-2</v>
          </cell>
          <cell r="J55">
            <v>2.9999999999999805E-2</v>
          </cell>
          <cell r="K55">
            <v>4.9999999999999822E-2</v>
          </cell>
          <cell r="L55">
            <v>4.0000000000000036E-2</v>
          </cell>
          <cell r="M55">
            <v>2.9649999999999999</v>
          </cell>
          <cell r="N55">
            <v>3.3</v>
          </cell>
          <cell r="O55">
            <v>3.92</v>
          </cell>
          <cell r="P55">
            <v>2.7949999999999999</v>
          </cell>
          <cell r="Q55">
            <v>2.875</v>
          </cell>
          <cell r="R55">
            <v>0.22999999999999998</v>
          </cell>
          <cell r="S55">
            <v>0.33499999999999996</v>
          </cell>
          <cell r="T55">
            <v>2.85</v>
          </cell>
          <cell r="U55">
            <v>3.0049999999999999</v>
          </cell>
          <cell r="V55">
            <v>2.8450000000000002</v>
          </cell>
          <cell r="W55">
            <v>2.835</v>
          </cell>
          <cell r="X55">
            <v>2.83</v>
          </cell>
          <cell r="Y55">
            <v>3.2</v>
          </cell>
          <cell r="Z55">
            <v>2.9449999999999998</v>
          </cell>
          <cell r="AA55">
            <v>2.93</v>
          </cell>
          <cell r="AB55">
            <v>3.0150000000000001</v>
          </cell>
        </row>
        <row r="56">
          <cell r="A56">
            <v>36458</v>
          </cell>
          <cell r="B56">
            <v>2.87</v>
          </cell>
          <cell r="C56">
            <v>2.85</v>
          </cell>
          <cell r="D56">
            <v>3.07</v>
          </cell>
          <cell r="E56">
            <v>2.81</v>
          </cell>
          <cell r="F56">
            <v>2.9</v>
          </cell>
          <cell r="G56">
            <v>0.19999999999999973</v>
          </cell>
          <cell r="H56">
            <v>0.21999999999999975</v>
          </cell>
          <cell r="I56">
            <v>2.0000000000000018E-2</v>
          </cell>
          <cell r="J56">
            <v>2.9999999999999805E-2</v>
          </cell>
          <cell r="K56">
            <v>4.9999999999999822E-2</v>
          </cell>
          <cell r="L56">
            <v>4.0000000000000036E-2</v>
          </cell>
          <cell r="M56">
            <v>2.9649999999999999</v>
          </cell>
          <cell r="N56">
            <v>3.3</v>
          </cell>
          <cell r="O56">
            <v>3.92</v>
          </cell>
          <cell r="P56">
            <v>2.7949999999999999</v>
          </cell>
          <cell r="Q56">
            <v>2.875</v>
          </cell>
          <cell r="R56">
            <v>0.22999999999999998</v>
          </cell>
          <cell r="S56">
            <v>0.33499999999999996</v>
          </cell>
          <cell r="T56">
            <v>2.85</v>
          </cell>
          <cell r="U56">
            <v>3.0049999999999999</v>
          </cell>
          <cell r="V56">
            <v>2.8450000000000002</v>
          </cell>
          <cell r="W56">
            <v>2.835</v>
          </cell>
          <cell r="X56">
            <v>2.83</v>
          </cell>
          <cell r="Y56">
            <v>3.2</v>
          </cell>
          <cell r="Z56">
            <v>2.9449999999999998</v>
          </cell>
          <cell r="AA56">
            <v>2.93</v>
          </cell>
          <cell r="AB56">
            <v>3.0150000000000001</v>
          </cell>
        </row>
        <row r="57">
          <cell r="A57">
            <v>36459</v>
          </cell>
          <cell r="B57">
            <v>2.8450000000000002</v>
          </cell>
          <cell r="C57">
            <v>2.86</v>
          </cell>
          <cell r="D57">
            <v>3.105</v>
          </cell>
          <cell r="E57">
            <v>2.79</v>
          </cell>
          <cell r="F57">
            <v>2.87</v>
          </cell>
          <cell r="G57">
            <v>0.25999999999999979</v>
          </cell>
          <cell r="H57">
            <v>0.24500000000000011</v>
          </cell>
          <cell r="I57">
            <v>-1.499999999999968E-2</v>
          </cell>
          <cell r="J57">
            <v>2.4999999999999911E-2</v>
          </cell>
          <cell r="K57">
            <v>1.0000000000000231E-2</v>
          </cell>
          <cell r="L57">
            <v>6.999999999999984E-2</v>
          </cell>
          <cell r="M57">
            <v>2.9950000000000001</v>
          </cell>
          <cell r="N57">
            <v>3.355</v>
          </cell>
          <cell r="O57">
            <v>3.86</v>
          </cell>
          <cell r="P57">
            <v>2.7850000000000001</v>
          </cell>
          <cell r="Q57">
            <v>2.855</v>
          </cell>
          <cell r="R57">
            <v>0.25</v>
          </cell>
          <cell r="S57">
            <v>0.35999999999999988</v>
          </cell>
          <cell r="T57">
            <v>2.8149999999999999</v>
          </cell>
          <cell r="U57">
            <v>2.9750000000000001</v>
          </cell>
          <cell r="V57">
            <v>2.79</v>
          </cell>
          <cell r="W57">
            <v>2.81</v>
          </cell>
          <cell r="X57">
            <v>2.8050000000000002</v>
          </cell>
          <cell r="Y57">
            <v>3.15</v>
          </cell>
          <cell r="Z57">
            <v>2.9049999999999998</v>
          </cell>
          <cell r="AA57">
            <v>2.89</v>
          </cell>
          <cell r="AB57">
            <v>2.98</v>
          </cell>
        </row>
        <row r="58">
          <cell r="A58">
            <v>36460</v>
          </cell>
          <cell r="B58">
            <v>2.855</v>
          </cell>
          <cell r="C58">
            <v>2.835</v>
          </cell>
          <cell r="D58">
            <v>3.0649999999999999</v>
          </cell>
          <cell r="E58">
            <v>2.7650000000000001</v>
          </cell>
          <cell r="F58">
            <v>2.875</v>
          </cell>
          <cell r="G58">
            <v>0.20999999999999996</v>
          </cell>
          <cell r="H58">
            <v>0.22999999999999998</v>
          </cell>
          <cell r="I58">
            <v>2.0000000000000018E-2</v>
          </cell>
          <cell r="J58">
            <v>2.0000000000000018E-2</v>
          </cell>
          <cell r="K58">
            <v>4.0000000000000036E-2</v>
          </cell>
          <cell r="L58">
            <v>6.999999999999984E-2</v>
          </cell>
          <cell r="M58">
            <v>2.96</v>
          </cell>
          <cell r="N58">
            <v>3.32</v>
          </cell>
          <cell r="O58">
            <v>3.8149999999999999</v>
          </cell>
          <cell r="P58">
            <v>2.75</v>
          </cell>
          <cell r="Q58">
            <v>2.8149999999999999</v>
          </cell>
          <cell r="R58">
            <v>0.25499999999999989</v>
          </cell>
          <cell r="S58">
            <v>0.35999999999999988</v>
          </cell>
          <cell r="T58">
            <v>2.7949999999999999</v>
          </cell>
          <cell r="U58">
            <v>2.9649999999999999</v>
          </cell>
          <cell r="V58">
            <v>2.7749999999999999</v>
          </cell>
          <cell r="W58">
            <v>2.8</v>
          </cell>
          <cell r="X58">
            <v>2.78</v>
          </cell>
          <cell r="Y58">
            <v>3.13</v>
          </cell>
          <cell r="Z58">
            <v>2.895</v>
          </cell>
          <cell r="AA58">
            <v>2.895</v>
          </cell>
          <cell r="AB58">
            <v>2.95</v>
          </cell>
        </row>
        <row r="59">
          <cell r="A59">
            <v>36461</v>
          </cell>
          <cell r="B59">
            <v>2.91</v>
          </cell>
          <cell r="C59">
            <v>2.895</v>
          </cell>
          <cell r="D59">
            <v>3.1349999999999998</v>
          </cell>
          <cell r="E59">
            <v>2.8050000000000002</v>
          </cell>
          <cell r="F59">
            <v>2.94</v>
          </cell>
          <cell r="G59">
            <v>0.22499999999999964</v>
          </cell>
          <cell r="H59">
            <v>0.23999999999999977</v>
          </cell>
          <cell r="I59">
            <v>1.5000000000000124E-2</v>
          </cell>
          <cell r="J59">
            <v>2.9999999999999805E-2</v>
          </cell>
          <cell r="K59">
            <v>4.4999999999999929E-2</v>
          </cell>
          <cell r="L59">
            <v>8.9999999999999858E-2</v>
          </cell>
          <cell r="M59">
            <v>2.9950000000000001</v>
          </cell>
          <cell r="N59">
            <v>3.355</v>
          </cell>
          <cell r="O59">
            <v>3.91</v>
          </cell>
          <cell r="P59">
            <v>2.8050000000000002</v>
          </cell>
          <cell r="Q59">
            <v>2.875</v>
          </cell>
          <cell r="R59">
            <v>0.2200000000000002</v>
          </cell>
          <cell r="S59">
            <v>0.35999999999999988</v>
          </cell>
          <cell r="T59">
            <v>2.8650000000000002</v>
          </cell>
          <cell r="U59">
            <v>3.02</v>
          </cell>
          <cell r="V59">
            <v>2.7850000000000001</v>
          </cell>
          <cell r="W59">
            <v>2.7850000000000001</v>
          </cell>
          <cell r="X59">
            <v>2.8149999999999999</v>
          </cell>
          <cell r="Y59">
            <v>3.15</v>
          </cell>
          <cell r="Z59">
            <v>2.9550000000000001</v>
          </cell>
          <cell r="AA59">
            <v>2.9550000000000001</v>
          </cell>
          <cell r="AB59">
            <v>3.0249999999999999</v>
          </cell>
        </row>
        <row r="60">
          <cell r="A60">
            <v>36462</v>
          </cell>
          <cell r="B60">
            <v>2.875</v>
          </cell>
          <cell r="C60">
            <v>2.855</v>
          </cell>
          <cell r="D60">
            <v>3.13</v>
          </cell>
          <cell r="E60">
            <v>2.8</v>
          </cell>
          <cell r="F60">
            <v>2.9350000000000001</v>
          </cell>
          <cell r="G60">
            <v>0.25499999999999989</v>
          </cell>
          <cell r="H60">
            <v>0.27499999999999991</v>
          </cell>
          <cell r="I60">
            <v>2.0000000000000018E-2</v>
          </cell>
          <cell r="J60">
            <v>6.0000000000000053E-2</v>
          </cell>
          <cell r="K60">
            <v>8.0000000000000071E-2</v>
          </cell>
          <cell r="L60">
            <v>5.500000000000016E-2</v>
          </cell>
          <cell r="M60">
            <v>2.9950000000000001</v>
          </cell>
          <cell r="N60">
            <v>3.3450000000000002</v>
          </cell>
          <cell r="O60">
            <v>3.875</v>
          </cell>
          <cell r="P60">
            <v>2.835</v>
          </cell>
          <cell r="Q60">
            <v>2.86</v>
          </cell>
          <cell r="R60">
            <v>0.2150000000000003</v>
          </cell>
          <cell r="S60">
            <v>0.35000000000000009</v>
          </cell>
          <cell r="T60">
            <v>2.8650000000000002</v>
          </cell>
          <cell r="U60">
            <v>2.9950000000000001</v>
          </cell>
          <cell r="V60">
            <v>2.7850000000000001</v>
          </cell>
          <cell r="W60">
            <v>2.7850000000000001</v>
          </cell>
          <cell r="X60">
            <v>2.8149999999999999</v>
          </cell>
          <cell r="Y60">
            <v>3.0249999999999999</v>
          </cell>
          <cell r="Z60">
            <v>2.9550000000000001</v>
          </cell>
          <cell r="AA60">
            <v>2.9</v>
          </cell>
          <cell r="AB60">
            <v>2.9649999999999999</v>
          </cell>
        </row>
        <row r="61">
          <cell r="A61">
            <v>36463</v>
          </cell>
          <cell r="B61">
            <v>2.65</v>
          </cell>
          <cell r="C61">
            <v>2.65</v>
          </cell>
          <cell r="D61">
            <v>2.98</v>
          </cell>
          <cell r="E61">
            <v>2.66</v>
          </cell>
          <cell r="F61">
            <v>2.7050000000000001</v>
          </cell>
          <cell r="G61">
            <v>0.33000000000000007</v>
          </cell>
          <cell r="H61">
            <v>0.33000000000000007</v>
          </cell>
          <cell r="I61">
            <v>0</v>
          </cell>
          <cell r="J61">
            <v>5.500000000000016E-2</v>
          </cell>
          <cell r="K61">
            <v>5.500000000000016E-2</v>
          </cell>
          <cell r="L61">
            <v>-1.0000000000000231E-2</v>
          </cell>
          <cell r="M61">
            <v>2.8849999999999998</v>
          </cell>
          <cell r="N61">
            <v>3.21</v>
          </cell>
          <cell r="O61">
            <v>3.74</v>
          </cell>
          <cell r="P61">
            <v>2.71</v>
          </cell>
          <cell r="Q61">
            <v>2.7450000000000001</v>
          </cell>
          <cell r="R61">
            <v>0.22999999999999998</v>
          </cell>
          <cell r="S61">
            <v>0.32500000000000018</v>
          </cell>
          <cell r="T61">
            <v>2.73</v>
          </cell>
          <cell r="U61">
            <v>2.78</v>
          </cell>
          <cell r="V61">
            <v>2.65</v>
          </cell>
          <cell r="W61">
            <v>2.66</v>
          </cell>
          <cell r="X61">
            <v>2.64</v>
          </cell>
          <cell r="Y61">
            <v>2.79</v>
          </cell>
          <cell r="Z61">
            <v>2.75</v>
          </cell>
          <cell r="AA61">
            <v>2.6850000000000001</v>
          </cell>
          <cell r="AB61">
            <v>2.72</v>
          </cell>
        </row>
        <row r="62">
          <cell r="A62">
            <v>36464</v>
          </cell>
          <cell r="B62">
            <v>2.65</v>
          </cell>
          <cell r="C62">
            <v>2.65</v>
          </cell>
          <cell r="D62">
            <v>2.98</v>
          </cell>
          <cell r="E62">
            <v>2.66</v>
          </cell>
          <cell r="F62">
            <v>2.7050000000000001</v>
          </cell>
          <cell r="G62">
            <v>0.33000000000000007</v>
          </cell>
          <cell r="H62">
            <v>0.33000000000000007</v>
          </cell>
          <cell r="I62">
            <v>0</v>
          </cell>
          <cell r="J62">
            <v>5.500000000000016E-2</v>
          </cell>
          <cell r="K62">
            <v>5.500000000000016E-2</v>
          </cell>
          <cell r="L62">
            <v>-1.0000000000000231E-2</v>
          </cell>
          <cell r="M62">
            <v>2.8849999999999998</v>
          </cell>
          <cell r="N62">
            <v>3.21</v>
          </cell>
          <cell r="O62">
            <v>3.74</v>
          </cell>
          <cell r="P62">
            <v>2.71</v>
          </cell>
          <cell r="Q62">
            <v>2.7450000000000001</v>
          </cell>
          <cell r="R62">
            <v>0.22999999999999998</v>
          </cell>
          <cell r="S62">
            <v>0.32500000000000018</v>
          </cell>
          <cell r="T62">
            <v>2.73</v>
          </cell>
          <cell r="U62">
            <v>2.78</v>
          </cell>
          <cell r="V62">
            <v>2.65</v>
          </cell>
          <cell r="W62">
            <v>2.66</v>
          </cell>
          <cell r="X62">
            <v>2.64</v>
          </cell>
          <cell r="Y62">
            <v>2.79</v>
          </cell>
          <cell r="Z62">
            <v>2.75</v>
          </cell>
          <cell r="AA62">
            <v>2.6850000000000001</v>
          </cell>
          <cell r="AB62">
            <v>2.72</v>
          </cell>
        </row>
        <row r="63">
          <cell r="A63">
            <v>36465</v>
          </cell>
          <cell r="B63">
            <v>2.7</v>
          </cell>
          <cell r="C63">
            <v>2.71</v>
          </cell>
          <cell r="D63">
            <v>3.0350000000000001</v>
          </cell>
          <cell r="E63">
            <v>2.69</v>
          </cell>
          <cell r="F63">
            <v>2.7349999999999999</v>
          </cell>
          <cell r="G63">
            <v>0.33499999999999996</v>
          </cell>
          <cell r="H63">
            <v>0.32500000000000018</v>
          </cell>
          <cell r="I63">
            <v>-9.9999999999997868E-3</v>
          </cell>
          <cell r="J63">
            <v>3.4999999999999698E-2</v>
          </cell>
          <cell r="K63">
            <v>2.4999999999999911E-2</v>
          </cell>
          <cell r="L63">
            <v>2.0000000000000018E-2</v>
          </cell>
          <cell r="M63">
            <v>2.9350000000000001</v>
          </cell>
          <cell r="N63">
            <v>3.1949999999999998</v>
          </cell>
          <cell r="O63">
            <v>3.74</v>
          </cell>
          <cell r="P63">
            <v>2.6850000000000001</v>
          </cell>
          <cell r="Q63">
            <v>2.7549999999999999</v>
          </cell>
          <cell r="R63">
            <v>0.1599999999999997</v>
          </cell>
          <cell r="S63">
            <v>0.25999999999999979</v>
          </cell>
          <cell r="T63">
            <v>2.73</v>
          </cell>
          <cell r="U63">
            <v>2.7949999999999999</v>
          </cell>
          <cell r="V63">
            <v>2.6749999999999998</v>
          </cell>
          <cell r="W63">
            <v>2.7</v>
          </cell>
          <cell r="X63">
            <v>2.7149999999999999</v>
          </cell>
          <cell r="Y63">
            <v>2.8149999999999999</v>
          </cell>
          <cell r="Z63">
            <v>2.7749999999999999</v>
          </cell>
          <cell r="AA63">
            <v>2.645</v>
          </cell>
          <cell r="AB63">
            <v>2.76</v>
          </cell>
        </row>
        <row r="64">
          <cell r="A64">
            <v>36466</v>
          </cell>
          <cell r="B64">
            <v>2.625</v>
          </cell>
          <cell r="C64">
            <v>2.64</v>
          </cell>
          <cell r="D64">
            <v>2.98</v>
          </cell>
          <cell r="E64">
            <v>2.58</v>
          </cell>
          <cell r="F64">
            <v>2.665</v>
          </cell>
          <cell r="G64">
            <v>0.35499999999999998</v>
          </cell>
          <cell r="H64">
            <v>0.33999999999999986</v>
          </cell>
          <cell r="I64">
            <v>-1.5000000000000124E-2</v>
          </cell>
          <cell r="J64">
            <v>4.0000000000000036E-2</v>
          </cell>
          <cell r="K64">
            <v>2.4999999999999911E-2</v>
          </cell>
          <cell r="L64">
            <v>6.0000000000000053E-2</v>
          </cell>
          <cell r="M64">
            <v>2.855</v>
          </cell>
          <cell r="N64">
            <v>3.13</v>
          </cell>
          <cell r="O64">
            <v>3.45</v>
          </cell>
          <cell r="P64">
            <v>2.5499999999999998</v>
          </cell>
          <cell r="Q64">
            <v>2.5950000000000002</v>
          </cell>
          <cell r="R64">
            <v>0.14999999999999991</v>
          </cell>
          <cell r="S64">
            <v>0.27499999999999991</v>
          </cell>
          <cell r="T64">
            <v>2.56</v>
          </cell>
          <cell r="U64">
            <v>2.73</v>
          </cell>
          <cell r="V64">
            <v>2.5649999999999999</v>
          </cell>
          <cell r="W64">
            <v>2.5550000000000002</v>
          </cell>
          <cell r="X64">
            <v>2.6</v>
          </cell>
          <cell r="Y64">
            <v>2.79</v>
          </cell>
          <cell r="Z64">
            <v>2.67</v>
          </cell>
          <cell r="AA64">
            <v>2.63</v>
          </cell>
          <cell r="AB64">
            <v>2.7549999999999999</v>
          </cell>
        </row>
        <row r="65">
          <cell r="A65">
            <v>36467</v>
          </cell>
          <cell r="B65">
            <v>2.665</v>
          </cell>
          <cell r="C65">
            <v>2.6349999999999998</v>
          </cell>
          <cell r="D65">
            <v>2.9550000000000001</v>
          </cell>
          <cell r="E65">
            <v>2.61</v>
          </cell>
          <cell r="F65">
            <v>2.7250000000000001</v>
          </cell>
          <cell r="G65">
            <v>0.29000000000000004</v>
          </cell>
          <cell r="H65">
            <v>0.32000000000000028</v>
          </cell>
          <cell r="I65">
            <v>3.0000000000000249E-2</v>
          </cell>
          <cell r="J65">
            <v>6.0000000000000053E-2</v>
          </cell>
          <cell r="K65">
            <v>9.0000000000000302E-2</v>
          </cell>
          <cell r="L65">
            <v>2.4999999999999911E-2</v>
          </cell>
          <cell r="M65">
            <v>2.8650000000000002</v>
          </cell>
          <cell r="N65">
            <v>3.1549999999999998</v>
          </cell>
          <cell r="O65">
            <v>3.395</v>
          </cell>
          <cell r="P65">
            <v>2.5950000000000002</v>
          </cell>
          <cell r="Q65">
            <v>2.6150000000000002</v>
          </cell>
          <cell r="R65">
            <v>0.19999999999999973</v>
          </cell>
          <cell r="S65">
            <v>0.28999999999999959</v>
          </cell>
          <cell r="T65">
            <v>2.57</v>
          </cell>
          <cell r="U65">
            <v>2.8149999999999999</v>
          </cell>
          <cell r="V65">
            <v>2.59</v>
          </cell>
          <cell r="W65">
            <v>2.5649999999999999</v>
          </cell>
          <cell r="X65">
            <v>2.62</v>
          </cell>
          <cell r="Y65">
            <v>2.91</v>
          </cell>
          <cell r="Z65">
            <v>2.75</v>
          </cell>
          <cell r="AA65">
            <v>2.6749999999999998</v>
          </cell>
          <cell r="AB65">
            <v>2.7850000000000001</v>
          </cell>
        </row>
        <row r="66">
          <cell r="A66">
            <v>36468</v>
          </cell>
          <cell r="B66">
            <v>2.6850000000000001</v>
          </cell>
          <cell r="C66">
            <v>2.69</v>
          </cell>
          <cell r="D66">
            <v>2.9449999999999998</v>
          </cell>
          <cell r="E66">
            <v>2.6349999999999998</v>
          </cell>
          <cell r="F66">
            <v>2.7549999999999999</v>
          </cell>
          <cell r="G66">
            <v>0.25999999999999979</v>
          </cell>
          <cell r="H66">
            <v>0.25499999999999989</v>
          </cell>
          <cell r="I66">
            <v>-4.9999999999998934E-3</v>
          </cell>
          <cell r="J66">
            <v>6.999999999999984E-2</v>
          </cell>
          <cell r="K66">
            <v>6.4999999999999947E-2</v>
          </cell>
          <cell r="L66">
            <v>5.500000000000016E-2</v>
          </cell>
          <cell r="M66">
            <v>2.8450000000000002</v>
          </cell>
          <cell r="N66">
            <v>3.145</v>
          </cell>
          <cell r="O66">
            <v>3.3</v>
          </cell>
          <cell r="P66">
            <v>2.63</v>
          </cell>
          <cell r="Q66">
            <v>2.645</v>
          </cell>
          <cell r="R66">
            <v>0.20000000000000018</v>
          </cell>
          <cell r="S66">
            <v>0.29999999999999982</v>
          </cell>
          <cell r="T66">
            <v>2.585</v>
          </cell>
          <cell r="U66">
            <v>2.835</v>
          </cell>
          <cell r="V66">
            <v>2.61</v>
          </cell>
          <cell r="W66">
            <v>2.59</v>
          </cell>
          <cell r="X66">
            <v>2.6549999999999998</v>
          </cell>
          <cell r="Y66">
            <v>2.8650000000000002</v>
          </cell>
          <cell r="Z66">
            <v>2.7650000000000001</v>
          </cell>
          <cell r="AA66">
            <v>2.6549999999999998</v>
          </cell>
          <cell r="AB66">
            <v>2.7450000000000001</v>
          </cell>
        </row>
        <row r="67">
          <cell r="A67">
            <v>36469</v>
          </cell>
          <cell r="B67">
            <v>2.6</v>
          </cell>
          <cell r="C67">
            <v>2.6</v>
          </cell>
          <cell r="D67">
            <v>2.92</v>
          </cell>
          <cell r="E67">
            <v>2.57</v>
          </cell>
          <cell r="F67">
            <v>2.64</v>
          </cell>
          <cell r="G67">
            <v>0.31999999999999984</v>
          </cell>
          <cell r="H67">
            <v>0.31999999999999984</v>
          </cell>
          <cell r="I67">
            <v>0</v>
          </cell>
          <cell r="J67">
            <v>4.0000000000000036E-2</v>
          </cell>
          <cell r="K67">
            <v>4.0000000000000036E-2</v>
          </cell>
          <cell r="L67">
            <v>3.0000000000000249E-2</v>
          </cell>
          <cell r="M67">
            <v>2.7949999999999999</v>
          </cell>
          <cell r="N67">
            <v>3.0950000000000002</v>
          </cell>
          <cell r="O67">
            <v>3.28</v>
          </cell>
          <cell r="P67">
            <v>2.59</v>
          </cell>
          <cell r="Q67">
            <v>2.6</v>
          </cell>
          <cell r="R67">
            <v>0.17500000000000027</v>
          </cell>
          <cell r="S67">
            <v>0.30000000000000027</v>
          </cell>
          <cell r="T67">
            <v>2.57</v>
          </cell>
          <cell r="U67">
            <v>2.74</v>
          </cell>
          <cell r="V67">
            <v>2.5299999999999998</v>
          </cell>
          <cell r="W67">
            <v>2.5550000000000002</v>
          </cell>
          <cell r="X67">
            <v>2.59</v>
          </cell>
          <cell r="Y67">
            <v>2.74</v>
          </cell>
          <cell r="Z67">
            <v>2.65</v>
          </cell>
          <cell r="AA67">
            <v>2.57</v>
          </cell>
          <cell r="AB67">
            <v>2.645</v>
          </cell>
        </row>
        <row r="68">
          <cell r="A68">
            <v>36470</v>
          </cell>
          <cell r="B68">
            <v>2.4249999999999998</v>
          </cell>
          <cell r="C68">
            <v>2.42</v>
          </cell>
          <cell r="D68">
            <v>2.7149999999999999</v>
          </cell>
          <cell r="E68">
            <v>2.35</v>
          </cell>
          <cell r="F68">
            <v>2.4700000000000002</v>
          </cell>
          <cell r="G68">
            <v>0.29000000000000004</v>
          </cell>
          <cell r="H68">
            <v>0.29499999999999993</v>
          </cell>
          <cell r="I68">
            <v>4.9999999999998934E-3</v>
          </cell>
          <cell r="J68">
            <v>4.5000000000000373E-2</v>
          </cell>
          <cell r="K68">
            <v>5.0000000000000266E-2</v>
          </cell>
          <cell r="L68">
            <v>6.999999999999984E-2</v>
          </cell>
          <cell r="M68">
            <v>2.5449999999999999</v>
          </cell>
          <cell r="N68">
            <v>2.7650000000000001</v>
          </cell>
          <cell r="O68">
            <v>3.21</v>
          </cell>
          <cell r="P68">
            <v>2.3650000000000002</v>
          </cell>
          <cell r="Q68">
            <v>2.4</v>
          </cell>
          <cell r="R68">
            <v>5.0000000000000266E-2</v>
          </cell>
          <cell r="S68">
            <v>0.2200000000000002</v>
          </cell>
          <cell r="T68">
            <v>2.38</v>
          </cell>
          <cell r="U68">
            <v>2.625</v>
          </cell>
          <cell r="V68">
            <v>2.3149999999999999</v>
          </cell>
          <cell r="W68">
            <v>2.3050000000000002</v>
          </cell>
          <cell r="X68">
            <v>2.3650000000000002</v>
          </cell>
          <cell r="Y68">
            <v>2.6949999999999998</v>
          </cell>
          <cell r="Z68">
            <v>2.5299999999999998</v>
          </cell>
          <cell r="AA68">
            <v>2.5499999999999998</v>
          </cell>
          <cell r="AB68">
            <v>2.5550000000000002</v>
          </cell>
        </row>
        <row r="69">
          <cell r="A69">
            <v>36471</v>
          </cell>
          <cell r="B69">
            <v>2.4249999999999998</v>
          </cell>
          <cell r="C69">
            <v>2.42</v>
          </cell>
          <cell r="D69">
            <v>2.7149999999999999</v>
          </cell>
          <cell r="E69">
            <v>2.35</v>
          </cell>
          <cell r="F69">
            <v>2.4700000000000002</v>
          </cell>
          <cell r="G69">
            <v>0.29000000000000004</v>
          </cell>
          <cell r="H69">
            <v>0.29499999999999993</v>
          </cell>
          <cell r="I69">
            <v>4.9999999999998934E-3</v>
          </cell>
          <cell r="J69">
            <v>4.5000000000000373E-2</v>
          </cell>
          <cell r="K69">
            <v>5.0000000000000266E-2</v>
          </cell>
          <cell r="L69">
            <v>6.999999999999984E-2</v>
          </cell>
          <cell r="M69">
            <v>2.5449999999999999</v>
          </cell>
          <cell r="N69">
            <v>2.7650000000000001</v>
          </cell>
          <cell r="O69">
            <v>3.21</v>
          </cell>
          <cell r="P69">
            <v>2.3650000000000002</v>
          </cell>
          <cell r="Q69">
            <v>2.4</v>
          </cell>
          <cell r="R69">
            <v>5.0000000000000266E-2</v>
          </cell>
          <cell r="S69">
            <v>0.2200000000000002</v>
          </cell>
          <cell r="T69">
            <v>2.38</v>
          </cell>
          <cell r="U69">
            <v>2.625</v>
          </cell>
          <cell r="V69">
            <v>2.3149999999999999</v>
          </cell>
          <cell r="W69">
            <v>2.3050000000000002</v>
          </cell>
          <cell r="X69">
            <v>2.3650000000000002</v>
          </cell>
          <cell r="Y69">
            <v>2.6949999999999998</v>
          </cell>
          <cell r="Z69">
            <v>2.5299999999999998</v>
          </cell>
          <cell r="AA69">
            <v>2.5499999999999998</v>
          </cell>
          <cell r="AB69">
            <v>2.5550000000000002</v>
          </cell>
        </row>
        <row r="70">
          <cell r="A70">
            <v>36472</v>
          </cell>
          <cell r="B70">
            <v>2.4249999999999998</v>
          </cell>
          <cell r="C70">
            <v>2.42</v>
          </cell>
          <cell r="D70">
            <v>2.7149999999999999</v>
          </cell>
          <cell r="E70">
            <v>2.35</v>
          </cell>
          <cell r="F70">
            <v>2.4700000000000002</v>
          </cell>
          <cell r="G70">
            <v>0.29000000000000004</v>
          </cell>
          <cell r="H70">
            <v>0.29499999999999993</v>
          </cell>
          <cell r="I70">
            <v>4.9999999999998934E-3</v>
          </cell>
          <cell r="J70">
            <v>4.5000000000000373E-2</v>
          </cell>
          <cell r="K70">
            <v>5.0000000000000266E-2</v>
          </cell>
          <cell r="L70">
            <v>6.999999999999984E-2</v>
          </cell>
          <cell r="M70">
            <v>2.5449999999999999</v>
          </cell>
          <cell r="N70">
            <v>2.7650000000000001</v>
          </cell>
          <cell r="O70">
            <v>3.21</v>
          </cell>
          <cell r="P70">
            <v>2.3650000000000002</v>
          </cell>
          <cell r="Q70">
            <v>2.4</v>
          </cell>
          <cell r="R70">
            <v>5.0000000000000266E-2</v>
          </cell>
          <cell r="S70">
            <v>0.2200000000000002</v>
          </cell>
          <cell r="T70">
            <v>2.38</v>
          </cell>
          <cell r="U70">
            <v>2.625</v>
          </cell>
          <cell r="V70">
            <v>2.3149999999999999</v>
          </cell>
          <cell r="W70">
            <v>2.3050000000000002</v>
          </cell>
          <cell r="X70">
            <v>2.3650000000000002</v>
          </cell>
          <cell r="Y70">
            <v>2.6949999999999998</v>
          </cell>
          <cell r="Z70">
            <v>2.5299999999999998</v>
          </cell>
          <cell r="AA70">
            <v>2.5499999999999998</v>
          </cell>
          <cell r="AB70">
            <v>2.5550000000000002</v>
          </cell>
        </row>
        <row r="71">
          <cell r="A71">
            <v>36473</v>
          </cell>
          <cell r="B71">
            <v>2.39</v>
          </cell>
          <cell r="C71">
            <v>2.375</v>
          </cell>
          <cell r="D71">
            <v>2.7250000000000001</v>
          </cell>
          <cell r="E71">
            <v>2.34</v>
          </cell>
          <cell r="F71">
            <v>2.44</v>
          </cell>
          <cell r="G71">
            <v>0.33499999999999996</v>
          </cell>
          <cell r="H71">
            <v>0.35000000000000009</v>
          </cell>
          <cell r="I71">
            <v>1.5000000000000124E-2</v>
          </cell>
          <cell r="J71">
            <v>4.9999999999999822E-2</v>
          </cell>
          <cell r="K71">
            <v>6.4999999999999947E-2</v>
          </cell>
          <cell r="L71">
            <v>3.5000000000000142E-2</v>
          </cell>
          <cell r="M71">
            <v>2.5299999999999998</v>
          </cell>
          <cell r="N71">
            <v>2.84</v>
          </cell>
          <cell r="O71">
            <v>3.1349999999999998</v>
          </cell>
          <cell r="P71">
            <v>2.2749999999999999</v>
          </cell>
          <cell r="Q71">
            <v>2.355</v>
          </cell>
          <cell r="R71">
            <v>0.11499999999999977</v>
          </cell>
          <cell r="S71">
            <v>0.31000000000000005</v>
          </cell>
          <cell r="T71">
            <v>2.38</v>
          </cell>
          <cell r="U71">
            <v>2.59</v>
          </cell>
          <cell r="V71">
            <v>2.2999999999999998</v>
          </cell>
          <cell r="W71">
            <v>2.2599999999999998</v>
          </cell>
          <cell r="X71">
            <v>2.355</v>
          </cell>
          <cell r="Y71">
            <v>2.59</v>
          </cell>
          <cell r="Z71">
            <v>2.5049999999999999</v>
          </cell>
          <cell r="AA71">
            <v>2.4300000000000002</v>
          </cell>
          <cell r="AB71">
            <v>2.48</v>
          </cell>
        </row>
        <row r="72">
          <cell r="A72">
            <v>36474</v>
          </cell>
          <cell r="B72">
            <v>2.2400000000000002</v>
          </cell>
          <cell r="C72">
            <v>2.2200000000000002</v>
          </cell>
          <cell r="D72">
            <v>2.645</v>
          </cell>
          <cell r="E72">
            <v>2.1549999999999998</v>
          </cell>
          <cell r="F72">
            <v>2.2850000000000001</v>
          </cell>
          <cell r="G72">
            <v>0.4049999999999998</v>
          </cell>
          <cell r="H72">
            <v>0.42499999999999982</v>
          </cell>
          <cell r="I72">
            <v>2.0000000000000018E-2</v>
          </cell>
          <cell r="J72">
            <v>4.4999999999999929E-2</v>
          </cell>
          <cell r="K72">
            <v>6.4999999999999947E-2</v>
          </cell>
          <cell r="L72">
            <v>6.5000000000000391E-2</v>
          </cell>
          <cell r="M72">
            <v>2.42</v>
          </cell>
          <cell r="N72">
            <v>2.76</v>
          </cell>
          <cell r="O72">
            <v>2.9449999999999998</v>
          </cell>
          <cell r="P72">
            <v>2.1549999999999998</v>
          </cell>
          <cell r="Q72">
            <v>2.2050000000000001</v>
          </cell>
          <cell r="R72">
            <v>0.11499999999999977</v>
          </cell>
          <cell r="S72">
            <v>0.33999999999999986</v>
          </cell>
          <cell r="T72">
            <v>2.2000000000000002</v>
          </cell>
          <cell r="U72">
            <v>2.44</v>
          </cell>
          <cell r="V72">
            <v>2.11</v>
          </cell>
          <cell r="W72">
            <v>2.0950000000000002</v>
          </cell>
          <cell r="X72">
            <v>2.1800000000000002</v>
          </cell>
          <cell r="Y72">
            <v>2.4350000000000001</v>
          </cell>
          <cell r="Z72">
            <v>2.335</v>
          </cell>
          <cell r="AA72">
            <v>2.29</v>
          </cell>
          <cell r="AB72">
            <v>2.335</v>
          </cell>
        </row>
        <row r="73">
          <cell r="A73">
            <v>36475</v>
          </cell>
          <cell r="B73">
            <v>2.19</v>
          </cell>
          <cell r="C73">
            <v>2.1549999999999998</v>
          </cell>
          <cell r="D73">
            <v>2.61</v>
          </cell>
          <cell r="E73">
            <v>2.0299999999999998</v>
          </cell>
          <cell r="F73">
            <v>2.2549999999999999</v>
          </cell>
          <cell r="G73">
            <v>0.41999999999999993</v>
          </cell>
          <cell r="H73">
            <v>0.45500000000000007</v>
          </cell>
          <cell r="I73">
            <v>3.5000000000000142E-2</v>
          </cell>
          <cell r="J73">
            <v>6.4999999999999947E-2</v>
          </cell>
          <cell r="K73">
            <v>0.10000000000000009</v>
          </cell>
          <cell r="L73">
            <v>0.125</v>
          </cell>
          <cell r="M73">
            <v>2.3450000000000002</v>
          </cell>
          <cell r="N73">
            <v>2.7</v>
          </cell>
          <cell r="O73">
            <v>2.8650000000000002</v>
          </cell>
          <cell r="P73">
            <v>2.0649999999999999</v>
          </cell>
          <cell r="Q73">
            <v>2.1</v>
          </cell>
          <cell r="R73">
            <v>9.0000000000000302E-2</v>
          </cell>
          <cell r="S73">
            <v>0.35499999999999998</v>
          </cell>
          <cell r="T73">
            <v>2.13</v>
          </cell>
          <cell r="U73">
            <v>2.395</v>
          </cell>
          <cell r="V73">
            <v>1.9350000000000001</v>
          </cell>
          <cell r="W73">
            <v>1.9450000000000001</v>
          </cell>
          <cell r="X73">
            <v>2.04</v>
          </cell>
          <cell r="Y73">
            <v>2.4249999999999998</v>
          </cell>
          <cell r="Z73">
            <v>2.3149999999999999</v>
          </cell>
          <cell r="AA73">
            <v>2.23</v>
          </cell>
          <cell r="AB73">
            <v>2.2799999999999998</v>
          </cell>
        </row>
        <row r="74">
          <cell r="A74">
            <v>36476</v>
          </cell>
          <cell r="B74">
            <v>2.17</v>
          </cell>
          <cell r="C74">
            <v>2.12</v>
          </cell>
          <cell r="D74">
            <v>2.63</v>
          </cell>
          <cell r="E74">
            <v>2.09</v>
          </cell>
          <cell r="F74">
            <v>2.2450000000000001</v>
          </cell>
          <cell r="G74">
            <v>0.45999999999999996</v>
          </cell>
          <cell r="H74">
            <v>0.50999999999999979</v>
          </cell>
          <cell r="I74">
            <v>4.9999999999999822E-2</v>
          </cell>
          <cell r="J74">
            <v>7.5000000000000178E-2</v>
          </cell>
          <cell r="K74">
            <v>0.125</v>
          </cell>
          <cell r="L74">
            <v>3.0000000000000249E-2</v>
          </cell>
          <cell r="M74">
            <v>2.3199999999999998</v>
          </cell>
          <cell r="N74">
            <v>2.6850000000000001</v>
          </cell>
          <cell r="O74">
            <v>2.8849999999999998</v>
          </cell>
          <cell r="P74">
            <v>2.06</v>
          </cell>
          <cell r="Q74">
            <v>2.09</v>
          </cell>
          <cell r="R74">
            <v>5.500000000000016E-2</v>
          </cell>
          <cell r="S74">
            <v>0.36500000000000021</v>
          </cell>
          <cell r="T74">
            <v>2.11</v>
          </cell>
          <cell r="U74">
            <v>2.395</v>
          </cell>
          <cell r="V74">
            <v>1.94</v>
          </cell>
          <cell r="W74">
            <v>1.925</v>
          </cell>
          <cell r="X74">
            <v>2.08</v>
          </cell>
          <cell r="Y74">
            <v>2.42</v>
          </cell>
          <cell r="Z74">
            <v>2.31</v>
          </cell>
          <cell r="AA74">
            <v>2.17</v>
          </cell>
          <cell r="AB74">
            <v>2.2650000000000001</v>
          </cell>
        </row>
        <row r="75">
          <cell r="A75">
            <v>36477</v>
          </cell>
          <cell r="B75">
            <v>1.89</v>
          </cell>
          <cell r="C75">
            <v>1.845</v>
          </cell>
          <cell r="D75">
            <v>2.33</v>
          </cell>
          <cell r="E75">
            <v>1.81</v>
          </cell>
          <cell r="F75">
            <v>1.98</v>
          </cell>
          <cell r="G75">
            <v>0.44000000000000017</v>
          </cell>
          <cell r="H75">
            <v>0.4850000000000001</v>
          </cell>
          <cell r="I75">
            <v>4.4999999999999929E-2</v>
          </cell>
          <cell r="J75">
            <v>9.000000000000008E-2</v>
          </cell>
          <cell r="K75">
            <v>0.13500000000000001</v>
          </cell>
          <cell r="L75">
            <v>3.499999999999992E-2</v>
          </cell>
          <cell r="M75">
            <v>2.085</v>
          </cell>
          <cell r="N75">
            <v>2.335</v>
          </cell>
          <cell r="O75">
            <v>2.73</v>
          </cell>
          <cell r="P75">
            <v>1.905</v>
          </cell>
          <cell r="Q75">
            <v>1.95</v>
          </cell>
          <cell r="R75">
            <v>4.9999999999998934E-3</v>
          </cell>
          <cell r="S75">
            <v>0.25</v>
          </cell>
          <cell r="T75">
            <v>2.11</v>
          </cell>
          <cell r="U75">
            <v>2.1349999999999998</v>
          </cell>
          <cell r="V75">
            <v>1.74</v>
          </cell>
          <cell r="W75">
            <v>1.7</v>
          </cell>
          <cell r="X75">
            <v>1.81</v>
          </cell>
          <cell r="Y75">
            <v>2.2000000000000002</v>
          </cell>
          <cell r="Z75">
            <v>2.0550000000000002</v>
          </cell>
          <cell r="AA75">
            <v>1.9350000000000001</v>
          </cell>
          <cell r="AB75">
            <v>2.0449999999999999</v>
          </cell>
        </row>
        <row r="76">
          <cell r="A76">
            <v>36478</v>
          </cell>
          <cell r="B76">
            <v>1.89</v>
          </cell>
          <cell r="C76">
            <v>1.845</v>
          </cell>
          <cell r="D76">
            <v>2.33</v>
          </cell>
          <cell r="E76">
            <v>1.81</v>
          </cell>
          <cell r="F76">
            <v>1.98</v>
          </cell>
          <cell r="G76">
            <v>0.44000000000000017</v>
          </cell>
          <cell r="H76">
            <v>0.4850000000000001</v>
          </cell>
          <cell r="I76">
            <v>4.4999999999999929E-2</v>
          </cell>
          <cell r="J76">
            <v>9.000000000000008E-2</v>
          </cell>
          <cell r="K76">
            <v>0.13500000000000001</v>
          </cell>
          <cell r="L76">
            <v>3.499999999999992E-2</v>
          </cell>
          <cell r="M76">
            <v>2.085</v>
          </cell>
          <cell r="N76">
            <v>2.335</v>
          </cell>
          <cell r="O76">
            <v>2.73</v>
          </cell>
          <cell r="P76">
            <v>1.905</v>
          </cell>
          <cell r="Q76">
            <v>1.95</v>
          </cell>
          <cell r="R76">
            <v>4.9999999999998934E-3</v>
          </cell>
          <cell r="S76">
            <v>0.25</v>
          </cell>
          <cell r="T76">
            <v>2.11</v>
          </cell>
          <cell r="U76">
            <v>2.1349999999999998</v>
          </cell>
          <cell r="V76">
            <v>1.74</v>
          </cell>
          <cell r="W76">
            <v>1.7</v>
          </cell>
          <cell r="X76">
            <v>1.81</v>
          </cell>
          <cell r="Y76">
            <v>2.2000000000000002</v>
          </cell>
          <cell r="Z76">
            <v>2.0550000000000002</v>
          </cell>
          <cell r="AA76">
            <v>1.9350000000000001</v>
          </cell>
          <cell r="AB76">
            <v>2.0449999999999999</v>
          </cell>
        </row>
        <row r="77">
          <cell r="A77">
            <v>36479</v>
          </cell>
          <cell r="B77">
            <v>1.89</v>
          </cell>
          <cell r="C77">
            <v>1.845</v>
          </cell>
          <cell r="D77">
            <v>2.33</v>
          </cell>
          <cell r="E77">
            <v>1.81</v>
          </cell>
          <cell r="F77">
            <v>1.98</v>
          </cell>
          <cell r="G77">
            <v>0.44000000000000017</v>
          </cell>
          <cell r="H77">
            <v>0.4850000000000001</v>
          </cell>
          <cell r="I77">
            <v>4.4999999999999929E-2</v>
          </cell>
          <cell r="J77">
            <v>9.000000000000008E-2</v>
          </cell>
          <cell r="K77">
            <v>0.13500000000000001</v>
          </cell>
          <cell r="L77">
            <v>3.499999999999992E-2</v>
          </cell>
          <cell r="M77">
            <v>2.085</v>
          </cell>
          <cell r="N77">
            <v>2.335</v>
          </cell>
          <cell r="O77">
            <v>2.73</v>
          </cell>
          <cell r="P77">
            <v>1.905</v>
          </cell>
          <cell r="Q77">
            <v>1.95</v>
          </cell>
          <cell r="R77">
            <v>4.9999999999998934E-3</v>
          </cell>
          <cell r="S77">
            <v>0.25</v>
          </cell>
          <cell r="T77">
            <v>2.11</v>
          </cell>
          <cell r="U77">
            <v>2.1349999999999998</v>
          </cell>
          <cell r="V77">
            <v>1.74</v>
          </cell>
          <cell r="W77">
            <v>1.7</v>
          </cell>
          <cell r="X77">
            <v>1.81</v>
          </cell>
          <cell r="Y77">
            <v>2.2000000000000002</v>
          </cell>
          <cell r="Z77">
            <v>2.0550000000000002</v>
          </cell>
          <cell r="AA77">
            <v>1.9350000000000001</v>
          </cell>
          <cell r="AB77">
            <v>2.0449999999999999</v>
          </cell>
        </row>
        <row r="78">
          <cell r="A78">
            <v>36480</v>
          </cell>
          <cell r="B78">
            <v>2.0950000000000002</v>
          </cell>
          <cell r="C78">
            <v>2.02</v>
          </cell>
          <cell r="D78">
            <v>2.5099999999999998</v>
          </cell>
          <cell r="E78">
            <v>1.95</v>
          </cell>
          <cell r="F78">
            <v>2.16</v>
          </cell>
          <cell r="G78">
            <v>0.41499999999999959</v>
          </cell>
          <cell r="H78">
            <v>0.48999999999999977</v>
          </cell>
          <cell r="I78">
            <v>7.5000000000000178E-2</v>
          </cell>
          <cell r="J78">
            <v>6.4999999999999947E-2</v>
          </cell>
          <cell r="K78">
            <v>0.14000000000000012</v>
          </cell>
          <cell r="L78">
            <v>7.0000000000000062E-2</v>
          </cell>
          <cell r="M78">
            <v>2.19</v>
          </cell>
          <cell r="N78">
            <v>2.6150000000000002</v>
          </cell>
          <cell r="O78">
            <v>2.56</v>
          </cell>
          <cell r="P78">
            <v>1.855</v>
          </cell>
          <cell r="Q78">
            <v>1.9</v>
          </cell>
          <cell r="R78">
            <v>0.10500000000000043</v>
          </cell>
          <cell r="S78">
            <v>0.42500000000000027</v>
          </cell>
          <cell r="T78">
            <v>1.95</v>
          </cell>
          <cell r="U78">
            <v>2.31</v>
          </cell>
          <cell r="V78">
            <v>1.89</v>
          </cell>
          <cell r="W78">
            <v>1.7849999999999999</v>
          </cell>
          <cell r="X78">
            <v>1.98</v>
          </cell>
          <cell r="Y78">
            <v>2.35</v>
          </cell>
          <cell r="Z78">
            <v>2.2250000000000001</v>
          </cell>
          <cell r="AA78">
            <v>2.1150000000000002</v>
          </cell>
          <cell r="AB78">
            <v>2.23</v>
          </cell>
        </row>
        <row r="79">
          <cell r="A79">
            <v>36481</v>
          </cell>
          <cell r="B79">
            <v>2</v>
          </cell>
          <cell r="C79">
            <v>1.95</v>
          </cell>
          <cell r="D79">
            <v>2.4500000000000002</v>
          </cell>
          <cell r="E79">
            <v>1.895</v>
          </cell>
          <cell r="F79">
            <v>2.0699999999999998</v>
          </cell>
          <cell r="G79">
            <v>0.45000000000000018</v>
          </cell>
          <cell r="H79">
            <v>0.50000000000000022</v>
          </cell>
          <cell r="I79">
            <v>5.0000000000000044E-2</v>
          </cell>
          <cell r="J79">
            <v>6.999999999999984E-2</v>
          </cell>
          <cell r="K79">
            <v>0.11999999999999988</v>
          </cell>
          <cell r="L79">
            <v>5.4999999999999938E-2</v>
          </cell>
          <cell r="M79">
            <v>2.165</v>
          </cell>
          <cell r="N79">
            <v>2.5550000000000002</v>
          </cell>
          <cell r="O79">
            <v>2.5950000000000002</v>
          </cell>
          <cell r="P79">
            <v>1.855</v>
          </cell>
          <cell r="Q79">
            <v>1.89</v>
          </cell>
          <cell r="R79">
            <v>0.10499999999999998</v>
          </cell>
          <cell r="S79">
            <v>0.39000000000000012</v>
          </cell>
          <cell r="T79">
            <v>1.95</v>
          </cell>
          <cell r="U79">
            <v>2.23</v>
          </cell>
          <cell r="V79">
            <v>1.82</v>
          </cell>
          <cell r="W79">
            <v>1.75</v>
          </cell>
          <cell r="X79">
            <v>1.91</v>
          </cell>
          <cell r="Y79">
            <v>2.2650000000000001</v>
          </cell>
          <cell r="Z79">
            <v>2.14</v>
          </cell>
          <cell r="AA79">
            <v>2.04</v>
          </cell>
          <cell r="AB79">
            <v>2.12</v>
          </cell>
        </row>
        <row r="80">
          <cell r="A80">
            <v>36482</v>
          </cell>
          <cell r="B80">
            <v>2.0499999999999998</v>
          </cell>
          <cell r="C80">
            <v>2.0150000000000001</v>
          </cell>
          <cell r="D80">
            <v>2.4700000000000002</v>
          </cell>
          <cell r="E80">
            <v>1.96</v>
          </cell>
          <cell r="F80">
            <v>2.1</v>
          </cell>
          <cell r="G80">
            <v>0.42000000000000037</v>
          </cell>
          <cell r="H80">
            <v>0.45500000000000007</v>
          </cell>
          <cell r="I80">
            <v>3.4999999999999698E-2</v>
          </cell>
          <cell r="J80">
            <v>5.0000000000000266E-2</v>
          </cell>
          <cell r="K80">
            <v>8.4999999999999964E-2</v>
          </cell>
          <cell r="L80">
            <v>5.500000000000016E-2</v>
          </cell>
          <cell r="M80">
            <v>2.2200000000000002</v>
          </cell>
          <cell r="N80">
            <v>2.56</v>
          </cell>
          <cell r="O80">
            <v>2.7349999999999999</v>
          </cell>
          <cell r="P80">
            <v>1.9450000000000001</v>
          </cell>
          <cell r="Q80">
            <v>2.02</v>
          </cell>
          <cell r="R80">
            <v>8.9999999999999858E-2</v>
          </cell>
          <cell r="S80">
            <v>0.33999999999999986</v>
          </cell>
          <cell r="T80">
            <v>2</v>
          </cell>
          <cell r="U80">
            <v>2.2400000000000002</v>
          </cell>
          <cell r="V80">
            <v>1.88</v>
          </cell>
          <cell r="W80">
            <v>1.79</v>
          </cell>
          <cell r="X80">
            <v>1.97</v>
          </cell>
          <cell r="Y80">
            <v>2.2850000000000001</v>
          </cell>
          <cell r="Z80">
            <v>2.15</v>
          </cell>
          <cell r="AA80">
            <v>2.085</v>
          </cell>
          <cell r="AB80">
            <v>2.16</v>
          </cell>
        </row>
        <row r="81">
          <cell r="A81">
            <v>36483</v>
          </cell>
          <cell r="B81">
            <v>2.0649999999999999</v>
          </cell>
          <cell r="C81">
            <v>2.0449999999999999</v>
          </cell>
          <cell r="D81">
            <v>2.48</v>
          </cell>
          <cell r="E81">
            <v>2.02</v>
          </cell>
          <cell r="F81">
            <v>2.1</v>
          </cell>
          <cell r="G81">
            <v>0.41500000000000004</v>
          </cell>
          <cell r="H81">
            <v>0.43500000000000005</v>
          </cell>
          <cell r="I81">
            <v>2.0000000000000018E-2</v>
          </cell>
          <cell r="J81">
            <v>3.5000000000000142E-2</v>
          </cell>
          <cell r="K81">
            <v>5.500000000000016E-2</v>
          </cell>
          <cell r="L81">
            <v>2.4999999999999911E-2</v>
          </cell>
          <cell r="M81">
            <v>2.2650000000000001</v>
          </cell>
          <cell r="N81">
            <v>2.5649999999999999</v>
          </cell>
          <cell r="O81">
            <v>2.82</v>
          </cell>
          <cell r="P81">
            <v>1.9850000000000001</v>
          </cell>
          <cell r="Q81">
            <v>2.0499999999999998</v>
          </cell>
          <cell r="R81">
            <v>8.4999999999999964E-2</v>
          </cell>
          <cell r="S81">
            <v>0.29999999999999982</v>
          </cell>
          <cell r="T81">
            <v>2.04</v>
          </cell>
          <cell r="U81">
            <v>2.2200000000000002</v>
          </cell>
          <cell r="V81">
            <v>1.94</v>
          </cell>
          <cell r="W81">
            <v>1.845</v>
          </cell>
          <cell r="X81">
            <v>2.0299999999999998</v>
          </cell>
          <cell r="Y81">
            <v>2.27</v>
          </cell>
          <cell r="Z81">
            <v>2.1549999999999998</v>
          </cell>
          <cell r="AA81">
            <v>2.0950000000000002</v>
          </cell>
          <cell r="AB81">
            <v>2.1850000000000001</v>
          </cell>
        </row>
        <row r="82">
          <cell r="A82">
            <v>36484</v>
          </cell>
          <cell r="B82">
            <v>2.0150000000000001</v>
          </cell>
          <cell r="C82">
            <v>2.0049999999999999</v>
          </cell>
          <cell r="D82">
            <v>2.44</v>
          </cell>
          <cell r="E82">
            <v>2</v>
          </cell>
          <cell r="F82">
            <v>2.0299999999999998</v>
          </cell>
          <cell r="G82">
            <v>0.42499999999999982</v>
          </cell>
          <cell r="H82">
            <v>0.43500000000000005</v>
          </cell>
          <cell r="I82">
            <v>1.0000000000000231E-2</v>
          </cell>
          <cell r="J82">
            <v>1.499999999999968E-2</v>
          </cell>
          <cell r="K82">
            <v>2.4999999999999911E-2</v>
          </cell>
          <cell r="L82">
            <v>4.9999999999998934E-3</v>
          </cell>
          <cell r="M82">
            <v>2.3250000000000002</v>
          </cell>
          <cell r="N82">
            <v>2.56</v>
          </cell>
          <cell r="O82">
            <v>2.77</v>
          </cell>
          <cell r="P82">
            <v>2</v>
          </cell>
          <cell r="Q82">
            <v>2.0550000000000002</v>
          </cell>
          <cell r="R82">
            <v>0.12000000000000011</v>
          </cell>
          <cell r="S82">
            <v>0.23499999999999988</v>
          </cell>
          <cell r="T82">
            <v>2.0499999999999998</v>
          </cell>
          <cell r="U82">
            <v>2.15</v>
          </cell>
          <cell r="V82">
            <v>1.9450000000000001</v>
          </cell>
          <cell r="W82">
            <v>1.905</v>
          </cell>
          <cell r="X82">
            <v>2</v>
          </cell>
          <cell r="Y82">
            <v>2.1949999999999998</v>
          </cell>
          <cell r="Z82">
            <v>2.09</v>
          </cell>
          <cell r="AA82">
            <v>2.04</v>
          </cell>
          <cell r="AB82">
            <v>2.11</v>
          </cell>
        </row>
        <row r="83">
          <cell r="A83">
            <v>36485</v>
          </cell>
          <cell r="B83">
            <v>2.0150000000000001</v>
          </cell>
          <cell r="C83">
            <v>2.0049999999999999</v>
          </cell>
          <cell r="D83">
            <v>2.44</v>
          </cell>
          <cell r="E83">
            <v>2</v>
          </cell>
          <cell r="F83">
            <v>2.0299999999999998</v>
          </cell>
          <cell r="G83">
            <v>0.42499999999999982</v>
          </cell>
          <cell r="H83">
            <v>0.43500000000000005</v>
          </cell>
          <cell r="I83">
            <v>1.0000000000000231E-2</v>
          </cell>
          <cell r="J83">
            <v>1.499999999999968E-2</v>
          </cell>
          <cell r="K83">
            <v>2.4999999999999911E-2</v>
          </cell>
          <cell r="L83">
            <v>4.9999999999998934E-3</v>
          </cell>
          <cell r="M83">
            <v>2.3250000000000002</v>
          </cell>
          <cell r="N83">
            <v>2.56</v>
          </cell>
          <cell r="O83">
            <v>2.77</v>
          </cell>
          <cell r="P83">
            <v>2</v>
          </cell>
          <cell r="Q83">
            <v>2.0550000000000002</v>
          </cell>
          <cell r="R83">
            <v>0.12000000000000011</v>
          </cell>
          <cell r="S83">
            <v>0.23499999999999988</v>
          </cell>
          <cell r="T83">
            <v>2.0499999999999998</v>
          </cell>
          <cell r="U83">
            <v>2.15</v>
          </cell>
          <cell r="V83">
            <v>1.9450000000000001</v>
          </cell>
          <cell r="W83">
            <v>1.905</v>
          </cell>
          <cell r="X83">
            <v>2</v>
          </cell>
          <cell r="Y83">
            <v>2.1949999999999998</v>
          </cell>
          <cell r="Z83">
            <v>2.09</v>
          </cell>
          <cell r="AA83">
            <v>2.04</v>
          </cell>
          <cell r="AB83">
            <v>2.11</v>
          </cell>
        </row>
        <row r="84">
          <cell r="A84">
            <v>36486</v>
          </cell>
          <cell r="B84">
            <v>2.0150000000000001</v>
          </cell>
          <cell r="C84">
            <v>2.0049999999999999</v>
          </cell>
          <cell r="D84">
            <v>2.44</v>
          </cell>
          <cell r="E84">
            <v>2</v>
          </cell>
          <cell r="F84">
            <v>2.0299999999999998</v>
          </cell>
          <cell r="G84">
            <v>0.42499999999999982</v>
          </cell>
          <cell r="H84">
            <v>0.43500000000000005</v>
          </cell>
          <cell r="I84">
            <v>1.0000000000000231E-2</v>
          </cell>
          <cell r="J84">
            <v>1.499999999999968E-2</v>
          </cell>
          <cell r="K84">
            <v>2.4999999999999911E-2</v>
          </cell>
          <cell r="L84">
            <v>4.9999999999998934E-3</v>
          </cell>
          <cell r="M84">
            <v>2.3250000000000002</v>
          </cell>
          <cell r="N84">
            <v>2.56</v>
          </cell>
          <cell r="O84">
            <v>2.77</v>
          </cell>
          <cell r="P84">
            <v>2</v>
          </cell>
          <cell r="Q84">
            <v>2.0550000000000002</v>
          </cell>
          <cell r="R84">
            <v>0.12000000000000011</v>
          </cell>
          <cell r="S84">
            <v>0.23499999999999988</v>
          </cell>
          <cell r="T84">
            <v>2.0499999999999998</v>
          </cell>
          <cell r="U84">
            <v>2.15</v>
          </cell>
          <cell r="V84">
            <v>1.9450000000000001</v>
          </cell>
          <cell r="W84">
            <v>1.905</v>
          </cell>
          <cell r="X84">
            <v>2</v>
          </cell>
          <cell r="Y84">
            <v>2.1949999999999998</v>
          </cell>
          <cell r="Z84">
            <v>2.09</v>
          </cell>
          <cell r="AA84">
            <v>2.04</v>
          </cell>
          <cell r="AB84">
            <v>2.11</v>
          </cell>
        </row>
        <row r="85">
          <cell r="A85">
            <v>36487</v>
          </cell>
          <cell r="B85">
            <v>1.98</v>
          </cell>
          <cell r="C85">
            <v>2</v>
          </cell>
          <cell r="D85">
            <v>2.4300000000000002</v>
          </cell>
          <cell r="E85">
            <v>1.92</v>
          </cell>
          <cell r="F85">
            <v>1.9650000000000001</v>
          </cell>
          <cell r="G85">
            <v>0.45000000000000018</v>
          </cell>
          <cell r="H85">
            <v>0.43000000000000016</v>
          </cell>
          <cell r="I85">
            <v>-2.0000000000000018E-2</v>
          </cell>
          <cell r="J85">
            <v>-1.4999999999999902E-2</v>
          </cell>
          <cell r="K85">
            <v>-3.499999999999992E-2</v>
          </cell>
          <cell r="L85">
            <v>8.0000000000000071E-2</v>
          </cell>
          <cell r="M85">
            <v>2.2799999999999998</v>
          </cell>
          <cell r="N85">
            <v>2.5750000000000002</v>
          </cell>
          <cell r="O85">
            <v>2.5150000000000001</v>
          </cell>
          <cell r="P85">
            <v>1.915</v>
          </cell>
          <cell r="Q85">
            <v>1.9450000000000001</v>
          </cell>
          <cell r="R85">
            <v>0.14500000000000002</v>
          </cell>
          <cell r="S85">
            <v>0.29500000000000037</v>
          </cell>
          <cell r="T85">
            <v>1.92</v>
          </cell>
          <cell r="U85">
            <v>2.0350000000000001</v>
          </cell>
          <cell r="V85">
            <v>1.875</v>
          </cell>
          <cell r="W85">
            <v>1.825</v>
          </cell>
          <cell r="X85">
            <v>1.92</v>
          </cell>
          <cell r="Y85">
            <v>2.0699999999999998</v>
          </cell>
          <cell r="Z85">
            <v>1.9850000000000001</v>
          </cell>
          <cell r="AA85">
            <v>1.91</v>
          </cell>
          <cell r="AB85">
            <v>2.0449999999999999</v>
          </cell>
        </row>
        <row r="86">
          <cell r="A86">
            <v>36488</v>
          </cell>
          <cell r="B86">
            <v>2.0249999999999999</v>
          </cell>
          <cell r="C86">
            <v>2.0249999999999999</v>
          </cell>
          <cell r="D86">
            <v>2.4700000000000002</v>
          </cell>
          <cell r="E86">
            <v>1.99</v>
          </cell>
          <cell r="F86">
            <v>2.0099999999999998</v>
          </cell>
          <cell r="G86">
            <v>0.44500000000000028</v>
          </cell>
          <cell r="H86">
            <v>0.44500000000000028</v>
          </cell>
          <cell r="I86">
            <v>0</v>
          </cell>
          <cell r="J86">
            <v>-1.5000000000000124E-2</v>
          </cell>
          <cell r="K86">
            <v>-1.5000000000000124E-2</v>
          </cell>
          <cell r="L86">
            <v>3.499999999999992E-2</v>
          </cell>
          <cell r="M86">
            <v>2.33</v>
          </cell>
          <cell r="N86">
            <v>2.6150000000000002</v>
          </cell>
          <cell r="O86">
            <v>2.605</v>
          </cell>
          <cell r="P86">
            <v>1.9650000000000001</v>
          </cell>
          <cell r="Q86">
            <v>1.98</v>
          </cell>
          <cell r="R86">
            <v>0.14500000000000002</v>
          </cell>
          <cell r="S86">
            <v>0.28500000000000014</v>
          </cell>
          <cell r="T86">
            <v>1.9350000000000001</v>
          </cell>
          <cell r="U86">
            <v>1.99</v>
          </cell>
          <cell r="V86">
            <v>1.9550000000000001</v>
          </cell>
          <cell r="W86">
            <v>1.88</v>
          </cell>
          <cell r="X86">
            <v>1.99</v>
          </cell>
          <cell r="Y86">
            <v>2.0750000000000002</v>
          </cell>
          <cell r="Z86">
            <v>1.99</v>
          </cell>
          <cell r="AA86">
            <v>1.9350000000000001</v>
          </cell>
          <cell r="AB86">
            <v>2.0499999999999998</v>
          </cell>
        </row>
        <row r="87">
          <cell r="A87">
            <v>36489</v>
          </cell>
          <cell r="B87">
            <v>1.9</v>
          </cell>
          <cell r="C87">
            <v>1.9</v>
          </cell>
          <cell r="D87">
            <v>2.35</v>
          </cell>
          <cell r="E87">
            <v>1.925</v>
          </cell>
          <cell r="F87">
            <v>1.915</v>
          </cell>
          <cell r="G87">
            <v>0.45000000000000018</v>
          </cell>
          <cell r="H87">
            <v>0.45000000000000018</v>
          </cell>
          <cell r="I87">
            <v>0</v>
          </cell>
          <cell r="J87">
            <v>1.5000000000000124E-2</v>
          </cell>
          <cell r="K87">
            <v>1.5000000000000124E-2</v>
          </cell>
          <cell r="L87">
            <v>-2.5000000000000133E-2</v>
          </cell>
          <cell r="M87">
            <v>2.2799999999999998</v>
          </cell>
          <cell r="N87">
            <v>2.4449999999999998</v>
          </cell>
          <cell r="O87">
            <v>2.64</v>
          </cell>
          <cell r="P87">
            <v>1.99</v>
          </cell>
          <cell r="Q87">
            <v>2.0150000000000001</v>
          </cell>
          <cell r="R87">
            <v>9.4999999999999751E-2</v>
          </cell>
          <cell r="S87">
            <v>0.16500000000000004</v>
          </cell>
          <cell r="T87">
            <v>1.9950000000000001</v>
          </cell>
          <cell r="U87">
            <v>1.9350000000000001</v>
          </cell>
          <cell r="V87">
            <v>1.895</v>
          </cell>
          <cell r="W87">
            <v>1.7350000000000001</v>
          </cell>
          <cell r="X87">
            <v>1.9450000000000001</v>
          </cell>
          <cell r="Y87">
            <v>2.0499999999999998</v>
          </cell>
          <cell r="Z87">
            <v>1.925</v>
          </cell>
          <cell r="AA87">
            <v>1.915</v>
          </cell>
          <cell r="AB87">
            <v>2.0049999999999999</v>
          </cell>
        </row>
        <row r="88">
          <cell r="A88">
            <v>36490</v>
          </cell>
          <cell r="B88">
            <v>1.9</v>
          </cell>
          <cell r="C88">
            <v>1.9</v>
          </cell>
          <cell r="D88">
            <v>2.35</v>
          </cell>
          <cell r="E88">
            <v>1.925</v>
          </cell>
          <cell r="F88">
            <v>1.915</v>
          </cell>
          <cell r="G88">
            <v>0.45000000000000018</v>
          </cell>
          <cell r="H88">
            <v>0.45000000000000018</v>
          </cell>
          <cell r="I88">
            <v>0</v>
          </cell>
          <cell r="J88">
            <v>1.5000000000000124E-2</v>
          </cell>
          <cell r="K88">
            <v>1.5000000000000124E-2</v>
          </cell>
          <cell r="L88">
            <v>-2.5000000000000133E-2</v>
          </cell>
          <cell r="M88">
            <v>2.2799999999999998</v>
          </cell>
          <cell r="N88">
            <v>2.4449999999999998</v>
          </cell>
          <cell r="O88">
            <v>2.64</v>
          </cell>
          <cell r="P88">
            <v>1.99</v>
          </cell>
          <cell r="Q88">
            <v>2.0150000000000001</v>
          </cell>
          <cell r="R88">
            <v>9.4999999999999751E-2</v>
          </cell>
          <cell r="S88">
            <v>0.16500000000000004</v>
          </cell>
          <cell r="T88">
            <v>1.9950000000000001</v>
          </cell>
          <cell r="U88">
            <v>1.9350000000000001</v>
          </cell>
          <cell r="V88">
            <v>1.895</v>
          </cell>
          <cell r="W88">
            <v>1.7350000000000001</v>
          </cell>
          <cell r="X88">
            <v>1.9450000000000001</v>
          </cell>
          <cell r="Y88">
            <v>2.0499999999999998</v>
          </cell>
          <cell r="Z88">
            <v>1.925</v>
          </cell>
          <cell r="AA88">
            <v>1.915</v>
          </cell>
          <cell r="AB88">
            <v>2.0049999999999999</v>
          </cell>
        </row>
        <row r="89">
          <cell r="A89">
            <v>36491</v>
          </cell>
          <cell r="B89">
            <v>1.9</v>
          </cell>
          <cell r="C89">
            <v>1.9</v>
          </cell>
          <cell r="D89">
            <v>2.35</v>
          </cell>
          <cell r="E89">
            <v>1.925</v>
          </cell>
          <cell r="F89">
            <v>1.915</v>
          </cell>
          <cell r="G89">
            <v>0.45000000000000018</v>
          </cell>
          <cell r="H89">
            <v>0.45000000000000018</v>
          </cell>
          <cell r="I89">
            <v>0</v>
          </cell>
          <cell r="J89">
            <v>1.5000000000000124E-2</v>
          </cell>
          <cell r="K89">
            <v>1.5000000000000124E-2</v>
          </cell>
          <cell r="L89">
            <v>-2.5000000000000133E-2</v>
          </cell>
          <cell r="M89">
            <v>2.2799999999999998</v>
          </cell>
          <cell r="N89">
            <v>2.4449999999999998</v>
          </cell>
          <cell r="O89">
            <v>2.64</v>
          </cell>
          <cell r="P89">
            <v>1.99</v>
          </cell>
          <cell r="Q89">
            <v>2.0150000000000001</v>
          </cell>
          <cell r="R89">
            <v>9.4999999999999751E-2</v>
          </cell>
          <cell r="S89">
            <v>0.16500000000000004</v>
          </cell>
          <cell r="T89">
            <v>1.9950000000000001</v>
          </cell>
          <cell r="U89">
            <v>1.9350000000000001</v>
          </cell>
          <cell r="V89">
            <v>1.895</v>
          </cell>
          <cell r="W89">
            <v>1.7350000000000001</v>
          </cell>
          <cell r="X89">
            <v>1.9450000000000001</v>
          </cell>
          <cell r="Y89">
            <v>2.0499999999999998</v>
          </cell>
          <cell r="Z89">
            <v>1.925</v>
          </cell>
          <cell r="AA89">
            <v>1.915</v>
          </cell>
          <cell r="AB89">
            <v>2.0049999999999999</v>
          </cell>
        </row>
        <row r="90">
          <cell r="A90">
            <v>36492</v>
          </cell>
          <cell r="B90">
            <v>1.9</v>
          </cell>
          <cell r="C90">
            <v>1.9</v>
          </cell>
          <cell r="D90">
            <v>2.35</v>
          </cell>
          <cell r="E90">
            <v>1.925</v>
          </cell>
          <cell r="F90">
            <v>1.915</v>
          </cell>
          <cell r="G90">
            <v>0.45000000000000018</v>
          </cell>
          <cell r="H90">
            <v>0.45000000000000018</v>
          </cell>
          <cell r="I90">
            <v>0</v>
          </cell>
          <cell r="J90">
            <v>1.5000000000000124E-2</v>
          </cell>
          <cell r="K90">
            <v>1.5000000000000124E-2</v>
          </cell>
          <cell r="L90">
            <v>-2.5000000000000133E-2</v>
          </cell>
          <cell r="M90">
            <v>2.2799999999999998</v>
          </cell>
          <cell r="N90">
            <v>2.4449999999999998</v>
          </cell>
          <cell r="O90">
            <v>2.64</v>
          </cell>
          <cell r="P90">
            <v>1.99</v>
          </cell>
          <cell r="Q90">
            <v>2.0150000000000001</v>
          </cell>
          <cell r="R90">
            <v>9.4999999999999751E-2</v>
          </cell>
          <cell r="S90">
            <v>0.16500000000000004</v>
          </cell>
          <cell r="T90">
            <v>1.9950000000000001</v>
          </cell>
          <cell r="U90">
            <v>1.9350000000000001</v>
          </cell>
          <cell r="V90">
            <v>1.895</v>
          </cell>
          <cell r="W90">
            <v>1.7350000000000001</v>
          </cell>
          <cell r="X90">
            <v>1.9450000000000001</v>
          </cell>
          <cell r="Y90">
            <v>2.0499999999999998</v>
          </cell>
          <cell r="Z90">
            <v>1.925</v>
          </cell>
          <cell r="AA90">
            <v>1.915</v>
          </cell>
          <cell r="AB90">
            <v>2.0049999999999999</v>
          </cell>
        </row>
        <row r="91">
          <cell r="A91">
            <v>36493</v>
          </cell>
          <cell r="B91">
            <v>1.9</v>
          </cell>
          <cell r="C91">
            <v>1.9</v>
          </cell>
          <cell r="D91">
            <v>2.35</v>
          </cell>
          <cell r="E91">
            <v>1.925</v>
          </cell>
          <cell r="F91">
            <v>1.915</v>
          </cell>
          <cell r="G91">
            <v>0.45000000000000018</v>
          </cell>
          <cell r="H91">
            <v>0.45000000000000018</v>
          </cell>
          <cell r="I91">
            <v>0</v>
          </cell>
          <cell r="J91">
            <v>1.5000000000000124E-2</v>
          </cell>
          <cell r="K91">
            <v>1.5000000000000124E-2</v>
          </cell>
          <cell r="L91">
            <v>-2.5000000000000133E-2</v>
          </cell>
          <cell r="M91">
            <v>2.2799999999999998</v>
          </cell>
          <cell r="N91">
            <v>2.4449999999999998</v>
          </cell>
          <cell r="O91">
            <v>2.64</v>
          </cell>
          <cell r="P91">
            <v>1.99</v>
          </cell>
          <cell r="Q91">
            <v>2.0150000000000001</v>
          </cell>
          <cell r="R91">
            <v>9.4999999999999751E-2</v>
          </cell>
          <cell r="S91">
            <v>0.16500000000000004</v>
          </cell>
          <cell r="T91">
            <v>1.9950000000000001</v>
          </cell>
          <cell r="U91">
            <v>1.9350000000000001</v>
          </cell>
          <cell r="V91">
            <v>1.895</v>
          </cell>
          <cell r="W91">
            <v>1.7350000000000001</v>
          </cell>
          <cell r="X91">
            <v>1.9450000000000001</v>
          </cell>
          <cell r="Y91">
            <v>2.0499999999999998</v>
          </cell>
          <cell r="Z91">
            <v>1.925</v>
          </cell>
          <cell r="AA91">
            <v>1.915</v>
          </cell>
          <cell r="AB91">
            <v>2.0049999999999999</v>
          </cell>
        </row>
        <row r="92">
          <cell r="A92">
            <v>36494</v>
          </cell>
          <cell r="B92">
            <v>2.0649999999999999</v>
          </cell>
          <cell r="C92">
            <v>2.085</v>
          </cell>
          <cell r="D92">
            <v>2.4649999999999999</v>
          </cell>
          <cell r="E92">
            <v>1.9750000000000001</v>
          </cell>
          <cell r="F92">
            <v>2.08</v>
          </cell>
          <cell r="G92">
            <v>0.39999999999999991</v>
          </cell>
          <cell r="H92">
            <v>0.37999999999999989</v>
          </cell>
          <cell r="I92">
            <v>-2.0000000000000018E-2</v>
          </cell>
          <cell r="J92">
            <v>1.5000000000000124E-2</v>
          </cell>
          <cell r="K92">
            <v>-4.9999999999998934E-3</v>
          </cell>
          <cell r="L92">
            <v>0.10999999999999988</v>
          </cell>
          <cell r="M92">
            <v>2.31</v>
          </cell>
          <cell r="N92">
            <v>2.605</v>
          </cell>
          <cell r="O92">
            <v>2.68</v>
          </cell>
          <cell r="P92">
            <v>1.98</v>
          </cell>
          <cell r="Q92">
            <v>1.9950000000000001</v>
          </cell>
          <cell r="R92">
            <v>0.14000000000000012</v>
          </cell>
          <cell r="S92">
            <v>0.29499999999999993</v>
          </cell>
          <cell r="T92">
            <v>1.9950000000000001</v>
          </cell>
          <cell r="U92">
            <v>2.2050000000000001</v>
          </cell>
          <cell r="V92">
            <v>1.9350000000000001</v>
          </cell>
          <cell r="W92">
            <v>1.915</v>
          </cell>
          <cell r="X92">
            <v>1.99</v>
          </cell>
          <cell r="Y92">
            <v>2.2549999999999999</v>
          </cell>
          <cell r="Z92">
            <v>2.13</v>
          </cell>
          <cell r="AA92">
            <v>2.0950000000000002</v>
          </cell>
          <cell r="AB92">
            <v>2.165</v>
          </cell>
        </row>
        <row r="93">
          <cell r="A93">
            <v>36495</v>
          </cell>
          <cell r="B93">
            <v>2.11</v>
          </cell>
          <cell r="C93">
            <v>2.12</v>
          </cell>
          <cell r="D93">
            <v>2.44</v>
          </cell>
          <cell r="E93">
            <v>2.08</v>
          </cell>
          <cell r="F93">
            <v>2.15</v>
          </cell>
          <cell r="G93">
            <v>0.33000000000000007</v>
          </cell>
          <cell r="H93">
            <v>0.31999999999999984</v>
          </cell>
          <cell r="I93">
            <v>-1.0000000000000231E-2</v>
          </cell>
          <cell r="J93">
            <v>4.0000000000000036E-2</v>
          </cell>
          <cell r="K93">
            <v>2.9999999999999805E-2</v>
          </cell>
          <cell r="L93">
            <v>4.0000000000000036E-2</v>
          </cell>
          <cell r="M93">
            <v>2.34</v>
          </cell>
          <cell r="N93">
            <v>2.5649999999999999</v>
          </cell>
          <cell r="O93">
            <v>2.79</v>
          </cell>
          <cell r="P93">
            <v>2.0350000000000001</v>
          </cell>
          <cell r="Q93">
            <v>2.0950000000000002</v>
          </cell>
          <cell r="R93">
            <v>0.125</v>
          </cell>
          <cell r="S93">
            <v>0.22500000000000009</v>
          </cell>
          <cell r="T93">
            <v>2.0499999999999998</v>
          </cell>
          <cell r="U93">
            <v>2.2149999999999999</v>
          </cell>
          <cell r="V93">
            <v>2.0249999999999999</v>
          </cell>
          <cell r="W93">
            <v>1.98</v>
          </cell>
          <cell r="X93">
            <v>2.105</v>
          </cell>
          <cell r="Y93">
            <v>2.15</v>
          </cell>
          <cell r="Z93">
            <v>2.1800000000000002</v>
          </cell>
          <cell r="AA93">
            <v>2.0499999999999998</v>
          </cell>
          <cell r="AB93">
            <v>2.125</v>
          </cell>
        </row>
        <row r="94">
          <cell r="A94">
            <v>36496</v>
          </cell>
          <cell r="B94">
            <v>2.0649999999999999</v>
          </cell>
          <cell r="C94">
            <v>2.06</v>
          </cell>
          <cell r="D94">
            <v>2.415</v>
          </cell>
          <cell r="E94">
            <v>2.04</v>
          </cell>
          <cell r="F94">
            <v>2.09</v>
          </cell>
          <cell r="G94">
            <v>0.35000000000000009</v>
          </cell>
          <cell r="H94">
            <v>0.35499999999999998</v>
          </cell>
          <cell r="I94">
            <v>4.9999999999998934E-3</v>
          </cell>
          <cell r="J94">
            <v>2.4999999999999911E-2</v>
          </cell>
          <cell r="K94">
            <v>2.9999999999999805E-2</v>
          </cell>
          <cell r="L94">
            <v>2.0000000000000018E-2</v>
          </cell>
          <cell r="M94">
            <v>2.3149999999999999</v>
          </cell>
          <cell r="N94">
            <v>2.4950000000000001</v>
          </cell>
          <cell r="O94">
            <v>2.72</v>
          </cell>
          <cell r="P94">
            <v>2.0249999999999999</v>
          </cell>
          <cell r="Q94">
            <v>2.085</v>
          </cell>
          <cell r="R94">
            <v>8.0000000000000071E-2</v>
          </cell>
          <cell r="S94">
            <v>0.18000000000000016</v>
          </cell>
          <cell r="T94">
            <v>2.0350000000000001</v>
          </cell>
          <cell r="U94">
            <v>2.17</v>
          </cell>
          <cell r="V94">
            <v>1.96</v>
          </cell>
          <cell r="W94">
            <v>1.99</v>
          </cell>
          <cell r="X94">
            <v>2.0499999999999998</v>
          </cell>
          <cell r="Y94">
            <v>2.1549999999999998</v>
          </cell>
          <cell r="Z94">
            <v>2.1150000000000002</v>
          </cell>
          <cell r="AA94">
            <v>2.0299999999999998</v>
          </cell>
          <cell r="AB94">
            <v>2.085</v>
          </cell>
        </row>
        <row r="95">
          <cell r="A95">
            <v>36497</v>
          </cell>
          <cell r="B95">
            <v>2.0449999999999999</v>
          </cell>
          <cell r="C95">
            <v>2.0449999999999999</v>
          </cell>
          <cell r="D95">
            <v>2.3650000000000002</v>
          </cell>
          <cell r="E95">
            <v>2.0049999999999999</v>
          </cell>
          <cell r="F95">
            <v>2.0699999999999998</v>
          </cell>
          <cell r="G95">
            <v>0.32000000000000028</v>
          </cell>
          <cell r="H95">
            <v>0.32000000000000028</v>
          </cell>
          <cell r="I95">
            <v>0</v>
          </cell>
          <cell r="J95">
            <v>2.4999999999999911E-2</v>
          </cell>
          <cell r="K95">
            <v>2.4999999999999911E-2</v>
          </cell>
          <cell r="L95">
            <v>4.0000000000000036E-2</v>
          </cell>
          <cell r="M95">
            <v>2.2400000000000002</v>
          </cell>
          <cell r="N95">
            <v>2.39</v>
          </cell>
          <cell r="O95">
            <v>2.7349999999999999</v>
          </cell>
          <cell r="P95">
            <v>1.9950000000000001</v>
          </cell>
          <cell r="Q95">
            <v>2.0299999999999998</v>
          </cell>
          <cell r="R95">
            <v>2.4999999999999911E-2</v>
          </cell>
          <cell r="S95">
            <v>0.14999999999999991</v>
          </cell>
          <cell r="T95">
            <v>2.0249999999999999</v>
          </cell>
          <cell r="U95">
            <v>2.1749999999999998</v>
          </cell>
          <cell r="V95">
            <v>1.95</v>
          </cell>
          <cell r="W95">
            <v>1.9550000000000001</v>
          </cell>
          <cell r="X95">
            <v>2.02</v>
          </cell>
          <cell r="Y95">
            <v>2.19</v>
          </cell>
          <cell r="Z95">
            <v>2.12</v>
          </cell>
          <cell r="AA95">
            <v>2.0449999999999999</v>
          </cell>
          <cell r="AB95">
            <v>2.1</v>
          </cell>
        </row>
        <row r="96">
          <cell r="A96">
            <v>36498</v>
          </cell>
          <cell r="B96">
            <v>2.0299999999999998</v>
          </cell>
          <cell r="C96">
            <v>2.02</v>
          </cell>
          <cell r="D96">
            <v>2.335</v>
          </cell>
          <cell r="E96">
            <v>1.9950000000000001</v>
          </cell>
          <cell r="F96">
            <v>2.0699999999999998</v>
          </cell>
          <cell r="G96">
            <v>0.30500000000000016</v>
          </cell>
          <cell r="H96">
            <v>0.31499999999999995</v>
          </cell>
          <cell r="I96">
            <v>9.9999999999997868E-3</v>
          </cell>
          <cell r="J96">
            <v>4.0000000000000036E-2</v>
          </cell>
          <cell r="K96">
            <v>4.9999999999999822E-2</v>
          </cell>
          <cell r="L96">
            <v>2.4999999999999911E-2</v>
          </cell>
          <cell r="M96">
            <v>2.2349999999999999</v>
          </cell>
          <cell r="N96">
            <v>2.4</v>
          </cell>
          <cell r="O96">
            <v>2.7</v>
          </cell>
          <cell r="P96">
            <v>1.98</v>
          </cell>
          <cell r="Q96">
            <v>2.0249999999999999</v>
          </cell>
          <cell r="R96">
            <v>6.4999999999999947E-2</v>
          </cell>
          <cell r="S96">
            <v>0.16500000000000004</v>
          </cell>
          <cell r="T96">
            <v>2.0049999999999999</v>
          </cell>
          <cell r="U96">
            <v>2.17</v>
          </cell>
          <cell r="V96">
            <v>1.95</v>
          </cell>
          <cell r="W96">
            <v>1.9650000000000001</v>
          </cell>
          <cell r="X96">
            <v>2.02</v>
          </cell>
          <cell r="Y96">
            <v>2.17</v>
          </cell>
          <cell r="Z96">
            <v>2.125</v>
          </cell>
          <cell r="AA96">
            <v>2.0499999999999998</v>
          </cell>
          <cell r="AB96">
            <v>2.09</v>
          </cell>
        </row>
        <row r="97">
          <cell r="A97">
            <v>36499</v>
          </cell>
          <cell r="B97">
            <v>2.0299999999999998</v>
          </cell>
          <cell r="C97">
            <v>2.02</v>
          </cell>
          <cell r="D97">
            <v>2.335</v>
          </cell>
          <cell r="E97">
            <v>1.9950000000000001</v>
          </cell>
          <cell r="F97">
            <v>2.0699999999999998</v>
          </cell>
          <cell r="G97">
            <v>0.30500000000000016</v>
          </cell>
          <cell r="H97">
            <v>0.31499999999999995</v>
          </cell>
          <cell r="I97">
            <v>9.9999999999997868E-3</v>
          </cell>
          <cell r="J97">
            <v>4.0000000000000036E-2</v>
          </cell>
          <cell r="K97">
            <v>4.9999999999999822E-2</v>
          </cell>
          <cell r="L97">
            <v>2.4999999999999911E-2</v>
          </cell>
          <cell r="M97">
            <v>2.2349999999999999</v>
          </cell>
          <cell r="N97">
            <v>2.4</v>
          </cell>
          <cell r="O97">
            <v>2.7</v>
          </cell>
          <cell r="P97">
            <v>1.98</v>
          </cell>
          <cell r="Q97">
            <v>2.0249999999999999</v>
          </cell>
          <cell r="R97">
            <v>6.4999999999999947E-2</v>
          </cell>
          <cell r="S97">
            <v>0.16500000000000004</v>
          </cell>
          <cell r="T97">
            <v>2.0049999999999999</v>
          </cell>
          <cell r="U97">
            <v>2.17</v>
          </cell>
          <cell r="V97">
            <v>1.95</v>
          </cell>
          <cell r="W97">
            <v>1.9650000000000001</v>
          </cell>
          <cell r="X97">
            <v>2.02</v>
          </cell>
          <cell r="Y97">
            <v>2.17</v>
          </cell>
          <cell r="Z97">
            <v>2.125</v>
          </cell>
          <cell r="AA97">
            <v>2.0499999999999998</v>
          </cell>
          <cell r="AB97">
            <v>2.09</v>
          </cell>
        </row>
        <row r="98">
          <cell r="A98">
            <v>36500</v>
          </cell>
          <cell r="B98">
            <v>2.0299999999999998</v>
          </cell>
          <cell r="C98">
            <v>2.02</v>
          </cell>
          <cell r="D98">
            <v>2.335</v>
          </cell>
          <cell r="E98">
            <v>1.9950000000000001</v>
          </cell>
          <cell r="F98">
            <v>2.0699999999999998</v>
          </cell>
          <cell r="G98">
            <v>0.30500000000000016</v>
          </cell>
          <cell r="H98">
            <v>0.31499999999999995</v>
          </cell>
          <cell r="I98">
            <v>9.9999999999997868E-3</v>
          </cell>
          <cell r="J98">
            <v>4.0000000000000036E-2</v>
          </cell>
          <cell r="K98">
            <v>4.9999999999999822E-2</v>
          </cell>
          <cell r="L98">
            <v>2.4999999999999911E-2</v>
          </cell>
          <cell r="M98">
            <v>2.2349999999999999</v>
          </cell>
          <cell r="N98">
            <v>2.4</v>
          </cell>
          <cell r="O98">
            <v>2.7</v>
          </cell>
          <cell r="P98">
            <v>1.98</v>
          </cell>
          <cell r="Q98">
            <v>2.0249999999999999</v>
          </cell>
          <cell r="R98">
            <v>6.4999999999999947E-2</v>
          </cell>
          <cell r="S98">
            <v>0.16500000000000004</v>
          </cell>
          <cell r="T98">
            <v>2.0049999999999999</v>
          </cell>
          <cell r="U98">
            <v>2.17</v>
          </cell>
          <cell r="V98">
            <v>1.95</v>
          </cell>
          <cell r="W98">
            <v>1.9650000000000001</v>
          </cell>
          <cell r="X98">
            <v>2.02</v>
          </cell>
          <cell r="Y98">
            <v>2.17</v>
          </cell>
          <cell r="Z98">
            <v>2.125</v>
          </cell>
          <cell r="AA98">
            <v>2.0499999999999998</v>
          </cell>
          <cell r="AB98">
            <v>2.09</v>
          </cell>
        </row>
        <row r="99">
          <cell r="A99">
            <v>36501</v>
          </cell>
          <cell r="B99">
            <v>2.0950000000000002</v>
          </cell>
          <cell r="C99">
            <v>2.105</v>
          </cell>
          <cell r="D99">
            <v>2.3849999999999998</v>
          </cell>
          <cell r="E99">
            <v>2.0449999999999999</v>
          </cell>
          <cell r="F99">
            <v>2.0950000000000002</v>
          </cell>
          <cell r="G99">
            <v>0.28999999999999959</v>
          </cell>
          <cell r="H99">
            <v>0.2799999999999998</v>
          </cell>
          <cell r="I99">
            <v>-9.9999999999997868E-3</v>
          </cell>
          <cell r="J99">
            <v>0</v>
          </cell>
          <cell r="K99">
            <v>-9.9999999999997868E-3</v>
          </cell>
          <cell r="L99">
            <v>6.0000000000000053E-2</v>
          </cell>
          <cell r="M99">
            <v>2.2749999999999999</v>
          </cell>
          <cell r="N99">
            <v>2.4700000000000002</v>
          </cell>
          <cell r="O99">
            <v>2.58</v>
          </cell>
          <cell r="P99">
            <v>2.0350000000000001</v>
          </cell>
          <cell r="Q99">
            <v>2.0649999999999999</v>
          </cell>
          <cell r="R99">
            <v>8.5000000000000409E-2</v>
          </cell>
          <cell r="S99">
            <v>0.19500000000000028</v>
          </cell>
          <cell r="T99">
            <v>1.9650000000000001</v>
          </cell>
          <cell r="U99">
            <v>2.1800000000000002</v>
          </cell>
          <cell r="V99">
            <v>1.9750000000000001</v>
          </cell>
          <cell r="W99">
            <v>2.0099999999999998</v>
          </cell>
          <cell r="X99">
            <v>2.09</v>
          </cell>
          <cell r="Y99">
            <v>2.1850000000000001</v>
          </cell>
          <cell r="Z99">
            <v>2.1549999999999998</v>
          </cell>
          <cell r="AA99">
            <v>2.0550000000000002</v>
          </cell>
          <cell r="AB99">
            <v>2.1150000000000002</v>
          </cell>
        </row>
        <row r="100">
          <cell r="A100">
            <v>36502</v>
          </cell>
          <cell r="B100">
            <v>2.14</v>
          </cell>
          <cell r="C100">
            <v>2.14</v>
          </cell>
          <cell r="D100">
            <v>2.415</v>
          </cell>
          <cell r="E100">
            <v>2.1</v>
          </cell>
          <cell r="F100">
            <v>2.15</v>
          </cell>
          <cell r="G100">
            <v>0.27499999999999991</v>
          </cell>
          <cell r="H100">
            <v>0.27499999999999991</v>
          </cell>
          <cell r="I100">
            <v>0</v>
          </cell>
          <cell r="J100">
            <v>9.9999999999997868E-3</v>
          </cell>
          <cell r="K100">
            <v>9.9999999999997868E-3</v>
          </cell>
          <cell r="L100">
            <v>4.0000000000000036E-2</v>
          </cell>
          <cell r="M100">
            <v>2.2949999999999999</v>
          </cell>
          <cell r="N100">
            <v>2.4649999999999999</v>
          </cell>
          <cell r="O100">
            <v>2.625</v>
          </cell>
          <cell r="P100">
            <v>2.12</v>
          </cell>
          <cell r="Q100">
            <v>2.145</v>
          </cell>
          <cell r="R100">
            <v>4.9999999999999822E-2</v>
          </cell>
          <cell r="S100">
            <v>0.16999999999999993</v>
          </cell>
          <cell r="T100">
            <v>2.02</v>
          </cell>
          <cell r="U100">
            <v>2.165</v>
          </cell>
          <cell r="V100">
            <v>2.0499999999999998</v>
          </cell>
          <cell r="W100">
            <v>2.085</v>
          </cell>
          <cell r="X100">
            <v>2.13</v>
          </cell>
          <cell r="Y100">
            <v>2.1749999999999998</v>
          </cell>
          <cell r="Z100">
            <v>2.15</v>
          </cell>
          <cell r="AA100">
            <v>2.0649999999999999</v>
          </cell>
          <cell r="AB100">
            <v>2.125</v>
          </cell>
        </row>
        <row r="101">
          <cell r="A101">
            <v>36503</v>
          </cell>
          <cell r="B101">
            <v>2.1850000000000001</v>
          </cell>
          <cell r="C101">
            <v>2.1949999999999998</v>
          </cell>
          <cell r="D101">
            <v>2.4550000000000001</v>
          </cell>
          <cell r="E101">
            <v>2.17</v>
          </cell>
          <cell r="F101">
            <v>2.19</v>
          </cell>
          <cell r="G101">
            <v>0.27</v>
          </cell>
          <cell r="H101">
            <v>0.26000000000000023</v>
          </cell>
          <cell r="I101">
            <v>-9.9999999999997868E-3</v>
          </cell>
          <cell r="J101">
            <v>4.9999999999998934E-3</v>
          </cell>
          <cell r="K101">
            <v>-4.9999999999998934E-3</v>
          </cell>
          <cell r="L101">
            <v>2.4999999999999911E-2</v>
          </cell>
          <cell r="M101">
            <v>2.37</v>
          </cell>
          <cell r="N101">
            <v>2.5249999999999999</v>
          </cell>
          <cell r="O101">
            <v>2.665</v>
          </cell>
          <cell r="P101">
            <v>2.2149999999999999</v>
          </cell>
          <cell r="Q101">
            <v>2.2450000000000001</v>
          </cell>
          <cell r="R101">
            <v>6.999999999999984E-2</v>
          </cell>
          <cell r="S101">
            <v>0.1549999999999998</v>
          </cell>
          <cell r="T101">
            <v>2.12</v>
          </cell>
          <cell r="U101">
            <v>2.23</v>
          </cell>
          <cell r="V101">
            <v>2.12</v>
          </cell>
          <cell r="W101">
            <v>2.105</v>
          </cell>
          <cell r="X101">
            <v>2.1850000000000001</v>
          </cell>
          <cell r="Y101">
            <v>2.2349999999999999</v>
          </cell>
          <cell r="Z101">
            <v>2.2250000000000001</v>
          </cell>
          <cell r="AA101">
            <v>2.12</v>
          </cell>
          <cell r="AB101">
            <v>2.1749999999999998</v>
          </cell>
        </row>
        <row r="102">
          <cell r="A102">
            <v>36504</v>
          </cell>
          <cell r="B102">
            <v>2.1850000000000001</v>
          </cell>
          <cell r="C102">
            <v>2.1949999999999998</v>
          </cell>
          <cell r="D102">
            <v>2.4300000000000002</v>
          </cell>
          <cell r="E102">
            <v>2.145</v>
          </cell>
          <cell r="F102">
            <v>2.1850000000000001</v>
          </cell>
          <cell r="G102">
            <v>0.24500000000000011</v>
          </cell>
          <cell r="H102">
            <v>0.23500000000000032</v>
          </cell>
          <cell r="I102">
            <v>-9.9999999999997868E-3</v>
          </cell>
          <cell r="J102">
            <v>0</v>
          </cell>
          <cell r="K102">
            <v>-9.9999999999997868E-3</v>
          </cell>
          <cell r="L102">
            <v>4.9999999999999822E-2</v>
          </cell>
          <cell r="M102">
            <v>2.395</v>
          </cell>
          <cell r="N102">
            <v>2.5</v>
          </cell>
          <cell r="O102">
            <v>2.665</v>
          </cell>
          <cell r="P102">
            <v>2.2599999999999998</v>
          </cell>
          <cell r="Q102">
            <v>2.2799999999999998</v>
          </cell>
          <cell r="R102">
            <v>6.999999999999984E-2</v>
          </cell>
          <cell r="S102">
            <v>0.10499999999999998</v>
          </cell>
          <cell r="T102">
            <v>2.1949999999999998</v>
          </cell>
          <cell r="U102">
            <v>2.2050000000000001</v>
          </cell>
          <cell r="V102">
            <v>2.1150000000000002</v>
          </cell>
          <cell r="W102">
            <v>2.0950000000000002</v>
          </cell>
          <cell r="X102">
            <v>2.17</v>
          </cell>
          <cell r="Y102">
            <v>2.2250000000000001</v>
          </cell>
          <cell r="Z102">
            <v>2.1850000000000001</v>
          </cell>
          <cell r="AA102">
            <v>2.1150000000000002</v>
          </cell>
          <cell r="AB102">
            <v>2.16</v>
          </cell>
        </row>
        <row r="103">
          <cell r="A103">
            <v>36505</v>
          </cell>
          <cell r="B103">
            <v>2.17</v>
          </cell>
          <cell r="C103">
            <v>2.17</v>
          </cell>
          <cell r="D103">
            <v>2.4350000000000001</v>
          </cell>
          <cell r="E103">
            <v>2.16</v>
          </cell>
          <cell r="F103">
            <v>2.1949999999999998</v>
          </cell>
          <cell r="G103">
            <v>0.26500000000000012</v>
          </cell>
          <cell r="H103">
            <v>0.26500000000000012</v>
          </cell>
          <cell r="I103">
            <v>0</v>
          </cell>
          <cell r="J103">
            <v>2.4999999999999911E-2</v>
          </cell>
          <cell r="K103">
            <v>2.4999999999999911E-2</v>
          </cell>
          <cell r="L103">
            <v>9.9999999999997868E-3</v>
          </cell>
          <cell r="M103">
            <v>2.4</v>
          </cell>
          <cell r="N103">
            <v>2.52</v>
          </cell>
          <cell r="O103">
            <v>2.77</v>
          </cell>
          <cell r="P103">
            <v>2.3149999999999999</v>
          </cell>
          <cell r="Q103">
            <v>2.3199999999999998</v>
          </cell>
          <cell r="R103">
            <v>8.4999999999999964E-2</v>
          </cell>
          <cell r="S103">
            <v>0.12000000000000011</v>
          </cell>
          <cell r="T103">
            <v>2.2450000000000001</v>
          </cell>
          <cell r="U103">
            <v>2.2549999999999999</v>
          </cell>
          <cell r="V103">
            <v>2.11</v>
          </cell>
          <cell r="W103">
            <v>2.12</v>
          </cell>
          <cell r="X103">
            <v>2.16</v>
          </cell>
          <cell r="Y103">
            <v>2.27</v>
          </cell>
          <cell r="Z103">
            <v>2.2149999999999999</v>
          </cell>
          <cell r="AA103">
            <v>2.14</v>
          </cell>
          <cell r="AB103">
            <v>2.19</v>
          </cell>
        </row>
        <row r="104">
          <cell r="A104">
            <v>36506</v>
          </cell>
          <cell r="B104">
            <v>2.17</v>
          </cell>
          <cell r="C104">
            <v>2.17</v>
          </cell>
          <cell r="D104">
            <v>2.4350000000000001</v>
          </cell>
          <cell r="E104">
            <v>2.16</v>
          </cell>
          <cell r="F104">
            <v>2.1949999999999998</v>
          </cell>
          <cell r="G104">
            <v>0.26500000000000012</v>
          </cell>
          <cell r="H104">
            <v>0.26500000000000012</v>
          </cell>
          <cell r="I104">
            <v>0</v>
          </cell>
          <cell r="J104">
            <v>2.4999999999999911E-2</v>
          </cell>
          <cell r="K104">
            <v>2.4999999999999911E-2</v>
          </cell>
          <cell r="L104">
            <v>9.9999999999997868E-3</v>
          </cell>
          <cell r="M104">
            <v>2.4</v>
          </cell>
          <cell r="N104">
            <v>2.52</v>
          </cell>
          <cell r="O104">
            <v>2.77</v>
          </cell>
          <cell r="P104">
            <v>2.3149999999999999</v>
          </cell>
          <cell r="Q104">
            <v>2.3199999999999998</v>
          </cell>
          <cell r="R104">
            <v>8.4999999999999964E-2</v>
          </cell>
          <cell r="S104">
            <v>0.12000000000000011</v>
          </cell>
          <cell r="T104">
            <v>2.2450000000000001</v>
          </cell>
          <cell r="U104">
            <v>2.2549999999999999</v>
          </cell>
          <cell r="V104">
            <v>2.11</v>
          </cell>
          <cell r="W104">
            <v>2.12</v>
          </cell>
          <cell r="X104">
            <v>2.16</v>
          </cell>
          <cell r="Y104">
            <v>2.27</v>
          </cell>
          <cell r="Z104">
            <v>2.2149999999999999</v>
          </cell>
          <cell r="AA104">
            <v>2.14</v>
          </cell>
          <cell r="AB104">
            <v>2.19</v>
          </cell>
        </row>
        <row r="105">
          <cell r="A105">
            <v>36507</v>
          </cell>
          <cell r="B105">
            <v>2.17</v>
          </cell>
          <cell r="C105">
            <v>2.17</v>
          </cell>
          <cell r="D105">
            <v>2.4350000000000001</v>
          </cell>
          <cell r="E105">
            <v>2.16</v>
          </cell>
          <cell r="F105">
            <v>2.1949999999999998</v>
          </cell>
          <cell r="G105">
            <v>0.26500000000000012</v>
          </cell>
          <cell r="H105">
            <v>0.26500000000000012</v>
          </cell>
          <cell r="I105">
            <v>0</v>
          </cell>
          <cell r="J105">
            <v>2.4999999999999911E-2</v>
          </cell>
          <cell r="K105">
            <v>2.4999999999999911E-2</v>
          </cell>
          <cell r="L105">
            <v>9.9999999999997868E-3</v>
          </cell>
          <cell r="M105">
            <v>2.4</v>
          </cell>
          <cell r="N105">
            <v>2.52</v>
          </cell>
          <cell r="O105">
            <v>2.77</v>
          </cell>
          <cell r="P105">
            <v>2.3149999999999999</v>
          </cell>
          <cell r="Q105">
            <v>2.3199999999999998</v>
          </cell>
          <cell r="R105">
            <v>8.4999999999999964E-2</v>
          </cell>
          <cell r="S105">
            <v>0.12000000000000011</v>
          </cell>
          <cell r="T105">
            <v>2.2450000000000001</v>
          </cell>
          <cell r="U105">
            <v>2.2549999999999999</v>
          </cell>
          <cell r="V105">
            <v>2.11</v>
          </cell>
          <cell r="W105">
            <v>2.12</v>
          </cell>
          <cell r="X105">
            <v>2.16</v>
          </cell>
          <cell r="Y105">
            <v>2.27</v>
          </cell>
          <cell r="Z105">
            <v>2.2149999999999999</v>
          </cell>
          <cell r="AA105">
            <v>2.14</v>
          </cell>
          <cell r="AB105">
            <v>2.19</v>
          </cell>
        </row>
        <row r="106">
          <cell r="A106">
            <v>36508</v>
          </cell>
          <cell r="B106">
            <v>2.2799999999999998</v>
          </cell>
          <cell r="C106">
            <v>2.2799999999999998</v>
          </cell>
          <cell r="D106">
            <v>2.5150000000000001</v>
          </cell>
          <cell r="E106">
            <v>2.2200000000000002</v>
          </cell>
          <cell r="F106">
            <v>2.2949999999999999</v>
          </cell>
          <cell r="G106">
            <v>0.23500000000000032</v>
          </cell>
          <cell r="H106">
            <v>0.23500000000000032</v>
          </cell>
          <cell r="I106">
            <v>0</v>
          </cell>
          <cell r="J106">
            <v>1.5000000000000124E-2</v>
          </cell>
          <cell r="K106">
            <v>1.5000000000000124E-2</v>
          </cell>
          <cell r="L106">
            <v>5.9999999999999609E-2</v>
          </cell>
          <cell r="M106">
            <v>2.4249999999999998</v>
          </cell>
          <cell r="N106">
            <v>2.58</v>
          </cell>
          <cell r="O106">
            <v>2.82</v>
          </cell>
          <cell r="P106">
            <v>2.3149999999999999</v>
          </cell>
          <cell r="Q106">
            <v>2.31</v>
          </cell>
          <cell r="R106">
            <v>6.4999999999999947E-2</v>
          </cell>
          <cell r="S106">
            <v>0.15500000000000025</v>
          </cell>
          <cell r="T106">
            <v>2.25</v>
          </cell>
          <cell r="U106">
            <v>2.35</v>
          </cell>
          <cell r="V106">
            <v>2.21</v>
          </cell>
          <cell r="W106">
            <v>2.1850000000000001</v>
          </cell>
          <cell r="X106">
            <v>2.23</v>
          </cell>
          <cell r="Y106">
            <v>2.3849999999999998</v>
          </cell>
          <cell r="Z106">
            <v>2.33</v>
          </cell>
          <cell r="AA106">
            <v>2.2549999999999999</v>
          </cell>
          <cell r="AB106">
            <v>2.3050000000000002</v>
          </cell>
        </row>
        <row r="107">
          <cell r="A107">
            <v>36509</v>
          </cell>
          <cell r="B107">
            <v>2.4300000000000002</v>
          </cell>
          <cell r="C107">
            <v>2.415</v>
          </cell>
          <cell r="D107">
            <v>2.61</v>
          </cell>
          <cell r="E107">
            <v>2.34</v>
          </cell>
          <cell r="F107">
            <v>2.4550000000000001</v>
          </cell>
          <cell r="G107">
            <v>0.17999999999999972</v>
          </cell>
          <cell r="H107">
            <v>0.19499999999999984</v>
          </cell>
          <cell r="I107">
            <v>1.5000000000000124E-2</v>
          </cell>
          <cell r="J107">
            <v>2.4999999999999911E-2</v>
          </cell>
          <cell r="K107">
            <v>4.0000000000000036E-2</v>
          </cell>
          <cell r="L107">
            <v>7.5000000000000178E-2</v>
          </cell>
          <cell r="M107">
            <v>2.5550000000000002</v>
          </cell>
          <cell r="N107">
            <v>2.7250000000000001</v>
          </cell>
          <cell r="O107">
            <v>3.06</v>
          </cell>
          <cell r="P107">
            <v>2.395</v>
          </cell>
          <cell r="Q107">
            <v>2.415</v>
          </cell>
          <cell r="R107">
            <v>0.11500000000000021</v>
          </cell>
          <cell r="S107">
            <v>0.16999999999999993</v>
          </cell>
          <cell r="T107">
            <v>2.37</v>
          </cell>
          <cell r="U107">
            <v>2.4849999999999999</v>
          </cell>
          <cell r="V107">
            <v>2.3149999999999999</v>
          </cell>
          <cell r="W107">
            <v>2.31</v>
          </cell>
          <cell r="X107">
            <v>2.37</v>
          </cell>
          <cell r="Y107">
            <v>2.52</v>
          </cell>
          <cell r="Z107">
            <v>2.4700000000000002</v>
          </cell>
          <cell r="AA107">
            <v>2.4</v>
          </cell>
          <cell r="AB107">
            <v>2.4900000000000002</v>
          </cell>
        </row>
        <row r="108">
          <cell r="A108">
            <v>36510</v>
          </cell>
          <cell r="B108">
            <v>2.4700000000000002</v>
          </cell>
          <cell r="C108">
            <v>2.4750000000000001</v>
          </cell>
          <cell r="D108">
            <v>2.6549999999999998</v>
          </cell>
          <cell r="E108">
            <v>2.4</v>
          </cell>
          <cell r="F108">
            <v>2.5</v>
          </cell>
          <cell r="G108">
            <v>0.18499999999999961</v>
          </cell>
          <cell r="H108">
            <v>0.17999999999999972</v>
          </cell>
          <cell r="I108">
            <v>-4.9999999999998934E-3</v>
          </cell>
          <cell r="J108">
            <v>2.9999999999999805E-2</v>
          </cell>
          <cell r="K108">
            <v>2.4999999999999911E-2</v>
          </cell>
          <cell r="L108">
            <v>7.5000000000000178E-2</v>
          </cell>
          <cell r="M108">
            <v>2.5350000000000001</v>
          </cell>
          <cell r="N108">
            <v>2.7050000000000001</v>
          </cell>
          <cell r="O108">
            <v>3.09</v>
          </cell>
          <cell r="P108">
            <v>2.4300000000000002</v>
          </cell>
          <cell r="Q108">
            <v>2.44</v>
          </cell>
          <cell r="R108">
            <v>5.0000000000000266E-2</v>
          </cell>
          <cell r="S108">
            <v>0.16999999999999993</v>
          </cell>
          <cell r="T108">
            <v>2.415</v>
          </cell>
          <cell r="U108">
            <v>2.5649999999999999</v>
          </cell>
          <cell r="V108">
            <v>2.3650000000000002</v>
          </cell>
          <cell r="W108">
            <v>2.33</v>
          </cell>
          <cell r="X108">
            <v>2.415</v>
          </cell>
          <cell r="Y108">
            <v>2.5649999999999999</v>
          </cell>
          <cell r="Z108">
            <v>2.5150000000000001</v>
          </cell>
          <cell r="AA108">
            <v>2.4300000000000002</v>
          </cell>
          <cell r="AB108">
            <v>2.5150000000000001</v>
          </cell>
        </row>
        <row r="109">
          <cell r="A109">
            <v>36511</v>
          </cell>
          <cell r="B109">
            <v>2.44</v>
          </cell>
          <cell r="C109">
            <v>2.44</v>
          </cell>
          <cell r="D109">
            <v>2.6349999999999998</v>
          </cell>
          <cell r="E109">
            <v>2.37</v>
          </cell>
          <cell r="F109">
            <v>2.4750000000000001</v>
          </cell>
          <cell r="G109">
            <v>0.19499999999999984</v>
          </cell>
          <cell r="H109">
            <v>0.19499999999999984</v>
          </cell>
          <cell r="I109">
            <v>0</v>
          </cell>
          <cell r="J109">
            <v>3.5000000000000142E-2</v>
          </cell>
          <cell r="K109">
            <v>3.5000000000000142E-2</v>
          </cell>
          <cell r="L109">
            <v>6.999999999999984E-2</v>
          </cell>
          <cell r="M109">
            <v>2.5249999999999999</v>
          </cell>
          <cell r="N109">
            <v>2.68</v>
          </cell>
          <cell r="O109">
            <v>3.07</v>
          </cell>
          <cell r="P109">
            <v>2.4049999999999998</v>
          </cell>
          <cell r="Q109">
            <v>2.415</v>
          </cell>
          <cell r="R109">
            <v>4.5000000000000373E-2</v>
          </cell>
          <cell r="S109">
            <v>0.15500000000000025</v>
          </cell>
          <cell r="T109">
            <v>2.37</v>
          </cell>
          <cell r="U109">
            <v>2.5299999999999998</v>
          </cell>
          <cell r="V109">
            <v>2.35</v>
          </cell>
          <cell r="W109">
            <v>2.3199999999999998</v>
          </cell>
          <cell r="X109">
            <v>2.39</v>
          </cell>
          <cell r="Y109">
            <v>2.5750000000000002</v>
          </cell>
          <cell r="Z109">
            <v>2.4849999999999999</v>
          </cell>
          <cell r="AA109">
            <v>2.4500000000000002</v>
          </cell>
          <cell r="AB109">
            <v>2.5299999999999998</v>
          </cell>
        </row>
        <row r="110">
          <cell r="A110">
            <v>36512</v>
          </cell>
          <cell r="B110">
            <v>2.4350000000000001</v>
          </cell>
          <cell r="C110">
            <v>2.4300000000000002</v>
          </cell>
          <cell r="D110">
            <v>2.62</v>
          </cell>
          <cell r="E110">
            <v>2.3650000000000002</v>
          </cell>
          <cell r="F110">
            <v>2.4849999999999999</v>
          </cell>
          <cell r="G110">
            <v>0.18500000000000005</v>
          </cell>
          <cell r="H110">
            <v>0.18999999999999995</v>
          </cell>
          <cell r="I110">
            <v>4.9999999999998934E-3</v>
          </cell>
          <cell r="J110">
            <v>4.9999999999999822E-2</v>
          </cell>
          <cell r="K110">
            <v>5.4999999999999716E-2</v>
          </cell>
          <cell r="L110">
            <v>6.4999999999999947E-2</v>
          </cell>
          <cell r="M110">
            <v>2.5049999999999999</v>
          </cell>
          <cell r="N110">
            <v>2.68</v>
          </cell>
          <cell r="O110">
            <v>3.0350000000000001</v>
          </cell>
          <cell r="P110">
            <v>2.3650000000000002</v>
          </cell>
          <cell r="Q110">
            <v>2.38</v>
          </cell>
          <cell r="R110">
            <v>6.0000000000000053E-2</v>
          </cell>
          <cell r="S110">
            <v>0.17500000000000027</v>
          </cell>
          <cell r="T110">
            <v>2.355</v>
          </cell>
          <cell r="U110">
            <v>2.5649999999999999</v>
          </cell>
          <cell r="V110">
            <v>2.355</v>
          </cell>
          <cell r="W110">
            <v>2.3149999999999999</v>
          </cell>
          <cell r="X110">
            <v>2.39</v>
          </cell>
          <cell r="Y110">
            <v>2.585</v>
          </cell>
          <cell r="Z110">
            <v>2.5150000000000001</v>
          </cell>
          <cell r="AA110">
            <v>2.46</v>
          </cell>
          <cell r="AB110">
            <v>2.54</v>
          </cell>
        </row>
        <row r="111">
          <cell r="A111">
            <v>36513</v>
          </cell>
          <cell r="B111">
            <v>2.4350000000000001</v>
          </cell>
          <cell r="C111">
            <v>2.4300000000000002</v>
          </cell>
          <cell r="D111">
            <v>2.62</v>
          </cell>
          <cell r="E111">
            <v>2.3650000000000002</v>
          </cell>
          <cell r="F111">
            <v>2.4849999999999999</v>
          </cell>
          <cell r="G111">
            <v>0.18500000000000005</v>
          </cell>
          <cell r="H111">
            <v>0.18999999999999995</v>
          </cell>
          <cell r="I111">
            <v>4.9999999999998934E-3</v>
          </cell>
          <cell r="J111">
            <v>4.9999999999999822E-2</v>
          </cell>
          <cell r="K111">
            <v>5.4999999999999716E-2</v>
          </cell>
          <cell r="L111">
            <v>6.4999999999999947E-2</v>
          </cell>
          <cell r="M111">
            <v>2.5049999999999999</v>
          </cell>
          <cell r="N111">
            <v>2.68</v>
          </cell>
          <cell r="O111">
            <v>3.0350000000000001</v>
          </cell>
          <cell r="P111">
            <v>2.3650000000000002</v>
          </cell>
          <cell r="Q111">
            <v>2.38</v>
          </cell>
          <cell r="R111">
            <v>6.0000000000000053E-2</v>
          </cell>
          <cell r="S111">
            <v>0.17500000000000027</v>
          </cell>
          <cell r="T111">
            <v>2.355</v>
          </cell>
          <cell r="U111">
            <v>2.5649999999999999</v>
          </cell>
          <cell r="V111">
            <v>2.355</v>
          </cell>
          <cell r="W111">
            <v>2.3149999999999999</v>
          </cell>
          <cell r="X111">
            <v>2.39</v>
          </cell>
          <cell r="Y111">
            <v>2.585</v>
          </cell>
          <cell r="Z111">
            <v>2.5150000000000001</v>
          </cell>
          <cell r="AA111">
            <v>2.46</v>
          </cell>
          <cell r="AB111">
            <v>2.54</v>
          </cell>
        </row>
        <row r="112">
          <cell r="A112">
            <v>36514</v>
          </cell>
          <cell r="B112">
            <v>2.4350000000000001</v>
          </cell>
          <cell r="C112">
            <v>2.4300000000000002</v>
          </cell>
          <cell r="D112">
            <v>2.62</v>
          </cell>
          <cell r="E112">
            <v>2.3650000000000002</v>
          </cell>
          <cell r="F112">
            <v>2.4849999999999999</v>
          </cell>
          <cell r="G112">
            <v>0.18500000000000005</v>
          </cell>
          <cell r="H112">
            <v>0.18999999999999995</v>
          </cell>
          <cell r="I112">
            <v>4.9999999999998934E-3</v>
          </cell>
          <cell r="J112">
            <v>4.9999999999999822E-2</v>
          </cell>
          <cell r="K112">
            <v>5.4999999999999716E-2</v>
          </cell>
          <cell r="L112">
            <v>6.4999999999999947E-2</v>
          </cell>
          <cell r="M112">
            <v>2.5049999999999999</v>
          </cell>
          <cell r="N112">
            <v>2.68</v>
          </cell>
          <cell r="O112">
            <v>3.0350000000000001</v>
          </cell>
          <cell r="P112">
            <v>2.3650000000000002</v>
          </cell>
          <cell r="Q112">
            <v>2.38</v>
          </cell>
          <cell r="R112">
            <v>6.0000000000000053E-2</v>
          </cell>
          <cell r="S112">
            <v>0.17500000000000027</v>
          </cell>
          <cell r="T112">
            <v>2.355</v>
          </cell>
          <cell r="U112">
            <v>2.5649999999999999</v>
          </cell>
          <cell r="V112">
            <v>2.355</v>
          </cell>
          <cell r="W112">
            <v>2.3149999999999999</v>
          </cell>
          <cell r="X112">
            <v>2.39</v>
          </cell>
          <cell r="Y112">
            <v>2.585</v>
          </cell>
          <cell r="Z112">
            <v>2.5150000000000001</v>
          </cell>
          <cell r="AA112">
            <v>2.46</v>
          </cell>
          <cell r="AB112">
            <v>2.54</v>
          </cell>
        </row>
        <row r="113">
          <cell r="A113">
            <v>36515</v>
          </cell>
          <cell r="B113">
            <v>2.56</v>
          </cell>
          <cell r="C113">
            <v>2.5350000000000001</v>
          </cell>
          <cell r="D113">
            <v>2.6850000000000001</v>
          </cell>
          <cell r="E113">
            <v>2.4649999999999999</v>
          </cell>
          <cell r="F113">
            <v>2.645</v>
          </cell>
          <cell r="G113">
            <v>0.125</v>
          </cell>
          <cell r="H113">
            <v>0.14999999999999991</v>
          </cell>
          <cell r="I113">
            <v>2.4999999999999911E-2</v>
          </cell>
          <cell r="J113">
            <v>8.4999999999999964E-2</v>
          </cell>
          <cell r="K113">
            <v>0.10999999999999988</v>
          </cell>
          <cell r="L113">
            <v>7.0000000000000284E-2</v>
          </cell>
          <cell r="M113">
            <v>2.5350000000000001</v>
          </cell>
          <cell r="N113">
            <v>2.6850000000000001</v>
          </cell>
          <cell r="O113">
            <v>3.0550000000000002</v>
          </cell>
          <cell r="P113">
            <v>2.4049999999999998</v>
          </cell>
          <cell r="Q113">
            <v>2.42</v>
          </cell>
          <cell r="R113">
            <v>0</v>
          </cell>
          <cell r="S113">
            <v>0.14999999999999991</v>
          </cell>
          <cell r="T113">
            <v>2.37</v>
          </cell>
          <cell r="U113">
            <v>2.67</v>
          </cell>
          <cell r="V113">
            <v>2.5049999999999999</v>
          </cell>
          <cell r="W113">
            <v>2.4550000000000001</v>
          </cell>
          <cell r="X113">
            <v>2.5049999999999999</v>
          </cell>
          <cell r="Y113">
            <v>2.81</v>
          </cell>
          <cell r="Z113">
            <v>2.66</v>
          </cell>
          <cell r="AA113">
            <v>2.57</v>
          </cell>
          <cell r="AB113">
            <v>2.7749999999999999</v>
          </cell>
        </row>
        <row r="114">
          <cell r="A114">
            <v>36516</v>
          </cell>
          <cell r="B114">
            <v>2.4700000000000002</v>
          </cell>
          <cell r="C114">
            <v>2.4550000000000001</v>
          </cell>
          <cell r="D114">
            <v>2.6</v>
          </cell>
          <cell r="E114">
            <v>2.36</v>
          </cell>
          <cell r="F114">
            <v>2.5350000000000001</v>
          </cell>
          <cell r="G114">
            <v>0.12999999999999989</v>
          </cell>
          <cell r="H114">
            <v>0.14500000000000002</v>
          </cell>
          <cell r="I114">
            <v>1.5000000000000124E-2</v>
          </cell>
          <cell r="J114">
            <v>6.4999999999999947E-2</v>
          </cell>
          <cell r="K114">
            <v>8.0000000000000071E-2</v>
          </cell>
          <cell r="L114">
            <v>9.5000000000000195E-2</v>
          </cell>
          <cell r="M114">
            <v>2.4500000000000002</v>
          </cell>
          <cell r="N114">
            <v>2.58</v>
          </cell>
          <cell r="O114">
            <v>2.89</v>
          </cell>
          <cell r="P114">
            <v>2.29</v>
          </cell>
          <cell r="Q114">
            <v>2.34</v>
          </cell>
          <cell r="R114">
            <v>-2.0000000000000018E-2</v>
          </cell>
          <cell r="S114">
            <v>0.12999999999999989</v>
          </cell>
          <cell r="T114">
            <v>2.2749999999999999</v>
          </cell>
          <cell r="U114">
            <v>2.5950000000000002</v>
          </cell>
          <cell r="V114">
            <v>2.39</v>
          </cell>
          <cell r="W114">
            <v>2.36</v>
          </cell>
          <cell r="X114">
            <v>2.41</v>
          </cell>
          <cell r="Y114">
            <v>2.79</v>
          </cell>
          <cell r="Z114">
            <v>2.56</v>
          </cell>
          <cell r="AA114">
            <v>2.4700000000000002</v>
          </cell>
          <cell r="AB114">
            <v>2.66</v>
          </cell>
        </row>
        <row r="115">
          <cell r="A115">
            <v>36517</v>
          </cell>
          <cell r="B115">
            <v>2.2799999999999998</v>
          </cell>
          <cell r="C115">
            <v>2.2799999999999998</v>
          </cell>
          <cell r="D115">
            <v>2.4700000000000002</v>
          </cell>
          <cell r="E115">
            <v>2.1749999999999998</v>
          </cell>
          <cell r="F115">
            <v>2.375</v>
          </cell>
          <cell r="G115">
            <v>0.19000000000000039</v>
          </cell>
          <cell r="H115">
            <v>0.19000000000000039</v>
          </cell>
          <cell r="I115">
            <v>0</v>
          </cell>
          <cell r="J115">
            <v>9.5000000000000195E-2</v>
          </cell>
          <cell r="K115">
            <v>9.5000000000000195E-2</v>
          </cell>
          <cell r="L115">
            <v>0.10499999999999998</v>
          </cell>
          <cell r="M115">
            <v>2.3199999999999998</v>
          </cell>
          <cell r="N115">
            <v>2.4700000000000002</v>
          </cell>
          <cell r="O115">
            <v>2.75</v>
          </cell>
          <cell r="P115">
            <v>2.165</v>
          </cell>
          <cell r="Q115">
            <v>2.1800000000000002</v>
          </cell>
          <cell r="R115">
            <v>0</v>
          </cell>
          <cell r="S115">
            <v>0.15000000000000036</v>
          </cell>
          <cell r="T115">
            <v>2.1349999999999998</v>
          </cell>
          <cell r="U115">
            <v>2.4500000000000002</v>
          </cell>
          <cell r="V115">
            <v>2.1949999999999998</v>
          </cell>
          <cell r="W115">
            <v>2.1800000000000002</v>
          </cell>
          <cell r="X115">
            <v>2.2250000000000001</v>
          </cell>
          <cell r="Y115">
            <v>2.5150000000000001</v>
          </cell>
          <cell r="Z115">
            <v>2.3849999999999998</v>
          </cell>
          <cell r="AA115">
            <v>2.31</v>
          </cell>
          <cell r="AB115">
            <v>2.4700000000000002</v>
          </cell>
        </row>
        <row r="116">
          <cell r="A116">
            <v>36518</v>
          </cell>
          <cell r="B116">
            <v>2.25</v>
          </cell>
          <cell r="C116">
            <v>2.23</v>
          </cell>
          <cell r="D116">
            <v>2.42</v>
          </cell>
          <cell r="E116">
            <v>2.16</v>
          </cell>
          <cell r="F116">
            <v>2.335</v>
          </cell>
          <cell r="G116">
            <v>0.16999999999999993</v>
          </cell>
          <cell r="H116">
            <v>0.18999999999999995</v>
          </cell>
          <cell r="I116">
            <v>2.0000000000000018E-2</v>
          </cell>
          <cell r="J116">
            <v>8.4999999999999964E-2</v>
          </cell>
          <cell r="K116">
            <v>0.10499999999999998</v>
          </cell>
          <cell r="L116">
            <v>6.999999999999984E-2</v>
          </cell>
          <cell r="M116">
            <v>2.2549999999999999</v>
          </cell>
          <cell r="N116">
            <v>2.39</v>
          </cell>
          <cell r="O116">
            <v>2.7250000000000001</v>
          </cell>
          <cell r="P116">
            <v>2.1</v>
          </cell>
          <cell r="Q116">
            <v>2.1349999999999998</v>
          </cell>
          <cell r="R116">
            <v>-2.9999999999999805E-2</v>
          </cell>
          <cell r="S116">
            <v>0.13500000000000023</v>
          </cell>
          <cell r="T116">
            <v>2.085</v>
          </cell>
          <cell r="U116">
            <v>2.4249999999999998</v>
          </cell>
          <cell r="V116">
            <v>2.125</v>
          </cell>
          <cell r="W116">
            <v>2.09</v>
          </cell>
          <cell r="X116">
            <v>2.2000000000000002</v>
          </cell>
          <cell r="Y116">
            <v>2.4900000000000002</v>
          </cell>
          <cell r="Z116">
            <v>2.37</v>
          </cell>
          <cell r="AA116">
            <v>2.2949999999999999</v>
          </cell>
          <cell r="AB116">
            <v>2.375</v>
          </cell>
        </row>
        <row r="117">
          <cell r="A117">
            <v>36519</v>
          </cell>
          <cell r="B117">
            <v>2.25</v>
          </cell>
          <cell r="C117">
            <v>2.23</v>
          </cell>
          <cell r="D117">
            <v>2.42</v>
          </cell>
          <cell r="E117">
            <v>2.16</v>
          </cell>
          <cell r="F117">
            <v>2.335</v>
          </cell>
          <cell r="G117">
            <v>0.16999999999999993</v>
          </cell>
          <cell r="H117">
            <v>0.18999999999999995</v>
          </cell>
          <cell r="I117">
            <v>2.0000000000000018E-2</v>
          </cell>
          <cell r="J117">
            <v>8.4999999999999964E-2</v>
          </cell>
          <cell r="K117">
            <v>0.10499999999999998</v>
          </cell>
          <cell r="L117">
            <v>6.999999999999984E-2</v>
          </cell>
          <cell r="M117">
            <v>2.2549999999999999</v>
          </cell>
          <cell r="N117">
            <v>2.39</v>
          </cell>
          <cell r="O117">
            <v>2.7250000000000001</v>
          </cell>
          <cell r="P117">
            <v>2.1</v>
          </cell>
          <cell r="Q117">
            <v>2.1349999999999998</v>
          </cell>
          <cell r="R117">
            <v>-2.9999999999999805E-2</v>
          </cell>
          <cell r="S117">
            <v>0.13500000000000023</v>
          </cell>
          <cell r="T117">
            <v>2.085</v>
          </cell>
          <cell r="U117">
            <v>2.4249999999999998</v>
          </cell>
          <cell r="V117">
            <v>2.125</v>
          </cell>
          <cell r="W117">
            <v>2.09</v>
          </cell>
          <cell r="X117">
            <v>2.2000000000000002</v>
          </cell>
          <cell r="Y117">
            <v>2.4900000000000002</v>
          </cell>
          <cell r="Z117">
            <v>2.37</v>
          </cell>
          <cell r="AA117">
            <v>2.2949999999999999</v>
          </cell>
          <cell r="AB117">
            <v>2.375</v>
          </cell>
        </row>
        <row r="118">
          <cell r="A118">
            <v>36520</v>
          </cell>
          <cell r="B118">
            <v>2.25</v>
          </cell>
          <cell r="C118">
            <v>2.23</v>
          </cell>
          <cell r="D118">
            <v>2.42</v>
          </cell>
          <cell r="E118">
            <v>2.16</v>
          </cell>
          <cell r="F118">
            <v>2.335</v>
          </cell>
          <cell r="G118">
            <v>0.16999999999999993</v>
          </cell>
          <cell r="H118">
            <v>0.18999999999999995</v>
          </cell>
          <cell r="I118">
            <v>2.0000000000000018E-2</v>
          </cell>
          <cell r="J118">
            <v>8.4999999999999964E-2</v>
          </cell>
          <cell r="K118">
            <v>0.10499999999999998</v>
          </cell>
          <cell r="L118">
            <v>6.999999999999984E-2</v>
          </cell>
          <cell r="M118">
            <v>2.2549999999999999</v>
          </cell>
          <cell r="N118">
            <v>2.39</v>
          </cell>
          <cell r="O118">
            <v>2.7250000000000001</v>
          </cell>
          <cell r="P118">
            <v>2.1</v>
          </cell>
          <cell r="Q118">
            <v>2.1349999999999998</v>
          </cell>
          <cell r="R118">
            <v>-2.9999999999999805E-2</v>
          </cell>
          <cell r="S118">
            <v>0.13500000000000023</v>
          </cell>
          <cell r="T118">
            <v>2.085</v>
          </cell>
          <cell r="U118">
            <v>2.4249999999999998</v>
          </cell>
          <cell r="V118">
            <v>2.125</v>
          </cell>
          <cell r="W118">
            <v>2.09</v>
          </cell>
          <cell r="X118">
            <v>2.2000000000000002</v>
          </cell>
          <cell r="Y118">
            <v>2.4900000000000002</v>
          </cell>
          <cell r="Z118">
            <v>2.37</v>
          </cell>
          <cell r="AA118">
            <v>2.2949999999999999</v>
          </cell>
          <cell r="AB118">
            <v>2.375</v>
          </cell>
        </row>
        <row r="119">
          <cell r="A119">
            <v>36521</v>
          </cell>
          <cell r="B119">
            <v>2.25</v>
          </cell>
          <cell r="C119">
            <v>2.23</v>
          </cell>
          <cell r="D119">
            <v>2.42</v>
          </cell>
          <cell r="E119">
            <v>2.16</v>
          </cell>
          <cell r="F119">
            <v>2.335</v>
          </cell>
          <cell r="G119">
            <v>0.16999999999999993</v>
          </cell>
          <cell r="H119">
            <v>0.18999999999999995</v>
          </cell>
          <cell r="I119">
            <v>2.0000000000000018E-2</v>
          </cell>
          <cell r="J119">
            <v>8.4999999999999964E-2</v>
          </cell>
          <cell r="K119">
            <v>0.10499999999999998</v>
          </cell>
          <cell r="L119">
            <v>6.999999999999984E-2</v>
          </cell>
          <cell r="M119">
            <v>2.2549999999999999</v>
          </cell>
          <cell r="N119">
            <v>2.39</v>
          </cell>
          <cell r="O119">
            <v>2.7250000000000001</v>
          </cell>
          <cell r="P119">
            <v>2.1</v>
          </cell>
          <cell r="Q119">
            <v>2.1349999999999998</v>
          </cell>
          <cell r="R119">
            <v>-2.9999999999999805E-2</v>
          </cell>
          <cell r="S119">
            <v>0.13500000000000023</v>
          </cell>
          <cell r="T119">
            <v>2.085</v>
          </cell>
          <cell r="U119">
            <v>2.4249999999999998</v>
          </cell>
          <cell r="V119">
            <v>2.125</v>
          </cell>
          <cell r="W119">
            <v>2.09</v>
          </cell>
          <cell r="X119">
            <v>2.2000000000000002</v>
          </cell>
          <cell r="Y119">
            <v>2.4900000000000002</v>
          </cell>
          <cell r="Z119">
            <v>2.37</v>
          </cell>
          <cell r="AA119">
            <v>2.2949999999999999</v>
          </cell>
          <cell r="AB119">
            <v>2.375</v>
          </cell>
        </row>
        <row r="120">
          <cell r="A120">
            <v>36522</v>
          </cell>
          <cell r="B120">
            <v>2.19</v>
          </cell>
          <cell r="C120">
            <v>2.1800000000000002</v>
          </cell>
          <cell r="D120">
            <v>2.3849999999999998</v>
          </cell>
          <cell r="E120">
            <v>2.16</v>
          </cell>
          <cell r="F120">
            <v>2.25</v>
          </cell>
          <cell r="G120">
            <v>0.19499999999999984</v>
          </cell>
          <cell r="H120">
            <v>0.20499999999999963</v>
          </cell>
          <cell r="I120">
            <v>9.9999999999997868E-3</v>
          </cell>
          <cell r="J120">
            <v>6.0000000000000053E-2</v>
          </cell>
          <cell r="K120">
            <v>6.999999999999984E-2</v>
          </cell>
          <cell r="L120">
            <v>2.0000000000000018E-2</v>
          </cell>
          <cell r="M120">
            <v>2.25</v>
          </cell>
          <cell r="N120">
            <v>2.395</v>
          </cell>
          <cell r="O120">
            <v>2.61</v>
          </cell>
          <cell r="P120">
            <v>2.1150000000000002</v>
          </cell>
          <cell r="Q120">
            <v>2.19</v>
          </cell>
          <cell r="R120">
            <v>1.0000000000000231E-2</v>
          </cell>
          <cell r="S120">
            <v>0.14500000000000002</v>
          </cell>
          <cell r="T120">
            <v>2.085</v>
          </cell>
          <cell r="U120">
            <v>2.36</v>
          </cell>
          <cell r="V120">
            <v>2.0950000000000002</v>
          </cell>
          <cell r="W120">
            <v>2.09</v>
          </cell>
          <cell r="X120">
            <v>2.1749999999999998</v>
          </cell>
          <cell r="Y120">
            <v>2.4</v>
          </cell>
          <cell r="Z120">
            <v>2.2949999999999999</v>
          </cell>
          <cell r="AA120">
            <v>2.2050000000000001</v>
          </cell>
          <cell r="AB120">
            <v>2.29</v>
          </cell>
        </row>
        <row r="121">
          <cell r="A121">
            <v>36523</v>
          </cell>
          <cell r="B121">
            <v>2.165</v>
          </cell>
          <cell r="C121">
            <v>2.17</v>
          </cell>
          <cell r="D121">
            <v>2.36</v>
          </cell>
          <cell r="E121">
            <v>2.17</v>
          </cell>
          <cell r="F121">
            <v>2.1949999999999998</v>
          </cell>
          <cell r="G121">
            <v>0.19499999999999984</v>
          </cell>
          <cell r="H121">
            <v>0.18999999999999995</v>
          </cell>
          <cell r="I121">
            <v>-4.9999999999998934E-3</v>
          </cell>
          <cell r="J121">
            <v>2.9999999999999805E-2</v>
          </cell>
          <cell r="K121">
            <v>2.4999999999999911E-2</v>
          </cell>
          <cell r="L121">
            <v>0</v>
          </cell>
          <cell r="M121">
            <v>2.25</v>
          </cell>
          <cell r="N121">
            <v>2.38</v>
          </cell>
          <cell r="O121">
            <v>2.6150000000000002</v>
          </cell>
          <cell r="P121">
            <v>2.2149999999999999</v>
          </cell>
          <cell r="Q121">
            <v>2.2050000000000001</v>
          </cell>
          <cell r="R121">
            <v>2.0000000000000018E-2</v>
          </cell>
          <cell r="S121">
            <v>0.12999999999999989</v>
          </cell>
          <cell r="T121">
            <v>2.125</v>
          </cell>
          <cell r="U121">
            <v>2.3199999999999998</v>
          </cell>
          <cell r="V121">
            <v>2.105</v>
          </cell>
          <cell r="W121">
            <v>2.1150000000000002</v>
          </cell>
          <cell r="X121">
            <v>2.1850000000000001</v>
          </cell>
          <cell r="Y121">
            <v>2.395</v>
          </cell>
          <cell r="Z121">
            <v>2.2400000000000002</v>
          </cell>
          <cell r="AA121">
            <v>2.1850000000000001</v>
          </cell>
          <cell r="AB121">
            <v>2.2599999999999998</v>
          </cell>
        </row>
        <row r="122">
          <cell r="A122">
            <v>36524</v>
          </cell>
          <cell r="B122">
            <v>2.1749999999999998</v>
          </cell>
          <cell r="C122">
            <v>2.165</v>
          </cell>
          <cell r="D122">
            <v>2.375</v>
          </cell>
          <cell r="E122">
            <v>2.19</v>
          </cell>
          <cell r="F122">
            <v>2.2200000000000002</v>
          </cell>
          <cell r="G122">
            <v>0.20000000000000018</v>
          </cell>
          <cell r="H122">
            <v>0.20999999999999996</v>
          </cell>
          <cell r="I122">
            <v>9.9999999999997868E-3</v>
          </cell>
          <cell r="J122">
            <v>4.5000000000000373E-2</v>
          </cell>
          <cell r="K122">
            <v>5.500000000000016E-2</v>
          </cell>
          <cell r="L122">
            <v>-2.4999999999999911E-2</v>
          </cell>
          <cell r="M122">
            <v>2.2850000000000001</v>
          </cell>
          <cell r="N122">
            <v>2.4049999999999998</v>
          </cell>
          <cell r="O122">
            <v>2.665</v>
          </cell>
          <cell r="P122">
            <v>2.2799999999999998</v>
          </cell>
          <cell r="Q122">
            <v>2.25</v>
          </cell>
          <cell r="R122">
            <v>2.9999999999999805E-2</v>
          </cell>
          <cell r="S122">
            <v>0.11999999999999966</v>
          </cell>
          <cell r="T122">
            <v>2.145</v>
          </cell>
          <cell r="U122">
            <v>2.34</v>
          </cell>
          <cell r="V122">
            <v>2.1150000000000002</v>
          </cell>
          <cell r="W122">
            <v>2.105</v>
          </cell>
          <cell r="X122">
            <v>2.19</v>
          </cell>
          <cell r="Y122">
            <v>2.4</v>
          </cell>
          <cell r="Z122">
            <v>2.2599999999999998</v>
          </cell>
          <cell r="AA122">
            <v>2.2050000000000001</v>
          </cell>
          <cell r="AB122">
            <v>2.29</v>
          </cell>
        </row>
        <row r="123">
          <cell r="A123">
            <v>36525</v>
          </cell>
          <cell r="B123">
            <v>2.165</v>
          </cell>
          <cell r="C123">
            <v>2.165</v>
          </cell>
          <cell r="D123">
            <v>2.37</v>
          </cell>
          <cell r="E123">
            <v>2.1749999999999998</v>
          </cell>
          <cell r="F123">
            <v>2.16</v>
          </cell>
          <cell r="G123">
            <v>0.20500000000000007</v>
          </cell>
          <cell r="H123">
            <v>0.20500000000000007</v>
          </cell>
          <cell r="I123">
            <v>0</v>
          </cell>
          <cell r="J123">
            <v>-4.9999999999998934E-3</v>
          </cell>
          <cell r="K123">
            <v>-4.9999999999998934E-3</v>
          </cell>
          <cell r="L123">
            <v>-9.9999999999997868E-3</v>
          </cell>
          <cell r="M123">
            <v>2.3250000000000002</v>
          </cell>
          <cell r="N123">
            <v>2.4300000000000002</v>
          </cell>
          <cell r="O123">
            <v>2.68</v>
          </cell>
          <cell r="P123">
            <v>2.2799999999999998</v>
          </cell>
          <cell r="Q123">
            <v>2.2799999999999998</v>
          </cell>
          <cell r="R123">
            <v>6.0000000000000053E-2</v>
          </cell>
          <cell r="S123">
            <v>0.10499999999999998</v>
          </cell>
          <cell r="T123">
            <v>2.14</v>
          </cell>
          <cell r="U123">
            <v>2.3199999999999998</v>
          </cell>
          <cell r="V123">
            <v>2.125</v>
          </cell>
          <cell r="W123">
            <v>2.1</v>
          </cell>
          <cell r="X123">
            <v>2.19</v>
          </cell>
          <cell r="Y123">
            <v>2.375</v>
          </cell>
          <cell r="Z123">
            <v>2.21</v>
          </cell>
          <cell r="AA123">
            <v>2.19</v>
          </cell>
          <cell r="AB123">
            <v>2.2749999999999999</v>
          </cell>
        </row>
        <row r="124">
          <cell r="A124">
            <v>36526</v>
          </cell>
          <cell r="B124">
            <v>2.15</v>
          </cell>
          <cell r="C124">
            <v>2.145</v>
          </cell>
          <cell r="D124">
            <v>2.37</v>
          </cell>
          <cell r="E124">
            <v>2.1800000000000002</v>
          </cell>
          <cell r="F124">
            <v>2.1850000000000001</v>
          </cell>
          <cell r="G124">
            <v>0.2200000000000002</v>
          </cell>
          <cell r="H124">
            <v>0.22500000000000009</v>
          </cell>
          <cell r="I124">
            <v>4.9999999999998934E-3</v>
          </cell>
          <cell r="J124">
            <v>3.5000000000000142E-2</v>
          </cell>
          <cell r="K124">
            <v>4.0000000000000036E-2</v>
          </cell>
          <cell r="L124">
            <v>-3.5000000000000142E-2</v>
          </cell>
          <cell r="M124">
            <v>2.4049999999999998</v>
          </cell>
          <cell r="N124">
            <v>2.42</v>
          </cell>
          <cell r="O124">
            <v>2.6749999999999998</v>
          </cell>
          <cell r="P124">
            <v>2.2799999999999998</v>
          </cell>
          <cell r="Q124">
            <v>2.2949999999999999</v>
          </cell>
          <cell r="R124">
            <v>4.9999999999999822E-2</v>
          </cell>
          <cell r="S124">
            <v>1.5000000000000124E-2</v>
          </cell>
          <cell r="T124">
            <v>2.145</v>
          </cell>
          <cell r="U124">
            <v>2.29</v>
          </cell>
          <cell r="V124">
            <v>2.12</v>
          </cell>
          <cell r="W124">
            <v>2.0649999999999999</v>
          </cell>
          <cell r="X124">
            <v>2.1949999999999998</v>
          </cell>
          <cell r="Y124">
            <v>2.36</v>
          </cell>
          <cell r="Z124">
            <v>2.2400000000000002</v>
          </cell>
          <cell r="AA124">
            <v>2.1349999999999998</v>
          </cell>
          <cell r="AB124">
            <v>2.2650000000000001</v>
          </cell>
        </row>
        <row r="125">
          <cell r="A125">
            <v>36527</v>
          </cell>
          <cell r="B125">
            <v>2.15</v>
          </cell>
          <cell r="C125">
            <v>2.145</v>
          </cell>
          <cell r="D125">
            <v>2.37</v>
          </cell>
          <cell r="E125">
            <v>2.1800000000000002</v>
          </cell>
          <cell r="F125">
            <v>2.1850000000000001</v>
          </cell>
          <cell r="G125">
            <v>0.2200000000000002</v>
          </cell>
          <cell r="H125">
            <v>0.22500000000000009</v>
          </cell>
          <cell r="I125">
            <v>4.9999999999998934E-3</v>
          </cell>
          <cell r="J125">
            <v>3.5000000000000142E-2</v>
          </cell>
          <cell r="K125">
            <v>4.0000000000000036E-2</v>
          </cell>
          <cell r="L125">
            <v>-3.5000000000000142E-2</v>
          </cell>
          <cell r="M125">
            <v>2.4049999999999998</v>
          </cell>
          <cell r="N125">
            <v>2.42</v>
          </cell>
          <cell r="O125">
            <v>2.6749999999999998</v>
          </cell>
          <cell r="P125">
            <v>2.2799999999999998</v>
          </cell>
          <cell r="Q125">
            <v>2.2949999999999999</v>
          </cell>
          <cell r="R125">
            <v>4.9999999999999822E-2</v>
          </cell>
          <cell r="S125">
            <v>1.5000000000000124E-2</v>
          </cell>
          <cell r="T125">
            <v>2.145</v>
          </cell>
          <cell r="U125">
            <v>2.29</v>
          </cell>
          <cell r="V125">
            <v>2.12</v>
          </cell>
          <cell r="W125">
            <v>2.0649999999999999</v>
          </cell>
          <cell r="X125">
            <v>2.1949999999999998</v>
          </cell>
          <cell r="Y125">
            <v>2.36</v>
          </cell>
          <cell r="Z125">
            <v>2.2400000000000002</v>
          </cell>
          <cell r="AA125">
            <v>2.1349999999999998</v>
          </cell>
          <cell r="AB125">
            <v>2.2650000000000001</v>
          </cell>
        </row>
        <row r="126">
          <cell r="A126">
            <v>36528</v>
          </cell>
          <cell r="B126">
            <v>2.15</v>
          </cell>
          <cell r="C126">
            <v>2.145</v>
          </cell>
          <cell r="D126">
            <v>2.37</v>
          </cell>
          <cell r="E126">
            <v>2.1800000000000002</v>
          </cell>
          <cell r="F126">
            <v>2.1850000000000001</v>
          </cell>
          <cell r="G126">
            <v>0.2200000000000002</v>
          </cell>
          <cell r="H126">
            <v>0.22500000000000009</v>
          </cell>
          <cell r="I126">
            <v>4.9999999999998934E-3</v>
          </cell>
          <cell r="J126">
            <v>3.5000000000000142E-2</v>
          </cell>
          <cell r="K126">
            <v>4.0000000000000036E-2</v>
          </cell>
          <cell r="L126">
            <v>-3.5000000000000142E-2</v>
          </cell>
          <cell r="M126">
            <v>2.4049999999999998</v>
          </cell>
          <cell r="N126">
            <v>2.42</v>
          </cell>
          <cell r="O126">
            <v>2.6749999999999998</v>
          </cell>
          <cell r="P126">
            <v>2.2799999999999998</v>
          </cell>
          <cell r="Q126">
            <v>2.2949999999999999</v>
          </cell>
          <cell r="R126">
            <v>4.9999999999999822E-2</v>
          </cell>
          <cell r="S126">
            <v>1.5000000000000124E-2</v>
          </cell>
          <cell r="T126">
            <v>2.145</v>
          </cell>
          <cell r="U126">
            <v>2.29</v>
          </cell>
          <cell r="V126">
            <v>2.12</v>
          </cell>
          <cell r="W126">
            <v>2.0649999999999999</v>
          </cell>
          <cell r="X126">
            <v>2.1949999999999998</v>
          </cell>
          <cell r="Y126">
            <v>2.36</v>
          </cell>
          <cell r="Z126">
            <v>2.2400000000000002</v>
          </cell>
          <cell r="AA126">
            <v>2.1349999999999998</v>
          </cell>
          <cell r="AB126">
            <v>2.2650000000000001</v>
          </cell>
        </row>
        <row r="127">
          <cell r="A127">
            <v>36529</v>
          </cell>
          <cell r="B127">
            <v>2.165</v>
          </cell>
          <cell r="C127">
            <v>2.1850000000000001</v>
          </cell>
          <cell r="D127">
            <v>2.375</v>
          </cell>
          <cell r="E127">
            <v>2.1800000000000002</v>
          </cell>
          <cell r="F127">
            <v>2.21</v>
          </cell>
          <cell r="G127">
            <v>0.20999999999999996</v>
          </cell>
          <cell r="H127">
            <v>0.18999999999999995</v>
          </cell>
          <cell r="I127">
            <v>-2.0000000000000018E-2</v>
          </cell>
          <cell r="J127">
            <v>4.4999999999999929E-2</v>
          </cell>
          <cell r="K127">
            <v>2.4999999999999911E-2</v>
          </cell>
          <cell r="L127">
            <v>4.9999999999998934E-3</v>
          </cell>
          <cell r="M127">
            <v>2.4049999999999998</v>
          </cell>
          <cell r="N127">
            <v>2.42</v>
          </cell>
          <cell r="O127">
            <v>2.6749999999999998</v>
          </cell>
          <cell r="P127">
            <v>2.2799999999999998</v>
          </cell>
          <cell r="Q127">
            <v>2.2949999999999999</v>
          </cell>
          <cell r="R127">
            <v>4.4999999999999929E-2</v>
          </cell>
          <cell r="S127">
            <v>1.5000000000000124E-2</v>
          </cell>
          <cell r="T127">
            <v>2.145</v>
          </cell>
          <cell r="U127">
            <v>2.2749999999999999</v>
          </cell>
          <cell r="V127">
            <v>2.12</v>
          </cell>
          <cell r="W127">
            <v>2.0750000000000002</v>
          </cell>
          <cell r="X127">
            <v>2.1949999999999998</v>
          </cell>
          <cell r="Y127">
            <v>2.355</v>
          </cell>
          <cell r="Z127">
            <v>2.2250000000000001</v>
          </cell>
          <cell r="AA127">
            <v>2.14</v>
          </cell>
          <cell r="AB127">
            <v>2.2599999999999998</v>
          </cell>
        </row>
        <row r="128">
          <cell r="A128">
            <v>36530</v>
          </cell>
          <cell r="B128">
            <v>2.1349999999999998</v>
          </cell>
          <cell r="C128">
            <v>2.1549999999999998</v>
          </cell>
          <cell r="D128">
            <v>2.2999999999999998</v>
          </cell>
          <cell r="E128">
            <v>2.11</v>
          </cell>
          <cell r="F128">
            <v>2.15</v>
          </cell>
          <cell r="G128">
            <v>0.16500000000000004</v>
          </cell>
          <cell r="H128">
            <v>0.14500000000000002</v>
          </cell>
          <cell r="I128">
            <v>-2.0000000000000018E-2</v>
          </cell>
          <cell r="J128">
            <v>1.5000000000000124E-2</v>
          </cell>
          <cell r="K128">
            <v>-4.9999999999998934E-3</v>
          </cell>
          <cell r="L128">
            <v>4.4999999999999929E-2</v>
          </cell>
          <cell r="M128">
            <v>2.2650000000000001</v>
          </cell>
          <cell r="N128">
            <v>2.355</v>
          </cell>
          <cell r="O128">
            <v>2.59</v>
          </cell>
          <cell r="P128">
            <v>2.145</v>
          </cell>
          <cell r="Q128">
            <v>2.16</v>
          </cell>
          <cell r="R128">
            <v>5.500000000000016E-2</v>
          </cell>
          <cell r="S128">
            <v>8.9999999999999858E-2</v>
          </cell>
          <cell r="T128">
            <v>2.105</v>
          </cell>
          <cell r="U128">
            <v>2.145</v>
          </cell>
          <cell r="V128">
            <v>2.0499999999999998</v>
          </cell>
          <cell r="W128">
            <v>2.08</v>
          </cell>
          <cell r="X128">
            <v>2.1349999999999998</v>
          </cell>
          <cell r="Y128">
            <v>2.2200000000000002</v>
          </cell>
          <cell r="Z128">
            <v>2.125</v>
          </cell>
          <cell r="AA128">
            <v>2.0750000000000002</v>
          </cell>
          <cell r="AB128">
            <v>2.1850000000000001</v>
          </cell>
        </row>
        <row r="129">
          <cell r="A129">
            <v>36531</v>
          </cell>
          <cell r="B129">
            <v>2.19</v>
          </cell>
          <cell r="C129">
            <v>2.2000000000000002</v>
          </cell>
          <cell r="D129">
            <v>2.36</v>
          </cell>
          <cell r="E129">
            <v>2.15</v>
          </cell>
          <cell r="F129">
            <v>2.21</v>
          </cell>
          <cell r="G129">
            <v>0.16999999999999993</v>
          </cell>
          <cell r="H129">
            <v>0.1599999999999997</v>
          </cell>
          <cell r="I129">
            <v>-1.0000000000000231E-2</v>
          </cell>
          <cell r="J129">
            <v>2.0000000000000018E-2</v>
          </cell>
          <cell r="K129">
            <v>9.9999999999997868E-3</v>
          </cell>
          <cell r="L129">
            <v>5.0000000000000266E-2</v>
          </cell>
          <cell r="M129">
            <v>2.27</v>
          </cell>
          <cell r="N129">
            <v>2.4</v>
          </cell>
          <cell r="O129">
            <v>2.6</v>
          </cell>
          <cell r="P129">
            <v>2.105</v>
          </cell>
          <cell r="Q129">
            <v>2.14</v>
          </cell>
          <cell r="R129">
            <v>4.0000000000000036E-2</v>
          </cell>
          <cell r="S129">
            <v>0.12999999999999989</v>
          </cell>
          <cell r="T129">
            <v>2.085</v>
          </cell>
          <cell r="U129">
            <v>2.165</v>
          </cell>
          <cell r="V129">
            <v>2.1</v>
          </cell>
          <cell r="W129">
            <v>2.09</v>
          </cell>
          <cell r="X129">
            <v>2.165</v>
          </cell>
          <cell r="Y129">
            <v>2.23</v>
          </cell>
          <cell r="Z129">
            <v>2.16</v>
          </cell>
          <cell r="AA129">
            <v>2.105</v>
          </cell>
          <cell r="AB129">
            <v>2.19</v>
          </cell>
        </row>
        <row r="130">
          <cell r="A130">
            <v>36532</v>
          </cell>
          <cell r="B130">
            <v>2.16</v>
          </cell>
          <cell r="C130">
            <v>2.165</v>
          </cell>
          <cell r="D130">
            <v>2.3450000000000002</v>
          </cell>
          <cell r="E130">
            <v>2.12</v>
          </cell>
          <cell r="F130">
            <v>2.165</v>
          </cell>
          <cell r="G130">
            <v>0.18500000000000005</v>
          </cell>
          <cell r="H130">
            <v>0.18000000000000016</v>
          </cell>
          <cell r="I130">
            <v>-4.9999999999998934E-3</v>
          </cell>
          <cell r="J130">
            <v>4.9999999999998934E-3</v>
          </cell>
          <cell r="K130">
            <v>0</v>
          </cell>
          <cell r="L130">
            <v>4.4999999999999929E-2</v>
          </cell>
          <cell r="M130">
            <v>2.27</v>
          </cell>
          <cell r="N130">
            <v>2.4</v>
          </cell>
          <cell r="O130">
            <v>2.6150000000000002</v>
          </cell>
          <cell r="P130">
            <v>2.09</v>
          </cell>
          <cell r="Q130">
            <v>2.14</v>
          </cell>
          <cell r="R130">
            <v>5.4999999999999716E-2</v>
          </cell>
          <cell r="S130">
            <v>0.12999999999999989</v>
          </cell>
          <cell r="T130">
            <v>2.0750000000000002</v>
          </cell>
          <cell r="U130">
            <v>2.1800000000000002</v>
          </cell>
          <cell r="V130">
            <v>2.1</v>
          </cell>
          <cell r="W130">
            <v>2.1</v>
          </cell>
          <cell r="X130">
            <v>2.145</v>
          </cell>
          <cell r="Y130">
            <v>2.2450000000000001</v>
          </cell>
          <cell r="Z130">
            <v>2.165</v>
          </cell>
          <cell r="AA130">
            <v>2.11</v>
          </cell>
          <cell r="AB130">
            <v>2.1800000000000002</v>
          </cell>
          <cell r="AC130">
            <v>2.11</v>
          </cell>
        </row>
        <row r="131">
          <cell r="A131">
            <v>36533</v>
          </cell>
          <cell r="B131">
            <v>2.14</v>
          </cell>
          <cell r="C131">
            <v>2.145</v>
          </cell>
          <cell r="D131">
            <v>2.33</v>
          </cell>
          <cell r="E131">
            <v>2.1</v>
          </cell>
          <cell r="F131">
            <v>2.1549999999999998</v>
          </cell>
          <cell r="G131">
            <v>0.18999999999999995</v>
          </cell>
          <cell r="H131">
            <v>0.18500000000000005</v>
          </cell>
          <cell r="I131">
            <v>-4.9999999999998934E-3</v>
          </cell>
          <cell r="J131">
            <v>1.499999999999968E-2</v>
          </cell>
          <cell r="K131">
            <v>9.9999999999997868E-3</v>
          </cell>
          <cell r="L131">
            <v>4.4999999999999929E-2</v>
          </cell>
          <cell r="M131">
            <v>2.2650000000000001</v>
          </cell>
          <cell r="N131">
            <v>2.4049999999999998</v>
          </cell>
          <cell r="O131">
            <v>2.64</v>
          </cell>
          <cell r="P131">
            <v>2.1150000000000002</v>
          </cell>
          <cell r="Q131">
            <v>2.15</v>
          </cell>
          <cell r="R131">
            <v>7.4999999999999734E-2</v>
          </cell>
          <cell r="S131">
            <v>0.13999999999999968</v>
          </cell>
          <cell r="T131">
            <v>2.0950000000000002</v>
          </cell>
          <cell r="U131">
            <v>2.1949999999999998</v>
          </cell>
          <cell r="V131">
            <v>2.09</v>
          </cell>
          <cell r="W131">
            <v>2.0449999999999999</v>
          </cell>
          <cell r="X131">
            <v>2.12</v>
          </cell>
          <cell r="Y131">
            <v>2.2400000000000002</v>
          </cell>
          <cell r="Z131">
            <v>2.17</v>
          </cell>
          <cell r="AA131">
            <v>2.0950000000000002</v>
          </cell>
          <cell r="AB131">
            <v>2.165</v>
          </cell>
          <cell r="AC131">
            <v>2.105</v>
          </cell>
        </row>
        <row r="132">
          <cell r="A132">
            <v>36534</v>
          </cell>
          <cell r="B132">
            <v>2.14</v>
          </cell>
          <cell r="C132">
            <v>2.145</v>
          </cell>
          <cell r="D132">
            <v>2.33</v>
          </cell>
          <cell r="E132">
            <v>2.1</v>
          </cell>
          <cell r="F132">
            <v>2.1549999999999998</v>
          </cell>
          <cell r="G132">
            <v>0.18999999999999995</v>
          </cell>
          <cell r="H132">
            <v>0.18500000000000005</v>
          </cell>
          <cell r="I132">
            <v>-4.9999999999998934E-3</v>
          </cell>
          <cell r="J132">
            <v>1.499999999999968E-2</v>
          </cell>
          <cell r="K132">
            <v>9.9999999999997868E-3</v>
          </cell>
          <cell r="L132">
            <v>4.4999999999999929E-2</v>
          </cell>
          <cell r="M132">
            <v>2.2650000000000001</v>
          </cell>
          <cell r="N132">
            <v>2.4049999999999998</v>
          </cell>
          <cell r="O132">
            <v>2.64</v>
          </cell>
          <cell r="P132">
            <v>2.1150000000000002</v>
          </cell>
          <cell r="Q132">
            <v>2.15</v>
          </cell>
          <cell r="R132">
            <v>7.4999999999999734E-2</v>
          </cell>
          <cell r="S132">
            <v>0.13999999999999968</v>
          </cell>
          <cell r="T132">
            <v>2.0950000000000002</v>
          </cell>
          <cell r="U132">
            <v>2.1949999999999998</v>
          </cell>
          <cell r="V132">
            <v>2.09</v>
          </cell>
          <cell r="W132">
            <v>2.0449999999999999</v>
          </cell>
          <cell r="X132">
            <v>2.12</v>
          </cell>
          <cell r="Y132">
            <v>2.2400000000000002</v>
          </cell>
          <cell r="Z132">
            <v>2.17</v>
          </cell>
          <cell r="AA132">
            <v>2.0950000000000002</v>
          </cell>
          <cell r="AB132">
            <v>2.165</v>
          </cell>
          <cell r="AC132">
            <v>2.105</v>
          </cell>
        </row>
        <row r="133">
          <cell r="A133">
            <v>36535</v>
          </cell>
          <cell r="B133">
            <v>2.14</v>
          </cell>
          <cell r="C133">
            <v>2.145</v>
          </cell>
          <cell r="D133">
            <v>2.33</v>
          </cell>
          <cell r="E133">
            <v>2.1</v>
          </cell>
          <cell r="F133">
            <v>2.1549999999999998</v>
          </cell>
          <cell r="G133">
            <v>0.18999999999999995</v>
          </cell>
          <cell r="H133">
            <v>0.18500000000000005</v>
          </cell>
          <cell r="I133">
            <v>-4.9999999999998934E-3</v>
          </cell>
          <cell r="J133">
            <v>1.499999999999968E-2</v>
          </cell>
          <cell r="K133">
            <v>9.9999999999997868E-3</v>
          </cell>
          <cell r="L133">
            <v>4.4999999999999929E-2</v>
          </cell>
          <cell r="M133">
            <v>2.2650000000000001</v>
          </cell>
          <cell r="N133">
            <v>2.4049999999999998</v>
          </cell>
          <cell r="O133">
            <v>2.64</v>
          </cell>
          <cell r="P133">
            <v>2.1150000000000002</v>
          </cell>
          <cell r="Q133">
            <v>2.15</v>
          </cell>
          <cell r="R133">
            <v>7.4999999999999734E-2</v>
          </cell>
          <cell r="S133">
            <v>0.13999999999999968</v>
          </cell>
          <cell r="T133">
            <v>2.0950000000000002</v>
          </cell>
          <cell r="U133">
            <v>2.1949999999999998</v>
          </cell>
          <cell r="V133">
            <v>2.09</v>
          </cell>
          <cell r="W133">
            <v>2.0449999999999999</v>
          </cell>
          <cell r="X133">
            <v>2.12</v>
          </cell>
          <cell r="Y133">
            <v>2.2400000000000002</v>
          </cell>
          <cell r="Z133">
            <v>2.17</v>
          </cell>
          <cell r="AA133">
            <v>2.0950000000000002</v>
          </cell>
          <cell r="AB133">
            <v>2.165</v>
          </cell>
          <cell r="AC133">
            <v>2.105</v>
          </cell>
        </row>
        <row r="134">
          <cell r="A134">
            <v>36536</v>
          </cell>
          <cell r="B134">
            <v>2.15</v>
          </cell>
          <cell r="C134">
            <v>2.16</v>
          </cell>
          <cell r="D134">
            <v>2.35</v>
          </cell>
          <cell r="E134">
            <v>2.12</v>
          </cell>
          <cell r="F134">
            <v>2.15</v>
          </cell>
          <cell r="G134">
            <v>0.20000000000000018</v>
          </cell>
          <cell r="H134">
            <v>0.18999999999999995</v>
          </cell>
          <cell r="I134">
            <v>-1.0000000000000231E-2</v>
          </cell>
          <cell r="J134">
            <v>0</v>
          </cell>
          <cell r="K134">
            <v>-1.0000000000000231E-2</v>
          </cell>
          <cell r="L134">
            <v>4.0000000000000036E-2</v>
          </cell>
          <cell r="M134">
            <v>2.2799999999999998</v>
          </cell>
          <cell r="N134">
            <v>2.415</v>
          </cell>
          <cell r="O134">
            <v>2.645</v>
          </cell>
          <cell r="P134">
            <v>2.13</v>
          </cell>
          <cell r="Q134">
            <v>2.16</v>
          </cell>
          <cell r="R134">
            <v>6.4999999999999947E-2</v>
          </cell>
          <cell r="S134">
            <v>0.13500000000000023</v>
          </cell>
          <cell r="T134">
            <v>2.0950000000000002</v>
          </cell>
          <cell r="U134">
            <v>2.1949999999999998</v>
          </cell>
          <cell r="V134">
            <v>2.0699999999999998</v>
          </cell>
          <cell r="W134">
            <v>2.0649999999999999</v>
          </cell>
          <cell r="X134">
            <v>2.13</v>
          </cell>
          <cell r="Y134">
            <v>2.25</v>
          </cell>
          <cell r="Z134">
            <v>2.16</v>
          </cell>
          <cell r="AA134">
            <v>2.085</v>
          </cell>
          <cell r="AB134">
            <v>2.165</v>
          </cell>
          <cell r="AC134">
            <v>2.0950000000000002</v>
          </cell>
        </row>
        <row r="135">
          <cell r="A135">
            <v>36537</v>
          </cell>
          <cell r="B135">
            <v>2.1549999999999998</v>
          </cell>
          <cell r="C135">
            <v>2.1549999999999998</v>
          </cell>
          <cell r="D135">
            <v>2.38</v>
          </cell>
          <cell r="E135">
            <v>2.15</v>
          </cell>
          <cell r="F135">
            <v>2.16</v>
          </cell>
          <cell r="G135">
            <v>0.22500000000000009</v>
          </cell>
          <cell r="H135">
            <v>0.22500000000000009</v>
          </cell>
          <cell r="I135">
            <v>0</v>
          </cell>
          <cell r="J135">
            <v>5.0000000000003375E-3</v>
          </cell>
          <cell r="K135">
            <v>5.0000000000003375E-3</v>
          </cell>
          <cell r="L135">
            <v>4.9999999999998934E-3</v>
          </cell>
          <cell r="M135">
            <v>2.335</v>
          </cell>
          <cell r="N135">
            <v>2.4500000000000002</v>
          </cell>
          <cell r="O135">
            <v>2.75</v>
          </cell>
          <cell r="P135">
            <v>2.2050000000000001</v>
          </cell>
          <cell r="Q135">
            <v>2.2200000000000002</v>
          </cell>
          <cell r="R135">
            <v>7.0000000000000284E-2</v>
          </cell>
          <cell r="S135">
            <v>0.11500000000000021</v>
          </cell>
          <cell r="T135">
            <v>2.1749999999999998</v>
          </cell>
          <cell r="U135">
            <v>2.23</v>
          </cell>
          <cell r="V135">
            <v>2.1</v>
          </cell>
          <cell r="W135">
            <v>2.085</v>
          </cell>
          <cell r="X135">
            <v>2.15</v>
          </cell>
          <cell r="Y135">
            <v>2.2799999999999998</v>
          </cell>
          <cell r="Z135">
            <v>2.19</v>
          </cell>
          <cell r="AA135">
            <v>2.12</v>
          </cell>
          <cell r="AB135">
            <v>2.1850000000000001</v>
          </cell>
          <cell r="AC135">
            <v>2.125</v>
          </cell>
        </row>
        <row r="136">
          <cell r="A136">
            <v>36538</v>
          </cell>
          <cell r="B136">
            <v>2.1349999999999998</v>
          </cell>
          <cell r="C136">
            <v>2.125</v>
          </cell>
          <cell r="D136">
            <v>2.39</v>
          </cell>
          <cell r="E136">
            <v>2.145</v>
          </cell>
          <cell r="F136">
            <v>2.17</v>
          </cell>
          <cell r="G136">
            <v>0.25500000000000034</v>
          </cell>
          <cell r="H136">
            <v>0.26500000000000012</v>
          </cell>
          <cell r="I136">
            <v>9.9999999999997868E-3</v>
          </cell>
          <cell r="J136">
            <v>3.5000000000000142E-2</v>
          </cell>
          <cell r="K136">
            <v>4.4999999999999929E-2</v>
          </cell>
          <cell r="L136">
            <v>-2.0000000000000018E-2</v>
          </cell>
          <cell r="M136">
            <v>2.3450000000000002</v>
          </cell>
          <cell r="N136">
            <v>2.4550000000000001</v>
          </cell>
          <cell r="O136">
            <v>2.7450000000000001</v>
          </cell>
          <cell r="P136">
            <v>2.2650000000000001</v>
          </cell>
          <cell r="Q136">
            <v>2.2549999999999999</v>
          </cell>
          <cell r="R136">
            <v>6.4999999999999947E-2</v>
          </cell>
          <cell r="S136">
            <v>0.10999999999999988</v>
          </cell>
          <cell r="T136">
            <v>2.2000000000000002</v>
          </cell>
          <cell r="U136">
            <v>2.25</v>
          </cell>
          <cell r="V136">
            <v>2.11</v>
          </cell>
          <cell r="W136">
            <v>2.11</v>
          </cell>
          <cell r="X136">
            <v>2.1549999999999998</v>
          </cell>
          <cell r="Y136">
            <v>2.2999999999999998</v>
          </cell>
          <cell r="Z136">
            <v>2.2000000000000002</v>
          </cell>
          <cell r="AA136">
            <v>2.125</v>
          </cell>
          <cell r="AB136">
            <v>2.2149999999999999</v>
          </cell>
          <cell r="AC136">
            <v>2.145</v>
          </cell>
        </row>
        <row r="137">
          <cell r="A137">
            <v>36539</v>
          </cell>
          <cell r="B137">
            <v>2.145</v>
          </cell>
          <cell r="C137">
            <v>2.125</v>
          </cell>
          <cell r="D137">
            <v>2.3849999999999998</v>
          </cell>
          <cell r="E137">
            <v>2.1349999999999998</v>
          </cell>
          <cell r="F137">
            <v>2.17</v>
          </cell>
          <cell r="G137">
            <v>0.23999999999999977</v>
          </cell>
          <cell r="H137">
            <v>0.25999999999999979</v>
          </cell>
          <cell r="I137">
            <v>2.0000000000000018E-2</v>
          </cell>
          <cell r="J137">
            <v>2.4999999999999911E-2</v>
          </cell>
          <cell r="K137">
            <v>4.4999999999999929E-2</v>
          </cell>
          <cell r="L137">
            <v>-9.9999999999997868E-3</v>
          </cell>
          <cell r="M137">
            <v>2.335</v>
          </cell>
          <cell r="N137">
            <v>2.4500000000000002</v>
          </cell>
          <cell r="O137">
            <v>2.78</v>
          </cell>
          <cell r="P137">
            <v>2.27</v>
          </cell>
          <cell r="Q137">
            <v>2.2549999999999999</v>
          </cell>
          <cell r="R137">
            <v>6.5000000000000391E-2</v>
          </cell>
          <cell r="S137">
            <v>0.11500000000000021</v>
          </cell>
          <cell r="T137">
            <v>2.1949999999999998</v>
          </cell>
          <cell r="U137">
            <v>2.2799999999999998</v>
          </cell>
          <cell r="V137">
            <v>2.09</v>
          </cell>
          <cell r="W137">
            <v>2.09</v>
          </cell>
          <cell r="X137">
            <v>2.145</v>
          </cell>
          <cell r="Y137">
            <v>2.34</v>
          </cell>
          <cell r="Z137">
            <v>2.2349999999999999</v>
          </cell>
          <cell r="AA137">
            <v>2.1549999999999998</v>
          </cell>
          <cell r="AB137">
            <v>2.2450000000000001</v>
          </cell>
          <cell r="AC137">
            <v>2.165</v>
          </cell>
        </row>
        <row r="138">
          <cell r="A138">
            <v>36540</v>
          </cell>
          <cell r="B138">
            <v>2.15</v>
          </cell>
          <cell r="C138">
            <v>2.13</v>
          </cell>
          <cell r="D138">
            <v>2.375</v>
          </cell>
          <cell r="E138">
            <v>2.13</v>
          </cell>
          <cell r="F138">
            <v>2.1749999999999998</v>
          </cell>
          <cell r="G138">
            <v>0.22500000000000009</v>
          </cell>
          <cell r="H138">
            <v>0.24500000000000011</v>
          </cell>
          <cell r="I138">
            <v>2.0000000000000018E-2</v>
          </cell>
          <cell r="J138">
            <v>2.4999999999999911E-2</v>
          </cell>
          <cell r="K138">
            <v>4.4999999999999929E-2</v>
          </cell>
          <cell r="L138">
            <v>0</v>
          </cell>
          <cell r="M138">
            <v>2.33</v>
          </cell>
          <cell r="N138">
            <v>2.46</v>
          </cell>
          <cell r="O138">
            <v>2.85</v>
          </cell>
          <cell r="P138">
            <v>2.2949999999999999</v>
          </cell>
          <cell r="Q138">
            <v>2.2549999999999999</v>
          </cell>
          <cell r="R138">
            <v>8.4999999999999964E-2</v>
          </cell>
          <cell r="S138">
            <v>0.12999999999999989</v>
          </cell>
          <cell r="T138">
            <v>2.2200000000000002</v>
          </cell>
          <cell r="U138">
            <v>2.27</v>
          </cell>
          <cell r="V138">
            <v>2.09</v>
          </cell>
          <cell r="W138">
            <v>2.08</v>
          </cell>
          <cell r="X138">
            <v>2.13</v>
          </cell>
          <cell r="Y138">
            <v>2.335</v>
          </cell>
          <cell r="Z138">
            <v>2.23</v>
          </cell>
          <cell r="AA138">
            <v>2.1549999999999998</v>
          </cell>
          <cell r="AB138">
            <v>2.2450000000000001</v>
          </cell>
          <cell r="AC138">
            <v>2.1800000000000002</v>
          </cell>
        </row>
        <row r="139">
          <cell r="A139">
            <v>36541</v>
          </cell>
          <cell r="B139">
            <v>2.15</v>
          </cell>
          <cell r="C139">
            <v>2.13</v>
          </cell>
          <cell r="D139">
            <v>2.375</v>
          </cell>
          <cell r="E139">
            <v>2.13</v>
          </cell>
          <cell r="F139">
            <v>2.1749999999999998</v>
          </cell>
          <cell r="G139">
            <v>0.22500000000000009</v>
          </cell>
          <cell r="H139">
            <v>0.24500000000000011</v>
          </cell>
          <cell r="I139">
            <v>2.0000000000000018E-2</v>
          </cell>
          <cell r="J139">
            <v>2.4999999999999911E-2</v>
          </cell>
          <cell r="K139">
            <v>4.4999999999999929E-2</v>
          </cell>
          <cell r="L139">
            <v>0</v>
          </cell>
          <cell r="M139">
            <v>2.33</v>
          </cell>
          <cell r="N139">
            <v>2.46</v>
          </cell>
          <cell r="O139">
            <v>2.85</v>
          </cell>
          <cell r="P139">
            <v>2.2949999999999999</v>
          </cell>
          <cell r="Q139">
            <v>2.2549999999999999</v>
          </cell>
          <cell r="R139">
            <v>8.4999999999999964E-2</v>
          </cell>
          <cell r="S139">
            <v>0.12999999999999989</v>
          </cell>
          <cell r="T139">
            <v>2.2200000000000002</v>
          </cell>
          <cell r="U139">
            <v>2.27</v>
          </cell>
          <cell r="V139">
            <v>2.09</v>
          </cell>
          <cell r="W139">
            <v>2.08</v>
          </cell>
          <cell r="X139">
            <v>2.13</v>
          </cell>
          <cell r="Y139">
            <v>2.335</v>
          </cell>
          <cell r="Z139">
            <v>2.23</v>
          </cell>
          <cell r="AA139">
            <v>2.1549999999999998</v>
          </cell>
          <cell r="AB139">
            <v>2.2450000000000001</v>
          </cell>
          <cell r="AC139">
            <v>2.1800000000000002</v>
          </cell>
        </row>
        <row r="140">
          <cell r="A140">
            <v>36542</v>
          </cell>
          <cell r="B140">
            <v>2.15</v>
          </cell>
          <cell r="C140">
            <v>2.13</v>
          </cell>
          <cell r="D140">
            <v>2.375</v>
          </cell>
          <cell r="E140">
            <v>2.13</v>
          </cell>
          <cell r="F140">
            <v>2.1749999999999998</v>
          </cell>
          <cell r="G140">
            <v>0.22500000000000009</v>
          </cell>
          <cell r="H140">
            <v>0.24500000000000011</v>
          </cell>
          <cell r="I140">
            <v>2.0000000000000018E-2</v>
          </cell>
          <cell r="J140">
            <v>2.4999999999999911E-2</v>
          </cell>
          <cell r="K140">
            <v>4.4999999999999929E-2</v>
          </cell>
          <cell r="L140">
            <v>0</v>
          </cell>
          <cell r="M140">
            <v>2.33</v>
          </cell>
          <cell r="N140">
            <v>2.46</v>
          </cell>
          <cell r="O140">
            <v>2.85</v>
          </cell>
          <cell r="P140">
            <v>2.2949999999999999</v>
          </cell>
          <cell r="Q140">
            <v>2.2549999999999999</v>
          </cell>
          <cell r="R140">
            <v>8.4999999999999964E-2</v>
          </cell>
          <cell r="S140">
            <v>0.12999999999999989</v>
          </cell>
          <cell r="T140">
            <v>2.2200000000000002</v>
          </cell>
          <cell r="U140">
            <v>2.27</v>
          </cell>
          <cell r="V140">
            <v>2.09</v>
          </cell>
          <cell r="W140">
            <v>2.08</v>
          </cell>
          <cell r="X140">
            <v>2.13</v>
          </cell>
          <cell r="Y140">
            <v>2.335</v>
          </cell>
          <cell r="Z140">
            <v>2.23</v>
          </cell>
          <cell r="AA140">
            <v>2.1549999999999998</v>
          </cell>
          <cell r="AB140">
            <v>2.2450000000000001</v>
          </cell>
          <cell r="AC140">
            <v>2.1800000000000002</v>
          </cell>
        </row>
        <row r="141">
          <cell r="A141">
            <v>36543</v>
          </cell>
          <cell r="B141">
            <v>2.15</v>
          </cell>
          <cell r="C141">
            <v>2.13</v>
          </cell>
          <cell r="D141">
            <v>2.375</v>
          </cell>
          <cell r="E141">
            <v>2.13</v>
          </cell>
          <cell r="F141">
            <v>2.1749999999999998</v>
          </cell>
          <cell r="G141">
            <v>0.22500000000000009</v>
          </cell>
          <cell r="H141">
            <v>0.24500000000000011</v>
          </cell>
          <cell r="I141">
            <v>2.0000000000000018E-2</v>
          </cell>
          <cell r="J141">
            <v>2.4999999999999911E-2</v>
          </cell>
          <cell r="K141">
            <v>4.4999999999999929E-2</v>
          </cell>
          <cell r="L141">
            <v>0</v>
          </cell>
          <cell r="M141">
            <v>2.33</v>
          </cell>
          <cell r="N141">
            <v>2.46</v>
          </cell>
          <cell r="O141">
            <v>2.85</v>
          </cell>
          <cell r="P141">
            <v>2.2949999999999999</v>
          </cell>
          <cell r="Q141">
            <v>2.2549999999999999</v>
          </cell>
          <cell r="R141">
            <v>8.4999999999999964E-2</v>
          </cell>
          <cell r="S141">
            <v>0.12999999999999989</v>
          </cell>
          <cell r="T141">
            <v>2.2200000000000002</v>
          </cell>
          <cell r="U141">
            <v>2.27</v>
          </cell>
          <cell r="V141">
            <v>2.09</v>
          </cell>
          <cell r="W141">
            <v>2.08</v>
          </cell>
          <cell r="X141">
            <v>2.13</v>
          </cell>
          <cell r="Y141">
            <v>2.335</v>
          </cell>
          <cell r="Z141">
            <v>2.23</v>
          </cell>
          <cell r="AA141">
            <v>2.1549999999999998</v>
          </cell>
          <cell r="AB141">
            <v>2.2450000000000001</v>
          </cell>
          <cell r="AC141">
            <v>2.1800000000000002</v>
          </cell>
        </row>
        <row r="142">
          <cell r="A142">
            <v>36544</v>
          </cell>
          <cell r="B142">
            <v>2.2050000000000001</v>
          </cell>
          <cell r="C142">
            <v>2.1949999999999998</v>
          </cell>
          <cell r="D142">
            <v>2.395</v>
          </cell>
          <cell r="E142">
            <v>2.1850000000000001</v>
          </cell>
          <cell r="F142">
            <v>2.2450000000000001</v>
          </cell>
          <cell r="G142">
            <v>0.18999999999999995</v>
          </cell>
          <cell r="H142">
            <v>0.20000000000000018</v>
          </cell>
          <cell r="I142">
            <v>1.0000000000000231E-2</v>
          </cell>
          <cell r="J142">
            <v>4.0000000000000036E-2</v>
          </cell>
          <cell r="K142">
            <v>5.0000000000000266E-2</v>
          </cell>
          <cell r="L142">
            <v>9.9999999999997868E-3</v>
          </cell>
          <cell r="M142">
            <v>2.3450000000000002</v>
          </cell>
          <cell r="N142">
            <v>2.46</v>
          </cell>
          <cell r="O142">
            <v>2.87</v>
          </cell>
          <cell r="P142">
            <v>2.27</v>
          </cell>
          <cell r="Q142">
            <v>2.2599999999999998</v>
          </cell>
          <cell r="R142">
            <v>6.4999999999999947E-2</v>
          </cell>
          <cell r="S142">
            <v>0.11499999999999977</v>
          </cell>
          <cell r="T142">
            <v>2.2200000000000002</v>
          </cell>
          <cell r="U142">
            <v>2.3450000000000002</v>
          </cell>
          <cell r="V142">
            <v>2.14</v>
          </cell>
          <cell r="W142">
            <v>2.13</v>
          </cell>
          <cell r="X142">
            <v>2.1850000000000001</v>
          </cell>
          <cell r="Y142">
            <v>2.4049999999999998</v>
          </cell>
          <cell r="Z142">
            <v>2.2999999999999998</v>
          </cell>
          <cell r="AA142">
            <v>2.23</v>
          </cell>
          <cell r="AB142">
            <v>2.35</v>
          </cell>
          <cell r="AC142">
            <v>2.2599999999999998</v>
          </cell>
        </row>
        <row r="143">
          <cell r="A143">
            <v>36545</v>
          </cell>
          <cell r="B143">
            <v>2.2599999999999998</v>
          </cell>
          <cell r="C143">
            <v>2.2400000000000002</v>
          </cell>
          <cell r="D143">
            <v>2.4049999999999998</v>
          </cell>
          <cell r="E143">
            <v>2.21</v>
          </cell>
          <cell r="F143">
            <v>2.2999999999999998</v>
          </cell>
          <cell r="G143">
            <v>0.14500000000000002</v>
          </cell>
          <cell r="H143">
            <v>0.16499999999999959</v>
          </cell>
          <cell r="I143">
            <v>1.9999999999999574E-2</v>
          </cell>
          <cell r="J143">
            <v>4.0000000000000036E-2</v>
          </cell>
          <cell r="K143">
            <v>5.9999999999999609E-2</v>
          </cell>
          <cell r="L143">
            <v>3.0000000000000249E-2</v>
          </cell>
          <cell r="M143">
            <v>2.34</v>
          </cell>
          <cell r="N143">
            <v>2.4350000000000001</v>
          </cell>
          <cell r="O143">
            <v>2.9649999999999999</v>
          </cell>
          <cell r="P143">
            <v>2.29</v>
          </cell>
          <cell r="Q143">
            <v>2.2650000000000001</v>
          </cell>
          <cell r="R143">
            <v>3.0000000000000249E-2</v>
          </cell>
          <cell r="S143">
            <v>9.5000000000000195E-2</v>
          </cell>
          <cell r="T143">
            <v>2.2450000000000001</v>
          </cell>
          <cell r="U143">
            <v>2.4049999999999998</v>
          </cell>
          <cell r="V143">
            <v>2.17</v>
          </cell>
          <cell r="W143">
            <v>2.15</v>
          </cell>
          <cell r="X143">
            <v>2.2149999999999999</v>
          </cell>
          <cell r="Y143">
            <v>2.4750000000000001</v>
          </cell>
          <cell r="Z143">
            <v>2.3450000000000002</v>
          </cell>
          <cell r="AA143">
            <v>2.2850000000000001</v>
          </cell>
          <cell r="AB143">
            <v>2.4249999999999998</v>
          </cell>
          <cell r="AC143">
            <v>2.2999999999999998</v>
          </cell>
        </row>
        <row r="144">
          <cell r="A144">
            <v>36546</v>
          </cell>
          <cell r="B144">
            <v>2.38</v>
          </cell>
          <cell r="C144">
            <v>2.3450000000000002</v>
          </cell>
          <cell r="D144">
            <v>2.5049999999999999</v>
          </cell>
          <cell r="E144">
            <v>2.31</v>
          </cell>
          <cell r="F144">
            <v>2.42</v>
          </cell>
          <cell r="G144">
            <v>0.125</v>
          </cell>
          <cell r="H144">
            <v>0.1599999999999997</v>
          </cell>
          <cell r="I144">
            <v>3.4999999999999698E-2</v>
          </cell>
          <cell r="J144">
            <v>4.0000000000000036E-2</v>
          </cell>
          <cell r="K144">
            <v>7.4999999999999734E-2</v>
          </cell>
          <cell r="L144">
            <v>3.5000000000000142E-2</v>
          </cell>
          <cell r="M144">
            <v>2.44</v>
          </cell>
          <cell r="N144">
            <v>2.54</v>
          </cell>
          <cell r="O144">
            <v>3.085</v>
          </cell>
          <cell r="P144">
            <v>2.375</v>
          </cell>
          <cell r="Q144">
            <v>2.35</v>
          </cell>
          <cell r="R144">
            <v>3.5000000000000142E-2</v>
          </cell>
          <cell r="S144">
            <v>0.10000000000000009</v>
          </cell>
          <cell r="T144">
            <v>2.3450000000000002</v>
          </cell>
          <cell r="U144">
            <v>2.5249999999999999</v>
          </cell>
          <cell r="V144">
            <v>2.2650000000000001</v>
          </cell>
          <cell r="W144">
            <v>2.2749999999999999</v>
          </cell>
          <cell r="X144">
            <v>2.3250000000000002</v>
          </cell>
          <cell r="Y144">
            <v>2.62</v>
          </cell>
          <cell r="Z144">
            <v>2.48</v>
          </cell>
          <cell r="AA144">
            <v>2.4</v>
          </cell>
          <cell r="AB144">
            <v>2.56</v>
          </cell>
          <cell r="AC144">
            <v>2.42</v>
          </cell>
        </row>
        <row r="145">
          <cell r="A145">
            <v>36547</v>
          </cell>
          <cell r="B145">
            <v>2.39</v>
          </cell>
          <cell r="C145">
            <v>2.37</v>
          </cell>
          <cell r="D145">
            <v>2.5150000000000001</v>
          </cell>
          <cell r="E145">
            <v>2.3650000000000002</v>
          </cell>
          <cell r="F145">
            <v>2.4449999999999998</v>
          </cell>
          <cell r="G145">
            <v>0.125</v>
          </cell>
          <cell r="H145">
            <v>0.14500000000000002</v>
          </cell>
          <cell r="I145">
            <v>2.0000000000000018E-2</v>
          </cell>
          <cell r="J145">
            <v>5.4999999999999716E-2</v>
          </cell>
          <cell r="K145">
            <v>7.4999999999999734E-2</v>
          </cell>
          <cell r="L145">
            <v>4.9999999999998934E-3</v>
          </cell>
          <cell r="M145">
            <v>2.4700000000000002</v>
          </cell>
          <cell r="N145">
            <v>2.5550000000000002</v>
          </cell>
          <cell r="O145">
            <v>3.0950000000000002</v>
          </cell>
          <cell r="P145">
            <v>2.4550000000000001</v>
          </cell>
          <cell r="Q145">
            <v>2.4</v>
          </cell>
          <cell r="R145">
            <v>4.0000000000000036E-2</v>
          </cell>
          <cell r="S145">
            <v>8.4999999999999964E-2</v>
          </cell>
          <cell r="T145">
            <v>2.37</v>
          </cell>
          <cell r="U145">
            <v>2.5550000000000002</v>
          </cell>
          <cell r="V145">
            <v>2.33</v>
          </cell>
          <cell r="W145">
            <v>2.3149999999999999</v>
          </cell>
          <cell r="X145">
            <v>2.38</v>
          </cell>
          <cell r="Y145">
            <v>2.585</v>
          </cell>
          <cell r="Z145">
            <v>2.5150000000000001</v>
          </cell>
          <cell r="AA145">
            <v>2.42</v>
          </cell>
          <cell r="AB145">
            <v>2.54</v>
          </cell>
          <cell r="AC145">
            <v>2.4449999999999998</v>
          </cell>
        </row>
        <row r="146">
          <cell r="A146">
            <v>36548</v>
          </cell>
          <cell r="B146">
            <v>2.39</v>
          </cell>
          <cell r="C146">
            <v>2.37</v>
          </cell>
          <cell r="D146">
            <v>2.5150000000000001</v>
          </cell>
          <cell r="E146">
            <v>2.3650000000000002</v>
          </cell>
          <cell r="F146">
            <v>2.4449999999999998</v>
          </cell>
          <cell r="G146">
            <v>0.125</v>
          </cell>
          <cell r="H146">
            <v>0.14500000000000002</v>
          </cell>
          <cell r="I146">
            <v>2.0000000000000018E-2</v>
          </cell>
          <cell r="J146">
            <v>5.4999999999999716E-2</v>
          </cell>
          <cell r="K146">
            <v>7.4999999999999734E-2</v>
          </cell>
          <cell r="L146">
            <v>4.9999999999998934E-3</v>
          </cell>
          <cell r="M146">
            <v>2.4700000000000002</v>
          </cell>
          <cell r="N146">
            <v>2.5550000000000002</v>
          </cell>
          <cell r="O146">
            <v>3.0950000000000002</v>
          </cell>
          <cell r="P146">
            <v>2.4550000000000001</v>
          </cell>
          <cell r="Q146">
            <v>2.4</v>
          </cell>
          <cell r="R146">
            <v>4.0000000000000036E-2</v>
          </cell>
          <cell r="S146">
            <v>8.4999999999999964E-2</v>
          </cell>
          <cell r="T146">
            <v>2.37</v>
          </cell>
          <cell r="U146">
            <v>2.5550000000000002</v>
          </cell>
          <cell r="V146">
            <v>2.33</v>
          </cell>
          <cell r="W146">
            <v>2.3149999999999999</v>
          </cell>
          <cell r="X146">
            <v>2.38</v>
          </cell>
          <cell r="Y146">
            <v>2.585</v>
          </cell>
          <cell r="Z146">
            <v>2.5150000000000001</v>
          </cell>
          <cell r="AA146">
            <v>2.42</v>
          </cell>
          <cell r="AB146">
            <v>2.54</v>
          </cell>
          <cell r="AC146">
            <v>2.4449999999999998</v>
          </cell>
        </row>
        <row r="147">
          <cell r="A147">
            <v>36549</v>
          </cell>
          <cell r="B147">
            <v>2.39</v>
          </cell>
          <cell r="C147">
            <v>2.37</v>
          </cell>
          <cell r="D147">
            <v>2.5150000000000001</v>
          </cell>
          <cell r="E147">
            <v>2.3650000000000002</v>
          </cell>
          <cell r="F147">
            <v>2.4449999999999998</v>
          </cell>
          <cell r="G147">
            <v>0.125</v>
          </cell>
          <cell r="H147">
            <v>0.14500000000000002</v>
          </cell>
          <cell r="I147">
            <v>2.0000000000000018E-2</v>
          </cell>
          <cell r="J147">
            <v>5.4999999999999716E-2</v>
          </cell>
          <cell r="K147">
            <v>7.4999999999999734E-2</v>
          </cell>
          <cell r="L147">
            <v>4.9999999999998934E-3</v>
          </cell>
          <cell r="M147">
            <v>2.4700000000000002</v>
          </cell>
          <cell r="N147">
            <v>2.5550000000000002</v>
          </cell>
          <cell r="O147">
            <v>3.0950000000000002</v>
          </cell>
          <cell r="P147">
            <v>2.4550000000000001</v>
          </cell>
          <cell r="Q147">
            <v>2.4</v>
          </cell>
          <cell r="R147">
            <v>4.0000000000000036E-2</v>
          </cell>
          <cell r="S147">
            <v>8.4999999999999964E-2</v>
          </cell>
          <cell r="T147">
            <v>2.37</v>
          </cell>
          <cell r="U147">
            <v>2.5550000000000002</v>
          </cell>
          <cell r="V147">
            <v>2.33</v>
          </cell>
          <cell r="W147">
            <v>2.3149999999999999</v>
          </cell>
          <cell r="X147">
            <v>2.38</v>
          </cell>
          <cell r="Y147">
            <v>2.585</v>
          </cell>
          <cell r="Z147">
            <v>2.5150000000000001</v>
          </cell>
          <cell r="AA147">
            <v>2.42</v>
          </cell>
          <cell r="AB147">
            <v>2.54</v>
          </cell>
          <cell r="AC147">
            <v>2.4449999999999998</v>
          </cell>
        </row>
        <row r="148">
          <cell r="A148">
            <v>36550</v>
          </cell>
          <cell r="B148">
            <v>2.375</v>
          </cell>
          <cell r="C148">
            <v>2.335</v>
          </cell>
          <cell r="D148">
            <v>2.5</v>
          </cell>
          <cell r="E148">
            <v>2.335</v>
          </cell>
          <cell r="F148">
            <v>2.4249999999999998</v>
          </cell>
          <cell r="G148">
            <v>0.125</v>
          </cell>
          <cell r="H148">
            <v>0.16500000000000004</v>
          </cell>
          <cell r="I148">
            <v>4.0000000000000036E-2</v>
          </cell>
          <cell r="J148">
            <v>4.9999999999999822E-2</v>
          </cell>
          <cell r="K148">
            <v>8.9999999999999858E-2</v>
          </cell>
          <cell r="L148">
            <v>0</v>
          </cell>
          <cell r="M148">
            <v>2.4449999999999998</v>
          </cell>
          <cell r="N148">
            <v>2.5449999999999999</v>
          </cell>
          <cell r="O148">
            <v>2.93</v>
          </cell>
          <cell r="P148">
            <v>2.335</v>
          </cell>
          <cell r="Q148">
            <v>2.35</v>
          </cell>
          <cell r="R148">
            <v>4.4999999999999929E-2</v>
          </cell>
          <cell r="S148">
            <v>0.10000000000000009</v>
          </cell>
          <cell r="T148">
            <v>2.3149999999999999</v>
          </cell>
          <cell r="U148">
            <v>2.5350000000000001</v>
          </cell>
          <cell r="V148">
            <v>2.29</v>
          </cell>
          <cell r="W148">
            <v>2.29</v>
          </cell>
          <cell r="X148">
            <v>2.34</v>
          </cell>
          <cell r="Y148">
            <v>2.65</v>
          </cell>
          <cell r="Z148">
            <v>2.4700000000000002</v>
          </cell>
          <cell r="AA148">
            <v>2.42</v>
          </cell>
          <cell r="AB148">
            <v>2.5449999999999999</v>
          </cell>
          <cell r="AC148">
            <v>2.4249999999999998</v>
          </cell>
        </row>
        <row r="149">
          <cell r="A149">
            <v>36551</v>
          </cell>
          <cell r="B149">
            <v>2.4500000000000002</v>
          </cell>
          <cell r="C149">
            <v>2.42</v>
          </cell>
          <cell r="D149">
            <v>2.5449999999999999</v>
          </cell>
          <cell r="E149">
            <v>2.38</v>
          </cell>
          <cell r="F149">
            <v>2.5299999999999998</v>
          </cell>
          <cell r="G149">
            <v>9.4999999999999751E-2</v>
          </cell>
          <cell r="H149">
            <v>0.125</v>
          </cell>
          <cell r="I149">
            <v>3.0000000000000249E-2</v>
          </cell>
          <cell r="J149">
            <v>7.9999999999999627E-2</v>
          </cell>
          <cell r="K149">
            <v>0.10999999999999988</v>
          </cell>
          <cell r="L149">
            <v>4.0000000000000036E-2</v>
          </cell>
          <cell r="M149">
            <v>2.4950000000000001</v>
          </cell>
          <cell r="N149">
            <v>2.5950000000000002</v>
          </cell>
          <cell r="O149">
            <v>3.0150000000000001</v>
          </cell>
          <cell r="P149">
            <v>2.3250000000000002</v>
          </cell>
          <cell r="Q149">
            <v>2.37</v>
          </cell>
          <cell r="R149">
            <v>5.0000000000000266E-2</v>
          </cell>
          <cell r="S149">
            <v>0.10000000000000009</v>
          </cell>
          <cell r="T149">
            <v>2.3250000000000002</v>
          </cell>
          <cell r="U149">
            <v>2.65</v>
          </cell>
          <cell r="V149">
            <v>2.36</v>
          </cell>
          <cell r="W149">
            <v>2.35</v>
          </cell>
          <cell r="X149">
            <v>2.395</v>
          </cell>
          <cell r="Y149">
            <v>2.7650000000000001</v>
          </cell>
          <cell r="Z149">
            <v>2.58</v>
          </cell>
          <cell r="AA149">
            <v>2.5</v>
          </cell>
          <cell r="AB149">
            <v>2.625</v>
          </cell>
          <cell r="AC149">
            <v>2.52</v>
          </cell>
        </row>
        <row r="150">
          <cell r="A150">
            <v>36552</v>
          </cell>
          <cell r="B150">
            <v>2.52</v>
          </cell>
          <cell r="C150">
            <v>2.4649999999999999</v>
          </cell>
          <cell r="D150">
            <v>2.58</v>
          </cell>
          <cell r="E150">
            <v>2.4</v>
          </cell>
          <cell r="F150">
            <v>2.5750000000000002</v>
          </cell>
          <cell r="G150">
            <v>6.0000000000000053E-2</v>
          </cell>
          <cell r="H150">
            <v>0.11500000000000021</v>
          </cell>
          <cell r="I150">
            <v>5.500000000000016E-2</v>
          </cell>
          <cell r="J150">
            <v>5.500000000000016E-2</v>
          </cell>
          <cell r="K150">
            <v>0.11000000000000032</v>
          </cell>
          <cell r="L150">
            <v>6.4999999999999947E-2</v>
          </cell>
          <cell r="M150">
            <v>2.5350000000000001</v>
          </cell>
          <cell r="N150">
            <v>2.61</v>
          </cell>
          <cell r="O150">
            <v>2.9849999999999999</v>
          </cell>
          <cell r="P150">
            <v>2.36</v>
          </cell>
          <cell r="Q150">
            <v>2.4</v>
          </cell>
          <cell r="R150">
            <v>2.9999999999999805E-2</v>
          </cell>
          <cell r="S150">
            <v>7.4999999999999734E-2</v>
          </cell>
          <cell r="T150" t="str">
            <v>n/a</v>
          </cell>
          <cell r="U150">
            <v>2.73</v>
          </cell>
          <cell r="V150">
            <v>2.3650000000000002</v>
          </cell>
          <cell r="W150">
            <v>2.3450000000000002</v>
          </cell>
          <cell r="X150">
            <v>2.41</v>
          </cell>
          <cell r="Y150">
            <v>2.78</v>
          </cell>
          <cell r="Z150">
            <v>2.63</v>
          </cell>
          <cell r="AA150">
            <v>2.5350000000000001</v>
          </cell>
          <cell r="AB150">
            <v>2.645</v>
          </cell>
          <cell r="AC150">
            <v>2.5299999999999998</v>
          </cell>
        </row>
        <row r="151">
          <cell r="A151">
            <v>36553</v>
          </cell>
          <cell r="B151">
            <v>2.4700000000000002</v>
          </cell>
          <cell r="C151">
            <v>2.415</v>
          </cell>
          <cell r="D151">
            <v>2.5099999999999998</v>
          </cell>
          <cell r="E151">
            <v>2.33</v>
          </cell>
          <cell r="F151">
            <v>2.56</v>
          </cell>
          <cell r="G151">
            <v>3.9999999999999591E-2</v>
          </cell>
          <cell r="H151">
            <v>9.4999999999999751E-2</v>
          </cell>
          <cell r="I151">
            <v>5.500000000000016E-2</v>
          </cell>
          <cell r="J151">
            <v>8.9999999999999858E-2</v>
          </cell>
          <cell r="K151">
            <v>0.14500000000000002</v>
          </cell>
          <cell r="L151">
            <v>8.4999999999999964E-2</v>
          </cell>
          <cell r="M151">
            <v>2.44</v>
          </cell>
          <cell r="N151">
            <v>2.4849999999999999</v>
          </cell>
          <cell r="O151">
            <v>2.9249999999999998</v>
          </cell>
          <cell r="P151">
            <v>2.3050000000000002</v>
          </cell>
          <cell r="Q151">
            <v>2.33</v>
          </cell>
          <cell r="R151">
            <v>-2.4999999999999911E-2</v>
          </cell>
          <cell r="S151">
            <v>4.4999999999999929E-2</v>
          </cell>
          <cell r="T151">
            <v>2.29</v>
          </cell>
          <cell r="U151">
            <v>2.7450000000000001</v>
          </cell>
          <cell r="V151">
            <v>2.29</v>
          </cell>
          <cell r="W151">
            <v>2.2749999999999999</v>
          </cell>
          <cell r="X151">
            <v>2.3450000000000002</v>
          </cell>
          <cell r="Y151">
            <v>2.73</v>
          </cell>
          <cell r="Z151">
            <v>2.62</v>
          </cell>
          <cell r="AA151">
            <v>2.4900000000000002</v>
          </cell>
          <cell r="AB151">
            <v>2.58</v>
          </cell>
          <cell r="AC151">
            <v>2.52</v>
          </cell>
        </row>
        <row r="152">
          <cell r="A152">
            <v>36554</v>
          </cell>
          <cell r="B152">
            <v>2.5649999999999999</v>
          </cell>
          <cell r="C152">
            <v>2.4849999999999999</v>
          </cell>
          <cell r="D152">
            <v>2.5550000000000002</v>
          </cell>
          <cell r="E152">
            <v>2.4</v>
          </cell>
          <cell r="F152">
            <v>2.665</v>
          </cell>
          <cell r="G152">
            <v>-9.9999999999997868E-3</v>
          </cell>
          <cell r="H152">
            <v>7.0000000000000284E-2</v>
          </cell>
          <cell r="I152">
            <v>8.0000000000000071E-2</v>
          </cell>
          <cell r="J152">
            <v>0.10000000000000009</v>
          </cell>
          <cell r="K152">
            <v>0.18000000000000016</v>
          </cell>
          <cell r="L152">
            <v>8.4999999999999964E-2</v>
          </cell>
          <cell r="M152">
            <v>2.4849999999999999</v>
          </cell>
          <cell r="N152">
            <v>2.6150000000000002</v>
          </cell>
          <cell r="O152">
            <v>2.9449999999999998</v>
          </cell>
          <cell r="P152">
            <v>2.37</v>
          </cell>
          <cell r="Q152">
            <v>2.39</v>
          </cell>
          <cell r="R152">
            <v>6.0000000000000053E-2</v>
          </cell>
          <cell r="S152">
            <v>0.13000000000000034</v>
          </cell>
          <cell r="T152">
            <v>2.3149999999999999</v>
          </cell>
          <cell r="U152">
            <v>2.835</v>
          </cell>
          <cell r="V152">
            <v>2.42</v>
          </cell>
          <cell r="W152">
            <v>2.355</v>
          </cell>
          <cell r="X152">
            <v>2.415</v>
          </cell>
          <cell r="Y152">
            <v>2.7549999999999999</v>
          </cell>
          <cell r="Z152">
            <v>2.7749999999999999</v>
          </cell>
          <cell r="AA152">
            <v>2.5750000000000002</v>
          </cell>
          <cell r="AB152">
            <v>2.665</v>
          </cell>
          <cell r="AC152">
            <v>2.5950000000000002</v>
          </cell>
        </row>
        <row r="153">
          <cell r="A153">
            <v>36555</v>
          </cell>
          <cell r="B153">
            <v>2.5649999999999999</v>
          </cell>
          <cell r="C153">
            <v>2.4849999999999999</v>
          </cell>
          <cell r="D153">
            <v>2.5550000000000002</v>
          </cell>
          <cell r="E153">
            <v>2.4</v>
          </cell>
          <cell r="F153">
            <v>2.665</v>
          </cell>
          <cell r="G153">
            <v>-9.9999999999997868E-3</v>
          </cell>
          <cell r="H153">
            <v>7.0000000000000284E-2</v>
          </cell>
          <cell r="I153">
            <v>8.0000000000000071E-2</v>
          </cell>
          <cell r="J153">
            <v>0.10000000000000009</v>
          </cell>
          <cell r="K153">
            <v>0.18000000000000016</v>
          </cell>
          <cell r="L153">
            <v>8.4999999999999964E-2</v>
          </cell>
          <cell r="M153">
            <v>2.4849999999999999</v>
          </cell>
          <cell r="N153">
            <v>2.6150000000000002</v>
          </cell>
          <cell r="O153">
            <v>2.9449999999999998</v>
          </cell>
          <cell r="P153">
            <v>2.37</v>
          </cell>
          <cell r="Q153">
            <v>2.39</v>
          </cell>
          <cell r="R153">
            <v>6.0000000000000053E-2</v>
          </cell>
          <cell r="S153">
            <v>0.13000000000000034</v>
          </cell>
          <cell r="T153">
            <v>2.3149999999999999</v>
          </cell>
          <cell r="U153">
            <v>2.835</v>
          </cell>
          <cell r="V153">
            <v>2.42</v>
          </cell>
          <cell r="W153">
            <v>2.355</v>
          </cell>
          <cell r="X153">
            <v>2.415</v>
          </cell>
          <cell r="Y153">
            <v>2.7549999999999999</v>
          </cell>
          <cell r="Z153">
            <v>2.7749999999999999</v>
          </cell>
          <cell r="AA153">
            <v>2.5750000000000002</v>
          </cell>
          <cell r="AB153">
            <v>2.665</v>
          </cell>
          <cell r="AC153">
            <v>2.5950000000000002</v>
          </cell>
        </row>
        <row r="154">
          <cell r="A154">
            <v>36556</v>
          </cell>
          <cell r="B154">
            <v>2.5649999999999999</v>
          </cell>
          <cell r="C154">
            <v>2.4849999999999999</v>
          </cell>
          <cell r="D154">
            <v>2.5550000000000002</v>
          </cell>
          <cell r="E154">
            <v>2.4</v>
          </cell>
          <cell r="F154">
            <v>2.665</v>
          </cell>
          <cell r="G154">
            <v>-9.9999999999997868E-3</v>
          </cell>
          <cell r="H154">
            <v>7.0000000000000284E-2</v>
          </cell>
          <cell r="I154">
            <v>8.0000000000000071E-2</v>
          </cell>
          <cell r="J154">
            <v>0.10000000000000009</v>
          </cell>
          <cell r="K154">
            <v>0.18000000000000016</v>
          </cell>
          <cell r="L154">
            <v>8.4999999999999964E-2</v>
          </cell>
          <cell r="M154">
            <v>2.4849999999999999</v>
          </cell>
          <cell r="N154">
            <v>2.6150000000000002</v>
          </cell>
          <cell r="O154">
            <v>2.9449999999999998</v>
          </cell>
          <cell r="P154">
            <v>2.37</v>
          </cell>
          <cell r="Q154">
            <v>2.39</v>
          </cell>
          <cell r="R154">
            <v>6.0000000000000053E-2</v>
          </cell>
          <cell r="S154">
            <v>0.13000000000000034</v>
          </cell>
          <cell r="T154">
            <v>2.3149999999999999</v>
          </cell>
          <cell r="U154">
            <v>2.835</v>
          </cell>
          <cell r="V154">
            <v>2.42</v>
          </cell>
          <cell r="W154">
            <v>2.355</v>
          </cell>
          <cell r="X154">
            <v>2.415</v>
          </cell>
          <cell r="Y154">
            <v>2.7549999999999999</v>
          </cell>
          <cell r="Z154">
            <v>2.7749999999999999</v>
          </cell>
          <cell r="AA154">
            <v>2.5750000000000002</v>
          </cell>
          <cell r="AB154">
            <v>2.665</v>
          </cell>
          <cell r="AC154">
            <v>2.5950000000000002</v>
          </cell>
        </row>
        <row r="155">
          <cell r="A155">
            <v>36557</v>
          </cell>
          <cell r="B155">
            <v>2.5150000000000001</v>
          </cell>
          <cell r="C155">
            <v>2.5</v>
          </cell>
          <cell r="D155">
            <v>2.65</v>
          </cell>
          <cell r="E155">
            <v>2.4049999999999998</v>
          </cell>
          <cell r="F155">
            <v>2.585</v>
          </cell>
          <cell r="G155">
            <v>0.13499999999999979</v>
          </cell>
          <cell r="H155">
            <v>0.14999999999999991</v>
          </cell>
          <cell r="I155">
            <v>1.5000000000000124E-2</v>
          </cell>
          <cell r="J155">
            <v>6.999999999999984E-2</v>
          </cell>
          <cell r="K155">
            <v>8.4999999999999964E-2</v>
          </cell>
          <cell r="L155">
            <v>9.5000000000000195E-2</v>
          </cell>
          <cell r="M155">
            <v>2.57</v>
          </cell>
          <cell r="N155">
            <v>2.7149999999999999</v>
          </cell>
          <cell r="O155">
            <v>3</v>
          </cell>
          <cell r="P155">
            <v>2.42</v>
          </cell>
          <cell r="Q155">
            <v>2.46</v>
          </cell>
          <cell r="R155">
            <v>6.4999999999999947E-2</v>
          </cell>
          <cell r="S155">
            <v>0.14500000000000002</v>
          </cell>
          <cell r="T155">
            <v>2.3650000000000002</v>
          </cell>
          <cell r="U155">
            <v>2.7</v>
          </cell>
          <cell r="V155">
            <v>2.37</v>
          </cell>
          <cell r="W155">
            <v>2.38</v>
          </cell>
          <cell r="X155">
            <v>2.4249999999999998</v>
          </cell>
          <cell r="Y155">
            <v>2.7</v>
          </cell>
          <cell r="Z155">
            <v>2.6150000000000002</v>
          </cell>
          <cell r="AA155">
            <v>2.5249999999999999</v>
          </cell>
          <cell r="AB155">
            <v>2.625</v>
          </cell>
          <cell r="AC155">
            <v>2.5449999999999999</v>
          </cell>
        </row>
        <row r="156">
          <cell r="A156">
            <v>36558</v>
          </cell>
          <cell r="B156">
            <v>2.6150000000000002</v>
          </cell>
          <cell r="C156">
            <v>2.5750000000000002</v>
          </cell>
          <cell r="D156">
            <v>2.7149999999999999</v>
          </cell>
          <cell r="E156">
            <v>2.5</v>
          </cell>
          <cell r="F156">
            <v>2.68</v>
          </cell>
          <cell r="G156">
            <v>9.9999999999999645E-2</v>
          </cell>
          <cell r="H156">
            <v>0.13999999999999968</v>
          </cell>
          <cell r="I156">
            <v>4.0000000000000036E-2</v>
          </cell>
          <cell r="J156">
            <v>6.4999999999999947E-2</v>
          </cell>
          <cell r="K156">
            <v>0.10499999999999998</v>
          </cell>
          <cell r="L156">
            <v>7.5000000000000178E-2</v>
          </cell>
          <cell r="M156">
            <v>2.6549999999999998</v>
          </cell>
          <cell r="N156">
            <v>2.7650000000000001</v>
          </cell>
          <cell r="O156">
            <v>3.0550000000000002</v>
          </cell>
          <cell r="P156">
            <v>2.52</v>
          </cell>
          <cell r="Q156">
            <v>2.5499999999999998</v>
          </cell>
          <cell r="R156">
            <v>5.0000000000000266E-2</v>
          </cell>
          <cell r="S156">
            <v>0.11000000000000032</v>
          </cell>
          <cell r="T156">
            <v>2.4550000000000001</v>
          </cell>
          <cell r="U156">
            <v>2.8149999999999999</v>
          </cell>
          <cell r="V156">
            <v>2.4649999999999999</v>
          </cell>
          <cell r="W156">
            <v>2.38</v>
          </cell>
          <cell r="X156">
            <v>2.5150000000000001</v>
          </cell>
          <cell r="Y156">
            <v>2.7949999999999999</v>
          </cell>
          <cell r="Z156">
            <v>2.73</v>
          </cell>
          <cell r="AA156">
            <v>2.59</v>
          </cell>
          <cell r="AB156">
            <v>2.68</v>
          </cell>
          <cell r="AC156">
            <v>2.62</v>
          </cell>
        </row>
        <row r="157">
          <cell r="A157">
            <v>36559</v>
          </cell>
          <cell r="B157">
            <v>2.6949999999999998</v>
          </cell>
          <cell r="C157">
            <v>2.66</v>
          </cell>
          <cell r="D157">
            <v>2.8</v>
          </cell>
          <cell r="E157">
            <v>2.58</v>
          </cell>
          <cell r="F157">
            <v>2.7749999999999999</v>
          </cell>
          <cell r="G157">
            <v>0.10499999999999998</v>
          </cell>
          <cell r="H157">
            <v>0.13999999999999968</v>
          </cell>
          <cell r="I157">
            <v>3.4999999999999698E-2</v>
          </cell>
          <cell r="J157">
            <v>8.0000000000000071E-2</v>
          </cell>
          <cell r="K157">
            <v>0.11499999999999977</v>
          </cell>
          <cell r="L157">
            <v>8.0000000000000071E-2</v>
          </cell>
          <cell r="M157">
            <v>2.69</v>
          </cell>
          <cell r="N157">
            <v>2.8250000000000002</v>
          </cell>
          <cell r="O157">
            <v>3.1549999999999998</v>
          </cell>
          <cell r="P157">
            <v>2.56</v>
          </cell>
          <cell r="Q157">
            <v>2.59</v>
          </cell>
          <cell r="R157">
            <v>2.5000000000000355E-2</v>
          </cell>
          <cell r="S157">
            <v>0.13500000000000023</v>
          </cell>
          <cell r="T157">
            <v>2.54</v>
          </cell>
          <cell r="U157">
            <v>2.915</v>
          </cell>
          <cell r="V157">
            <v>2.5499999999999998</v>
          </cell>
          <cell r="W157">
            <v>2.54</v>
          </cell>
          <cell r="X157">
            <v>2.59</v>
          </cell>
          <cell r="Y157">
            <v>2.875</v>
          </cell>
          <cell r="Z157">
            <v>2.8050000000000002</v>
          </cell>
          <cell r="AA157">
            <v>2.7</v>
          </cell>
          <cell r="AB157">
            <v>2.78</v>
          </cell>
          <cell r="AC157">
            <v>2.71</v>
          </cell>
        </row>
        <row r="158">
          <cell r="A158">
            <v>36560</v>
          </cell>
          <cell r="B158">
            <v>2.57</v>
          </cell>
          <cell r="C158">
            <v>2.5</v>
          </cell>
          <cell r="D158">
            <v>2.6749999999999998</v>
          </cell>
          <cell r="E158">
            <v>2.42</v>
          </cell>
          <cell r="F158">
            <v>2.65</v>
          </cell>
          <cell r="G158">
            <v>0.10499999999999998</v>
          </cell>
          <cell r="H158">
            <v>0.17499999999999982</v>
          </cell>
          <cell r="I158">
            <v>6.999999999999984E-2</v>
          </cell>
          <cell r="J158">
            <v>8.0000000000000071E-2</v>
          </cell>
          <cell r="K158">
            <v>0.14999999999999991</v>
          </cell>
          <cell r="L158">
            <v>8.0000000000000071E-2</v>
          </cell>
          <cell r="M158">
            <v>2.5449999999999999</v>
          </cell>
          <cell r="N158">
            <v>2.645</v>
          </cell>
          <cell r="O158">
            <v>3.06</v>
          </cell>
          <cell r="P158">
            <v>2.44</v>
          </cell>
          <cell r="Q158">
            <v>2.4849999999999999</v>
          </cell>
          <cell r="R158">
            <v>-2.9999999999999805E-2</v>
          </cell>
          <cell r="S158">
            <v>0.10000000000000009</v>
          </cell>
          <cell r="T158">
            <v>2.39</v>
          </cell>
          <cell r="U158">
            <v>2.855</v>
          </cell>
          <cell r="V158">
            <v>2.39</v>
          </cell>
          <cell r="W158">
            <v>2.375</v>
          </cell>
          <cell r="X158">
            <v>2.4350000000000001</v>
          </cell>
          <cell r="Y158">
            <v>2.7949999999999999</v>
          </cell>
          <cell r="Z158">
            <v>2.6850000000000001</v>
          </cell>
          <cell r="AA158">
            <v>2.59</v>
          </cell>
          <cell r="AB158">
            <v>2.7050000000000001</v>
          </cell>
          <cell r="AC158">
            <v>2.625</v>
          </cell>
        </row>
        <row r="159">
          <cell r="A159">
            <v>36561</v>
          </cell>
          <cell r="B159">
            <v>2.44</v>
          </cell>
          <cell r="C159">
            <v>2.3650000000000002</v>
          </cell>
          <cell r="D159">
            <v>2.5950000000000002</v>
          </cell>
          <cell r="E159">
            <v>2.31</v>
          </cell>
          <cell r="F159">
            <v>2.5150000000000001</v>
          </cell>
          <cell r="G159">
            <v>0.15500000000000025</v>
          </cell>
          <cell r="H159">
            <v>0.22999999999999998</v>
          </cell>
          <cell r="I159">
            <v>7.4999999999999734E-2</v>
          </cell>
          <cell r="J159">
            <v>7.5000000000000178E-2</v>
          </cell>
          <cell r="K159">
            <v>0.14999999999999991</v>
          </cell>
          <cell r="L159">
            <v>5.500000000000016E-2</v>
          </cell>
          <cell r="M159">
            <v>2.46</v>
          </cell>
          <cell r="N159">
            <v>2.6749999999999998</v>
          </cell>
          <cell r="O159">
            <v>3.04</v>
          </cell>
          <cell r="P159">
            <v>2.29</v>
          </cell>
          <cell r="Q159">
            <v>2.3250000000000002</v>
          </cell>
          <cell r="R159">
            <v>7.9999999999999627E-2</v>
          </cell>
          <cell r="S159">
            <v>0.21499999999999986</v>
          </cell>
          <cell r="T159">
            <v>2.2599999999999998</v>
          </cell>
          <cell r="U159">
            <v>2.78</v>
          </cell>
          <cell r="V159">
            <v>2.27</v>
          </cell>
          <cell r="W159">
            <v>2.2349999999999999</v>
          </cell>
          <cell r="X159">
            <v>2.3149999999999999</v>
          </cell>
          <cell r="Y159">
            <v>2.7149999999999999</v>
          </cell>
          <cell r="Z159">
            <v>2.5750000000000002</v>
          </cell>
          <cell r="AA159">
            <v>2.4900000000000002</v>
          </cell>
          <cell r="AB159">
            <v>2.59</v>
          </cell>
          <cell r="AC159">
            <v>2.5049999999999999</v>
          </cell>
        </row>
        <row r="160">
          <cell r="A160">
            <v>36562</v>
          </cell>
          <cell r="B160">
            <v>2.44</v>
          </cell>
          <cell r="C160">
            <v>2.3650000000000002</v>
          </cell>
          <cell r="D160">
            <v>2.5950000000000002</v>
          </cell>
          <cell r="E160">
            <v>2.31</v>
          </cell>
          <cell r="F160">
            <v>2.5150000000000001</v>
          </cell>
          <cell r="G160">
            <v>0.15500000000000025</v>
          </cell>
          <cell r="H160">
            <v>0.22999999999999998</v>
          </cell>
          <cell r="I160">
            <v>7.4999999999999734E-2</v>
          </cell>
          <cell r="J160">
            <v>7.5000000000000178E-2</v>
          </cell>
          <cell r="K160">
            <v>0.14999999999999991</v>
          </cell>
          <cell r="L160">
            <v>5.500000000000016E-2</v>
          </cell>
          <cell r="M160">
            <v>2.46</v>
          </cell>
          <cell r="N160">
            <v>2.6749999999999998</v>
          </cell>
          <cell r="O160">
            <v>3.04</v>
          </cell>
          <cell r="P160">
            <v>2.29</v>
          </cell>
          <cell r="Q160">
            <v>2.3250000000000002</v>
          </cell>
          <cell r="R160">
            <v>7.9999999999999627E-2</v>
          </cell>
          <cell r="S160">
            <v>0.21499999999999986</v>
          </cell>
          <cell r="T160">
            <v>2.2599999999999998</v>
          </cell>
          <cell r="U160">
            <v>2.78</v>
          </cell>
          <cell r="V160">
            <v>2.27</v>
          </cell>
          <cell r="W160">
            <v>2.2349999999999999</v>
          </cell>
          <cell r="X160">
            <v>2.3149999999999999</v>
          </cell>
          <cell r="Y160">
            <v>2.7149999999999999</v>
          </cell>
          <cell r="Z160">
            <v>2.5750000000000002</v>
          </cell>
          <cell r="AA160">
            <v>2.4900000000000002</v>
          </cell>
          <cell r="AB160">
            <v>2.59</v>
          </cell>
          <cell r="AC160">
            <v>2.5049999999999999</v>
          </cell>
        </row>
        <row r="161">
          <cell r="A161">
            <v>36563</v>
          </cell>
          <cell r="B161">
            <v>2.44</v>
          </cell>
          <cell r="C161">
            <v>2.3650000000000002</v>
          </cell>
          <cell r="D161">
            <v>2.5950000000000002</v>
          </cell>
          <cell r="E161">
            <v>2.31</v>
          </cell>
          <cell r="F161">
            <v>2.5150000000000001</v>
          </cell>
          <cell r="G161">
            <v>0.15500000000000025</v>
          </cell>
          <cell r="H161">
            <v>0.22999999999999998</v>
          </cell>
          <cell r="I161">
            <v>7.4999999999999734E-2</v>
          </cell>
          <cell r="J161">
            <v>7.5000000000000178E-2</v>
          </cell>
          <cell r="K161">
            <v>0.14999999999999991</v>
          </cell>
          <cell r="L161">
            <v>5.500000000000016E-2</v>
          </cell>
          <cell r="M161">
            <v>2.46</v>
          </cell>
          <cell r="N161">
            <v>2.6749999999999998</v>
          </cell>
          <cell r="O161">
            <v>3.04</v>
          </cell>
          <cell r="P161">
            <v>2.29</v>
          </cell>
          <cell r="Q161">
            <v>2.3250000000000002</v>
          </cell>
          <cell r="R161">
            <v>7.9999999999999627E-2</v>
          </cell>
          <cell r="S161">
            <v>0.21499999999999986</v>
          </cell>
          <cell r="T161">
            <v>2.2599999999999998</v>
          </cell>
          <cell r="U161">
            <v>2.78</v>
          </cell>
          <cell r="V161">
            <v>2.27</v>
          </cell>
          <cell r="W161">
            <v>2.2349999999999999</v>
          </cell>
          <cell r="X161">
            <v>2.3149999999999999</v>
          </cell>
          <cell r="Y161">
            <v>2.7149999999999999</v>
          </cell>
          <cell r="Z161">
            <v>2.5750000000000002</v>
          </cell>
          <cell r="AA161">
            <v>2.4900000000000002</v>
          </cell>
          <cell r="AB161">
            <v>2.59</v>
          </cell>
          <cell r="AC161">
            <v>2.5049999999999999</v>
          </cell>
        </row>
        <row r="162">
          <cell r="A162">
            <v>36564</v>
          </cell>
          <cell r="B162">
            <v>2.4649999999999999</v>
          </cell>
          <cell r="C162">
            <v>2.4</v>
          </cell>
          <cell r="D162">
            <v>2.6349999999999998</v>
          </cell>
          <cell r="E162">
            <v>2.375</v>
          </cell>
          <cell r="F162">
            <v>2.5299999999999998</v>
          </cell>
          <cell r="G162">
            <v>0.16999999999999993</v>
          </cell>
          <cell r="H162">
            <v>0.23499999999999988</v>
          </cell>
          <cell r="I162">
            <v>6.4999999999999947E-2</v>
          </cell>
          <cell r="J162">
            <v>6.4999999999999947E-2</v>
          </cell>
          <cell r="K162">
            <v>0.12999999999999989</v>
          </cell>
          <cell r="L162">
            <v>2.4999999999999911E-2</v>
          </cell>
          <cell r="M162">
            <v>2.4700000000000002</v>
          </cell>
          <cell r="N162">
            <v>2.7</v>
          </cell>
          <cell r="O162">
            <v>3.0649999999999999</v>
          </cell>
          <cell r="P162">
            <v>2.3650000000000002</v>
          </cell>
          <cell r="Q162">
            <v>2.38</v>
          </cell>
          <cell r="R162">
            <v>6.5000000000000391E-2</v>
          </cell>
          <cell r="S162">
            <v>0.22999999999999998</v>
          </cell>
          <cell r="T162">
            <v>2.34</v>
          </cell>
          <cell r="U162">
            <v>2.81</v>
          </cell>
          <cell r="V162">
            <v>2.3149999999999999</v>
          </cell>
          <cell r="W162">
            <v>2.2999999999999998</v>
          </cell>
          <cell r="X162">
            <v>2.3849999999999998</v>
          </cell>
          <cell r="Y162">
            <v>2.74</v>
          </cell>
          <cell r="Z162">
            <v>2.61</v>
          </cell>
          <cell r="AA162">
            <v>2.5049999999999999</v>
          </cell>
          <cell r="AB162">
            <v>2.585</v>
          </cell>
          <cell r="AC162">
            <v>2.5249999999999999</v>
          </cell>
        </row>
        <row r="163">
          <cell r="A163">
            <v>36565</v>
          </cell>
          <cell r="B163">
            <v>2.34</v>
          </cell>
          <cell r="C163">
            <v>2.29</v>
          </cell>
          <cell r="D163">
            <v>2.5449999999999999</v>
          </cell>
          <cell r="E163">
            <v>2.2850000000000001</v>
          </cell>
          <cell r="F163">
            <v>2.3849999999999998</v>
          </cell>
          <cell r="G163">
            <v>0.20500000000000007</v>
          </cell>
          <cell r="H163">
            <v>0.25499999999999989</v>
          </cell>
          <cell r="I163">
            <v>4.9999999999999822E-2</v>
          </cell>
          <cell r="J163">
            <v>4.4999999999999929E-2</v>
          </cell>
          <cell r="K163">
            <v>9.4999999999999751E-2</v>
          </cell>
          <cell r="L163">
            <v>4.9999999999998934E-3</v>
          </cell>
          <cell r="M163">
            <v>2.35</v>
          </cell>
          <cell r="N163">
            <v>2.63</v>
          </cell>
          <cell r="O163">
            <v>2.9550000000000001</v>
          </cell>
          <cell r="P163">
            <v>2.2599999999999998</v>
          </cell>
          <cell r="Q163">
            <v>2.27</v>
          </cell>
          <cell r="R163">
            <v>8.4999999999999964E-2</v>
          </cell>
          <cell r="S163">
            <v>0.2799999999999998</v>
          </cell>
          <cell r="T163">
            <v>2.23</v>
          </cell>
          <cell r="U163">
            <v>2.6</v>
          </cell>
          <cell r="V163">
            <v>2.2200000000000002</v>
          </cell>
          <cell r="W163">
            <v>2.2250000000000001</v>
          </cell>
          <cell r="X163">
            <v>2.2949999999999999</v>
          </cell>
          <cell r="Y163">
            <v>2.605</v>
          </cell>
          <cell r="Z163">
            <v>2.4900000000000002</v>
          </cell>
          <cell r="AA163">
            <v>2.39</v>
          </cell>
          <cell r="AB163">
            <v>2.4700000000000002</v>
          </cell>
          <cell r="AC163">
            <v>2.415</v>
          </cell>
        </row>
        <row r="164">
          <cell r="A164">
            <v>36566</v>
          </cell>
          <cell r="B164">
            <v>2.39</v>
          </cell>
          <cell r="C164">
            <v>2.375</v>
          </cell>
          <cell r="D164">
            <v>2.5550000000000002</v>
          </cell>
          <cell r="E164">
            <v>2.335</v>
          </cell>
          <cell r="F164">
            <v>2.44</v>
          </cell>
          <cell r="G164">
            <v>0.16500000000000004</v>
          </cell>
          <cell r="H164">
            <v>0.18000000000000016</v>
          </cell>
          <cell r="I164">
            <v>1.5000000000000124E-2</v>
          </cell>
          <cell r="J164">
            <v>4.9999999999999822E-2</v>
          </cell>
          <cell r="K164">
            <v>6.4999999999999947E-2</v>
          </cell>
          <cell r="L164">
            <v>4.0000000000000036E-2</v>
          </cell>
          <cell r="M164">
            <v>2.415</v>
          </cell>
          <cell r="N164">
            <v>2.645</v>
          </cell>
          <cell r="O164">
            <v>3.0350000000000001</v>
          </cell>
          <cell r="P164">
            <v>2.3199999999999998</v>
          </cell>
          <cell r="Q164">
            <v>2.335</v>
          </cell>
          <cell r="R164">
            <v>8.9999999999999858E-2</v>
          </cell>
          <cell r="S164">
            <v>0.22999999999999998</v>
          </cell>
          <cell r="T164">
            <v>2.2799999999999998</v>
          </cell>
          <cell r="U164">
            <v>2.6150000000000002</v>
          </cell>
          <cell r="V164">
            <v>2.2749999999999999</v>
          </cell>
          <cell r="W164">
            <v>2.27</v>
          </cell>
          <cell r="X164">
            <v>2.3450000000000002</v>
          </cell>
          <cell r="Y164">
            <v>2.64</v>
          </cell>
          <cell r="Z164">
            <v>2.5099999999999998</v>
          </cell>
          <cell r="AA164">
            <v>2.41</v>
          </cell>
          <cell r="AB164">
            <v>2.5299999999999998</v>
          </cell>
          <cell r="AC164">
            <v>2.4300000000000002</v>
          </cell>
        </row>
        <row r="165">
          <cell r="A165">
            <v>36567</v>
          </cell>
          <cell r="B165">
            <v>2.415</v>
          </cell>
          <cell r="C165">
            <v>2.3849999999999998</v>
          </cell>
          <cell r="D165">
            <v>2.5750000000000002</v>
          </cell>
          <cell r="E165">
            <v>2.37</v>
          </cell>
          <cell r="F165">
            <v>2.4649999999999999</v>
          </cell>
          <cell r="G165">
            <v>0.16000000000000014</v>
          </cell>
          <cell r="H165">
            <v>0.19000000000000039</v>
          </cell>
          <cell r="I165">
            <v>3.0000000000000249E-2</v>
          </cell>
          <cell r="J165">
            <v>4.9999999999999822E-2</v>
          </cell>
          <cell r="K165">
            <v>8.0000000000000071E-2</v>
          </cell>
          <cell r="L165">
            <v>1.499999999999968E-2</v>
          </cell>
          <cell r="M165">
            <v>2.46</v>
          </cell>
          <cell r="N165">
            <v>2.65</v>
          </cell>
          <cell r="O165">
            <v>3.11</v>
          </cell>
          <cell r="P165">
            <v>2.355</v>
          </cell>
          <cell r="Q165">
            <v>2.37</v>
          </cell>
          <cell r="R165">
            <v>7.4999999999999734E-2</v>
          </cell>
          <cell r="S165">
            <v>0.18999999999999995</v>
          </cell>
          <cell r="T165">
            <v>2.34</v>
          </cell>
          <cell r="U165">
            <v>2.64</v>
          </cell>
          <cell r="V165">
            <v>2.335</v>
          </cell>
          <cell r="W165">
            <v>2.27</v>
          </cell>
          <cell r="X165">
            <v>2.3650000000000002</v>
          </cell>
          <cell r="Y165">
            <v>2.66</v>
          </cell>
          <cell r="Z165">
            <v>2.5249999999999999</v>
          </cell>
          <cell r="AA165">
            <v>2.4300000000000002</v>
          </cell>
          <cell r="AB165">
            <v>2.5649999999999999</v>
          </cell>
          <cell r="AC165">
            <v>2.4649999999999999</v>
          </cell>
        </row>
        <row r="166">
          <cell r="A166">
            <v>36568</v>
          </cell>
          <cell r="B166">
            <v>2.41</v>
          </cell>
          <cell r="C166">
            <v>2.34</v>
          </cell>
          <cell r="D166">
            <v>2.57</v>
          </cell>
          <cell r="E166">
            <v>2.35</v>
          </cell>
          <cell r="F166">
            <v>2.4500000000000002</v>
          </cell>
          <cell r="G166">
            <v>0.1599999999999997</v>
          </cell>
          <cell r="H166">
            <v>0.22999999999999998</v>
          </cell>
          <cell r="I166">
            <v>7.0000000000000284E-2</v>
          </cell>
          <cell r="J166">
            <v>4.0000000000000036E-2</v>
          </cell>
          <cell r="K166">
            <v>0.11000000000000032</v>
          </cell>
          <cell r="L166">
            <v>-1.0000000000000231E-2</v>
          </cell>
          <cell r="M166">
            <v>2.4700000000000002</v>
          </cell>
          <cell r="N166">
            <v>2.6549999999999998</v>
          </cell>
          <cell r="O166">
            <v>3.145</v>
          </cell>
          <cell r="P166">
            <v>2.36</v>
          </cell>
          <cell r="Q166">
            <v>2.38</v>
          </cell>
          <cell r="R166">
            <v>8.4999999999999964E-2</v>
          </cell>
          <cell r="S166">
            <v>0.18499999999999961</v>
          </cell>
          <cell r="T166">
            <v>2.33</v>
          </cell>
          <cell r="U166">
            <v>2.65</v>
          </cell>
          <cell r="V166">
            <v>2.3149999999999999</v>
          </cell>
          <cell r="W166">
            <v>2.2749999999999999</v>
          </cell>
          <cell r="X166">
            <v>2.35</v>
          </cell>
          <cell r="Y166">
            <v>2.6749999999999998</v>
          </cell>
          <cell r="Z166">
            <v>2.52</v>
          </cell>
          <cell r="AA166">
            <v>2.4350000000000001</v>
          </cell>
          <cell r="AB166">
            <v>2.5649999999999999</v>
          </cell>
          <cell r="AC166">
            <v>2.4649999999999999</v>
          </cell>
        </row>
        <row r="167">
          <cell r="A167">
            <v>36569</v>
          </cell>
          <cell r="B167">
            <v>2.41</v>
          </cell>
          <cell r="C167">
            <v>2.34</v>
          </cell>
          <cell r="D167">
            <v>2.57</v>
          </cell>
          <cell r="E167">
            <v>2.35</v>
          </cell>
          <cell r="F167">
            <v>2.4500000000000002</v>
          </cell>
          <cell r="G167">
            <v>0.1599999999999997</v>
          </cell>
          <cell r="H167">
            <v>0.22999999999999998</v>
          </cell>
          <cell r="I167">
            <v>7.0000000000000284E-2</v>
          </cell>
          <cell r="J167">
            <v>4.0000000000000036E-2</v>
          </cell>
          <cell r="K167">
            <v>0.11000000000000032</v>
          </cell>
          <cell r="L167">
            <v>-1.0000000000000231E-2</v>
          </cell>
          <cell r="M167">
            <v>2.4700000000000002</v>
          </cell>
          <cell r="N167">
            <v>2.6549999999999998</v>
          </cell>
          <cell r="O167">
            <v>3.145</v>
          </cell>
          <cell r="P167">
            <v>2.36</v>
          </cell>
          <cell r="Q167">
            <v>2.38</v>
          </cell>
          <cell r="R167">
            <v>8.4999999999999964E-2</v>
          </cell>
          <cell r="S167">
            <v>0.18499999999999961</v>
          </cell>
          <cell r="T167">
            <v>2.33</v>
          </cell>
          <cell r="U167">
            <v>2.65</v>
          </cell>
          <cell r="V167">
            <v>2.3149999999999999</v>
          </cell>
          <cell r="W167">
            <v>2.2749999999999999</v>
          </cell>
          <cell r="X167">
            <v>2.35</v>
          </cell>
          <cell r="Y167">
            <v>2.6749999999999998</v>
          </cell>
          <cell r="Z167">
            <v>2.52</v>
          </cell>
          <cell r="AA167">
            <v>2.4350000000000001</v>
          </cell>
          <cell r="AB167">
            <v>2.5649999999999999</v>
          </cell>
          <cell r="AC167">
            <v>2.4649999999999999</v>
          </cell>
        </row>
        <row r="168">
          <cell r="A168">
            <v>36570</v>
          </cell>
          <cell r="B168">
            <v>2.41</v>
          </cell>
          <cell r="C168">
            <v>2.34</v>
          </cell>
          <cell r="D168">
            <v>2.57</v>
          </cell>
          <cell r="E168">
            <v>2.35</v>
          </cell>
          <cell r="F168">
            <v>2.4500000000000002</v>
          </cell>
          <cell r="G168">
            <v>0.1599999999999997</v>
          </cell>
          <cell r="H168">
            <v>0.22999999999999998</v>
          </cell>
          <cell r="I168">
            <v>7.0000000000000284E-2</v>
          </cell>
          <cell r="J168">
            <v>4.0000000000000036E-2</v>
          </cell>
          <cell r="K168">
            <v>0.11000000000000032</v>
          </cell>
          <cell r="L168">
            <v>-1.0000000000000231E-2</v>
          </cell>
          <cell r="M168">
            <v>2.4700000000000002</v>
          </cell>
          <cell r="N168">
            <v>2.6549999999999998</v>
          </cell>
          <cell r="O168">
            <v>3.145</v>
          </cell>
          <cell r="P168">
            <v>2.36</v>
          </cell>
          <cell r="Q168">
            <v>2.38</v>
          </cell>
          <cell r="R168">
            <v>8.4999999999999964E-2</v>
          </cell>
          <cell r="S168">
            <v>0.18499999999999961</v>
          </cell>
          <cell r="T168">
            <v>2.33</v>
          </cell>
          <cell r="U168">
            <v>2.65</v>
          </cell>
          <cell r="V168">
            <v>2.3149999999999999</v>
          </cell>
          <cell r="W168">
            <v>2.2749999999999999</v>
          </cell>
          <cell r="X168">
            <v>2.35</v>
          </cell>
          <cell r="Y168">
            <v>2.6749999999999998</v>
          </cell>
          <cell r="Z168">
            <v>2.52</v>
          </cell>
          <cell r="AA168">
            <v>2.4350000000000001</v>
          </cell>
          <cell r="AB168">
            <v>2.5649999999999999</v>
          </cell>
          <cell r="AC168">
            <v>2.4649999999999999</v>
          </cell>
        </row>
        <row r="169">
          <cell r="A169">
            <v>36571</v>
          </cell>
          <cell r="B169">
            <v>2.38</v>
          </cell>
          <cell r="C169">
            <v>2.3450000000000002</v>
          </cell>
          <cell r="D169">
            <v>2.5750000000000002</v>
          </cell>
          <cell r="E169">
            <v>2.3450000000000002</v>
          </cell>
          <cell r="F169">
            <v>2.4350000000000001</v>
          </cell>
          <cell r="G169">
            <v>0.19500000000000028</v>
          </cell>
          <cell r="H169">
            <v>0.22999999999999998</v>
          </cell>
          <cell r="I169">
            <v>3.4999999999999698E-2</v>
          </cell>
          <cell r="J169">
            <v>5.500000000000016E-2</v>
          </cell>
          <cell r="K169">
            <v>8.9999999999999858E-2</v>
          </cell>
          <cell r="L169">
            <v>0</v>
          </cell>
          <cell r="M169">
            <v>2.46</v>
          </cell>
          <cell r="N169">
            <v>2.6850000000000001</v>
          </cell>
          <cell r="O169">
            <v>3.0649999999999999</v>
          </cell>
          <cell r="P169">
            <v>2.3199999999999998</v>
          </cell>
          <cell r="Q169">
            <v>2.355</v>
          </cell>
          <cell r="R169">
            <v>0.10999999999999988</v>
          </cell>
          <cell r="S169">
            <v>0.22500000000000009</v>
          </cell>
          <cell r="T169">
            <v>2.3149999999999999</v>
          </cell>
          <cell r="U169">
            <v>2.61</v>
          </cell>
          <cell r="V169">
            <v>2.31</v>
          </cell>
          <cell r="W169">
            <v>2.2850000000000001</v>
          </cell>
          <cell r="X169">
            <v>2.355</v>
          </cell>
          <cell r="Y169">
            <v>2.625</v>
          </cell>
          <cell r="Z169">
            <v>2.5049999999999999</v>
          </cell>
          <cell r="AA169">
            <v>2.41</v>
          </cell>
          <cell r="AB169">
            <v>2.52</v>
          </cell>
          <cell r="AC169">
            <v>2.4300000000000002</v>
          </cell>
        </row>
        <row r="170">
          <cell r="A170">
            <v>36572</v>
          </cell>
          <cell r="B170">
            <v>2.4300000000000002</v>
          </cell>
          <cell r="C170">
            <v>2.4</v>
          </cell>
          <cell r="D170">
            <v>2.6</v>
          </cell>
          <cell r="E170">
            <v>2.37</v>
          </cell>
          <cell r="F170">
            <v>2.4649999999999999</v>
          </cell>
          <cell r="G170">
            <v>0.16999999999999993</v>
          </cell>
          <cell r="H170">
            <v>0.20000000000000018</v>
          </cell>
          <cell r="I170">
            <v>3.0000000000000249E-2</v>
          </cell>
          <cell r="J170">
            <v>3.4999999999999698E-2</v>
          </cell>
          <cell r="K170">
            <v>6.4999999999999947E-2</v>
          </cell>
          <cell r="L170">
            <v>2.9999999999999805E-2</v>
          </cell>
          <cell r="M170">
            <v>2.4750000000000001</v>
          </cell>
          <cell r="N170">
            <v>2.7149999999999999</v>
          </cell>
          <cell r="O170">
            <v>3.145</v>
          </cell>
          <cell r="P170">
            <v>2.3650000000000002</v>
          </cell>
          <cell r="Q170">
            <v>2.375</v>
          </cell>
          <cell r="R170">
            <v>0.11499999999999977</v>
          </cell>
          <cell r="S170">
            <v>0.23999999999999977</v>
          </cell>
          <cell r="T170">
            <v>2.335</v>
          </cell>
          <cell r="U170">
            <v>2.61</v>
          </cell>
          <cell r="V170">
            <v>2.335</v>
          </cell>
          <cell r="W170">
            <v>2.3050000000000002</v>
          </cell>
          <cell r="X170">
            <v>2.395</v>
          </cell>
          <cell r="Y170">
            <v>2.65</v>
          </cell>
          <cell r="Z170">
            <v>2.5299999999999998</v>
          </cell>
          <cell r="AA170">
            <v>2.46</v>
          </cell>
          <cell r="AB170">
            <v>2.585</v>
          </cell>
          <cell r="AC170">
            <v>2.4750000000000001</v>
          </cell>
        </row>
        <row r="171">
          <cell r="A171">
            <v>36573</v>
          </cell>
          <cell r="B171">
            <v>2.48</v>
          </cell>
          <cell r="C171">
            <v>2.4449999999999998</v>
          </cell>
          <cell r="D171">
            <v>2.625</v>
          </cell>
          <cell r="E171">
            <v>2.41</v>
          </cell>
          <cell r="F171">
            <v>2.5099999999999998</v>
          </cell>
          <cell r="G171">
            <v>0.14500000000000002</v>
          </cell>
          <cell r="H171">
            <v>0.18000000000000016</v>
          </cell>
          <cell r="I171">
            <v>3.5000000000000142E-2</v>
          </cell>
          <cell r="J171">
            <v>2.9999999999999805E-2</v>
          </cell>
          <cell r="K171">
            <v>6.4999999999999947E-2</v>
          </cell>
          <cell r="L171">
            <v>3.4999999999999698E-2</v>
          </cell>
          <cell r="M171">
            <v>2.5249999999999999</v>
          </cell>
          <cell r="N171">
            <v>2.7250000000000001</v>
          </cell>
          <cell r="O171">
            <v>3.15</v>
          </cell>
          <cell r="P171">
            <v>2.4049999999999998</v>
          </cell>
          <cell r="Q171">
            <v>2.4</v>
          </cell>
          <cell r="R171">
            <v>0.10000000000000009</v>
          </cell>
          <cell r="S171">
            <v>0.20000000000000018</v>
          </cell>
          <cell r="T171">
            <v>2.34</v>
          </cell>
          <cell r="U171">
            <v>2.645</v>
          </cell>
          <cell r="V171">
            <v>2.37</v>
          </cell>
          <cell r="W171">
            <v>2.355</v>
          </cell>
          <cell r="X171">
            <v>2.4249999999999998</v>
          </cell>
          <cell r="Y171">
            <v>2.6749999999999998</v>
          </cell>
          <cell r="Z171">
            <v>2.57</v>
          </cell>
          <cell r="AA171">
            <v>2.4950000000000001</v>
          </cell>
          <cell r="AB171">
            <v>2.6150000000000002</v>
          </cell>
          <cell r="AC171">
            <v>2.5099999999999998</v>
          </cell>
        </row>
        <row r="172">
          <cell r="A172">
            <v>36574</v>
          </cell>
          <cell r="B172">
            <v>2.4700000000000002</v>
          </cell>
          <cell r="C172">
            <v>2.4449999999999998</v>
          </cell>
          <cell r="D172">
            <v>2.62</v>
          </cell>
          <cell r="E172">
            <v>2.39</v>
          </cell>
          <cell r="F172">
            <v>2.5150000000000001</v>
          </cell>
          <cell r="G172">
            <v>0.14999999999999991</v>
          </cell>
          <cell r="H172">
            <v>0.17500000000000027</v>
          </cell>
          <cell r="I172">
            <v>2.5000000000000355E-2</v>
          </cell>
          <cell r="J172">
            <v>4.4999999999999929E-2</v>
          </cell>
          <cell r="K172">
            <v>7.0000000000000284E-2</v>
          </cell>
          <cell r="L172">
            <v>5.4999999999999716E-2</v>
          </cell>
          <cell r="M172">
            <v>2.5</v>
          </cell>
          <cell r="N172">
            <v>2.72</v>
          </cell>
          <cell r="O172">
            <v>3.145</v>
          </cell>
          <cell r="P172">
            <v>2.3849999999999998</v>
          </cell>
          <cell r="Q172">
            <v>2.395</v>
          </cell>
          <cell r="R172">
            <v>0.10000000000000009</v>
          </cell>
          <cell r="S172">
            <v>0.2200000000000002</v>
          </cell>
          <cell r="T172">
            <v>2.355</v>
          </cell>
          <cell r="U172">
            <v>2.6549999999999998</v>
          </cell>
          <cell r="V172">
            <v>2.3650000000000002</v>
          </cell>
          <cell r="W172">
            <v>2.355</v>
          </cell>
          <cell r="X172">
            <v>2.4049999999999998</v>
          </cell>
          <cell r="Y172">
            <v>2.6949999999999998</v>
          </cell>
          <cell r="Z172">
            <v>2.57</v>
          </cell>
          <cell r="AA172">
            <v>2.4900000000000002</v>
          </cell>
          <cell r="AB172">
            <v>2.59</v>
          </cell>
          <cell r="AC172">
            <v>2.5150000000000001</v>
          </cell>
        </row>
        <row r="173">
          <cell r="A173">
            <v>36575</v>
          </cell>
          <cell r="B173">
            <v>2.4649999999999999</v>
          </cell>
          <cell r="C173">
            <v>2.44</v>
          </cell>
          <cell r="D173">
            <v>2.645</v>
          </cell>
          <cell r="E173">
            <v>2.41</v>
          </cell>
          <cell r="F173">
            <v>2.5099999999999998</v>
          </cell>
          <cell r="G173">
            <v>0.18000000000000016</v>
          </cell>
          <cell r="H173">
            <v>0.20500000000000007</v>
          </cell>
          <cell r="I173">
            <v>2.4999999999999911E-2</v>
          </cell>
          <cell r="J173">
            <v>4.4999999999999929E-2</v>
          </cell>
          <cell r="K173">
            <v>6.999999999999984E-2</v>
          </cell>
          <cell r="L173">
            <v>2.9999999999999805E-2</v>
          </cell>
          <cell r="M173">
            <v>2.5299999999999998</v>
          </cell>
          <cell r="N173">
            <v>2.74</v>
          </cell>
          <cell r="O173">
            <v>3.17</v>
          </cell>
          <cell r="P173">
            <v>2.4049999999999998</v>
          </cell>
          <cell r="Q173">
            <v>2.41</v>
          </cell>
          <cell r="R173">
            <v>9.5000000000000195E-2</v>
          </cell>
          <cell r="S173">
            <v>0.21000000000000041</v>
          </cell>
          <cell r="T173">
            <v>2.3650000000000002</v>
          </cell>
          <cell r="U173">
            <v>2.645</v>
          </cell>
          <cell r="V173">
            <v>2.375</v>
          </cell>
          <cell r="W173">
            <v>2.355</v>
          </cell>
          <cell r="X173">
            <v>2.41</v>
          </cell>
          <cell r="Y173">
            <v>2.69</v>
          </cell>
          <cell r="Z173">
            <v>2.5750000000000002</v>
          </cell>
          <cell r="AA173">
            <v>2.5</v>
          </cell>
          <cell r="AB173">
            <v>2.58</v>
          </cell>
          <cell r="AC173">
            <v>2.5099999999999998</v>
          </cell>
        </row>
        <row r="174">
          <cell r="A174">
            <v>36576</v>
          </cell>
          <cell r="B174">
            <v>2.4649999999999999</v>
          </cell>
          <cell r="C174">
            <v>2.44</v>
          </cell>
          <cell r="D174">
            <v>2.645</v>
          </cell>
          <cell r="E174">
            <v>2.41</v>
          </cell>
          <cell r="F174">
            <v>2.5099999999999998</v>
          </cell>
          <cell r="G174">
            <v>0.18000000000000016</v>
          </cell>
          <cell r="H174">
            <v>0.20500000000000007</v>
          </cell>
          <cell r="I174">
            <v>2.4999999999999911E-2</v>
          </cell>
          <cell r="J174">
            <v>4.4999999999999929E-2</v>
          </cell>
          <cell r="K174">
            <v>6.999999999999984E-2</v>
          </cell>
          <cell r="L174">
            <v>2.9999999999999805E-2</v>
          </cell>
          <cell r="M174">
            <v>2.5299999999999998</v>
          </cell>
          <cell r="N174">
            <v>2.74</v>
          </cell>
          <cell r="O174">
            <v>3.17</v>
          </cell>
          <cell r="P174">
            <v>2.4049999999999998</v>
          </cell>
          <cell r="Q174">
            <v>2.41</v>
          </cell>
          <cell r="R174">
            <v>9.5000000000000195E-2</v>
          </cell>
          <cell r="S174">
            <v>0.21000000000000041</v>
          </cell>
          <cell r="T174">
            <v>2.3650000000000002</v>
          </cell>
          <cell r="U174">
            <v>2.645</v>
          </cell>
          <cell r="V174">
            <v>2.375</v>
          </cell>
          <cell r="W174">
            <v>2.355</v>
          </cell>
          <cell r="X174">
            <v>2.41</v>
          </cell>
          <cell r="Y174">
            <v>2.69</v>
          </cell>
          <cell r="Z174">
            <v>2.5750000000000002</v>
          </cell>
          <cell r="AA174">
            <v>2.5</v>
          </cell>
          <cell r="AB174">
            <v>2.58</v>
          </cell>
          <cell r="AC174">
            <v>2.5099999999999998</v>
          </cell>
        </row>
        <row r="175">
          <cell r="A175">
            <v>36577</v>
          </cell>
          <cell r="B175">
            <v>2.4649999999999999</v>
          </cell>
          <cell r="C175">
            <v>2.44</v>
          </cell>
          <cell r="D175">
            <v>2.645</v>
          </cell>
          <cell r="E175">
            <v>2.41</v>
          </cell>
          <cell r="F175">
            <v>2.5099999999999998</v>
          </cell>
          <cell r="G175">
            <v>0.18000000000000016</v>
          </cell>
          <cell r="H175">
            <v>0.20500000000000007</v>
          </cell>
          <cell r="I175">
            <v>2.4999999999999911E-2</v>
          </cell>
          <cell r="J175">
            <v>4.4999999999999929E-2</v>
          </cell>
          <cell r="K175">
            <v>6.999999999999984E-2</v>
          </cell>
          <cell r="L175">
            <v>2.9999999999999805E-2</v>
          </cell>
          <cell r="M175">
            <v>2.5299999999999998</v>
          </cell>
          <cell r="N175">
            <v>2.74</v>
          </cell>
          <cell r="O175">
            <v>3.17</v>
          </cell>
          <cell r="P175">
            <v>2.4049999999999998</v>
          </cell>
          <cell r="Q175">
            <v>2.41</v>
          </cell>
          <cell r="R175">
            <v>9.5000000000000195E-2</v>
          </cell>
          <cell r="S175">
            <v>0.21000000000000041</v>
          </cell>
          <cell r="T175">
            <v>2.3650000000000002</v>
          </cell>
          <cell r="U175">
            <v>2.645</v>
          </cell>
          <cell r="V175">
            <v>2.375</v>
          </cell>
          <cell r="W175">
            <v>2.355</v>
          </cell>
          <cell r="X175">
            <v>2.41</v>
          </cell>
          <cell r="Y175">
            <v>2.69</v>
          </cell>
          <cell r="Z175">
            <v>2.5750000000000002</v>
          </cell>
          <cell r="AA175">
            <v>2.5</v>
          </cell>
          <cell r="AB175">
            <v>2.58</v>
          </cell>
          <cell r="AC175">
            <v>2.5099999999999998</v>
          </cell>
        </row>
        <row r="176">
          <cell r="A176">
            <v>36578</v>
          </cell>
          <cell r="B176">
            <v>2.4649999999999999</v>
          </cell>
          <cell r="C176">
            <v>2.44</v>
          </cell>
          <cell r="D176">
            <v>2.645</v>
          </cell>
          <cell r="E176">
            <v>2.41</v>
          </cell>
          <cell r="F176">
            <v>2.5099999999999998</v>
          </cell>
          <cell r="G176">
            <v>0.18000000000000016</v>
          </cell>
          <cell r="H176">
            <v>0.20500000000000007</v>
          </cell>
          <cell r="I176">
            <v>2.4999999999999911E-2</v>
          </cell>
          <cell r="J176">
            <v>4.4999999999999929E-2</v>
          </cell>
          <cell r="K176">
            <v>6.999999999999984E-2</v>
          </cell>
          <cell r="L176">
            <v>2.9999999999999805E-2</v>
          </cell>
          <cell r="M176">
            <v>2.5299999999999998</v>
          </cell>
          <cell r="N176">
            <v>2.74</v>
          </cell>
          <cell r="O176">
            <v>3.17</v>
          </cell>
          <cell r="P176">
            <v>2.4049999999999998</v>
          </cell>
          <cell r="Q176">
            <v>2.41</v>
          </cell>
          <cell r="R176">
            <v>9.5000000000000195E-2</v>
          </cell>
          <cell r="S176">
            <v>0.21000000000000041</v>
          </cell>
          <cell r="T176">
            <v>2.3650000000000002</v>
          </cell>
          <cell r="U176">
            <v>2.645</v>
          </cell>
          <cell r="V176">
            <v>2.375</v>
          </cell>
          <cell r="W176">
            <v>2.355</v>
          </cell>
          <cell r="X176">
            <v>2.41</v>
          </cell>
          <cell r="Y176">
            <v>2.69</v>
          </cell>
          <cell r="Z176">
            <v>2.5750000000000002</v>
          </cell>
          <cell r="AA176">
            <v>2.5</v>
          </cell>
          <cell r="AB176">
            <v>2.58</v>
          </cell>
          <cell r="AC176">
            <v>2.5099999999999998</v>
          </cell>
        </row>
        <row r="177">
          <cell r="A177">
            <v>36579</v>
          </cell>
          <cell r="B177">
            <v>2.3849999999999998</v>
          </cell>
          <cell r="C177">
            <v>2.355</v>
          </cell>
          <cell r="D177">
            <v>2.63</v>
          </cell>
          <cell r="E177">
            <v>2.34</v>
          </cell>
          <cell r="F177">
            <v>2.4350000000000001</v>
          </cell>
          <cell r="G177">
            <v>0.24500000000000011</v>
          </cell>
          <cell r="H177">
            <v>0.27499999999999991</v>
          </cell>
          <cell r="I177">
            <v>2.9999999999999805E-2</v>
          </cell>
          <cell r="J177">
            <v>5.0000000000000266E-2</v>
          </cell>
          <cell r="K177">
            <v>8.0000000000000071E-2</v>
          </cell>
          <cell r="L177">
            <v>1.5000000000000124E-2</v>
          </cell>
          <cell r="M177">
            <v>2.4649999999999999</v>
          </cell>
          <cell r="N177">
            <v>2.71</v>
          </cell>
          <cell r="O177">
            <v>3.08</v>
          </cell>
          <cell r="P177">
            <v>2.31</v>
          </cell>
          <cell r="Q177">
            <v>2.35</v>
          </cell>
          <cell r="R177">
            <v>8.0000000000000071E-2</v>
          </cell>
          <cell r="S177">
            <v>0.24500000000000011</v>
          </cell>
          <cell r="T177">
            <v>2.3149999999999999</v>
          </cell>
          <cell r="U177">
            <v>2.5449999999999999</v>
          </cell>
          <cell r="V177">
            <v>2.3050000000000002</v>
          </cell>
          <cell r="W177">
            <v>2.2999999999999998</v>
          </cell>
          <cell r="X177">
            <v>2.355</v>
          </cell>
          <cell r="Y177">
            <v>2.585</v>
          </cell>
          <cell r="Z177">
            <v>2.5049999999999999</v>
          </cell>
          <cell r="AA177">
            <v>2.395</v>
          </cell>
          <cell r="AB177">
            <v>2.4500000000000002</v>
          </cell>
          <cell r="AC177">
            <v>2.415</v>
          </cell>
        </row>
        <row r="178">
          <cell r="A178">
            <v>36580</v>
          </cell>
          <cell r="B178">
            <v>2.35</v>
          </cell>
          <cell r="C178">
            <v>2.34</v>
          </cell>
          <cell r="D178">
            <v>2.5950000000000002</v>
          </cell>
          <cell r="E178">
            <v>2.2850000000000001</v>
          </cell>
          <cell r="F178">
            <v>2.38</v>
          </cell>
          <cell r="G178">
            <v>0.24500000000000011</v>
          </cell>
          <cell r="H178">
            <v>0.25500000000000034</v>
          </cell>
          <cell r="I178">
            <v>1.0000000000000231E-2</v>
          </cell>
          <cell r="J178">
            <v>2.9999999999999805E-2</v>
          </cell>
          <cell r="K178">
            <v>4.0000000000000036E-2</v>
          </cell>
          <cell r="L178">
            <v>5.4999999999999716E-2</v>
          </cell>
          <cell r="M178">
            <v>2.4249999999999998</v>
          </cell>
          <cell r="N178">
            <v>2.6850000000000001</v>
          </cell>
          <cell r="O178">
            <v>3.0550000000000002</v>
          </cell>
          <cell r="P178">
            <v>2.27</v>
          </cell>
          <cell r="Q178">
            <v>2.3199999999999998</v>
          </cell>
          <cell r="R178">
            <v>8.9999999999999858E-2</v>
          </cell>
          <cell r="S178">
            <v>0.26000000000000023</v>
          </cell>
          <cell r="T178">
            <v>2.2599999999999998</v>
          </cell>
          <cell r="U178">
            <v>2.5</v>
          </cell>
          <cell r="V178">
            <v>2.25</v>
          </cell>
          <cell r="W178">
            <v>2.2450000000000001</v>
          </cell>
          <cell r="X178">
            <v>2.2799999999999998</v>
          </cell>
          <cell r="Y178">
            <v>2.5350000000000001</v>
          </cell>
          <cell r="Z178">
            <v>2.4550000000000001</v>
          </cell>
          <cell r="AA178">
            <v>2.33</v>
          </cell>
          <cell r="AB178">
            <v>2.38</v>
          </cell>
          <cell r="AC178">
            <v>2.35</v>
          </cell>
        </row>
        <row r="179">
          <cell r="A179">
            <v>36581</v>
          </cell>
          <cell r="B179">
            <v>2.375</v>
          </cell>
          <cell r="C179">
            <v>2.35</v>
          </cell>
          <cell r="D179">
            <v>2.61</v>
          </cell>
          <cell r="E179">
            <v>2.31</v>
          </cell>
          <cell r="F179">
            <v>2.41</v>
          </cell>
          <cell r="G179">
            <v>0.23499999999999988</v>
          </cell>
          <cell r="H179">
            <v>0.25999999999999979</v>
          </cell>
          <cell r="I179">
            <v>2.4999999999999911E-2</v>
          </cell>
          <cell r="J179">
            <v>3.5000000000000142E-2</v>
          </cell>
          <cell r="K179">
            <v>6.0000000000000053E-2</v>
          </cell>
          <cell r="L179">
            <v>4.0000000000000036E-2</v>
          </cell>
          <cell r="M179">
            <v>2.4500000000000002</v>
          </cell>
          <cell r="N179">
            <v>2.7</v>
          </cell>
          <cell r="O179">
            <v>3.105</v>
          </cell>
          <cell r="P179">
            <v>2.3050000000000002</v>
          </cell>
          <cell r="Q179">
            <v>2.335</v>
          </cell>
          <cell r="R179">
            <v>9.0000000000000302E-2</v>
          </cell>
          <cell r="S179">
            <v>0.25</v>
          </cell>
          <cell r="T179">
            <v>2.3050000000000002</v>
          </cell>
          <cell r="U179">
            <v>2.5150000000000001</v>
          </cell>
          <cell r="V179">
            <v>2.2549999999999999</v>
          </cell>
          <cell r="W179">
            <v>2.2650000000000001</v>
          </cell>
          <cell r="X179">
            <v>2.3149999999999999</v>
          </cell>
          <cell r="Y179">
            <v>2.5649999999999999</v>
          </cell>
          <cell r="Z179">
            <v>2.4849999999999999</v>
          </cell>
          <cell r="AA179">
            <v>2.35</v>
          </cell>
          <cell r="AB179">
            <v>2.42</v>
          </cell>
          <cell r="AC179">
            <v>2.375</v>
          </cell>
        </row>
        <row r="180">
          <cell r="A180">
            <v>36582</v>
          </cell>
          <cell r="B180">
            <v>2.375</v>
          </cell>
          <cell r="C180">
            <v>2.36</v>
          </cell>
          <cell r="D180">
            <v>2.6</v>
          </cell>
          <cell r="E180">
            <v>2.31</v>
          </cell>
          <cell r="F180">
            <v>2.4249999999999998</v>
          </cell>
          <cell r="G180">
            <v>0.22500000000000009</v>
          </cell>
          <cell r="H180">
            <v>0.24000000000000021</v>
          </cell>
          <cell r="I180">
            <v>1.5000000000000124E-2</v>
          </cell>
          <cell r="J180">
            <v>4.9999999999999822E-2</v>
          </cell>
          <cell r="K180">
            <v>6.4999999999999947E-2</v>
          </cell>
          <cell r="L180">
            <v>4.9999999999999822E-2</v>
          </cell>
          <cell r="M180">
            <v>2.4449999999999998</v>
          </cell>
          <cell r="N180">
            <v>2.68</v>
          </cell>
          <cell r="O180">
            <v>3.125</v>
          </cell>
          <cell r="P180">
            <v>2.3149999999999999</v>
          </cell>
          <cell r="Q180">
            <v>2.34</v>
          </cell>
          <cell r="R180">
            <v>8.0000000000000071E-2</v>
          </cell>
          <cell r="S180">
            <v>0.23500000000000032</v>
          </cell>
          <cell r="T180">
            <v>2.2949999999999999</v>
          </cell>
          <cell r="U180">
            <v>2.5150000000000001</v>
          </cell>
          <cell r="V180">
            <v>2.2599999999999998</v>
          </cell>
          <cell r="W180">
            <v>2.2599999999999998</v>
          </cell>
          <cell r="X180">
            <v>2.3050000000000002</v>
          </cell>
          <cell r="Y180">
            <v>2.57</v>
          </cell>
          <cell r="Z180">
            <v>2.48</v>
          </cell>
          <cell r="AA180">
            <v>2.39</v>
          </cell>
          <cell r="AB180">
            <v>2.4649999999999999</v>
          </cell>
          <cell r="AC180">
            <v>2.395</v>
          </cell>
        </row>
        <row r="181">
          <cell r="A181">
            <v>36583</v>
          </cell>
          <cell r="B181">
            <v>2.375</v>
          </cell>
          <cell r="C181">
            <v>2.36</v>
          </cell>
          <cell r="D181">
            <v>2.6</v>
          </cell>
          <cell r="E181">
            <v>2.31</v>
          </cell>
          <cell r="F181">
            <v>2.4249999999999998</v>
          </cell>
          <cell r="G181">
            <v>0.22500000000000009</v>
          </cell>
          <cell r="H181">
            <v>0.24000000000000021</v>
          </cell>
          <cell r="I181">
            <v>1.5000000000000124E-2</v>
          </cell>
          <cell r="J181">
            <v>4.9999999999999822E-2</v>
          </cell>
          <cell r="K181">
            <v>6.4999999999999947E-2</v>
          </cell>
          <cell r="L181">
            <v>4.9999999999999822E-2</v>
          </cell>
          <cell r="M181">
            <v>2.4449999999999998</v>
          </cell>
          <cell r="N181">
            <v>2.68</v>
          </cell>
          <cell r="O181">
            <v>3.125</v>
          </cell>
          <cell r="P181">
            <v>2.3149999999999999</v>
          </cell>
          <cell r="Q181">
            <v>2.34</v>
          </cell>
          <cell r="R181">
            <v>8.0000000000000071E-2</v>
          </cell>
          <cell r="S181">
            <v>0.23500000000000032</v>
          </cell>
          <cell r="T181">
            <v>2.2949999999999999</v>
          </cell>
          <cell r="U181">
            <v>2.5150000000000001</v>
          </cell>
          <cell r="V181">
            <v>2.2599999999999998</v>
          </cell>
          <cell r="W181">
            <v>2.2599999999999998</v>
          </cell>
          <cell r="X181">
            <v>2.3050000000000002</v>
          </cell>
          <cell r="Y181">
            <v>2.57</v>
          </cell>
          <cell r="Z181">
            <v>2.48</v>
          </cell>
          <cell r="AA181">
            <v>2.39</v>
          </cell>
          <cell r="AB181">
            <v>2.4649999999999999</v>
          </cell>
          <cell r="AC181">
            <v>2.395</v>
          </cell>
        </row>
        <row r="182">
          <cell r="A182">
            <v>36584</v>
          </cell>
          <cell r="B182">
            <v>2.375</v>
          </cell>
          <cell r="C182">
            <v>2.36</v>
          </cell>
          <cell r="D182">
            <v>2.6</v>
          </cell>
          <cell r="E182">
            <v>2.31</v>
          </cell>
          <cell r="F182">
            <v>2.4249999999999998</v>
          </cell>
          <cell r="G182">
            <v>0.22500000000000009</v>
          </cell>
          <cell r="H182">
            <v>0.24000000000000021</v>
          </cell>
          <cell r="I182">
            <v>1.5000000000000124E-2</v>
          </cell>
          <cell r="J182">
            <v>4.9999999999999822E-2</v>
          </cell>
          <cell r="K182">
            <v>6.4999999999999947E-2</v>
          </cell>
          <cell r="L182">
            <v>4.9999999999999822E-2</v>
          </cell>
          <cell r="M182">
            <v>2.4449999999999998</v>
          </cell>
          <cell r="N182">
            <v>2.68</v>
          </cell>
          <cell r="O182">
            <v>3.125</v>
          </cell>
          <cell r="P182">
            <v>2.3149999999999999</v>
          </cell>
          <cell r="Q182">
            <v>2.34</v>
          </cell>
          <cell r="R182">
            <v>8.0000000000000071E-2</v>
          </cell>
          <cell r="S182">
            <v>0.23500000000000032</v>
          </cell>
          <cell r="T182">
            <v>2.2949999999999999</v>
          </cell>
          <cell r="U182">
            <v>2.5150000000000001</v>
          </cell>
          <cell r="V182">
            <v>2.2599999999999998</v>
          </cell>
          <cell r="W182">
            <v>2.2599999999999998</v>
          </cell>
          <cell r="X182">
            <v>2.3050000000000002</v>
          </cell>
          <cell r="Y182">
            <v>2.57</v>
          </cell>
          <cell r="Z182">
            <v>2.48</v>
          </cell>
          <cell r="AA182">
            <v>2.39</v>
          </cell>
          <cell r="AB182">
            <v>2.4649999999999999</v>
          </cell>
          <cell r="AC182">
            <v>2.395</v>
          </cell>
        </row>
        <row r="183">
          <cell r="A183">
            <v>36585</v>
          </cell>
          <cell r="B183">
            <v>2.4350000000000001</v>
          </cell>
          <cell r="C183">
            <v>2.39</v>
          </cell>
          <cell r="D183">
            <v>2.61</v>
          </cell>
          <cell r="E183">
            <v>2.3250000000000002</v>
          </cell>
          <cell r="F183">
            <v>2.48</v>
          </cell>
          <cell r="G183">
            <v>0.17499999999999982</v>
          </cell>
          <cell r="H183">
            <v>0.21999999999999975</v>
          </cell>
          <cell r="I183">
            <v>4.4999999999999929E-2</v>
          </cell>
          <cell r="J183">
            <v>4.4999999999999929E-2</v>
          </cell>
          <cell r="K183">
            <v>8.9999999999999858E-2</v>
          </cell>
          <cell r="L183">
            <v>6.4999999999999947E-2</v>
          </cell>
          <cell r="M183">
            <v>2.4550000000000001</v>
          </cell>
          <cell r="N183">
            <v>2.68</v>
          </cell>
          <cell r="O183">
            <v>3.165</v>
          </cell>
          <cell r="P183">
            <v>2.3250000000000002</v>
          </cell>
          <cell r="Q183">
            <v>2.35</v>
          </cell>
          <cell r="R183">
            <v>7.0000000000000284E-2</v>
          </cell>
          <cell r="S183">
            <v>0.22500000000000009</v>
          </cell>
          <cell r="T183">
            <v>2.33</v>
          </cell>
          <cell r="U183">
            <v>2.605</v>
          </cell>
          <cell r="V183">
            <v>2.2850000000000001</v>
          </cell>
          <cell r="W183">
            <v>2.2749999999999999</v>
          </cell>
          <cell r="X183">
            <v>2.33</v>
          </cell>
          <cell r="Y183">
            <v>2.6150000000000002</v>
          </cell>
          <cell r="Z183">
            <v>2.56</v>
          </cell>
          <cell r="AA183">
            <v>2.4249999999999998</v>
          </cell>
          <cell r="AB183">
            <v>2.4900000000000002</v>
          </cell>
          <cell r="AC183">
            <v>2.4500000000000002</v>
          </cell>
        </row>
        <row r="184">
          <cell r="A184">
            <v>36586</v>
          </cell>
          <cell r="B184">
            <v>2.5150000000000001</v>
          </cell>
          <cell r="C184">
            <v>2.5249999999999999</v>
          </cell>
          <cell r="D184">
            <v>2.67</v>
          </cell>
          <cell r="E184">
            <v>2.4300000000000002</v>
          </cell>
          <cell r="F184">
            <v>2.5649999999999999</v>
          </cell>
          <cell r="G184">
            <v>0.1549999999999998</v>
          </cell>
          <cell r="H184">
            <v>0.14500000000000002</v>
          </cell>
          <cell r="I184">
            <v>-9.9999999999997868E-3</v>
          </cell>
          <cell r="J184">
            <v>4.9999999999999822E-2</v>
          </cell>
          <cell r="K184">
            <v>4.0000000000000036E-2</v>
          </cell>
          <cell r="L184">
            <v>9.4999999999999751E-2</v>
          </cell>
          <cell r="M184">
            <v>2.5550000000000002</v>
          </cell>
          <cell r="N184">
            <v>2.76</v>
          </cell>
          <cell r="O184">
            <v>3.2749999999999999</v>
          </cell>
          <cell r="P184">
            <v>2.44</v>
          </cell>
          <cell r="Q184">
            <v>2.4700000000000002</v>
          </cell>
          <cell r="R184">
            <v>8.9999999999999858E-2</v>
          </cell>
          <cell r="S184">
            <v>0.20499999999999963</v>
          </cell>
          <cell r="T184">
            <v>2.4249999999999998</v>
          </cell>
          <cell r="U184">
            <v>2.66</v>
          </cell>
          <cell r="V184">
            <v>2.3849999999999998</v>
          </cell>
          <cell r="W184">
            <v>2.36</v>
          </cell>
          <cell r="X184">
            <v>2.4350000000000001</v>
          </cell>
          <cell r="Y184">
            <v>2.6949999999999998</v>
          </cell>
          <cell r="Z184">
            <v>2.625</v>
          </cell>
          <cell r="AA184">
            <v>2.5550000000000002</v>
          </cell>
          <cell r="AB184">
            <v>2.56</v>
          </cell>
          <cell r="AC184">
            <v>2.5499999999999998</v>
          </cell>
        </row>
        <row r="185">
          <cell r="A185">
            <v>36587</v>
          </cell>
          <cell r="B185">
            <v>2.62</v>
          </cell>
          <cell r="C185">
            <v>2.62</v>
          </cell>
          <cell r="D185">
            <v>2.7450000000000001</v>
          </cell>
          <cell r="E185">
            <v>2.5350000000000001</v>
          </cell>
          <cell r="F185">
            <v>2.64</v>
          </cell>
          <cell r="G185">
            <v>0.125</v>
          </cell>
          <cell r="H185">
            <v>0.125</v>
          </cell>
          <cell r="I185">
            <v>0</v>
          </cell>
          <cell r="J185">
            <v>2.0000000000000018E-2</v>
          </cell>
          <cell r="K185">
            <v>2.0000000000000018E-2</v>
          </cell>
          <cell r="L185">
            <v>8.4999999999999964E-2</v>
          </cell>
          <cell r="M185">
            <v>2.69</v>
          </cell>
          <cell r="N185">
            <v>2.875</v>
          </cell>
          <cell r="O185">
            <v>3.32</v>
          </cell>
          <cell r="P185">
            <v>2.5249999999999999</v>
          </cell>
          <cell r="Q185">
            <v>2.56</v>
          </cell>
          <cell r="R185">
            <v>0.12999999999999989</v>
          </cell>
          <cell r="S185">
            <v>0.18500000000000005</v>
          </cell>
          <cell r="T185">
            <v>2.5150000000000001</v>
          </cell>
          <cell r="U185">
            <v>2.71</v>
          </cell>
          <cell r="V185">
            <v>2.4849999999999999</v>
          </cell>
          <cell r="W185">
            <v>2.4750000000000001</v>
          </cell>
          <cell r="X185">
            <v>2.5449999999999999</v>
          </cell>
          <cell r="Y185">
            <v>2.76</v>
          </cell>
          <cell r="Z185">
            <v>2.7</v>
          </cell>
          <cell r="AA185">
            <v>2.625</v>
          </cell>
          <cell r="AB185">
            <v>2.6549999999999998</v>
          </cell>
          <cell r="AC185">
            <v>2.6349999999999998</v>
          </cell>
        </row>
        <row r="186">
          <cell r="A186">
            <v>36588</v>
          </cell>
          <cell r="B186">
            <v>2.665</v>
          </cell>
          <cell r="C186">
            <v>2.64</v>
          </cell>
          <cell r="D186">
            <v>2.79</v>
          </cell>
          <cell r="E186">
            <v>2.585</v>
          </cell>
          <cell r="F186">
            <v>2.72</v>
          </cell>
          <cell r="G186">
            <v>0.125</v>
          </cell>
          <cell r="H186">
            <v>0.14999999999999991</v>
          </cell>
          <cell r="I186">
            <v>2.4999999999999911E-2</v>
          </cell>
          <cell r="J186">
            <v>5.500000000000016E-2</v>
          </cell>
          <cell r="K186">
            <v>8.0000000000000071E-2</v>
          </cell>
          <cell r="L186">
            <v>5.500000000000016E-2</v>
          </cell>
          <cell r="M186">
            <v>2.73</v>
          </cell>
          <cell r="N186">
            <v>2.96</v>
          </cell>
          <cell r="O186">
            <v>3.51</v>
          </cell>
          <cell r="P186">
            <v>2.59</v>
          </cell>
          <cell r="Q186">
            <v>2.5950000000000002</v>
          </cell>
          <cell r="R186">
            <v>0.16999999999999993</v>
          </cell>
          <cell r="S186">
            <v>0.22999999999999998</v>
          </cell>
          <cell r="T186">
            <v>2.61</v>
          </cell>
          <cell r="U186">
            <v>2.8</v>
          </cell>
          <cell r="V186">
            <v>2.5499999999999998</v>
          </cell>
          <cell r="W186">
            <v>2.5350000000000001</v>
          </cell>
          <cell r="X186">
            <v>2.6</v>
          </cell>
          <cell r="Y186">
            <v>2.83</v>
          </cell>
          <cell r="Z186">
            <v>2.7850000000000001</v>
          </cell>
          <cell r="AA186">
            <v>2.69</v>
          </cell>
          <cell r="AB186">
            <v>2.71</v>
          </cell>
          <cell r="AC186">
            <v>2.7050000000000001</v>
          </cell>
        </row>
        <row r="187">
          <cell r="A187">
            <v>36589</v>
          </cell>
          <cell r="B187">
            <v>2.58</v>
          </cell>
          <cell r="C187">
            <v>2.5550000000000002</v>
          </cell>
          <cell r="D187">
            <v>2.75</v>
          </cell>
          <cell r="E187">
            <v>2.4900000000000002</v>
          </cell>
          <cell r="F187">
            <v>2.6349999999999998</v>
          </cell>
          <cell r="G187">
            <v>0.16999999999999993</v>
          </cell>
          <cell r="H187">
            <v>0.19499999999999984</v>
          </cell>
          <cell r="I187">
            <v>2.4999999999999911E-2</v>
          </cell>
          <cell r="J187">
            <v>5.4999999999999716E-2</v>
          </cell>
          <cell r="K187">
            <v>7.9999999999999627E-2</v>
          </cell>
          <cell r="L187">
            <v>6.4999999999999947E-2</v>
          </cell>
          <cell r="M187">
            <v>2.67</v>
          </cell>
          <cell r="N187">
            <v>2.91</v>
          </cell>
          <cell r="O187">
            <v>3.415</v>
          </cell>
          <cell r="P187">
            <v>2.4900000000000002</v>
          </cell>
          <cell r="Q187">
            <v>2.5150000000000001</v>
          </cell>
          <cell r="R187">
            <v>0.16000000000000014</v>
          </cell>
          <cell r="S187">
            <v>0.24000000000000021</v>
          </cell>
          <cell r="T187">
            <v>2.61</v>
          </cell>
          <cell r="U187">
            <v>2.7250000000000001</v>
          </cell>
          <cell r="V187">
            <v>2.46</v>
          </cell>
          <cell r="W187">
            <v>2.4449999999999998</v>
          </cell>
          <cell r="X187">
            <v>2.4950000000000001</v>
          </cell>
          <cell r="Y187">
            <v>2.76</v>
          </cell>
          <cell r="Z187">
            <v>2.71</v>
          </cell>
          <cell r="AA187">
            <v>2.5950000000000002</v>
          </cell>
          <cell r="AB187">
            <v>2.6150000000000002</v>
          </cell>
          <cell r="AC187">
            <v>2.605</v>
          </cell>
        </row>
        <row r="188">
          <cell r="A188">
            <v>36590</v>
          </cell>
          <cell r="B188">
            <v>2.58</v>
          </cell>
          <cell r="C188">
            <v>2.5550000000000002</v>
          </cell>
          <cell r="D188">
            <v>2.75</v>
          </cell>
          <cell r="E188">
            <v>2.4900000000000002</v>
          </cell>
          <cell r="F188">
            <v>2.6349999999999998</v>
          </cell>
          <cell r="G188">
            <v>0.16999999999999993</v>
          </cell>
          <cell r="H188">
            <v>0.19499999999999984</v>
          </cell>
          <cell r="I188">
            <v>2.4999999999999911E-2</v>
          </cell>
          <cell r="J188">
            <v>5.4999999999999716E-2</v>
          </cell>
          <cell r="K188">
            <v>7.9999999999999627E-2</v>
          </cell>
          <cell r="L188">
            <v>6.4999999999999947E-2</v>
          </cell>
          <cell r="M188">
            <v>2.67</v>
          </cell>
          <cell r="N188">
            <v>2.91</v>
          </cell>
          <cell r="O188">
            <v>3.415</v>
          </cell>
          <cell r="P188">
            <v>2.4900000000000002</v>
          </cell>
          <cell r="Q188">
            <v>2.5150000000000001</v>
          </cell>
          <cell r="R188">
            <v>0.16000000000000014</v>
          </cell>
          <cell r="S188">
            <v>0.24000000000000021</v>
          </cell>
          <cell r="T188">
            <v>2.61</v>
          </cell>
          <cell r="U188">
            <v>2.7250000000000001</v>
          </cell>
          <cell r="V188">
            <v>2.46</v>
          </cell>
          <cell r="W188">
            <v>2.4449999999999998</v>
          </cell>
          <cell r="X188">
            <v>2.4950000000000001</v>
          </cell>
          <cell r="Y188">
            <v>2.76</v>
          </cell>
          <cell r="Z188">
            <v>2.71</v>
          </cell>
          <cell r="AA188">
            <v>2.5950000000000002</v>
          </cell>
          <cell r="AB188">
            <v>2.6150000000000002</v>
          </cell>
          <cell r="AC188">
            <v>2.605</v>
          </cell>
        </row>
        <row r="189">
          <cell r="A189">
            <v>36591</v>
          </cell>
          <cell r="B189">
            <v>2.58</v>
          </cell>
          <cell r="C189">
            <v>2.5550000000000002</v>
          </cell>
          <cell r="D189">
            <v>2.75</v>
          </cell>
          <cell r="E189">
            <v>2.4900000000000002</v>
          </cell>
          <cell r="F189">
            <v>2.6349999999999998</v>
          </cell>
          <cell r="G189">
            <v>0.16999999999999993</v>
          </cell>
          <cell r="H189">
            <v>0.19499999999999984</v>
          </cell>
          <cell r="I189">
            <v>2.4999999999999911E-2</v>
          </cell>
          <cell r="J189">
            <v>5.4999999999999716E-2</v>
          </cell>
          <cell r="K189">
            <v>7.9999999999999627E-2</v>
          </cell>
          <cell r="L189">
            <v>6.4999999999999947E-2</v>
          </cell>
          <cell r="M189">
            <v>2.67</v>
          </cell>
          <cell r="N189">
            <v>2.91</v>
          </cell>
          <cell r="O189">
            <v>3.415</v>
          </cell>
          <cell r="P189">
            <v>2.4900000000000002</v>
          </cell>
          <cell r="Q189">
            <v>2.5150000000000001</v>
          </cell>
          <cell r="R189">
            <v>0.16000000000000014</v>
          </cell>
          <cell r="S189">
            <v>0.24000000000000021</v>
          </cell>
          <cell r="T189">
            <v>2.61</v>
          </cell>
          <cell r="U189">
            <v>2.7250000000000001</v>
          </cell>
          <cell r="V189">
            <v>2.46</v>
          </cell>
          <cell r="W189">
            <v>2.4449999999999998</v>
          </cell>
          <cell r="X189">
            <v>2.4950000000000001</v>
          </cell>
          <cell r="Y189">
            <v>2.76</v>
          </cell>
          <cell r="Z189">
            <v>2.71</v>
          </cell>
          <cell r="AA189">
            <v>2.5950000000000002</v>
          </cell>
          <cell r="AB189">
            <v>2.6150000000000002</v>
          </cell>
          <cell r="AC189">
            <v>2.605</v>
          </cell>
        </row>
        <row r="190">
          <cell r="A190">
            <v>36592</v>
          </cell>
          <cell r="B190">
            <v>2.67</v>
          </cell>
          <cell r="C190">
            <v>2.6549999999999998</v>
          </cell>
          <cell r="D190">
            <v>2.86</v>
          </cell>
          <cell r="E190">
            <v>2.5449999999999999</v>
          </cell>
          <cell r="F190">
            <v>2.7149999999999999</v>
          </cell>
          <cell r="G190">
            <v>0.18999999999999995</v>
          </cell>
          <cell r="H190">
            <v>0.20500000000000007</v>
          </cell>
          <cell r="I190">
            <v>1.5000000000000124E-2</v>
          </cell>
          <cell r="J190">
            <v>4.4999999999999929E-2</v>
          </cell>
          <cell r="K190">
            <v>6.0000000000000053E-2</v>
          </cell>
          <cell r="L190">
            <v>0.10999999999999988</v>
          </cell>
          <cell r="M190">
            <v>2.7250000000000001</v>
          </cell>
          <cell r="N190">
            <v>3.0350000000000001</v>
          </cell>
          <cell r="O190">
            <v>3.4950000000000001</v>
          </cell>
          <cell r="P190">
            <v>2.5550000000000002</v>
          </cell>
          <cell r="Q190">
            <v>2.5950000000000002</v>
          </cell>
          <cell r="R190">
            <v>0.17500000000000027</v>
          </cell>
          <cell r="S190">
            <v>0.31000000000000005</v>
          </cell>
          <cell r="T190">
            <v>2.57</v>
          </cell>
          <cell r="U190">
            <v>2.76</v>
          </cell>
          <cell r="V190">
            <v>2.52</v>
          </cell>
          <cell r="W190">
            <v>2.4950000000000001</v>
          </cell>
          <cell r="X190">
            <v>2.5550000000000002</v>
          </cell>
          <cell r="Y190">
            <v>2.79</v>
          </cell>
          <cell r="Z190">
            <v>2.76</v>
          </cell>
          <cell r="AA190">
            <v>2.7250000000000001</v>
          </cell>
          <cell r="AB190">
            <v>2.66</v>
          </cell>
          <cell r="AC190">
            <v>2.6549999999999998</v>
          </cell>
        </row>
        <row r="191">
          <cell r="A191">
            <v>36593</v>
          </cell>
          <cell r="B191">
            <v>2.7149999999999999</v>
          </cell>
          <cell r="C191">
            <v>2.71</v>
          </cell>
          <cell r="D191">
            <v>2.915</v>
          </cell>
          <cell r="E191">
            <v>2.6</v>
          </cell>
          <cell r="F191">
            <v>2.75</v>
          </cell>
          <cell r="G191">
            <v>0.20000000000000018</v>
          </cell>
          <cell r="H191">
            <v>0.20500000000000007</v>
          </cell>
          <cell r="I191">
            <v>4.9999999999998934E-3</v>
          </cell>
          <cell r="J191">
            <v>3.5000000000000142E-2</v>
          </cell>
          <cell r="K191">
            <v>4.0000000000000036E-2</v>
          </cell>
          <cell r="L191">
            <v>0.10999999999999988</v>
          </cell>
          <cell r="M191">
            <v>2.7549999999999999</v>
          </cell>
          <cell r="N191">
            <v>3.0750000000000002</v>
          </cell>
          <cell r="O191">
            <v>3.5249999999999999</v>
          </cell>
          <cell r="P191">
            <v>2.605</v>
          </cell>
          <cell r="Q191">
            <v>2.63</v>
          </cell>
          <cell r="R191">
            <v>0.16000000000000014</v>
          </cell>
          <cell r="S191">
            <v>0.32000000000000028</v>
          </cell>
          <cell r="T191">
            <v>2.61</v>
          </cell>
          <cell r="U191">
            <v>2.78</v>
          </cell>
          <cell r="V191">
            <v>2.54</v>
          </cell>
          <cell r="W191">
            <v>2.54</v>
          </cell>
          <cell r="X191">
            <v>2.6</v>
          </cell>
          <cell r="Y191">
            <v>2.82</v>
          </cell>
          <cell r="Z191">
            <v>2.8</v>
          </cell>
          <cell r="AA191">
            <v>2.67</v>
          </cell>
          <cell r="AB191">
            <v>2.6949999999999998</v>
          </cell>
          <cell r="AC191">
            <v>2.69</v>
          </cell>
        </row>
        <row r="192">
          <cell r="A192">
            <v>36594</v>
          </cell>
          <cell r="B192">
            <v>2.68</v>
          </cell>
          <cell r="C192">
            <v>2.6749999999999998</v>
          </cell>
          <cell r="D192">
            <v>2.835</v>
          </cell>
          <cell r="E192">
            <v>2.56</v>
          </cell>
          <cell r="F192">
            <v>2.72</v>
          </cell>
          <cell r="G192">
            <v>0.1549999999999998</v>
          </cell>
          <cell r="H192">
            <v>0.16000000000000014</v>
          </cell>
          <cell r="I192">
            <v>5.0000000000003375E-3</v>
          </cell>
          <cell r="J192">
            <v>4.0000000000000036E-2</v>
          </cell>
          <cell r="K192">
            <v>4.5000000000000373E-2</v>
          </cell>
          <cell r="L192">
            <v>0.11499999999999977</v>
          </cell>
          <cell r="M192">
            <v>2.7349999999999999</v>
          </cell>
          <cell r="N192">
            <v>3.0150000000000001</v>
          </cell>
          <cell r="O192">
            <v>3.4750000000000001</v>
          </cell>
          <cell r="P192">
            <v>2.58</v>
          </cell>
          <cell r="Q192">
            <v>2.625</v>
          </cell>
          <cell r="R192">
            <v>0.18000000000000016</v>
          </cell>
          <cell r="S192">
            <v>0.28000000000000025</v>
          </cell>
          <cell r="T192">
            <v>2.605</v>
          </cell>
          <cell r="U192">
            <v>2.7549999999999999</v>
          </cell>
          <cell r="V192">
            <v>2.52</v>
          </cell>
          <cell r="W192">
            <v>2.4750000000000001</v>
          </cell>
          <cell r="X192">
            <v>2.57</v>
          </cell>
          <cell r="Y192">
            <v>2.7949999999999999</v>
          </cell>
          <cell r="Z192">
            <v>2.75</v>
          </cell>
          <cell r="AA192">
            <v>2.645</v>
          </cell>
          <cell r="AB192">
            <v>2.7149999999999999</v>
          </cell>
          <cell r="AC192">
            <v>2.67</v>
          </cell>
        </row>
        <row r="193">
          <cell r="A193">
            <v>36595</v>
          </cell>
          <cell r="B193">
            <v>2.6</v>
          </cell>
          <cell r="C193">
            <v>2.5750000000000002</v>
          </cell>
          <cell r="D193">
            <v>2.7749999999999999</v>
          </cell>
          <cell r="E193">
            <v>2.52</v>
          </cell>
          <cell r="F193">
            <v>2.625</v>
          </cell>
          <cell r="G193">
            <v>0.17499999999999982</v>
          </cell>
          <cell r="H193">
            <v>0.19999999999999973</v>
          </cell>
          <cell r="I193">
            <v>2.4999999999999911E-2</v>
          </cell>
          <cell r="J193">
            <v>2.4999999999999911E-2</v>
          </cell>
          <cell r="K193">
            <v>4.9999999999999822E-2</v>
          </cell>
          <cell r="L193">
            <v>5.500000000000016E-2</v>
          </cell>
          <cell r="M193">
            <v>2.67</v>
          </cell>
          <cell r="N193">
            <v>2.94</v>
          </cell>
          <cell r="O193">
            <v>3.4249999999999998</v>
          </cell>
          <cell r="P193">
            <v>2.5249999999999999</v>
          </cell>
          <cell r="Q193">
            <v>2.56</v>
          </cell>
          <cell r="R193">
            <v>0.16500000000000004</v>
          </cell>
          <cell r="S193">
            <v>0.27</v>
          </cell>
          <cell r="T193">
            <v>2.5350000000000001</v>
          </cell>
          <cell r="U193">
            <v>2.6850000000000001</v>
          </cell>
          <cell r="V193">
            <v>2.4700000000000002</v>
          </cell>
          <cell r="W193">
            <v>2.4900000000000002</v>
          </cell>
          <cell r="X193">
            <v>2.52</v>
          </cell>
          <cell r="Y193">
            <v>2.77</v>
          </cell>
          <cell r="Z193">
            <v>2.68</v>
          </cell>
          <cell r="AA193">
            <v>2.61</v>
          </cell>
          <cell r="AB193">
            <v>2.6949999999999998</v>
          </cell>
          <cell r="AC193">
            <v>2.63</v>
          </cell>
        </row>
        <row r="194">
          <cell r="A194">
            <v>36596</v>
          </cell>
          <cell r="B194">
            <v>2.65</v>
          </cell>
          <cell r="C194">
            <v>2.6</v>
          </cell>
          <cell r="D194">
            <v>2.8250000000000002</v>
          </cell>
          <cell r="E194">
            <v>2.5499999999999998</v>
          </cell>
          <cell r="F194">
            <v>2.71</v>
          </cell>
          <cell r="G194">
            <v>0.17500000000000027</v>
          </cell>
          <cell r="H194">
            <v>0.22500000000000009</v>
          </cell>
          <cell r="I194">
            <v>4.9999999999999822E-2</v>
          </cell>
          <cell r="J194">
            <v>6.0000000000000053E-2</v>
          </cell>
          <cell r="K194">
            <v>0.10999999999999988</v>
          </cell>
          <cell r="L194">
            <v>5.0000000000000266E-2</v>
          </cell>
          <cell r="M194">
            <v>2.72</v>
          </cell>
          <cell r="N194">
            <v>2.9649999999999999</v>
          </cell>
          <cell r="O194">
            <v>3.5649999999999999</v>
          </cell>
          <cell r="P194">
            <v>2.58</v>
          </cell>
          <cell r="Q194">
            <v>2.61</v>
          </cell>
          <cell r="R194">
            <v>0.13999999999999968</v>
          </cell>
          <cell r="S194">
            <v>0.24499999999999966</v>
          </cell>
          <cell r="T194">
            <v>2.58</v>
          </cell>
          <cell r="U194">
            <v>2.76</v>
          </cell>
          <cell r="V194">
            <v>2.4849999999999999</v>
          </cell>
          <cell r="W194">
            <v>2.5</v>
          </cell>
          <cell r="X194">
            <v>2.56</v>
          </cell>
          <cell r="Y194">
            <v>2.8450000000000002</v>
          </cell>
          <cell r="Z194">
            <v>2.74</v>
          </cell>
          <cell r="AA194">
            <v>2.67</v>
          </cell>
          <cell r="AB194">
            <v>2.71</v>
          </cell>
          <cell r="AC194">
            <v>2.6949999999999998</v>
          </cell>
        </row>
        <row r="195">
          <cell r="A195">
            <v>36597</v>
          </cell>
          <cell r="B195">
            <v>2.65</v>
          </cell>
          <cell r="C195">
            <v>2.6</v>
          </cell>
          <cell r="D195">
            <v>2.8250000000000002</v>
          </cell>
          <cell r="E195">
            <v>2.5499999999999998</v>
          </cell>
          <cell r="F195">
            <v>2.71</v>
          </cell>
          <cell r="G195">
            <v>0.17500000000000027</v>
          </cell>
          <cell r="H195">
            <v>0.22500000000000009</v>
          </cell>
          <cell r="I195">
            <v>4.9999999999999822E-2</v>
          </cell>
          <cell r="J195">
            <v>6.0000000000000053E-2</v>
          </cell>
          <cell r="K195">
            <v>0.10999999999999988</v>
          </cell>
          <cell r="L195">
            <v>5.0000000000000266E-2</v>
          </cell>
          <cell r="M195">
            <v>2.72</v>
          </cell>
          <cell r="N195">
            <v>2.9649999999999999</v>
          </cell>
          <cell r="O195">
            <v>3.5649999999999999</v>
          </cell>
          <cell r="P195">
            <v>2.58</v>
          </cell>
          <cell r="Q195">
            <v>2.61</v>
          </cell>
          <cell r="R195">
            <v>0.13999999999999968</v>
          </cell>
          <cell r="S195">
            <v>0.24499999999999966</v>
          </cell>
          <cell r="T195">
            <v>2.58</v>
          </cell>
          <cell r="U195">
            <v>2.76</v>
          </cell>
          <cell r="V195">
            <v>2.4849999999999999</v>
          </cell>
          <cell r="W195">
            <v>2.5</v>
          </cell>
          <cell r="X195">
            <v>2.56</v>
          </cell>
          <cell r="Y195">
            <v>2.8450000000000002</v>
          </cell>
          <cell r="Z195">
            <v>2.74</v>
          </cell>
          <cell r="AA195">
            <v>2.67</v>
          </cell>
          <cell r="AB195">
            <v>2.71</v>
          </cell>
          <cell r="AC195">
            <v>2.6949999999999998</v>
          </cell>
        </row>
        <row r="196">
          <cell r="A196">
            <v>36598</v>
          </cell>
          <cell r="B196">
            <v>2.65</v>
          </cell>
          <cell r="C196">
            <v>2.6</v>
          </cell>
          <cell r="D196">
            <v>2.8250000000000002</v>
          </cell>
          <cell r="E196">
            <v>2.5499999999999998</v>
          </cell>
          <cell r="F196">
            <v>2.71</v>
          </cell>
          <cell r="G196">
            <v>0.17500000000000027</v>
          </cell>
          <cell r="H196">
            <v>0.22500000000000009</v>
          </cell>
          <cell r="I196">
            <v>4.9999999999999822E-2</v>
          </cell>
          <cell r="J196">
            <v>6.0000000000000053E-2</v>
          </cell>
          <cell r="K196">
            <v>0.10999999999999988</v>
          </cell>
          <cell r="L196">
            <v>5.0000000000000266E-2</v>
          </cell>
          <cell r="M196">
            <v>2.72</v>
          </cell>
          <cell r="N196">
            <v>2.9649999999999999</v>
          </cell>
          <cell r="O196">
            <v>3.5649999999999999</v>
          </cell>
          <cell r="P196">
            <v>2.58</v>
          </cell>
          <cell r="Q196">
            <v>2.61</v>
          </cell>
          <cell r="R196">
            <v>0.13999999999999968</v>
          </cell>
          <cell r="S196">
            <v>0.24499999999999966</v>
          </cell>
          <cell r="T196">
            <v>2.58</v>
          </cell>
          <cell r="U196">
            <v>2.76</v>
          </cell>
          <cell r="V196">
            <v>2.4849999999999999</v>
          </cell>
          <cell r="W196">
            <v>2.5</v>
          </cell>
          <cell r="X196">
            <v>2.56</v>
          </cell>
          <cell r="Y196">
            <v>2.8450000000000002</v>
          </cell>
          <cell r="Z196">
            <v>2.74</v>
          </cell>
          <cell r="AA196">
            <v>2.67</v>
          </cell>
          <cell r="AB196">
            <v>2.71</v>
          </cell>
          <cell r="AC196">
            <v>2.6949999999999998</v>
          </cell>
        </row>
        <row r="197">
          <cell r="A197">
            <v>36599</v>
          </cell>
          <cell r="B197">
            <v>2.66</v>
          </cell>
          <cell r="C197">
            <v>2.62</v>
          </cell>
          <cell r="D197">
            <v>2.85</v>
          </cell>
          <cell r="E197">
            <v>2.5449999999999999</v>
          </cell>
          <cell r="F197">
            <v>2.7250000000000001</v>
          </cell>
          <cell r="G197">
            <v>0.18999999999999995</v>
          </cell>
          <cell r="H197">
            <v>0.22999999999999998</v>
          </cell>
          <cell r="I197">
            <v>4.0000000000000036E-2</v>
          </cell>
          <cell r="J197">
            <v>6.4999999999999947E-2</v>
          </cell>
          <cell r="K197">
            <v>0.10499999999999998</v>
          </cell>
          <cell r="L197">
            <v>7.5000000000000178E-2</v>
          </cell>
          <cell r="M197">
            <v>2.7450000000000001</v>
          </cell>
          <cell r="N197">
            <v>2.96</v>
          </cell>
          <cell r="O197">
            <v>3.5750000000000002</v>
          </cell>
          <cell r="P197">
            <v>2.5950000000000002</v>
          </cell>
          <cell r="Q197">
            <v>2.62</v>
          </cell>
          <cell r="R197">
            <v>0.10999999999999988</v>
          </cell>
          <cell r="S197">
            <v>0.21499999999999986</v>
          </cell>
          <cell r="T197">
            <v>2.585</v>
          </cell>
          <cell r="U197">
            <v>2.8</v>
          </cell>
          <cell r="V197">
            <v>2.4750000000000001</v>
          </cell>
          <cell r="W197">
            <v>2.46</v>
          </cell>
          <cell r="X197">
            <v>2.5499999999999998</v>
          </cell>
          <cell r="Y197">
            <v>2.875</v>
          </cell>
          <cell r="Z197">
            <v>2.7749999999999999</v>
          </cell>
          <cell r="AA197">
            <v>2.69</v>
          </cell>
          <cell r="AB197">
            <v>2.7450000000000001</v>
          </cell>
          <cell r="AC197">
            <v>2.7149999999999999</v>
          </cell>
        </row>
        <row r="198">
          <cell r="A198">
            <v>36600</v>
          </cell>
          <cell r="B198">
            <v>2.6850000000000001</v>
          </cell>
          <cell r="C198">
            <v>2.6349999999999998</v>
          </cell>
          <cell r="D198">
            <v>2.8450000000000002</v>
          </cell>
          <cell r="E198">
            <v>2.57</v>
          </cell>
          <cell r="F198">
            <v>2.7549999999999999</v>
          </cell>
          <cell r="G198">
            <v>0.16000000000000014</v>
          </cell>
          <cell r="H198">
            <v>0.21000000000000041</v>
          </cell>
          <cell r="I198">
            <v>5.0000000000000266E-2</v>
          </cell>
          <cell r="J198">
            <v>6.999999999999984E-2</v>
          </cell>
          <cell r="K198">
            <v>0.12000000000000011</v>
          </cell>
          <cell r="L198">
            <v>6.4999999999999947E-2</v>
          </cell>
          <cell r="M198">
            <v>2.74</v>
          </cell>
          <cell r="N198">
            <v>2.9449999999999998</v>
          </cell>
          <cell r="O198">
            <v>3.55</v>
          </cell>
          <cell r="P198">
            <v>2.6150000000000002</v>
          </cell>
          <cell r="Q198">
            <v>2.645</v>
          </cell>
          <cell r="R198">
            <v>9.9999999999999645E-2</v>
          </cell>
          <cell r="S198">
            <v>0.20499999999999963</v>
          </cell>
          <cell r="T198">
            <v>2.605</v>
          </cell>
          <cell r="U198">
            <v>2.83</v>
          </cell>
          <cell r="V198">
            <v>2.4950000000000001</v>
          </cell>
          <cell r="W198">
            <v>2.46</v>
          </cell>
          <cell r="X198">
            <v>2.57</v>
          </cell>
          <cell r="Y198">
            <v>2.89</v>
          </cell>
          <cell r="Z198">
            <v>2.8050000000000002</v>
          </cell>
          <cell r="AA198">
            <v>2.72</v>
          </cell>
          <cell r="AB198">
            <v>2.78</v>
          </cell>
          <cell r="AC198">
            <v>2.7450000000000001</v>
          </cell>
        </row>
        <row r="199">
          <cell r="A199">
            <v>36601</v>
          </cell>
          <cell r="B199">
            <v>2.6749999999999998</v>
          </cell>
          <cell r="C199">
            <v>2.64</v>
          </cell>
          <cell r="D199">
            <v>2.835</v>
          </cell>
          <cell r="E199">
            <v>2.57</v>
          </cell>
          <cell r="F199">
            <v>2.7250000000000001</v>
          </cell>
          <cell r="G199">
            <v>0.16000000000000014</v>
          </cell>
          <cell r="H199">
            <v>0.19499999999999984</v>
          </cell>
          <cell r="I199">
            <v>3.4999999999999698E-2</v>
          </cell>
          <cell r="J199">
            <v>5.0000000000000266E-2</v>
          </cell>
          <cell r="K199">
            <v>8.4999999999999964E-2</v>
          </cell>
          <cell r="L199">
            <v>7.0000000000000284E-2</v>
          </cell>
          <cell r="M199">
            <v>2.74</v>
          </cell>
          <cell r="N199">
            <v>2.9350000000000001</v>
          </cell>
          <cell r="O199">
            <v>3.5550000000000002</v>
          </cell>
          <cell r="P199">
            <v>2.62</v>
          </cell>
          <cell r="Q199">
            <v>2.64</v>
          </cell>
          <cell r="R199">
            <v>0.10000000000000009</v>
          </cell>
          <cell r="S199">
            <v>0.19499999999999984</v>
          </cell>
          <cell r="T199">
            <v>2.605</v>
          </cell>
          <cell r="U199">
            <v>2.76</v>
          </cell>
          <cell r="V199">
            <v>2.5049999999999999</v>
          </cell>
          <cell r="W199">
            <v>2.4700000000000002</v>
          </cell>
          <cell r="X199">
            <v>2.57</v>
          </cell>
          <cell r="Y199">
            <v>2.85</v>
          </cell>
          <cell r="Z199">
            <v>2.7549999999999999</v>
          </cell>
          <cell r="AA199">
            <v>2.68</v>
          </cell>
          <cell r="AB199">
            <v>2.77</v>
          </cell>
          <cell r="AC199">
            <v>2.71</v>
          </cell>
        </row>
        <row r="200">
          <cell r="A200">
            <v>36602</v>
          </cell>
          <cell r="B200">
            <v>2.67</v>
          </cell>
          <cell r="C200">
            <v>2.57</v>
          </cell>
          <cell r="D200">
            <v>2.73</v>
          </cell>
          <cell r="E200">
            <v>2.5299999999999998</v>
          </cell>
          <cell r="F200">
            <v>2.7250000000000001</v>
          </cell>
          <cell r="G200">
            <v>6.0000000000000053E-2</v>
          </cell>
          <cell r="H200">
            <v>0.16000000000000014</v>
          </cell>
          <cell r="I200">
            <v>0.10000000000000009</v>
          </cell>
          <cell r="J200">
            <v>5.500000000000016E-2</v>
          </cell>
          <cell r="K200">
            <v>0.15500000000000025</v>
          </cell>
          <cell r="L200">
            <v>4.0000000000000036E-2</v>
          </cell>
          <cell r="M200">
            <v>2.71</v>
          </cell>
          <cell r="N200">
            <v>2.8450000000000002</v>
          </cell>
          <cell r="O200">
            <v>3.5649999999999999</v>
          </cell>
          <cell r="P200">
            <v>2.5950000000000002</v>
          </cell>
          <cell r="Q200">
            <v>2.6150000000000002</v>
          </cell>
          <cell r="R200">
            <v>0.11500000000000021</v>
          </cell>
          <cell r="S200">
            <v>0.13500000000000023</v>
          </cell>
          <cell r="T200">
            <v>2.585</v>
          </cell>
          <cell r="U200">
            <v>2.8149999999999999</v>
          </cell>
          <cell r="V200">
            <v>2.4700000000000002</v>
          </cell>
          <cell r="W200">
            <v>2.46</v>
          </cell>
          <cell r="X200">
            <v>2.52</v>
          </cell>
          <cell r="Y200">
            <v>2.88</v>
          </cell>
          <cell r="Z200">
            <v>2.7850000000000001</v>
          </cell>
          <cell r="AA200">
            <v>2.7</v>
          </cell>
          <cell r="AB200">
            <v>2.7250000000000001</v>
          </cell>
          <cell r="AC200">
            <v>2.72</v>
          </cell>
        </row>
        <row r="201">
          <cell r="A201">
            <v>36603</v>
          </cell>
          <cell r="B201">
            <v>2.67</v>
          </cell>
          <cell r="C201">
            <v>2.57</v>
          </cell>
          <cell r="D201">
            <v>2.73</v>
          </cell>
          <cell r="E201">
            <v>2.5299999999999998</v>
          </cell>
          <cell r="F201">
            <v>2.7250000000000001</v>
          </cell>
          <cell r="G201">
            <v>6.0000000000000053E-2</v>
          </cell>
          <cell r="H201">
            <v>0.16000000000000014</v>
          </cell>
          <cell r="I201">
            <v>0.10000000000000009</v>
          </cell>
          <cell r="J201">
            <v>5.500000000000016E-2</v>
          </cell>
          <cell r="K201">
            <v>0.15500000000000025</v>
          </cell>
          <cell r="L201">
            <v>4.0000000000000036E-2</v>
          </cell>
          <cell r="M201">
            <v>2.71</v>
          </cell>
          <cell r="N201">
            <v>2.8450000000000002</v>
          </cell>
          <cell r="O201">
            <v>3.5649999999999999</v>
          </cell>
          <cell r="P201">
            <v>2.5950000000000002</v>
          </cell>
          <cell r="Q201">
            <v>2.6150000000000002</v>
          </cell>
          <cell r="R201">
            <v>0.11500000000000021</v>
          </cell>
          <cell r="S201">
            <v>0.13500000000000023</v>
          </cell>
          <cell r="T201">
            <v>2.585</v>
          </cell>
          <cell r="U201">
            <v>2.8149999999999999</v>
          </cell>
          <cell r="V201">
            <v>2.4700000000000002</v>
          </cell>
          <cell r="W201">
            <v>2.46</v>
          </cell>
          <cell r="X201">
            <v>2.52</v>
          </cell>
          <cell r="Y201">
            <v>2.88</v>
          </cell>
          <cell r="Z201">
            <v>2.7850000000000001</v>
          </cell>
          <cell r="AA201">
            <v>2.7</v>
          </cell>
          <cell r="AB201">
            <v>2.7250000000000001</v>
          </cell>
          <cell r="AC201">
            <v>2.72</v>
          </cell>
        </row>
        <row r="202">
          <cell r="A202">
            <v>36604</v>
          </cell>
          <cell r="B202">
            <v>2.67</v>
          </cell>
          <cell r="C202">
            <v>2.57</v>
          </cell>
          <cell r="D202">
            <v>2.73</v>
          </cell>
          <cell r="E202">
            <v>2.5299999999999998</v>
          </cell>
          <cell r="F202">
            <v>2.7250000000000001</v>
          </cell>
          <cell r="G202">
            <v>6.0000000000000053E-2</v>
          </cell>
          <cell r="H202">
            <v>0.16000000000000014</v>
          </cell>
          <cell r="I202">
            <v>0.10000000000000009</v>
          </cell>
          <cell r="J202">
            <v>5.500000000000016E-2</v>
          </cell>
          <cell r="K202">
            <v>0.15500000000000025</v>
          </cell>
          <cell r="L202">
            <v>4.0000000000000036E-2</v>
          </cell>
          <cell r="M202">
            <v>2.71</v>
          </cell>
          <cell r="N202">
            <v>2.8450000000000002</v>
          </cell>
          <cell r="O202">
            <v>3.5649999999999999</v>
          </cell>
          <cell r="P202">
            <v>2.5950000000000002</v>
          </cell>
          <cell r="Q202">
            <v>2.6150000000000002</v>
          </cell>
          <cell r="R202">
            <v>0.11500000000000021</v>
          </cell>
          <cell r="S202">
            <v>0.13500000000000023</v>
          </cell>
          <cell r="T202">
            <v>2.585</v>
          </cell>
          <cell r="U202">
            <v>2.8149999999999999</v>
          </cell>
          <cell r="V202">
            <v>2.4700000000000002</v>
          </cell>
          <cell r="W202">
            <v>2.46</v>
          </cell>
          <cell r="X202">
            <v>2.52</v>
          </cell>
          <cell r="Y202">
            <v>2.88</v>
          </cell>
          <cell r="Z202">
            <v>2.7850000000000001</v>
          </cell>
          <cell r="AA202">
            <v>2.7</v>
          </cell>
          <cell r="AB202">
            <v>2.7250000000000001</v>
          </cell>
          <cell r="AC202">
            <v>2.72</v>
          </cell>
        </row>
        <row r="203">
          <cell r="A203">
            <v>36605</v>
          </cell>
          <cell r="B203">
            <v>2.67</v>
          </cell>
          <cell r="C203">
            <v>2.57</v>
          </cell>
          <cell r="D203">
            <v>2.73</v>
          </cell>
          <cell r="E203">
            <v>2.5299999999999998</v>
          </cell>
          <cell r="F203">
            <v>2.7250000000000001</v>
          </cell>
          <cell r="G203">
            <v>6.0000000000000053E-2</v>
          </cell>
          <cell r="H203">
            <v>0.16000000000000014</v>
          </cell>
          <cell r="I203">
            <v>0.10000000000000009</v>
          </cell>
          <cell r="J203">
            <v>5.500000000000016E-2</v>
          </cell>
          <cell r="K203">
            <v>0.15500000000000025</v>
          </cell>
          <cell r="L203">
            <v>4.0000000000000036E-2</v>
          </cell>
          <cell r="M203">
            <v>2.71</v>
          </cell>
          <cell r="N203">
            <v>2.8450000000000002</v>
          </cell>
          <cell r="O203">
            <v>3.5649999999999999</v>
          </cell>
          <cell r="P203">
            <v>2.5950000000000002</v>
          </cell>
          <cell r="Q203">
            <v>2.6150000000000002</v>
          </cell>
          <cell r="R203">
            <v>0.11500000000000021</v>
          </cell>
          <cell r="S203">
            <v>0.13500000000000023</v>
          </cell>
          <cell r="T203">
            <v>2.585</v>
          </cell>
          <cell r="U203">
            <v>2.8149999999999999</v>
          </cell>
          <cell r="V203">
            <v>2.4700000000000002</v>
          </cell>
          <cell r="W203">
            <v>2.46</v>
          </cell>
          <cell r="X203">
            <v>2.52</v>
          </cell>
          <cell r="Y203">
            <v>2.88</v>
          </cell>
          <cell r="Z203">
            <v>2.7850000000000001</v>
          </cell>
          <cell r="AA203">
            <v>2.7</v>
          </cell>
          <cell r="AB203">
            <v>2.7250000000000001</v>
          </cell>
          <cell r="AC203">
            <v>2.72</v>
          </cell>
        </row>
        <row r="204">
          <cell r="A204">
            <v>36606</v>
          </cell>
          <cell r="B204">
            <v>2.645</v>
          </cell>
          <cell r="C204">
            <v>2.62</v>
          </cell>
          <cell r="D204">
            <v>2.84</v>
          </cell>
          <cell r="E204">
            <v>2.5</v>
          </cell>
          <cell r="F204">
            <v>2.6850000000000001</v>
          </cell>
          <cell r="G204">
            <v>0.19499999999999984</v>
          </cell>
          <cell r="H204">
            <v>0.21999999999999975</v>
          </cell>
          <cell r="I204">
            <v>2.4999999999999911E-2</v>
          </cell>
          <cell r="J204">
            <v>4.0000000000000036E-2</v>
          </cell>
          <cell r="K204">
            <v>6.4999999999999947E-2</v>
          </cell>
          <cell r="L204">
            <v>0.12000000000000011</v>
          </cell>
          <cell r="M204">
            <v>2.7</v>
          </cell>
          <cell r="N204">
            <v>2.93</v>
          </cell>
          <cell r="O204">
            <v>3.48</v>
          </cell>
          <cell r="P204">
            <v>2.5350000000000001</v>
          </cell>
          <cell r="Q204">
            <v>2.585</v>
          </cell>
          <cell r="R204">
            <v>9.0000000000000302E-2</v>
          </cell>
          <cell r="S204">
            <v>0.22999999999999998</v>
          </cell>
          <cell r="T204">
            <v>2.5449999999999999</v>
          </cell>
          <cell r="U204">
            <v>2.7349999999999999</v>
          </cell>
          <cell r="V204">
            <v>2.4449999999999998</v>
          </cell>
          <cell r="W204">
            <v>2.4449999999999998</v>
          </cell>
          <cell r="X204">
            <v>2.5099999999999998</v>
          </cell>
          <cell r="Y204">
            <v>2.78</v>
          </cell>
          <cell r="Z204">
            <v>2.72</v>
          </cell>
          <cell r="AA204">
            <v>2.625</v>
          </cell>
          <cell r="AB204">
            <v>2.65</v>
          </cell>
          <cell r="AC204">
            <v>2.65</v>
          </cell>
        </row>
        <row r="205">
          <cell r="A205">
            <v>36607</v>
          </cell>
          <cell r="B205">
            <v>2.63</v>
          </cell>
          <cell r="C205">
            <v>2.59</v>
          </cell>
          <cell r="D205">
            <v>2.86</v>
          </cell>
          <cell r="E205">
            <v>2.4950000000000001</v>
          </cell>
          <cell r="F205">
            <v>2.69</v>
          </cell>
          <cell r="G205">
            <v>0.22999999999999998</v>
          </cell>
          <cell r="H205">
            <v>0.27</v>
          </cell>
          <cell r="I205">
            <v>4.0000000000000036E-2</v>
          </cell>
          <cell r="J205">
            <v>6.0000000000000053E-2</v>
          </cell>
          <cell r="K205">
            <v>0.10000000000000009</v>
          </cell>
          <cell r="L205">
            <v>9.4999999999999751E-2</v>
          </cell>
          <cell r="M205">
            <v>2.71</v>
          </cell>
          <cell r="N205">
            <v>2.95</v>
          </cell>
          <cell r="O205">
            <v>3.46</v>
          </cell>
          <cell r="P205">
            <v>2.5350000000000001</v>
          </cell>
          <cell r="Q205">
            <v>2.59</v>
          </cell>
          <cell r="R205">
            <v>9.0000000000000302E-2</v>
          </cell>
          <cell r="S205">
            <v>0.24000000000000021</v>
          </cell>
          <cell r="T205">
            <v>2.5350000000000001</v>
          </cell>
          <cell r="U205">
            <v>2.7450000000000001</v>
          </cell>
          <cell r="V205">
            <v>2.44</v>
          </cell>
          <cell r="W205">
            <v>2.4500000000000002</v>
          </cell>
          <cell r="X205">
            <v>2.5049999999999999</v>
          </cell>
          <cell r="Y205">
            <v>2.7650000000000001</v>
          </cell>
          <cell r="Z205">
            <v>2.7250000000000001</v>
          </cell>
          <cell r="AA205">
            <v>2.63</v>
          </cell>
          <cell r="AB205">
            <v>2.65</v>
          </cell>
          <cell r="AC205">
            <v>2.65</v>
          </cell>
        </row>
        <row r="206">
          <cell r="A206">
            <v>36608</v>
          </cell>
          <cell r="B206">
            <v>2.67</v>
          </cell>
          <cell r="C206">
            <v>2.625</v>
          </cell>
          <cell r="D206">
            <v>2.88</v>
          </cell>
          <cell r="E206">
            <v>2.5449999999999999</v>
          </cell>
          <cell r="F206">
            <v>2.7250000000000001</v>
          </cell>
          <cell r="G206">
            <v>0.20999999999999996</v>
          </cell>
          <cell r="H206">
            <v>0.25499999999999989</v>
          </cell>
          <cell r="I206">
            <v>4.4999999999999929E-2</v>
          </cell>
          <cell r="J206">
            <v>5.500000000000016E-2</v>
          </cell>
          <cell r="K206">
            <v>0.10000000000000009</v>
          </cell>
          <cell r="L206">
            <v>8.0000000000000071E-2</v>
          </cell>
          <cell r="M206">
            <v>2.73</v>
          </cell>
          <cell r="N206">
            <v>2.9750000000000001</v>
          </cell>
          <cell r="O206">
            <v>3.54</v>
          </cell>
          <cell r="P206">
            <v>2.5649999999999999</v>
          </cell>
          <cell r="Q206">
            <v>2.62</v>
          </cell>
          <cell r="R206">
            <v>9.5000000000000195E-2</v>
          </cell>
          <cell r="S206">
            <v>0.24500000000000011</v>
          </cell>
          <cell r="T206">
            <v>2.5950000000000002</v>
          </cell>
          <cell r="U206">
            <v>2.7850000000000001</v>
          </cell>
          <cell r="V206">
            <v>2.4700000000000002</v>
          </cell>
          <cell r="W206">
            <v>2.4750000000000001</v>
          </cell>
          <cell r="X206">
            <v>2.5449999999999999</v>
          </cell>
          <cell r="Y206">
            <v>2.81</v>
          </cell>
          <cell r="Z206">
            <v>2.7650000000000001</v>
          </cell>
          <cell r="AA206">
            <v>2.665</v>
          </cell>
          <cell r="AB206">
            <v>2.69</v>
          </cell>
          <cell r="AC206">
            <v>2.6949999999999998</v>
          </cell>
        </row>
        <row r="207">
          <cell r="A207">
            <v>36609</v>
          </cell>
          <cell r="B207">
            <v>2.6349999999999998</v>
          </cell>
          <cell r="C207">
            <v>2.605</v>
          </cell>
          <cell r="D207">
            <v>2.895</v>
          </cell>
          <cell r="E207">
            <v>2.5550000000000002</v>
          </cell>
          <cell r="F207">
            <v>2.7</v>
          </cell>
          <cell r="G207">
            <v>0.26000000000000023</v>
          </cell>
          <cell r="H207">
            <v>0.29000000000000004</v>
          </cell>
          <cell r="I207">
            <v>2.9999999999999805E-2</v>
          </cell>
          <cell r="J207">
            <v>6.5000000000000391E-2</v>
          </cell>
          <cell r="K207">
            <v>9.5000000000000195E-2</v>
          </cell>
          <cell r="L207">
            <v>4.9999999999999822E-2</v>
          </cell>
          <cell r="M207">
            <v>2.72</v>
          </cell>
          <cell r="N207">
            <v>3</v>
          </cell>
          <cell r="O207">
            <v>3.5350000000000001</v>
          </cell>
          <cell r="P207">
            <v>2.5649999999999999</v>
          </cell>
          <cell r="Q207">
            <v>2.625</v>
          </cell>
          <cell r="R207">
            <v>0.10499999999999998</v>
          </cell>
          <cell r="S207">
            <v>0.2799999999999998</v>
          </cell>
          <cell r="T207">
            <v>2.605</v>
          </cell>
          <cell r="U207">
            <v>2.75</v>
          </cell>
          <cell r="V207">
            <v>2.4950000000000001</v>
          </cell>
          <cell r="W207">
            <v>2.4849999999999999</v>
          </cell>
          <cell r="X207">
            <v>2.56</v>
          </cell>
          <cell r="Y207">
            <v>2.7650000000000001</v>
          </cell>
          <cell r="Z207">
            <v>2.7349999999999999</v>
          </cell>
          <cell r="AA207">
            <v>2.64</v>
          </cell>
          <cell r="AB207">
            <v>2.66</v>
          </cell>
          <cell r="AC207">
            <v>2.67</v>
          </cell>
        </row>
        <row r="208">
          <cell r="A208">
            <v>36610</v>
          </cell>
          <cell r="B208">
            <v>2.68</v>
          </cell>
          <cell r="C208">
            <v>2.62</v>
          </cell>
          <cell r="D208">
            <v>2.895</v>
          </cell>
          <cell r="E208">
            <v>2.57</v>
          </cell>
          <cell r="F208">
            <v>2.7450000000000001</v>
          </cell>
          <cell r="G208">
            <v>0.21499999999999986</v>
          </cell>
          <cell r="H208">
            <v>0.27499999999999991</v>
          </cell>
          <cell r="I208">
            <v>6.0000000000000053E-2</v>
          </cell>
          <cell r="J208">
            <v>6.4999999999999947E-2</v>
          </cell>
          <cell r="K208">
            <v>0.125</v>
          </cell>
          <cell r="L208">
            <v>5.0000000000000266E-2</v>
          </cell>
          <cell r="M208">
            <v>2.7349999999999999</v>
          </cell>
          <cell r="N208">
            <v>3.01</v>
          </cell>
          <cell r="O208">
            <v>3.57</v>
          </cell>
          <cell r="P208">
            <v>2.5750000000000002</v>
          </cell>
          <cell r="Q208">
            <v>2.64</v>
          </cell>
          <cell r="R208">
            <v>0.11499999999999977</v>
          </cell>
          <cell r="S208">
            <v>0.27499999999999991</v>
          </cell>
          <cell r="T208">
            <v>2.5950000000000002</v>
          </cell>
          <cell r="U208">
            <v>2.8149999999999999</v>
          </cell>
          <cell r="V208">
            <v>2.5</v>
          </cell>
          <cell r="W208">
            <v>2.5299999999999998</v>
          </cell>
          <cell r="X208">
            <v>2.58</v>
          </cell>
          <cell r="Y208">
            <v>2.82</v>
          </cell>
          <cell r="Z208">
            <v>2.79</v>
          </cell>
          <cell r="AA208">
            <v>2.68</v>
          </cell>
          <cell r="AB208">
            <v>2.71</v>
          </cell>
          <cell r="AC208">
            <v>2.7050000000000001</v>
          </cell>
        </row>
        <row r="209">
          <cell r="A209">
            <v>36611</v>
          </cell>
          <cell r="B209">
            <v>2.68</v>
          </cell>
          <cell r="C209">
            <v>2.62</v>
          </cell>
          <cell r="D209">
            <v>2.895</v>
          </cell>
          <cell r="E209">
            <v>2.57</v>
          </cell>
          <cell r="F209">
            <v>2.7450000000000001</v>
          </cell>
          <cell r="G209">
            <v>0.21499999999999986</v>
          </cell>
          <cell r="H209">
            <v>0.27499999999999991</v>
          </cell>
          <cell r="I209">
            <v>6.0000000000000053E-2</v>
          </cell>
          <cell r="J209">
            <v>6.4999999999999947E-2</v>
          </cell>
          <cell r="K209">
            <v>0.125</v>
          </cell>
          <cell r="L209">
            <v>5.0000000000000266E-2</v>
          </cell>
          <cell r="M209">
            <v>2.7349999999999999</v>
          </cell>
          <cell r="N209">
            <v>3.01</v>
          </cell>
          <cell r="O209">
            <v>3.57</v>
          </cell>
          <cell r="P209">
            <v>2.5750000000000002</v>
          </cell>
          <cell r="Q209">
            <v>2.64</v>
          </cell>
          <cell r="R209">
            <v>0.11499999999999977</v>
          </cell>
          <cell r="S209">
            <v>0.27499999999999991</v>
          </cell>
          <cell r="T209">
            <v>2.5950000000000002</v>
          </cell>
          <cell r="U209">
            <v>2.8149999999999999</v>
          </cell>
          <cell r="V209">
            <v>2.5</v>
          </cell>
          <cell r="W209">
            <v>2.5299999999999998</v>
          </cell>
          <cell r="X209">
            <v>2.58</v>
          </cell>
          <cell r="Y209">
            <v>2.82</v>
          </cell>
          <cell r="Z209">
            <v>2.79</v>
          </cell>
          <cell r="AA209">
            <v>2.68</v>
          </cell>
          <cell r="AB209">
            <v>2.71</v>
          </cell>
          <cell r="AC209">
            <v>2.7050000000000001</v>
          </cell>
        </row>
        <row r="210">
          <cell r="A210">
            <v>36612</v>
          </cell>
          <cell r="B210">
            <v>2.68</v>
          </cell>
          <cell r="C210">
            <v>2.62</v>
          </cell>
          <cell r="D210">
            <v>2.895</v>
          </cell>
          <cell r="E210">
            <v>2.57</v>
          </cell>
          <cell r="F210">
            <v>2.7450000000000001</v>
          </cell>
          <cell r="G210">
            <v>0.21499999999999986</v>
          </cell>
          <cell r="H210">
            <v>0.27499999999999991</v>
          </cell>
          <cell r="I210">
            <v>6.0000000000000053E-2</v>
          </cell>
          <cell r="J210">
            <v>6.4999999999999947E-2</v>
          </cell>
          <cell r="K210">
            <v>0.125</v>
          </cell>
          <cell r="L210">
            <v>5.0000000000000266E-2</v>
          </cell>
          <cell r="M210">
            <v>2.7349999999999999</v>
          </cell>
          <cell r="N210">
            <v>3.01</v>
          </cell>
          <cell r="O210">
            <v>3.57</v>
          </cell>
          <cell r="P210">
            <v>2.5750000000000002</v>
          </cell>
          <cell r="Q210">
            <v>2.64</v>
          </cell>
          <cell r="R210">
            <v>0.11499999999999977</v>
          </cell>
          <cell r="S210">
            <v>0.27499999999999991</v>
          </cell>
          <cell r="T210">
            <v>2.5950000000000002</v>
          </cell>
          <cell r="U210">
            <v>2.8149999999999999</v>
          </cell>
          <cell r="V210">
            <v>2.5</v>
          </cell>
          <cell r="W210">
            <v>2.5299999999999998</v>
          </cell>
          <cell r="X210">
            <v>2.58</v>
          </cell>
          <cell r="Y210">
            <v>2.82</v>
          </cell>
          <cell r="Z210">
            <v>2.79</v>
          </cell>
          <cell r="AA210">
            <v>2.68</v>
          </cell>
          <cell r="AB210">
            <v>2.71</v>
          </cell>
          <cell r="AC210">
            <v>2.7050000000000001</v>
          </cell>
        </row>
        <row r="211">
          <cell r="A211">
            <v>36613</v>
          </cell>
          <cell r="B211">
            <v>2.7250000000000001</v>
          </cell>
          <cell r="C211">
            <v>2.665</v>
          </cell>
          <cell r="D211">
            <v>2.93</v>
          </cell>
          <cell r="E211">
            <v>2.585</v>
          </cell>
          <cell r="F211">
            <v>2.78</v>
          </cell>
          <cell r="G211">
            <v>0.20500000000000007</v>
          </cell>
          <cell r="H211">
            <v>0.26500000000000012</v>
          </cell>
          <cell r="I211">
            <v>6.0000000000000053E-2</v>
          </cell>
          <cell r="J211">
            <v>5.4999999999999716E-2</v>
          </cell>
          <cell r="K211">
            <v>0.11499999999999977</v>
          </cell>
          <cell r="L211">
            <v>8.0000000000000071E-2</v>
          </cell>
          <cell r="M211">
            <v>2.75</v>
          </cell>
          <cell r="N211">
            <v>3.0649999999999999</v>
          </cell>
          <cell r="O211">
            <v>3.59</v>
          </cell>
          <cell r="P211">
            <v>2.585</v>
          </cell>
          <cell r="Q211">
            <v>2.64</v>
          </cell>
          <cell r="R211">
            <v>0.13499999999999979</v>
          </cell>
          <cell r="S211">
            <v>0.31499999999999995</v>
          </cell>
          <cell r="T211">
            <v>2.605</v>
          </cell>
          <cell r="U211">
            <v>2.8149999999999999</v>
          </cell>
          <cell r="V211">
            <v>2.5299999999999998</v>
          </cell>
          <cell r="W211">
            <v>2.56</v>
          </cell>
          <cell r="X211">
            <v>2.6</v>
          </cell>
          <cell r="Y211">
            <v>2.8650000000000002</v>
          </cell>
          <cell r="Z211">
            <v>2.82</v>
          </cell>
          <cell r="AA211">
            <v>2.7250000000000001</v>
          </cell>
          <cell r="AB211">
            <v>2.7549999999999999</v>
          </cell>
          <cell r="AC211">
            <v>2.7549999999999999</v>
          </cell>
        </row>
        <row r="212">
          <cell r="A212">
            <v>36614</v>
          </cell>
          <cell r="B212">
            <v>2.855</v>
          </cell>
          <cell r="C212">
            <v>2.8050000000000002</v>
          </cell>
          <cell r="D212">
            <v>3.0249999999999999</v>
          </cell>
          <cell r="E212">
            <v>2.75</v>
          </cell>
          <cell r="F212">
            <v>2.91</v>
          </cell>
          <cell r="G212">
            <v>0.16999999999999993</v>
          </cell>
          <cell r="H212">
            <v>0.21999999999999975</v>
          </cell>
          <cell r="I212">
            <v>4.9999999999999822E-2</v>
          </cell>
          <cell r="J212">
            <v>5.500000000000016E-2</v>
          </cell>
          <cell r="K212">
            <v>0.10499999999999998</v>
          </cell>
          <cell r="L212">
            <v>5.500000000000016E-2</v>
          </cell>
          <cell r="M212">
            <v>2.875</v>
          </cell>
          <cell r="N212">
            <v>3.18</v>
          </cell>
          <cell r="O212">
            <v>3.7149999999999999</v>
          </cell>
          <cell r="P212">
            <v>2.72</v>
          </cell>
          <cell r="Q212">
            <v>2.76</v>
          </cell>
          <cell r="R212">
            <v>0.15500000000000025</v>
          </cell>
          <cell r="S212">
            <v>0.30500000000000016</v>
          </cell>
          <cell r="T212">
            <v>2.7149999999999999</v>
          </cell>
          <cell r="U212">
            <v>2.9249999999999998</v>
          </cell>
          <cell r="V212">
            <v>2.6749999999999998</v>
          </cell>
          <cell r="W212">
            <v>2.6949999999999998</v>
          </cell>
          <cell r="X212">
            <v>2.7749999999999999</v>
          </cell>
          <cell r="Y212">
            <v>2.98</v>
          </cell>
          <cell r="Z212">
            <v>2.94</v>
          </cell>
          <cell r="AA212">
            <v>2.83</v>
          </cell>
          <cell r="AB212">
            <v>2.855</v>
          </cell>
          <cell r="AC212">
            <v>2.86</v>
          </cell>
        </row>
        <row r="213">
          <cell r="A213">
            <v>36615</v>
          </cell>
          <cell r="B213">
            <v>2.835</v>
          </cell>
          <cell r="C213">
            <v>2.7850000000000001</v>
          </cell>
          <cell r="D213">
            <v>3.0249999999999999</v>
          </cell>
          <cell r="E213">
            <v>2.7349999999999999</v>
          </cell>
          <cell r="F213">
            <v>2.9</v>
          </cell>
          <cell r="G213">
            <v>0.18999999999999995</v>
          </cell>
          <cell r="H213">
            <v>0.23999999999999977</v>
          </cell>
          <cell r="I213">
            <v>4.9999999999999822E-2</v>
          </cell>
          <cell r="J213">
            <v>6.4999999999999947E-2</v>
          </cell>
          <cell r="K213">
            <v>0.11499999999999977</v>
          </cell>
          <cell r="L213">
            <v>5.0000000000000266E-2</v>
          </cell>
          <cell r="M213">
            <v>2.86</v>
          </cell>
          <cell r="N213">
            <v>3.19</v>
          </cell>
          <cell r="O213">
            <v>3.625</v>
          </cell>
          <cell r="P213">
            <v>2.7149999999999999</v>
          </cell>
          <cell r="Q213">
            <v>2.7549999999999999</v>
          </cell>
          <cell r="R213">
            <v>0.16500000000000004</v>
          </cell>
          <cell r="S213">
            <v>0.33000000000000007</v>
          </cell>
          <cell r="T213">
            <v>2.7149999999999999</v>
          </cell>
          <cell r="U213">
            <v>2.92</v>
          </cell>
          <cell r="V213">
            <v>2.66</v>
          </cell>
          <cell r="W213">
            <v>2.66</v>
          </cell>
          <cell r="X213">
            <v>2.74</v>
          </cell>
          <cell r="Y213">
            <v>2.9550000000000001</v>
          </cell>
          <cell r="Z213">
            <v>2.9350000000000001</v>
          </cell>
          <cell r="AA213">
            <v>2.8050000000000002</v>
          </cell>
          <cell r="AB213">
            <v>2.8149999999999999</v>
          </cell>
          <cell r="AC213">
            <v>2.8450000000000002</v>
          </cell>
        </row>
        <row r="214">
          <cell r="A214">
            <v>36616</v>
          </cell>
          <cell r="B214">
            <v>2.7349999999999999</v>
          </cell>
          <cell r="C214">
            <v>2.67</v>
          </cell>
          <cell r="D214">
            <v>2.9750000000000001</v>
          </cell>
          <cell r="E214">
            <v>2.63</v>
          </cell>
          <cell r="F214">
            <v>2.78</v>
          </cell>
          <cell r="G214">
            <v>0.24000000000000021</v>
          </cell>
          <cell r="H214">
            <v>0.30500000000000016</v>
          </cell>
          <cell r="I214">
            <v>6.4999999999999947E-2</v>
          </cell>
          <cell r="J214">
            <v>4.4999999999999929E-2</v>
          </cell>
          <cell r="K214">
            <v>0.10999999999999988</v>
          </cell>
          <cell r="L214">
            <v>4.0000000000000036E-2</v>
          </cell>
          <cell r="M214">
            <v>2.78</v>
          </cell>
          <cell r="N214">
            <v>3.09</v>
          </cell>
          <cell r="O214">
            <v>3.6</v>
          </cell>
          <cell r="P214">
            <v>2.63</v>
          </cell>
          <cell r="Q214">
            <v>2.6749999999999998</v>
          </cell>
          <cell r="R214">
            <v>0.11499999999999977</v>
          </cell>
          <cell r="S214">
            <v>0.31000000000000005</v>
          </cell>
          <cell r="T214">
            <v>2.65</v>
          </cell>
          <cell r="U214">
            <v>2.83</v>
          </cell>
          <cell r="V214">
            <v>2.5649999999999999</v>
          </cell>
          <cell r="W214">
            <v>2.5649999999999999</v>
          </cell>
          <cell r="X214">
            <v>2.645</v>
          </cell>
          <cell r="Y214">
            <v>2.8650000000000002</v>
          </cell>
          <cell r="Z214">
            <v>2.8250000000000002</v>
          </cell>
          <cell r="AA214">
            <v>2.7</v>
          </cell>
          <cell r="AB214">
            <v>2.7</v>
          </cell>
          <cell r="AC214">
            <v>2.7349999999999999</v>
          </cell>
        </row>
        <row r="215">
          <cell r="A215">
            <v>36617</v>
          </cell>
          <cell r="B215">
            <v>2.71</v>
          </cell>
          <cell r="C215">
            <v>2.6549999999999998</v>
          </cell>
          <cell r="D215">
            <v>2.9750000000000001</v>
          </cell>
          <cell r="E215">
            <v>2.6</v>
          </cell>
          <cell r="F215">
            <v>2.78</v>
          </cell>
          <cell r="G215">
            <v>0.26500000000000012</v>
          </cell>
          <cell r="H215">
            <v>0.32000000000000028</v>
          </cell>
          <cell r="I215">
            <v>5.500000000000016E-2</v>
          </cell>
          <cell r="J215">
            <v>6.999999999999984E-2</v>
          </cell>
          <cell r="K215">
            <v>0.125</v>
          </cell>
          <cell r="L215">
            <v>5.4999999999999716E-2</v>
          </cell>
          <cell r="M215">
            <v>2.7949999999999999</v>
          </cell>
          <cell r="N215">
            <v>3.05</v>
          </cell>
          <cell r="O215">
            <v>3.6</v>
          </cell>
          <cell r="P215">
            <v>2.6549999999999998</v>
          </cell>
          <cell r="Q215">
            <v>2.7349999999999999</v>
          </cell>
          <cell r="R215">
            <v>7.4999999999999734E-2</v>
          </cell>
          <cell r="S215">
            <v>0.25499999999999989</v>
          </cell>
          <cell r="T215">
            <v>2.6949999999999998</v>
          </cell>
          <cell r="U215">
            <v>2.875</v>
          </cell>
          <cell r="V215">
            <v>2.5750000000000002</v>
          </cell>
          <cell r="W215">
            <v>2.585</v>
          </cell>
          <cell r="X215">
            <v>2.64</v>
          </cell>
          <cell r="Y215">
            <v>2.9049999999999998</v>
          </cell>
          <cell r="Z215">
            <v>2.84</v>
          </cell>
          <cell r="AA215">
            <v>2.7349999999999999</v>
          </cell>
          <cell r="AB215">
            <v>2.8250000000000002</v>
          </cell>
          <cell r="AC215">
            <v>2.77</v>
          </cell>
        </row>
        <row r="216">
          <cell r="A216">
            <v>36618</v>
          </cell>
          <cell r="B216">
            <v>2.71</v>
          </cell>
          <cell r="C216">
            <v>2.6549999999999998</v>
          </cell>
          <cell r="D216">
            <v>2.9750000000000001</v>
          </cell>
          <cell r="E216">
            <v>2.6</v>
          </cell>
          <cell r="F216">
            <v>2.78</v>
          </cell>
          <cell r="G216">
            <v>0.26500000000000012</v>
          </cell>
          <cell r="H216">
            <v>0.32000000000000028</v>
          </cell>
          <cell r="I216">
            <v>5.500000000000016E-2</v>
          </cell>
          <cell r="J216">
            <v>6.999999999999984E-2</v>
          </cell>
          <cell r="K216">
            <v>0.125</v>
          </cell>
          <cell r="L216">
            <v>5.4999999999999716E-2</v>
          </cell>
          <cell r="M216">
            <v>2.7949999999999999</v>
          </cell>
          <cell r="N216">
            <v>3.05</v>
          </cell>
          <cell r="O216">
            <v>3.6</v>
          </cell>
          <cell r="P216">
            <v>2.6549999999999998</v>
          </cell>
          <cell r="Q216">
            <v>2.7349999999999999</v>
          </cell>
          <cell r="R216">
            <v>7.4999999999999734E-2</v>
          </cell>
          <cell r="S216">
            <v>0.25499999999999989</v>
          </cell>
          <cell r="T216">
            <v>2.6949999999999998</v>
          </cell>
          <cell r="U216">
            <v>2.875</v>
          </cell>
          <cell r="V216">
            <v>2.5750000000000002</v>
          </cell>
          <cell r="W216">
            <v>2.585</v>
          </cell>
          <cell r="X216">
            <v>2.64</v>
          </cell>
          <cell r="Y216">
            <v>2.9049999999999998</v>
          </cell>
          <cell r="Z216">
            <v>2.84</v>
          </cell>
          <cell r="AA216">
            <v>2.7349999999999999</v>
          </cell>
          <cell r="AB216">
            <v>2.8250000000000002</v>
          </cell>
          <cell r="AC216">
            <v>2.77</v>
          </cell>
        </row>
        <row r="217">
          <cell r="A217">
            <v>36619</v>
          </cell>
          <cell r="B217">
            <v>2.71</v>
          </cell>
          <cell r="C217">
            <v>2.6549999999999998</v>
          </cell>
          <cell r="D217">
            <v>2.9750000000000001</v>
          </cell>
          <cell r="E217">
            <v>2.6</v>
          </cell>
          <cell r="F217">
            <v>2.78</v>
          </cell>
          <cell r="G217">
            <v>0.26500000000000012</v>
          </cell>
          <cell r="H217">
            <v>0.32000000000000028</v>
          </cell>
          <cell r="I217">
            <v>5.500000000000016E-2</v>
          </cell>
          <cell r="J217">
            <v>6.999999999999984E-2</v>
          </cell>
          <cell r="K217">
            <v>0.125</v>
          </cell>
          <cell r="L217">
            <v>5.4999999999999716E-2</v>
          </cell>
          <cell r="M217">
            <v>2.7949999999999999</v>
          </cell>
          <cell r="N217">
            <v>3.05</v>
          </cell>
          <cell r="O217">
            <v>3.6</v>
          </cell>
          <cell r="P217">
            <v>2.6549999999999998</v>
          </cell>
          <cell r="Q217">
            <v>2.7349999999999999</v>
          </cell>
          <cell r="R217">
            <v>7.4999999999999734E-2</v>
          </cell>
          <cell r="S217">
            <v>0.25499999999999989</v>
          </cell>
          <cell r="T217">
            <v>2.6949999999999998</v>
          </cell>
          <cell r="U217">
            <v>2.875</v>
          </cell>
          <cell r="V217">
            <v>2.5750000000000002</v>
          </cell>
          <cell r="W217">
            <v>2.585</v>
          </cell>
          <cell r="X217">
            <v>2.64</v>
          </cell>
          <cell r="Y217">
            <v>2.9049999999999998</v>
          </cell>
          <cell r="Z217">
            <v>2.84</v>
          </cell>
          <cell r="AA217">
            <v>2.7349999999999999</v>
          </cell>
          <cell r="AB217">
            <v>2.8250000000000002</v>
          </cell>
          <cell r="AC217">
            <v>2.77</v>
          </cell>
        </row>
        <row r="218">
          <cell r="A218">
            <v>36620</v>
          </cell>
          <cell r="B218">
            <v>2.76</v>
          </cell>
          <cell r="C218">
            <v>2.7250000000000001</v>
          </cell>
          <cell r="D218">
            <v>3.0449999999999999</v>
          </cell>
          <cell r="E218">
            <v>2.62</v>
          </cell>
          <cell r="F218">
            <v>2.8450000000000002</v>
          </cell>
          <cell r="G218">
            <v>0.28500000000000014</v>
          </cell>
          <cell r="H218">
            <v>0.31999999999999984</v>
          </cell>
          <cell r="I218">
            <v>3.4999999999999698E-2</v>
          </cell>
          <cell r="J218">
            <v>8.5000000000000409E-2</v>
          </cell>
          <cell r="K218">
            <v>0.12000000000000011</v>
          </cell>
          <cell r="L218">
            <v>0.10499999999999998</v>
          </cell>
          <cell r="M218">
            <v>2.84</v>
          </cell>
          <cell r="N218">
            <v>3.18</v>
          </cell>
          <cell r="O218">
            <v>3.59</v>
          </cell>
          <cell r="P218">
            <v>2.66</v>
          </cell>
          <cell r="Q218">
            <v>2.7450000000000001</v>
          </cell>
          <cell r="R218">
            <v>0.13500000000000023</v>
          </cell>
          <cell r="S218">
            <v>0.3400000000000003</v>
          </cell>
          <cell r="T218">
            <v>2.6850000000000001</v>
          </cell>
          <cell r="U218">
            <v>2.915</v>
          </cell>
          <cell r="V218">
            <v>2.58</v>
          </cell>
          <cell r="W218">
            <v>2.57</v>
          </cell>
          <cell r="X218">
            <v>2.63</v>
          </cell>
          <cell r="Y218">
            <v>2.96</v>
          </cell>
          <cell r="Z218">
            <v>2.875</v>
          </cell>
          <cell r="AA218">
            <v>2.78</v>
          </cell>
          <cell r="AB218">
            <v>2.8849999999999998</v>
          </cell>
          <cell r="AC218">
            <v>2.8149999999999999</v>
          </cell>
        </row>
        <row r="219">
          <cell r="A219">
            <v>36621</v>
          </cell>
          <cell r="B219">
            <v>2.72</v>
          </cell>
          <cell r="C219">
            <v>2.6850000000000001</v>
          </cell>
          <cell r="D219">
            <v>2.9950000000000001</v>
          </cell>
          <cell r="E219">
            <v>2.59</v>
          </cell>
          <cell r="F219">
            <v>2.7850000000000001</v>
          </cell>
          <cell r="G219">
            <v>0.27499999999999991</v>
          </cell>
          <cell r="H219">
            <v>0.31000000000000005</v>
          </cell>
          <cell r="I219">
            <v>3.5000000000000142E-2</v>
          </cell>
          <cell r="J219">
            <v>6.4999999999999947E-2</v>
          </cell>
          <cell r="K219">
            <v>0.10000000000000009</v>
          </cell>
          <cell r="L219">
            <v>9.5000000000000195E-2</v>
          </cell>
          <cell r="M219">
            <v>2.79</v>
          </cell>
          <cell r="N219">
            <v>3.1549999999999998</v>
          </cell>
          <cell r="O219">
            <v>3.56</v>
          </cell>
          <cell r="P219">
            <v>2.61</v>
          </cell>
          <cell r="Q219">
            <v>2.69</v>
          </cell>
          <cell r="R219">
            <v>0.1599999999999997</v>
          </cell>
          <cell r="S219">
            <v>0.36499999999999977</v>
          </cell>
          <cell r="T219">
            <v>2.63</v>
          </cell>
          <cell r="U219">
            <v>2.87</v>
          </cell>
          <cell r="V219">
            <v>2.5499999999999998</v>
          </cell>
          <cell r="W219">
            <v>2.5299999999999998</v>
          </cell>
          <cell r="X219">
            <v>2.6</v>
          </cell>
          <cell r="Y219">
            <v>2.9049999999999998</v>
          </cell>
          <cell r="Z219">
            <v>2.8250000000000002</v>
          </cell>
          <cell r="AA219">
            <v>2.7250000000000001</v>
          </cell>
          <cell r="AB219">
            <v>2.81</v>
          </cell>
          <cell r="AC219">
            <v>2.76</v>
          </cell>
        </row>
        <row r="220">
          <cell r="A220">
            <v>36622</v>
          </cell>
          <cell r="B220">
            <v>2.7349999999999999</v>
          </cell>
          <cell r="C220">
            <v>2.7</v>
          </cell>
          <cell r="D220">
            <v>2.98</v>
          </cell>
          <cell r="E220">
            <v>2.605</v>
          </cell>
          <cell r="F220">
            <v>2.7949999999999999</v>
          </cell>
          <cell r="G220">
            <v>0.24500000000000011</v>
          </cell>
          <cell r="H220">
            <v>0.2799999999999998</v>
          </cell>
          <cell r="I220">
            <v>3.4999999999999698E-2</v>
          </cell>
          <cell r="J220">
            <v>6.0000000000000053E-2</v>
          </cell>
          <cell r="K220">
            <v>9.4999999999999751E-2</v>
          </cell>
          <cell r="L220">
            <v>9.5000000000000195E-2</v>
          </cell>
          <cell r="M220">
            <v>2.7949999999999999</v>
          </cell>
          <cell r="N220">
            <v>3.15</v>
          </cell>
          <cell r="O220">
            <v>3.61</v>
          </cell>
          <cell r="P220">
            <v>2.62</v>
          </cell>
          <cell r="Q220">
            <v>2.6949999999999998</v>
          </cell>
          <cell r="R220">
            <v>0.16999999999999993</v>
          </cell>
          <cell r="S220">
            <v>0.35499999999999998</v>
          </cell>
          <cell r="T220">
            <v>2.64</v>
          </cell>
          <cell r="U220">
            <v>2.86</v>
          </cell>
          <cell r="V220">
            <v>2.5449999999999999</v>
          </cell>
          <cell r="W220">
            <v>2.56</v>
          </cell>
          <cell r="X220">
            <v>2.605</v>
          </cell>
          <cell r="Y220">
            <v>2.91</v>
          </cell>
          <cell r="Z220">
            <v>2.83</v>
          </cell>
          <cell r="AA220">
            <v>2.7450000000000001</v>
          </cell>
          <cell r="AB220">
            <v>2.85</v>
          </cell>
          <cell r="AC220">
            <v>2.7650000000000001</v>
          </cell>
        </row>
        <row r="221">
          <cell r="A221">
            <v>36623</v>
          </cell>
          <cell r="B221">
            <v>2.7549999999999999</v>
          </cell>
          <cell r="C221">
            <v>2.7</v>
          </cell>
          <cell r="D221">
            <v>2.9950000000000001</v>
          </cell>
          <cell r="E221">
            <v>2.625</v>
          </cell>
          <cell r="F221">
            <v>2.8149999999999999</v>
          </cell>
          <cell r="G221">
            <v>0.24000000000000021</v>
          </cell>
          <cell r="H221">
            <v>0.29499999999999993</v>
          </cell>
          <cell r="I221">
            <v>5.4999999999999716E-2</v>
          </cell>
          <cell r="J221">
            <v>6.0000000000000053E-2</v>
          </cell>
          <cell r="K221">
            <v>0.11499999999999977</v>
          </cell>
          <cell r="L221">
            <v>7.5000000000000178E-2</v>
          </cell>
          <cell r="M221">
            <v>2.82</v>
          </cell>
          <cell r="N221">
            <v>3.11</v>
          </cell>
          <cell r="O221">
            <v>3.6549999999999998</v>
          </cell>
          <cell r="P221">
            <v>2.665</v>
          </cell>
          <cell r="Q221">
            <v>2.73</v>
          </cell>
          <cell r="R221">
            <v>0.11499999999999977</v>
          </cell>
          <cell r="S221">
            <v>0.29000000000000004</v>
          </cell>
          <cell r="T221">
            <v>2.7</v>
          </cell>
          <cell r="U221">
            <v>2.91</v>
          </cell>
          <cell r="V221">
            <v>2.57</v>
          </cell>
          <cell r="W221">
            <v>2.57</v>
          </cell>
          <cell r="X221">
            <v>2.64</v>
          </cell>
          <cell r="Y221">
            <v>2.9649999999999999</v>
          </cell>
          <cell r="Z221">
            <v>2.88</v>
          </cell>
          <cell r="AA221">
            <v>2.79</v>
          </cell>
          <cell r="AB221">
            <v>2.9049999999999998</v>
          </cell>
          <cell r="AC221">
            <v>2.82</v>
          </cell>
        </row>
        <row r="222">
          <cell r="A222">
            <v>36624</v>
          </cell>
          <cell r="B222">
            <v>2.77</v>
          </cell>
          <cell r="C222">
            <v>2.6850000000000001</v>
          </cell>
          <cell r="D222">
            <v>3.0049999999999999</v>
          </cell>
          <cell r="E222">
            <v>2.6150000000000002</v>
          </cell>
          <cell r="F222">
            <v>2.8450000000000002</v>
          </cell>
          <cell r="G222">
            <v>0.23499999999999988</v>
          </cell>
          <cell r="H222">
            <v>0.31999999999999984</v>
          </cell>
          <cell r="I222">
            <v>8.4999999999999964E-2</v>
          </cell>
          <cell r="J222">
            <v>7.5000000000000178E-2</v>
          </cell>
          <cell r="K222">
            <v>0.16000000000000014</v>
          </cell>
          <cell r="L222">
            <v>6.999999999999984E-2</v>
          </cell>
          <cell r="M222">
            <v>2.8250000000000002</v>
          </cell>
          <cell r="N222">
            <v>3.085</v>
          </cell>
          <cell r="O222">
            <v>3.68</v>
          </cell>
          <cell r="P222">
            <v>2.6749999999999998</v>
          </cell>
          <cell r="Q222">
            <v>2.73</v>
          </cell>
          <cell r="R222">
            <v>8.0000000000000071E-2</v>
          </cell>
          <cell r="S222">
            <v>0.25999999999999979</v>
          </cell>
          <cell r="T222">
            <v>2.7</v>
          </cell>
          <cell r="U222">
            <v>2.97</v>
          </cell>
          <cell r="V222">
            <v>2.56</v>
          </cell>
          <cell r="W222">
            <v>2.5499999999999998</v>
          </cell>
          <cell r="X222">
            <v>2.6349999999999998</v>
          </cell>
          <cell r="Y222">
            <v>3.01</v>
          </cell>
          <cell r="Z222">
            <v>2.91</v>
          </cell>
          <cell r="AA222">
            <v>2.8450000000000002</v>
          </cell>
          <cell r="AB222">
            <v>2.9449999999999998</v>
          </cell>
          <cell r="AC222">
            <v>2.87</v>
          </cell>
        </row>
        <row r="223">
          <cell r="A223">
            <v>36625</v>
          </cell>
          <cell r="B223">
            <v>2.77</v>
          </cell>
          <cell r="C223">
            <v>2.6850000000000001</v>
          </cell>
          <cell r="D223">
            <v>3.0049999999999999</v>
          </cell>
          <cell r="E223">
            <v>2.6150000000000002</v>
          </cell>
          <cell r="F223">
            <v>2.8450000000000002</v>
          </cell>
          <cell r="G223">
            <v>0.23499999999999988</v>
          </cell>
          <cell r="H223">
            <v>0.31999999999999984</v>
          </cell>
          <cell r="I223">
            <v>8.4999999999999964E-2</v>
          </cell>
          <cell r="J223">
            <v>7.5000000000000178E-2</v>
          </cell>
          <cell r="K223">
            <v>0.16000000000000014</v>
          </cell>
          <cell r="L223">
            <v>6.999999999999984E-2</v>
          </cell>
          <cell r="M223">
            <v>2.8250000000000002</v>
          </cell>
          <cell r="N223">
            <v>3.085</v>
          </cell>
          <cell r="O223">
            <v>3.68</v>
          </cell>
          <cell r="P223">
            <v>2.6749999999999998</v>
          </cell>
          <cell r="Q223">
            <v>2.73</v>
          </cell>
          <cell r="R223">
            <v>8.0000000000000071E-2</v>
          </cell>
          <cell r="S223">
            <v>0.25999999999999979</v>
          </cell>
          <cell r="T223">
            <v>2.7</v>
          </cell>
          <cell r="U223">
            <v>2.97</v>
          </cell>
          <cell r="V223">
            <v>2.56</v>
          </cell>
          <cell r="W223">
            <v>2.5499999999999998</v>
          </cell>
          <cell r="X223">
            <v>2.6349999999999998</v>
          </cell>
          <cell r="Y223">
            <v>3.01</v>
          </cell>
          <cell r="Z223">
            <v>2.91</v>
          </cell>
          <cell r="AA223">
            <v>2.8450000000000002</v>
          </cell>
          <cell r="AB223">
            <v>2.9449999999999998</v>
          </cell>
          <cell r="AC223">
            <v>2.87</v>
          </cell>
        </row>
        <row r="224">
          <cell r="A224">
            <v>36626</v>
          </cell>
          <cell r="B224">
            <v>2.77</v>
          </cell>
          <cell r="C224">
            <v>2.6850000000000001</v>
          </cell>
          <cell r="D224">
            <v>3.0049999999999999</v>
          </cell>
          <cell r="E224">
            <v>2.6150000000000002</v>
          </cell>
          <cell r="F224">
            <v>2.8450000000000002</v>
          </cell>
          <cell r="G224">
            <v>0.23499999999999988</v>
          </cell>
          <cell r="H224">
            <v>0.31999999999999984</v>
          </cell>
          <cell r="I224">
            <v>8.4999999999999964E-2</v>
          </cell>
          <cell r="J224">
            <v>7.5000000000000178E-2</v>
          </cell>
          <cell r="K224">
            <v>0.16000000000000014</v>
          </cell>
          <cell r="L224">
            <v>6.999999999999984E-2</v>
          </cell>
          <cell r="M224">
            <v>2.8250000000000002</v>
          </cell>
          <cell r="N224">
            <v>3.085</v>
          </cell>
          <cell r="O224">
            <v>3.68</v>
          </cell>
          <cell r="P224">
            <v>2.6749999999999998</v>
          </cell>
          <cell r="Q224">
            <v>2.73</v>
          </cell>
          <cell r="R224">
            <v>8.0000000000000071E-2</v>
          </cell>
          <cell r="S224">
            <v>0.25999999999999979</v>
          </cell>
          <cell r="T224">
            <v>2.7</v>
          </cell>
          <cell r="U224">
            <v>2.97</v>
          </cell>
          <cell r="V224">
            <v>2.56</v>
          </cell>
          <cell r="W224">
            <v>2.5499999999999998</v>
          </cell>
          <cell r="X224">
            <v>2.6349999999999998</v>
          </cell>
          <cell r="Y224">
            <v>3.01</v>
          </cell>
          <cell r="Z224">
            <v>2.91</v>
          </cell>
          <cell r="AA224">
            <v>2.8450000000000002</v>
          </cell>
          <cell r="AB224">
            <v>2.9449999999999998</v>
          </cell>
          <cell r="AC224">
            <v>2.87</v>
          </cell>
        </row>
        <row r="225">
          <cell r="A225">
            <v>36627</v>
          </cell>
          <cell r="B225">
            <v>2.7749999999999999</v>
          </cell>
          <cell r="C225">
            <v>2.69</v>
          </cell>
          <cell r="D225">
            <v>3.0249999999999999</v>
          </cell>
          <cell r="E225">
            <v>2.6349999999999998</v>
          </cell>
          <cell r="F225">
            <v>2.8650000000000002</v>
          </cell>
          <cell r="G225">
            <v>0.25</v>
          </cell>
          <cell r="H225">
            <v>0.33499999999999996</v>
          </cell>
          <cell r="I225">
            <v>8.4999999999999964E-2</v>
          </cell>
          <cell r="J225">
            <v>9.0000000000000302E-2</v>
          </cell>
          <cell r="K225">
            <v>0.17500000000000027</v>
          </cell>
          <cell r="L225">
            <v>5.500000000000016E-2</v>
          </cell>
          <cell r="M225">
            <v>2.87</v>
          </cell>
          <cell r="N225">
            <v>3.165</v>
          </cell>
          <cell r="O225">
            <v>3.74</v>
          </cell>
          <cell r="P225">
            <v>2.7050000000000001</v>
          </cell>
          <cell r="Q225">
            <v>2.77</v>
          </cell>
          <cell r="R225">
            <v>0.14000000000000012</v>
          </cell>
          <cell r="S225">
            <v>0.29499999999999993</v>
          </cell>
          <cell r="T225">
            <v>2.72</v>
          </cell>
          <cell r="U225">
            <v>2.9950000000000001</v>
          </cell>
          <cell r="V225">
            <v>2.5550000000000002</v>
          </cell>
          <cell r="W225">
            <v>2.59</v>
          </cell>
          <cell r="X225">
            <v>2.6549999999999998</v>
          </cell>
          <cell r="Y225">
            <v>3.06</v>
          </cell>
          <cell r="Z225">
            <v>2.9350000000000001</v>
          </cell>
          <cell r="AA225">
            <v>2.8849999999999998</v>
          </cell>
          <cell r="AB225">
            <v>2.96</v>
          </cell>
          <cell r="AC225">
            <v>2.89</v>
          </cell>
        </row>
        <row r="226">
          <cell r="A226">
            <v>36628</v>
          </cell>
          <cell r="B226">
            <v>2.78</v>
          </cell>
          <cell r="C226">
            <v>2.71</v>
          </cell>
          <cell r="D226">
            <v>3.01</v>
          </cell>
          <cell r="E226">
            <v>2.65</v>
          </cell>
          <cell r="F226">
            <v>2.87</v>
          </cell>
          <cell r="G226">
            <v>0.22999999999999998</v>
          </cell>
          <cell r="H226">
            <v>0.29999999999999982</v>
          </cell>
          <cell r="I226">
            <v>6.999999999999984E-2</v>
          </cell>
          <cell r="J226">
            <v>9.0000000000000302E-2</v>
          </cell>
          <cell r="K226">
            <v>0.16000000000000014</v>
          </cell>
          <cell r="L226">
            <v>6.0000000000000053E-2</v>
          </cell>
          <cell r="M226">
            <v>2.875</v>
          </cell>
          <cell r="N226">
            <v>3.125</v>
          </cell>
          <cell r="O226">
            <v>3.7149999999999999</v>
          </cell>
          <cell r="P226">
            <v>2.7</v>
          </cell>
          <cell r="Q226">
            <v>2.78</v>
          </cell>
          <cell r="R226">
            <v>0.11500000000000021</v>
          </cell>
          <cell r="S226">
            <v>0.25</v>
          </cell>
          <cell r="T226">
            <v>2.7349999999999999</v>
          </cell>
          <cell r="U226">
            <v>2.9750000000000001</v>
          </cell>
          <cell r="V226">
            <v>2.585</v>
          </cell>
          <cell r="W226">
            <v>2.5950000000000002</v>
          </cell>
          <cell r="X226">
            <v>2.6749999999999998</v>
          </cell>
          <cell r="Y226">
            <v>3.04</v>
          </cell>
          <cell r="Z226">
            <v>2.93</v>
          </cell>
          <cell r="AA226">
            <v>2.87</v>
          </cell>
          <cell r="AB226">
            <v>2.9550000000000001</v>
          </cell>
          <cell r="AC226">
            <v>2.89</v>
          </cell>
        </row>
        <row r="227">
          <cell r="A227">
            <v>36629</v>
          </cell>
          <cell r="B227">
            <v>2.79</v>
          </cell>
          <cell r="C227">
            <v>2.73</v>
          </cell>
          <cell r="D227">
            <v>3.0150000000000001</v>
          </cell>
          <cell r="E227">
            <v>2.6549999999999998</v>
          </cell>
          <cell r="F227">
            <v>2.875</v>
          </cell>
          <cell r="G227">
            <v>0.22500000000000009</v>
          </cell>
          <cell r="H227">
            <v>0.28500000000000014</v>
          </cell>
          <cell r="I227">
            <v>6.0000000000000053E-2</v>
          </cell>
          <cell r="J227">
            <v>8.4999999999999964E-2</v>
          </cell>
          <cell r="K227">
            <v>0.14500000000000002</v>
          </cell>
          <cell r="L227">
            <v>7.5000000000000178E-2</v>
          </cell>
          <cell r="M227">
            <v>2.92</v>
          </cell>
          <cell r="N227">
            <v>3.12</v>
          </cell>
          <cell r="O227">
            <v>3.7349999999999999</v>
          </cell>
          <cell r="P227">
            <v>2.6850000000000001</v>
          </cell>
          <cell r="Q227">
            <v>2.7749999999999999</v>
          </cell>
          <cell r="R227">
            <v>0.10499999999999998</v>
          </cell>
          <cell r="S227">
            <v>0.20000000000000018</v>
          </cell>
          <cell r="T227">
            <v>2.74</v>
          </cell>
          <cell r="U227">
            <v>2.9750000000000001</v>
          </cell>
          <cell r="V227">
            <v>2.585</v>
          </cell>
          <cell r="W227">
            <v>2.61</v>
          </cell>
          <cell r="X227">
            <v>2.6749999999999998</v>
          </cell>
          <cell r="Y227">
            <v>3.0150000000000001</v>
          </cell>
          <cell r="Z227">
            <v>2.93</v>
          </cell>
          <cell r="AA227">
            <v>2.855</v>
          </cell>
          <cell r="AB227">
            <v>2.93</v>
          </cell>
          <cell r="AC227">
            <v>2.87</v>
          </cell>
        </row>
        <row r="228">
          <cell r="A228">
            <v>36630</v>
          </cell>
          <cell r="B228">
            <v>2.855</v>
          </cell>
          <cell r="C228">
            <v>2.8050000000000002</v>
          </cell>
          <cell r="D228">
            <v>3.0449999999999999</v>
          </cell>
          <cell r="E228">
            <v>2.74</v>
          </cell>
          <cell r="F228">
            <v>2.9350000000000001</v>
          </cell>
          <cell r="G228">
            <v>0.18999999999999995</v>
          </cell>
          <cell r="H228">
            <v>0.23999999999999977</v>
          </cell>
          <cell r="I228">
            <v>4.9999999999999822E-2</v>
          </cell>
          <cell r="J228">
            <v>8.0000000000000071E-2</v>
          </cell>
          <cell r="K228">
            <v>0.12999999999999989</v>
          </cell>
          <cell r="L228">
            <v>6.4999999999999947E-2</v>
          </cell>
          <cell r="M228">
            <v>2.9950000000000001</v>
          </cell>
          <cell r="N228">
            <v>3.14</v>
          </cell>
          <cell r="O228">
            <v>3.875</v>
          </cell>
          <cell r="P228">
            <v>2.77</v>
          </cell>
          <cell r="Q228">
            <v>2.86</v>
          </cell>
          <cell r="R228">
            <v>9.5000000000000195E-2</v>
          </cell>
          <cell r="S228">
            <v>0.14500000000000002</v>
          </cell>
          <cell r="T228">
            <v>2.79</v>
          </cell>
          <cell r="U228">
            <v>3.05</v>
          </cell>
          <cell r="V228">
            <v>2.645</v>
          </cell>
          <cell r="W228">
            <v>2.665</v>
          </cell>
          <cell r="X228">
            <v>2.75</v>
          </cell>
          <cell r="Y228">
            <v>3.07</v>
          </cell>
          <cell r="Z228">
            <v>3</v>
          </cell>
          <cell r="AA228">
            <v>2.915</v>
          </cell>
          <cell r="AB228">
            <v>2.96</v>
          </cell>
          <cell r="AC228">
            <v>2.93</v>
          </cell>
        </row>
        <row r="229">
          <cell r="A229">
            <v>36631</v>
          </cell>
          <cell r="B229">
            <v>2.83</v>
          </cell>
          <cell r="C229">
            <v>2.76</v>
          </cell>
          <cell r="D229">
            <v>2.9849999999999999</v>
          </cell>
          <cell r="E229">
            <v>2.72</v>
          </cell>
          <cell r="F229">
            <v>2.91</v>
          </cell>
          <cell r="G229">
            <v>0.1549999999999998</v>
          </cell>
          <cell r="H229">
            <v>0.22500000000000009</v>
          </cell>
          <cell r="I229">
            <v>7.0000000000000284E-2</v>
          </cell>
          <cell r="J229">
            <v>8.0000000000000071E-2</v>
          </cell>
          <cell r="K229">
            <v>0.15000000000000036</v>
          </cell>
          <cell r="L229">
            <v>3.9999999999999591E-2</v>
          </cell>
          <cell r="M229">
            <v>2.9249999999999998</v>
          </cell>
          <cell r="N229">
            <v>2.9849999999999999</v>
          </cell>
          <cell r="O229">
            <v>3.875</v>
          </cell>
          <cell r="P229">
            <v>2.7349999999999999</v>
          </cell>
          <cell r="Q229">
            <v>2.8149999999999999</v>
          </cell>
          <cell r="R229">
            <v>0</v>
          </cell>
          <cell r="S229">
            <v>6.0000000000000053E-2</v>
          </cell>
          <cell r="T229">
            <v>2.76</v>
          </cell>
          <cell r="U229">
            <v>3.06</v>
          </cell>
          <cell r="V229">
            <v>2.6</v>
          </cell>
          <cell r="W229">
            <v>2.645</v>
          </cell>
          <cell r="X229">
            <v>2.7250000000000001</v>
          </cell>
          <cell r="Y229">
            <v>3.08</v>
          </cell>
          <cell r="Z229">
            <v>2.99</v>
          </cell>
          <cell r="AA229">
            <v>2.915</v>
          </cell>
          <cell r="AB229">
            <v>2.9750000000000001</v>
          </cell>
          <cell r="AC229">
            <v>2.9350000000000001</v>
          </cell>
        </row>
        <row r="230">
          <cell r="A230">
            <v>36632</v>
          </cell>
          <cell r="B230">
            <v>2.83</v>
          </cell>
          <cell r="C230">
            <v>2.76</v>
          </cell>
          <cell r="D230">
            <v>2.9849999999999999</v>
          </cell>
          <cell r="E230">
            <v>2.72</v>
          </cell>
          <cell r="F230">
            <v>2.91</v>
          </cell>
          <cell r="G230">
            <v>0.1549999999999998</v>
          </cell>
          <cell r="H230">
            <v>0.22500000000000009</v>
          </cell>
          <cell r="I230">
            <v>7.0000000000000284E-2</v>
          </cell>
          <cell r="J230">
            <v>8.0000000000000071E-2</v>
          </cell>
          <cell r="K230">
            <v>0.15000000000000036</v>
          </cell>
          <cell r="L230">
            <v>3.9999999999999591E-2</v>
          </cell>
          <cell r="M230">
            <v>2.9249999999999998</v>
          </cell>
          <cell r="N230">
            <v>2.9849999999999999</v>
          </cell>
          <cell r="O230">
            <v>3.875</v>
          </cell>
          <cell r="P230">
            <v>2.7349999999999999</v>
          </cell>
          <cell r="Q230">
            <v>2.8149999999999999</v>
          </cell>
          <cell r="R230">
            <v>0</v>
          </cell>
          <cell r="S230">
            <v>6.0000000000000053E-2</v>
          </cell>
          <cell r="T230">
            <v>2.76</v>
          </cell>
          <cell r="U230">
            <v>3.06</v>
          </cell>
          <cell r="V230">
            <v>2.6</v>
          </cell>
          <cell r="W230">
            <v>2.645</v>
          </cell>
          <cell r="X230">
            <v>2.7250000000000001</v>
          </cell>
          <cell r="Y230">
            <v>3.08</v>
          </cell>
          <cell r="Z230">
            <v>2.99</v>
          </cell>
          <cell r="AA230">
            <v>2.915</v>
          </cell>
          <cell r="AB230">
            <v>2.9750000000000001</v>
          </cell>
          <cell r="AC230">
            <v>2.9350000000000001</v>
          </cell>
        </row>
        <row r="231">
          <cell r="A231">
            <v>36633</v>
          </cell>
          <cell r="B231">
            <v>2.83</v>
          </cell>
          <cell r="C231">
            <v>2.76</v>
          </cell>
          <cell r="D231">
            <v>2.9849999999999999</v>
          </cell>
          <cell r="E231">
            <v>2.72</v>
          </cell>
          <cell r="F231">
            <v>2.91</v>
          </cell>
          <cell r="G231">
            <v>0.1549999999999998</v>
          </cell>
          <cell r="H231">
            <v>0.22500000000000009</v>
          </cell>
          <cell r="I231">
            <v>7.0000000000000284E-2</v>
          </cell>
          <cell r="J231">
            <v>8.0000000000000071E-2</v>
          </cell>
          <cell r="K231">
            <v>0.15000000000000036</v>
          </cell>
          <cell r="L231">
            <v>3.9999999999999591E-2</v>
          </cell>
          <cell r="M231">
            <v>2.9249999999999998</v>
          </cell>
          <cell r="N231">
            <v>2.9849999999999999</v>
          </cell>
          <cell r="O231">
            <v>3.875</v>
          </cell>
          <cell r="P231">
            <v>2.7349999999999999</v>
          </cell>
          <cell r="Q231">
            <v>2.8149999999999999</v>
          </cell>
          <cell r="R231">
            <v>0</v>
          </cell>
          <cell r="S231">
            <v>6.0000000000000053E-2</v>
          </cell>
          <cell r="T231">
            <v>2.76</v>
          </cell>
          <cell r="U231">
            <v>3.06</v>
          </cell>
          <cell r="V231">
            <v>2.6</v>
          </cell>
          <cell r="W231">
            <v>2.645</v>
          </cell>
          <cell r="X231">
            <v>2.7250000000000001</v>
          </cell>
          <cell r="Y231">
            <v>3.08</v>
          </cell>
          <cell r="Z231">
            <v>2.99</v>
          </cell>
          <cell r="AA231">
            <v>2.915</v>
          </cell>
          <cell r="AB231">
            <v>2.9750000000000001</v>
          </cell>
          <cell r="AC231">
            <v>2.9350000000000001</v>
          </cell>
        </row>
        <row r="232">
          <cell r="A232">
            <v>36634</v>
          </cell>
          <cell r="B232">
            <v>2.9049999999999998</v>
          </cell>
          <cell r="C232">
            <v>2.83</v>
          </cell>
          <cell r="D232">
            <v>3.0550000000000002</v>
          </cell>
          <cell r="E232">
            <v>2.76</v>
          </cell>
          <cell r="F232">
            <v>3.01</v>
          </cell>
          <cell r="G232">
            <v>0.15000000000000036</v>
          </cell>
          <cell r="H232">
            <v>0.22500000000000009</v>
          </cell>
          <cell r="I232">
            <v>7.4999999999999734E-2</v>
          </cell>
          <cell r="J232">
            <v>0.10499999999999998</v>
          </cell>
          <cell r="K232">
            <v>0.17999999999999972</v>
          </cell>
          <cell r="L232">
            <v>7.0000000000000284E-2</v>
          </cell>
          <cell r="M232">
            <v>2.99</v>
          </cell>
          <cell r="N232">
            <v>3.15</v>
          </cell>
          <cell r="O232">
            <v>3.96</v>
          </cell>
          <cell r="P232">
            <v>2.78</v>
          </cell>
          <cell r="Q232">
            <v>2.87</v>
          </cell>
          <cell r="R232">
            <v>9.4999999999999751E-2</v>
          </cell>
          <cell r="S232">
            <v>0.1599999999999997</v>
          </cell>
          <cell r="T232">
            <v>2.82</v>
          </cell>
          <cell r="U232">
            <v>3.125</v>
          </cell>
          <cell r="V232">
            <v>2.68</v>
          </cell>
          <cell r="W232">
            <v>2.665</v>
          </cell>
          <cell r="X232">
            <v>2.77</v>
          </cell>
          <cell r="Y232">
            <v>3.1749999999999998</v>
          </cell>
          <cell r="Z232">
            <v>3.08</v>
          </cell>
          <cell r="AA232">
            <v>2.99</v>
          </cell>
          <cell r="AB232">
            <v>3.0550000000000002</v>
          </cell>
          <cell r="AC232">
            <v>3.0150000000000001</v>
          </cell>
        </row>
        <row r="233">
          <cell r="A233">
            <v>36635</v>
          </cell>
          <cell r="B233">
            <v>2.9350000000000001</v>
          </cell>
          <cell r="C233">
            <v>2.85</v>
          </cell>
          <cell r="D233">
            <v>3.0750000000000002</v>
          </cell>
          <cell r="E233">
            <v>2.7850000000000001</v>
          </cell>
          <cell r="F233">
            <v>3.0249999999999999</v>
          </cell>
          <cell r="G233">
            <v>0.14000000000000012</v>
          </cell>
          <cell r="H233">
            <v>0.22500000000000009</v>
          </cell>
          <cell r="I233">
            <v>8.4999999999999964E-2</v>
          </cell>
          <cell r="J233">
            <v>8.9999999999999858E-2</v>
          </cell>
          <cell r="K233">
            <v>0.17499999999999982</v>
          </cell>
          <cell r="L233">
            <v>6.4999999999999947E-2</v>
          </cell>
          <cell r="M233">
            <v>3</v>
          </cell>
          <cell r="N233">
            <v>3.18</v>
          </cell>
          <cell r="O233">
            <v>3.9550000000000001</v>
          </cell>
          <cell r="P233">
            <v>2.7949999999999999</v>
          </cell>
          <cell r="Q233">
            <v>2.89</v>
          </cell>
          <cell r="R233">
            <v>0.10499999999999998</v>
          </cell>
          <cell r="S233">
            <v>0.18000000000000016</v>
          </cell>
          <cell r="T233">
            <v>2.83</v>
          </cell>
          <cell r="U233">
            <v>3.145</v>
          </cell>
          <cell r="V233">
            <v>2.665</v>
          </cell>
          <cell r="W233">
            <v>2.6549999999999998</v>
          </cell>
          <cell r="X233">
            <v>2.7949999999999999</v>
          </cell>
          <cell r="Y233">
            <v>3.1850000000000001</v>
          </cell>
          <cell r="Z233">
            <v>3.1</v>
          </cell>
          <cell r="AA233">
            <v>2.99</v>
          </cell>
          <cell r="AB233">
            <v>3.07</v>
          </cell>
          <cell r="AC233">
            <v>3.0150000000000001</v>
          </cell>
        </row>
        <row r="234">
          <cell r="A234">
            <v>36636</v>
          </cell>
          <cell r="B234">
            <v>2.93</v>
          </cell>
          <cell r="C234">
            <v>2.85</v>
          </cell>
          <cell r="D234">
            <v>3.0649999999999999</v>
          </cell>
          <cell r="E234">
            <v>2.7749999999999999</v>
          </cell>
          <cell r="F234">
            <v>3.0249999999999999</v>
          </cell>
          <cell r="G234">
            <v>0.13499999999999979</v>
          </cell>
          <cell r="H234">
            <v>0.21499999999999986</v>
          </cell>
          <cell r="I234">
            <v>8.0000000000000071E-2</v>
          </cell>
          <cell r="J234">
            <v>9.4999999999999751E-2</v>
          </cell>
          <cell r="K234">
            <v>0.17499999999999982</v>
          </cell>
          <cell r="L234">
            <v>7.5000000000000178E-2</v>
          </cell>
          <cell r="M234">
            <v>2.98</v>
          </cell>
          <cell r="N234">
            <v>3.17</v>
          </cell>
          <cell r="O234">
            <v>3.93</v>
          </cell>
          <cell r="P234">
            <v>2.78</v>
          </cell>
          <cell r="Q234">
            <v>2.89</v>
          </cell>
          <cell r="R234">
            <v>0.10499999999999998</v>
          </cell>
          <cell r="S234">
            <v>0.18999999999999995</v>
          </cell>
          <cell r="T234">
            <v>2.86</v>
          </cell>
          <cell r="U234">
            <v>3.13</v>
          </cell>
          <cell r="V234">
            <v>2.6749999999999998</v>
          </cell>
          <cell r="W234">
            <v>2.6549999999999998</v>
          </cell>
          <cell r="X234">
            <v>2.7850000000000001</v>
          </cell>
          <cell r="Y234">
            <v>3.2050000000000001</v>
          </cell>
          <cell r="Z234">
            <v>3.09</v>
          </cell>
          <cell r="AA234">
            <v>3</v>
          </cell>
          <cell r="AB234">
            <v>3.085</v>
          </cell>
          <cell r="AC234">
            <v>3.02</v>
          </cell>
        </row>
        <row r="235">
          <cell r="A235">
            <v>36637</v>
          </cell>
          <cell r="B235">
            <v>2.8650000000000002</v>
          </cell>
          <cell r="C235">
            <v>2.7549999999999999</v>
          </cell>
          <cell r="D235">
            <v>2.9849999999999999</v>
          </cell>
          <cell r="E235">
            <v>2.7149999999999999</v>
          </cell>
          <cell r="F235">
            <v>2.96</v>
          </cell>
          <cell r="G235">
            <v>0.11999999999999966</v>
          </cell>
          <cell r="H235">
            <v>0.22999999999999998</v>
          </cell>
          <cell r="I235">
            <v>0.11000000000000032</v>
          </cell>
          <cell r="J235">
            <v>9.4999999999999751E-2</v>
          </cell>
          <cell r="K235">
            <v>0.20500000000000007</v>
          </cell>
          <cell r="L235">
            <v>4.0000000000000036E-2</v>
          </cell>
          <cell r="M235">
            <v>2.9</v>
          </cell>
          <cell r="N235">
            <v>3</v>
          </cell>
          <cell r="O235">
            <v>3.8149999999999999</v>
          </cell>
          <cell r="P235">
            <v>2.7250000000000001</v>
          </cell>
          <cell r="Q235">
            <v>2.8149999999999999</v>
          </cell>
          <cell r="R235">
            <v>1.5000000000000124E-2</v>
          </cell>
          <cell r="S235">
            <v>0.10000000000000009</v>
          </cell>
          <cell r="T235">
            <v>2.76</v>
          </cell>
          <cell r="U235">
            <v>3075</v>
          </cell>
          <cell r="V235">
            <v>2.62</v>
          </cell>
          <cell r="W235">
            <v>2.62</v>
          </cell>
          <cell r="X235">
            <v>2.7250000000000001</v>
          </cell>
          <cell r="Y235">
            <v>3.145</v>
          </cell>
          <cell r="Z235">
            <v>3.02</v>
          </cell>
          <cell r="AA235">
            <v>2.94</v>
          </cell>
          <cell r="AB235">
            <v>3</v>
          </cell>
          <cell r="AC235">
            <v>2.95</v>
          </cell>
        </row>
        <row r="236">
          <cell r="A236">
            <v>36638</v>
          </cell>
          <cell r="B236">
            <v>2.8650000000000002</v>
          </cell>
          <cell r="C236">
            <v>2.7549999999999999</v>
          </cell>
          <cell r="D236">
            <v>2.9849999999999999</v>
          </cell>
          <cell r="E236">
            <v>2.7149999999999999</v>
          </cell>
          <cell r="F236">
            <v>2.96</v>
          </cell>
          <cell r="G236">
            <v>0.11999999999999966</v>
          </cell>
          <cell r="H236">
            <v>0.22999999999999998</v>
          </cell>
          <cell r="I236">
            <v>0.11000000000000032</v>
          </cell>
          <cell r="J236">
            <v>9.4999999999999751E-2</v>
          </cell>
          <cell r="K236">
            <v>0.20500000000000007</v>
          </cell>
          <cell r="L236">
            <v>4.0000000000000036E-2</v>
          </cell>
          <cell r="M236">
            <v>2.9</v>
          </cell>
          <cell r="N236">
            <v>3</v>
          </cell>
          <cell r="O236">
            <v>3.8149999999999999</v>
          </cell>
          <cell r="P236">
            <v>2.7250000000000001</v>
          </cell>
          <cell r="Q236">
            <v>2.8149999999999999</v>
          </cell>
          <cell r="R236">
            <v>1.5000000000000124E-2</v>
          </cell>
          <cell r="S236">
            <v>0.10000000000000009</v>
          </cell>
          <cell r="T236">
            <v>2.76</v>
          </cell>
          <cell r="U236">
            <v>3075</v>
          </cell>
          <cell r="V236">
            <v>2.62</v>
          </cell>
          <cell r="W236">
            <v>2.62</v>
          </cell>
          <cell r="X236">
            <v>2.7250000000000001</v>
          </cell>
          <cell r="Y236">
            <v>3.145</v>
          </cell>
          <cell r="Z236">
            <v>3.02</v>
          </cell>
          <cell r="AA236">
            <v>2.94</v>
          </cell>
          <cell r="AB236">
            <v>3</v>
          </cell>
          <cell r="AC236">
            <v>2.95</v>
          </cell>
        </row>
        <row r="237">
          <cell r="A237">
            <v>36639</v>
          </cell>
          <cell r="B237">
            <v>2.8650000000000002</v>
          </cell>
          <cell r="C237">
            <v>2.7549999999999999</v>
          </cell>
          <cell r="D237">
            <v>2.9849999999999999</v>
          </cell>
          <cell r="E237">
            <v>2.7149999999999999</v>
          </cell>
          <cell r="F237">
            <v>2.96</v>
          </cell>
          <cell r="G237">
            <v>0.11999999999999966</v>
          </cell>
          <cell r="H237">
            <v>0.22999999999999998</v>
          </cell>
          <cell r="I237">
            <v>0.11000000000000032</v>
          </cell>
          <cell r="J237">
            <v>9.4999999999999751E-2</v>
          </cell>
          <cell r="K237">
            <v>0.20500000000000007</v>
          </cell>
          <cell r="L237">
            <v>4.0000000000000036E-2</v>
          </cell>
          <cell r="M237">
            <v>2.9</v>
          </cell>
          <cell r="N237">
            <v>3</v>
          </cell>
          <cell r="O237">
            <v>3.8149999999999999</v>
          </cell>
          <cell r="P237">
            <v>2.7250000000000001</v>
          </cell>
          <cell r="Q237">
            <v>2.8149999999999999</v>
          </cell>
          <cell r="R237">
            <v>1.5000000000000124E-2</v>
          </cell>
          <cell r="S237">
            <v>0.10000000000000009</v>
          </cell>
          <cell r="T237">
            <v>2.76</v>
          </cell>
          <cell r="U237">
            <v>3075</v>
          </cell>
          <cell r="V237">
            <v>2.62</v>
          </cell>
          <cell r="W237">
            <v>2.62</v>
          </cell>
          <cell r="X237">
            <v>2.7250000000000001</v>
          </cell>
          <cell r="Y237">
            <v>3.145</v>
          </cell>
          <cell r="Z237">
            <v>3.02</v>
          </cell>
          <cell r="AA237">
            <v>2.94</v>
          </cell>
          <cell r="AB237">
            <v>3</v>
          </cell>
          <cell r="AC237">
            <v>2.95</v>
          </cell>
        </row>
        <row r="238">
          <cell r="A238">
            <v>36640</v>
          </cell>
          <cell r="B238">
            <v>2.8650000000000002</v>
          </cell>
          <cell r="C238">
            <v>2.7549999999999999</v>
          </cell>
          <cell r="D238">
            <v>2.9849999999999999</v>
          </cell>
          <cell r="E238">
            <v>2.7149999999999999</v>
          </cell>
          <cell r="F238">
            <v>2.96</v>
          </cell>
          <cell r="G238">
            <v>0.11999999999999966</v>
          </cell>
          <cell r="H238">
            <v>0.22999999999999998</v>
          </cell>
          <cell r="I238">
            <v>0.11000000000000032</v>
          </cell>
          <cell r="J238">
            <v>9.4999999999999751E-2</v>
          </cell>
          <cell r="K238">
            <v>0.20500000000000007</v>
          </cell>
          <cell r="L238">
            <v>4.0000000000000036E-2</v>
          </cell>
          <cell r="M238">
            <v>2.9</v>
          </cell>
          <cell r="N238">
            <v>3</v>
          </cell>
          <cell r="O238">
            <v>3.8149999999999999</v>
          </cell>
          <cell r="P238">
            <v>2.7250000000000001</v>
          </cell>
          <cell r="Q238">
            <v>2.8149999999999999</v>
          </cell>
          <cell r="R238">
            <v>1.5000000000000124E-2</v>
          </cell>
          <cell r="S238">
            <v>0.10000000000000009</v>
          </cell>
          <cell r="T238">
            <v>2.76</v>
          </cell>
          <cell r="U238">
            <v>3075</v>
          </cell>
          <cell r="V238">
            <v>2.62</v>
          </cell>
          <cell r="W238">
            <v>2.62</v>
          </cell>
          <cell r="X238">
            <v>2.7250000000000001</v>
          </cell>
          <cell r="Y238">
            <v>3.145</v>
          </cell>
          <cell r="Z238">
            <v>3.02</v>
          </cell>
          <cell r="AA238">
            <v>2.94</v>
          </cell>
          <cell r="AB238">
            <v>3</v>
          </cell>
          <cell r="AC238">
            <v>2.95</v>
          </cell>
        </row>
        <row r="239">
          <cell r="A239">
            <v>36641</v>
          </cell>
          <cell r="B239">
            <v>2.895</v>
          </cell>
          <cell r="C239">
            <v>2.8149999999999999</v>
          </cell>
          <cell r="D239">
            <v>3.0550000000000002</v>
          </cell>
          <cell r="E239">
            <v>2.75</v>
          </cell>
          <cell r="F239">
            <v>3</v>
          </cell>
          <cell r="G239">
            <v>0.16000000000000014</v>
          </cell>
          <cell r="H239">
            <v>0.24000000000000021</v>
          </cell>
          <cell r="I239">
            <v>8.0000000000000071E-2</v>
          </cell>
          <cell r="J239">
            <v>0.10499999999999998</v>
          </cell>
          <cell r="K239">
            <v>0.18500000000000005</v>
          </cell>
          <cell r="L239">
            <v>6.4999999999999947E-2</v>
          </cell>
          <cell r="M239">
            <v>2.94</v>
          </cell>
          <cell r="N239">
            <v>3.1150000000000002</v>
          </cell>
          <cell r="O239">
            <v>3.88</v>
          </cell>
          <cell r="P239">
            <v>2.75</v>
          </cell>
          <cell r="Q239">
            <v>2.85</v>
          </cell>
          <cell r="R239">
            <v>6.0000000000000053E-2</v>
          </cell>
          <cell r="S239">
            <v>0.17500000000000027</v>
          </cell>
          <cell r="T239">
            <v>2.83</v>
          </cell>
          <cell r="U239">
            <v>3.125</v>
          </cell>
          <cell r="V239">
            <v>2.665</v>
          </cell>
          <cell r="W239">
            <v>2.68</v>
          </cell>
          <cell r="X239">
            <v>2.7549999999999999</v>
          </cell>
          <cell r="Y239">
            <v>3.1850000000000001</v>
          </cell>
          <cell r="Z239">
            <v>3.0649999999999999</v>
          </cell>
          <cell r="AA239">
            <v>2.9750000000000001</v>
          </cell>
          <cell r="AB239">
            <v>3</v>
          </cell>
          <cell r="AC239">
            <v>2.99</v>
          </cell>
        </row>
        <row r="240">
          <cell r="A240">
            <v>36642</v>
          </cell>
          <cell r="B240">
            <v>2.88</v>
          </cell>
          <cell r="C240">
            <v>2.81</v>
          </cell>
          <cell r="D240">
            <v>3.0750000000000002</v>
          </cell>
          <cell r="E240">
            <v>2.75</v>
          </cell>
          <cell r="F240">
            <v>2.9849999999999999</v>
          </cell>
          <cell r="G240">
            <v>0.19500000000000028</v>
          </cell>
          <cell r="H240">
            <v>0.26500000000000012</v>
          </cell>
          <cell r="I240">
            <v>6.999999999999984E-2</v>
          </cell>
          <cell r="J240">
            <v>0.10499999999999998</v>
          </cell>
          <cell r="K240">
            <v>0.17499999999999982</v>
          </cell>
          <cell r="L240">
            <v>6.0000000000000053E-2</v>
          </cell>
          <cell r="M240">
            <v>2.9449999999999998</v>
          </cell>
          <cell r="N240">
            <v>3.07</v>
          </cell>
          <cell r="O240">
            <v>3.87</v>
          </cell>
          <cell r="P240">
            <v>2.76</v>
          </cell>
          <cell r="Q240">
            <v>2.855</v>
          </cell>
          <cell r="R240">
            <v>-5.0000000000003375E-3</v>
          </cell>
          <cell r="S240">
            <v>0.125</v>
          </cell>
          <cell r="T240">
            <v>2.81</v>
          </cell>
          <cell r="U240">
            <v>3.1549999999999998</v>
          </cell>
          <cell r="V240">
            <v>2.63</v>
          </cell>
          <cell r="W240">
            <v>2.68</v>
          </cell>
          <cell r="X240">
            <v>2.76</v>
          </cell>
          <cell r="Y240">
            <v>3.1949999999999998</v>
          </cell>
          <cell r="Z240">
            <v>3.0750000000000002</v>
          </cell>
          <cell r="AA240">
            <v>2.9550000000000001</v>
          </cell>
          <cell r="AB240">
            <v>2.9750000000000001</v>
          </cell>
          <cell r="AC240">
            <v>2.9750000000000001</v>
          </cell>
        </row>
        <row r="241">
          <cell r="A241">
            <v>36643</v>
          </cell>
          <cell r="B241">
            <v>2.8650000000000002</v>
          </cell>
          <cell r="C241">
            <v>2.8</v>
          </cell>
          <cell r="D241">
            <v>3.085</v>
          </cell>
          <cell r="E241">
            <v>2.7549999999999999</v>
          </cell>
          <cell r="F241">
            <v>2.97</v>
          </cell>
          <cell r="G241">
            <v>0.21999999999999975</v>
          </cell>
          <cell r="H241">
            <v>0.28500000000000014</v>
          </cell>
          <cell r="I241">
            <v>6.5000000000000391E-2</v>
          </cell>
          <cell r="J241">
            <v>0.10499999999999998</v>
          </cell>
          <cell r="K241">
            <v>0.17000000000000037</v>
          </cell>
          <cell r="L241">
            <v>4.4999999999999929E-2</v>
          </cell>
          <cell r="M241">
            <v>2.98</v>
          </cell>
          <cell r="N241">
            <v>3.145</v>
          </cell>
          <cell r="O241">
            <v>3.8250000000000002</v>
          </cell>
          <cell r="P241">
            <v>2.7549999999999999</v>
          </cell>
          <cell r="Q241">
            <v>2.855</v>
          </cell>
          <cell r="R241">
            <v>6.0000000000000053E-2</v>
          </cell>
          <cell r="S241">
            <v>0.16500000000000004</v>
          </cell>
          <cell r="T241">
            <v>2.82</v>
          </cell>
          <cell r="U241">
            <v>3.12</v>
          </cell>
          <cell r="V241">
            <v>2.62</v>
          </cell>
          <cell r="W241">
            <v>2.69</v>
          </cell>
          <cell r="X241">
            <v>2.7650000000000001</v>
          </cell>
          <cell r="Y241">
            <v>3.1549999999999998</v>
          </cell>
          <cell r="Z241">
            <v>3.0550000000000002</v>
          </cell>
          <cell r="AA241">
            <v>2.94</v>
          </cell>
          <cell r="AB241">
            <v>2.9550000000000001</v>
          </cell>
          <cell r="AC241">
            <v>2.96</v>
          </cell>
        </row>
        <row r="242">
          <cell r="A242">
            <v>36644</v>
          </cell>
          <cell r="B242">
            <v>2.82</v>
          </cell>
          <cell r="C242">
            <v>2.7349999999999999</v>
          </cell>
          <cell r="D242">
            <v>3.06</v>
          </cell>
          <cell r="E242">
            <v>2.68</v>
          </cell>
          <cell r="F242">
            <v>2.88</v>
          </cell>
          <cell r="G242">
            <v>0.24000000000000021</v>
          </cell>
          <cell r="H242">
            <v>0.32500000000000018</v>
          </cell>
          <cell r="I242">
            <v>8.4999999999999964E-2</v>
          </cell>
          <cell r="J242">
            <v>6.0000000000000053E-2</v>
          </cell>
          <cell r="K242">
            <v>0.14500000000000002</v>
          </cell>
          <cell r="L242">
            <v>5.4999999999999716E-2</v>
          </cell>
          <cell r="M242">
            <v>2.92</v>
          </cell>
          <cell r="N242">
            <v>3.105</v>
          </cell>
          <cell r="O242">
            <v>3.78</v>
          </cell>
          <cell r="P242">
            <v>2.69</v>
          </cell>
          <cell r="Q242">
            <v>2.79</v>
          </cell>
          <cell r="R242">
            <v>4.4999999999999929E-2</v>
          </cell>
          <cell r="S242">
            <v>0.18500000000000005</v>
          </cell>
          <cell r="T242">
            <v>2.82</v>
          </cell>
          <cell r="U242">
            <v>3.0550000000000002</v>
          </cell>
          <cell r="V242">
            <v>2.585</v>
          </cell>
          <cell r="W242">
            <v>2.605</v>
          </cell>
          <cell r="X242">
            <v>2.6949999999999998</v>
          </cell>
          <cell r="Y242">
            <v>3.09</v>
          </cell>
          <cell r="Z242">
            <v>2.9950000000000001</v>
          </cell>
          <cell r="AA242">
            <v>2.875</v>
          </cell>
          <cell r="AB242">
            <v>2.89</v>
          </cell>
          <cell r="AC242">
            <v>2.9049999999999998</v>
          </cell>
        </row>
        <row r="243">
          <cell r="A243">
            <v>36645</v>
          </cell>
          <cell r="B243">
            <v>2.8050000000000002</v>
          </cell>
          <cell r="C243">
            <v>2.7050000000000001</v>
          </cell>
          <cell r="D243">
            <v>2.9849999999999999</v>
          </cell>
          <cell r="E243">
            <v>2.6549999999999998</v>
          </cell>
          <cell r="F243">
            <v>2.895</v>
          </cell>
          <cell r="G243">
            <v>0.17999999999999972</v>
          </cell>
          <cell r="H243">
            <v>0.2799999999999998</v>
          </cell>
          <cell r="I243">
            <v>0.10000000000000009</v>
          </cell>
          <cell r="J243">
            <v>8.9999999999999858E-2</v>
          </cell>
          <cell r="K243">
            <v>0.18999999999999995</v>
          </cell>
          <cell r="L243">
            <v>5.0000000000000266E-2</v>
          </cell>
          <cell r="M243">
            <v>2.895</v>
          </cell>
          <cell r="N243">
            <v>3.0550000000000002</v>
          </cell>
          <cell r="O243">
            <v>3.86</v>
          </cell>
          <cell r="P243">
            <v>2.67</v>
          </cell>
          <cell r="Q243">
            <v>2.7949999999999999</v>
          </cell>
          <cell r="R243">
            <v>7.0000000000000284E-2</v>
          </cell>
          <cell r="S243">
            <v>0.16000000000000014</v>
          </cell>
          <cell r="T243">
            <v>2.74</v>
          </cell>
          <cell r="U243">
            <v>3.09</v>
          </cell>
          <cell r="V243">
            <v>2.5499999999999998</v>
          </cell>
          <cell r="W243">
            <v>2.5950000000000002</v>
          </cell>
          <cell r="X243">
            <v>2.66</v>
          </cell>
          <cell r="Y243">
            <v>3.105</v>
          </cell>
          <cell r="Z243">
            <v>3.01</v>
          </cell>
          <cell r="AA243">
            <v>2.895</v>
          </cell>
          <cell r="AB243">
            <v>2.9</v>
          </cell>
          <cell r="AC243">
            <v>2.91</v>
          </cell>
        </row>
        <row r="244">
          <cell r="A244">
            <v>36646</v>
          </cell>
          <cell r="B244">
            <v>2.8050000000000002</v>
          </cell>
          <cell r="C244">
            <v>2.7050000000000001</v>
          </cell>
          <cell r="D244">
            <v>2.9849999999999999</v>
          </cell>
          <cell r="E244">
            <v>2.6549999999999998</v>
          </cell>
          <cell r="F244">
            <v>2.895</v>
          </cell>
          <cell r="G244">
            <v>0.17999999999999972</v>
          </cell>
          <cell r="H244">
            <v>0.2799999999999998</v>
          </cell>
          <cell r="I244">
            <v>0.10000000000000009</v>
          </cell>
          <cell r="J244">
            <v>8.9999999999999858E-2</v>
          </cell>
          <cell r="K244">
            <v>0.18999999999999995</v>
          </cell>
          <cell r="L244">
            <v>5.0000000000000266E-2</v>
          </cell>
          <cell r="M244">
            <v>2.895</v>
          </cell>
          <cell r="N244">
            <v>3.0550000000000002</v>
          </cell>
          <cell r="O244">
            <v>3.86</v>
          </cell>
          <cell r="P244">
            <v>2.67</v>
          </cell>
          <cell r="Q244">
            <v>2.7949999999999999</v>
          </cell>
          <cell r="R244">
            <v>7.0000000000000284E-2</v>
          </cell>
          <cell r="S244">
            <v>0.16000000000000014</v>
          </cell>
          <cell r="T244">
            <v>2.74</v>
          </cell>
          <cell r="U244">
            <v>3.09</v>
          </cell>
          <cell r="V244">
            <v>2.5499999999999998</v>
          </cell>
          <cell r="W244">
            <v>2.5950000000000002</v>
          </cell>
          <cell r="X244">
            <v>2.66</v>
          </cell>
          <cell r="Y244">
            <v>3.105</v>
          </cell>
          <cell r="Z244">
            <v>3.01</v>
          </cell>
          <cell r="AA244">
            <v>2.895</v>
          </cell>
          <cell r="AB244">
            <v>2.9</v>
          </cell>
          <cell r="AC244">
            <v>2.91</v>
          </cell>
        </row>
        <row r="245">
          <cell r="A245">
            <v>36647</v>
          </cell>
          <cell r="B245">
            <v>2.835</v>
          </cell>
          <cell r="C245">
            <v>2.7450000000000001</v>
          </cell>
          <cell r="D245">
            <v>3.04</v>
          </cell>
          <cell r="E245">
            <v>2.67</v>
          </cell>
          <cell r="F245">
            <v>2.92</v>
          </cell>
          <cell r="G245">
            <v>0.20500000000000007</v>
          </cell>
          <cell r="H245">
            <v>0.29499999999999993</v>
          </cell>
          <cell r="I245">
            <v>8.9999999999999858E-2</v>
          </cell>
          <cell r="J245">
            <v>8.4999999999999964E-2</v>
          </cell>
          <cell r="K245">
            <v>0.17499999999999982</v>
          </cell>
          <cell r="L245">
            <v>7.5000000000000178E-2</v>
          </cell>
          <cell r="M245">
            <v>2.92</v>
          </cell>
          <cell r="N245">
            <v>3.1</v>
          </cell>
          <cell r="O245">
            <v>3.855</v>
          </cell>
          <cell r="P245">
            <v>2.6850000000000001</v>
          </cell>
          <cell r="Q245">
            <v>2.81</v>
          </cell>
          <cell r="R245">
            <v>6.0000000000000053E-2</v>
          </cell>
          <cell r="S245">
            <v>0.18000000000000016</v>
          </cell>
          <cell r="T245">
            <v>2.74</v>
          </cell>
          <cell r="U245">
            <v>3.12</v>
          </cell>
          <cell r="V245">
            <v>2.5750000000000002</v>
          </cell>
          <cell r="W245">
            <v>2.5249999999999999</v>
          </cell>
          <cell r="X245">
            <v>2.67</v>
          </cell>
          <cell r="Y245">
            <v>3.165</v>
          </cell>
          <cell r="Z245">
            <v>3.0249999999999999</v>
          </cell>
          <cell r="AA245">
            <v>2.9049999999999998</v>
          </cell>
          <cell r="AB245">
            <v>2.92</v>
          </cell>
          <cell r="AC245">
            <v>2.92</v>
          </cell>
        </row>
        <row r="246">
          <cell r="A246">
            <v>36648</v>
          </cell>
          <cell r="B246">
            <v>2.94</v>
          </cell>
          <cell r="C246">
            <v>2.8450000000000002</v>
          </cell>
          <cell r="D246">
            <v>3.145</v>
          </cell>
          <cell r="E246">
            <v>2.7450000000000001</v>
          </cell>
          <cell r="F246">
            <v>3</v>
          </cell>
          <cell r="G246">
            <v>0.20500000000000007</v>
          </cell>
          <cell r="H246">
            <v>0.29999999999999982</v>
          </cell>
          <cell r="I246">
            <v>9.4999999999999751E-2</v>
          </cell>
          <cell r="J246">
            <v>6.0000000000000053E-2</v>
          </cell>
          <cell r="K246">
            <v>0.1549999999999998</v>
          </cell>
          <cell r="L246">
            <v>0.10000000000000009</v>
          </cell>
          <cell r="M246">
            <v>2.98</v>
          </cell>
          <cell r="N246">
            <v>3.2149999999999999</v>
          </cell>
          <cell r="O246">
            <v>3.8849999999999998</v>
          </cell>
          <cell r="P246">
            <v>2.75</v>
          </cell>
          <cell r="Q246">
            <v>2.855</v>
          </cell>
          <cell r="R246">
            <v>6.999999999999984E-2</v>
          </cell>
          <cell r="S246">
            <v>0.23499999999999988</v>
          </cell>
          <cell r="T246">
            <v>2.7749999999999999</v>
          </cell>
          <cell r="U246">
            <v>3.16</v>
          </cell>
          <cell r="V246">
            <v>2.6549999999999998</v>
          </cell>
          <cell r="W246">
            <v>2.645</v>
          </cell>
          <cell r="X246">
            <v>2.7549999999999999</v>
          </cell>
          <cell r="Y246">
            <v>3.2050000000000001</v>
          </cell>
          <cell r="Z246">
            <v>3.0950000000000002</v>
          </cell>
          <cell r="AA246">
            <v>2.9849999999999999</v>
          </cell>
          <cell r="AB246">
            <v>3.0150000000000001</v>
          </cell>
          <cell r="AC246">
            <v>2.9950000000000001</v>
          </cell>
        </row>
        <row r="247">
          <cell r="A247">
            <v>36649</v>
          </cell>
          <cell r="B247">
            <v>2.97</v>
          </cell>
          <cell r="C247">
            <v>2.8650000000000002</v>
          </cell>
          <cell r="D247">
            <v>3.21</v>
          </cell>
          <cell r="E247">
            <v>2.8</v>
          </cell>
          <cell r="F247">
            <v>3.0249999999999999</v>
          </cell>
          <cell r="G247">
            <v>0.23999999999999977</v>
          </cell>
          <cell r="H247">
            <v>0.34499999999999975</v>
          </cell>
          <cell r="I247">
            <v>0.10499999999999998</v>
          </cell>
          <cell r="J247">
            <v>5.4999999999999716E-2</v>
          </cell>
          <cell r="K247">
            <v>0.1599999999999997</v>
          </cell>
          <cell r="L247">
            <v>6.5000000000000391E-2</v>
          </cell>
          <cell r="M247">
            <v>3.0350000000000001</v>
          </cell>
          <cell r="N247">
            <v>3.2749999999999999</v>
          </cell>
          <cell r="O247">
            <v>3.9950000000000001</v>
          </cell>
          <cell r="P247">
            <v>2.81</v>
          </cell>
          <cell r="Q247">
            <v>2.91</v>
          </cell>
          <cell r="R247">
            <v>6.4999999999999947E-2</v>
          </cell>
          <cell r="S247">
            <v>0.23999999999999977</v>
          </cell>
          <cell r="T247">
            <v>2.8849999999999998</v>
          </cell>
          <cell r="U247">
            <v>3.2050000000000001</v>
          </cell>
          <cell r="V247">
            <v>2.7250000000000001</v>
          </cell>
          <cell r="W247">
            <v>2.7450000000000001</v>
          </cell>
          <cell r="X247">
            <v>2.81</v>
          </cell>
          <cell r="Y247">
            <v>3.2349999999999999</v>
          </cell>
          <cell r="Z247">
            <v>3.125</v>
          </cell>
          <cell r="AA247">
            <v>3.0150000000000001</v>
          </cell>
          <cell r="AB247">
            <v>3.03</v>
          </cell>
          <cell r="AC247">
            <v>3.02</v>
          </cell>
        </row>
        <row r="248">
          <cell r="A248">
            <v>36650</v>
          </cell>
          <cell r="B248">
            <v>2.94</v>
          </cell>
          <cell r="C248">
            <v>2.83</v>
          </cell>
          <cell r="D248">
            <v>3.1749999999999998</v>
          </cell>
          <cell r="E248">
            <v>2.7650000000000001</v>
          </cell>
          <cell r="F248">
            <v>3</v>
          </cell>
          <cell r="G248">
            <v>0.23499999999999988</v>
          </cell>
          <cell r="H248">
            <v>0.34499999999999975</v>
          </cell>
          <cell r="I248">
            <v>0.10999999999999988</v>
          </cell>
          <cell r="J248">
            <v>6.0000000000000053E-2</v>
          </cell>
          <cell r="K248">
            <v>0.16999999999999993</v>
          </cell>
          <cell r="L248">
            <v>6.4999999999999947E-2</v>
          </cell>
          <cell r="M248">
            <v>3.01</v>
          </cell>
          <cell r="N248">
            <v>3.2549999999999999</v>
          </cell>
          <cell r="O248">
            <v>3.9550000000000001</v>
          </cell>
          <cell r="P248">
            <v>2.7749999999999999</v>
          </cell>
          <cell r="Q248">
            <v>2.87</v>
          </cell>
          <cell r="R248">
            <v>8.0000000000000071E-2</v>
          </cell>
          <cell r="S248">
            <v>0.24500000000000011</v>
          </cell>
          <cell r="T248">
            <v>2.84</v>
          </cell>
          <cell r="U248">
            <v>3.18</v>
          </cell>
          <cell r="V248">
            <v>2.6949999999999998</v>
          </cell>
          <cell r="W248">
            <v>2.6850000000000001</v>
          </cell>
          <cell r="X248">
            <v>2.7650000000000001</v>
          </cell>
          <cell r="Y248">
            <v>3.2149999999999999</v>
          </cell>
          <cell r="Z248">
            <v>3.105</v>
          </cell>
          <cell r="AA248">
            <v>3</v>
          </cell>
          <cell r="AB248">
            <v>3.01</v>
          </cell>
          <cell r="AC248">
            <v>3</v>
          </cell>
        </row>
        <row r="249">
          <cell r="A249">
            <v>36651</v>
          </cell>
          <cell r="B249">
            <v>2.895</v>
          </cell>
          <cell r="C249">
            <v>2.7549999999999999</v>
          </cell>
          <cell r="D249">
            <v>3.1549999999999998</v>
          </cell>
          <cell r="E249">
            <v>2.69</v>
          </cell>
          <cell r="F249">
            <v>2.9649999999999999</v>
          </cell>
          <cell r="G249">
            <v>0.25999999999999979</v>
          </cell>
          <cell r="H249">
            <v>0.39999999999999991</v>
          </cell>
          <cell r="I249">
            <v>0.14000000000000012</v>
          </cell>
          <cell r="J249">
            <v>6.999999999999984E-2</v>
          </cell>
          <cell r="K249">
            <v>0.20999999999999996</v>
          </cell>
          <cell r="L249">
            <v>6.4999999999999947E-2</v>
          </cell>
          <cell r="M249">
            <v>2.9350000000000001</v>
          </cell>
          <cell r="N249">
            <v>3.1850000000000001</v>
          </cell>
          <cell r="O249">
            <v>3.83</v>
          </cell>
          <cell r="P249">
            <v>2.69</v>
          </cell>
          <cell r="Q249">
            <v>2.8</v>
          </cell>
          <cell r="R249">
            <v>3.0000000000000249E-2</v>
          </cell>
          <cell r="S249">
            <v>0.25</v>
          </cell>
          <cell r="T249">
            <v>2.7450000000000001</v>
          </cell>
          <cell r="U249">
            <v>3.085</v>
          </cell>
          <cell r="V249">
            <v>2.6349999999999998</v>
          </cell>
          <cell r="W249">
            <v>2.585</v>
          </cell>
          <cell r="X249">
            <v>2.69</v>
          </cell>
          <cell r="Y249">
            <v>3.145</v>
          </cell>
          <cell r="Z249">
            <v>3.0550000000000002</v>
          </cell>
          <cell r="AA249">
            <v>2.93</v>
          </cell>
          <cell r="AB249">
            <v>2.9550000000000001</v>
          </cell>
          <cell r="AC249">
            <v>2.94</v>
          </cell>
        </row>
        <row r="250">
          <cell r="A250">
            <v>36652</v>
          </cell>
          <cell r="B250">
            <v>2.87</v>
          </cell>
          <cell r="C250">
            <v>2.71</v>
          </cell>
          <cell r="D250">
            <v>3.0550000000000002</v>
          </cell>
          <cell r="E250">
            <v>2.665</v>
          </cell>
          <cell r="F250">
            <v>2.9449999999999998</v>
          </cell>
          <cell r="G250">
            <v>0.18500000000000005</v>
          </cell>
          <cell r="H250">
            <v>0.3450000000000002</v>
          </cell>
          <cell r="I250">
            <v>0.16000000000000014</v>
          </cell>
          <cell r="J250">
            <v>7.4999999999999734E-2</v>
          </cell>
          <cell r="K250">
            <v>0.23499999999999988</v>
          </cell>
          <cell r="L250">
            <v>4.4999999999999929E-2</v>
          </cell>
          <cell r="M250">
            <v>2.87</v>
          </cell>
          <cell r="N250">
            <v>3.1</v>
          </cell>
          <cell r="O250">
            <v>3.7749999999999999</v>
          </cell>
          <cell r="P250">
            <v>2.6749999999999998</v>
          </cell>
          <cell r="Q250">
            <v>2.7650000000000001</v>
          </cell>
          <cell r="R250">
            <v>4.4999999999999929E-2</v>
          </cell>
          <cell r="S250">
            <v>0.22999999999999998</v>
          </cell>
          <cell r="T250">
            <v>2.7</v>
          </cell>
          <cell r="U250">
            <v>3.11</v>
          </cell>
          <cell r="V250">
            <v>2.6</v>
          </cell>
          <cell r="W250">
            <v>2.5649999999999999</v>
          </cell>
          <cell r="X250">
            <v>2.665</v>
          </cell>
          <cell r="Y250">
            <v>3.15</v>
          </cell>
          <cell r="Z250">
            <v>3.0649999999999999</v>
          </cell>
          <cell r="AA250">
            <v>2.94</v>
          </cell>
          <cell r="AB250">
            <v>2.95</v>
          </cell>
          <cell r="AC250">
            <v>2.9350000000000001</v>
          </cell>
        </row>
        <row r="251">
          <cell r="A251">
            <v>36653</v>
          </cell>
          <cell r="B251">
            <v>2.87</v>
          </cell>
          <cell r="C251">
            <v>2.71</v>
          </cell>
          <cell r="D251">
            <v>3.0550000000000002</v>
          </cell>
          <cell r="E251">
            <v>2.665</v>
          </cell>
          <cell r="F251">
            <v>2.9449999999999998</v>
          </cell>
          <cell r="G251">
            <v>0.18500000000000005</v>
          </cell>
          <cell r="H251">
            <v>0.3450000000000002</v>
          </cell>
          <cell r="I251">
            <v>0.16000000000000014</v>
          </cell>
          <cell r="J251">
            <v>7.4999999999999734E-2</v>
          </cell>
          <cell r="K251">
            <v>0.23499999999999988</v>
          </cell>
          <cell r="L251">
            <v>4.4999999999999929E-2</v>
          </cell>
          <cell r="M251">
            <v>2.87</v>
          </cell>
          <cell r="N251">
            <v>3.1</v>
          </cell>
          <cell r="O251">
            <v>3.7749999999999999</v>
          </cell>
          <cell r="P251">
            <v>2.6749999999999998</v>
          </cell>
          <cell r="Q251">
            <v>2.7650000000000001</v>
          </cell>
          <cell r="R251">
            <v>4.4999999999999929E-2</v>
          </cell>
          <cell r="S251">
            <v>0.22999999999999998</v>
          </cell>
          <cell r="T251">
            <v>2.7</v>
          </cell>
          <cell r="U251">
            <v>3.11</v>
          </cell>
          <cell r="V251">
            <v>2.6</v>
          </cell>
          <cell r="W251">
            <v>2.5649999999999999</v>
          </cell>
          <cell r="X251">
            <v>2.665</v>
          </cell>
          <cell r="Y251">
            <v>3.15</v>
          </cell>
          <cell r="Z251">
            <v>3.0649999999999999</v>
          </cell>
          <cell r="AA251">
            <v>2.94</v>
          </cell>
          <cell r="AB251">
            <v>2.95</v>
          </cell>
          <cell r="AC251">
            <v>2.9350000000000001</v>
          </cell>
        </row>
        <row r="252">
          <cell r="A252">
            <v>36654</v>
          </cell>
          <cell r="B252">
            <v>2.87</v>
          </cell>
          <cell r="C252">
            <v>2.71</v>
          </cell>
          <cell r="D252">
            <v>3.0550000000000002</v>
          </cell>
          <cell r="E252">
            <v>2.665</v>
          </cell>
          <cell r="F252">
            <v>2.9449999999999998</v>
          </cell>
          <cell r="G252">
            <v>0.18500000000000005</v>
          </cell>
          <cell r="H252">
            <v>0.3450000000000002</v>
          </cell>
          <cell r="I252">
            <v>0.16000000000000014</v>
          </cell>
          <cell r="J252">
            <v>7.4999999999999734E-2</v>
          </cell>
          <cell r="K252">
            <v>0.23499999999999988</v>
          </cell>
          <cell r="L252">
            <v>4.4999999999999929E-2</v>
          </cell>
          <cell r="M252">
            <v>2.87</v>
          </cell>
          <cell r="N252">
            <v>3.1</v>
          </cell>
          <cell r="O252">
            <v>3.7749999999999999</v>
          </cell>
          <cell r="P252">
            <v>2.6749999999999998</v>
          </cell>
          <cell r="Q252">
            <v>2.7650000000000001</v>
          </cell>
          <cell r="R252">
            <v>4.4999999999999929E-2</v>
          </cell>
          <cell r="S252">
            <v>0.22999999999999998</v>
          </cell>
          <cell r="T252">
            <v>2.7</v>
          </cell>
          <cell r="U252">
            <v>3.11</v>
          </cell>
          <cell r="V252">
            <v>2.6</v>
          </cell>
          <cell r="W252">
            <v>2.5649999999999999</v>
          </cell>
          <cell r="X252">
            <v>2.665</v>
          </cell>
          <cell r="Y252">
            <v>3.15</v>
          </cell>
          <cell r="Z252">
            <v>3.0649999999999999</v>
          </cell>
          <cell r="AA252">
            <v>2.94</v>
          </cell>
          <cell r="AB252">
            <v>2.95</v>
          </cell>
          <cell r="AC252">
            <v>2.9350000000000001</v>
          </cell>
        </row>
        <row r="253">
          <cell r="A253">
            <v>36655</v>
          </cell>
          <cell r="B253">
            <v>2.92</v>
          </cell>
          <cell r="C253">
            <v>2.76</v>
          </cell>
          <cell r="D253">
            <v>3.12</v>
          </cell>
          <cell r="E253">
            <v>2.68</v>
          </cell>
          <cell r="F253">
            <v>2.9950000000000001</v>
          </cell>
          <cell r="G253">
            <v>0.20000000000000018</v>
          </cell>
          <cell r="H253">
            <v>0.36000000000000032</v>
          </cell>
          <cell r="I253">
            <v>0.16000000000000014</v>
          </cell>
          <cell r="J253">
            <v>7.5000000000000178E-2</v>
          </cell>
          <cell r="K253">
            <v>0.23500000000000032</v>
          </cell>
          <cell r="L253">
            <v>7.9999999999999627E-2</v>
          </cell>
          <cell r="M253">
            <v>2.8650000000000002</v>
          </cell>
          <cell r="N253">
            <v>3.2050000000000001</v>
          </cell>
          <cell r="O253">
            <v>3.8149999999999999</v>
          </cell>
          <cell r="P253">
            <v>2.6749999999999998</v>
          </cell>
          <cell r="Q253">
            <v>2.7650000000000001</v>
          </cell>
          <cell r="R253">
            <v>8.4999999999999964E-2</v>
          </cell>
          <cell r="S253">
            <v>0.33999999999999986</v>
          </cell>
          <cell r="T253">
            <v>2.73</v>
          </cell>
          <cell r="U253">
            <v>3.12</v>
          </cell>
          <cell r="V253">
            <v>2.6150000000000002</v>
          </cell>
          <cell r="W253">
            <v>2.5750000000000002</v>
          </cell>
          <cell r="X253">
            <v>2.69</v>
          </cell>
          <cell r="Y253">
            <v>3.16</v>
          </cell>
          <cell r="Z253">
            <v>3.08</v>
          </cell>
          <cell r="AA253">
            <v>2.9550000000000001</v>
          </cell>
          <cell r="AB253">
            <v>2.9649999999999999</v>
          </cell>
          <cell r="AC253">
            <v>2.96</v>
          </cell>
        </row>
        <row r="254">
          <cell r="A254">
            <v>36656</v>
          </cell>
          <cell r="B254">
            <v>3.0350000000000001</v>
          </cell>
          <cell r="C254">
            <v>2.835</v>
          </cell>
          <cell r="D254">
            <v>3.1949999999999998</v>
          </cell>
          <cell r="E254">
            <v>2.7549999999999999</v>
          </cell>
          <cell r="F254">
            <v>3.09</v>
          </cell>
          <cell r="G254">
            <v>0.1599999999999997</v>
          </cell>
          <cell r="H254">
            <v>0.35999999999999988</v>
          </cell>
          <cell r="I254">
            <v>0.20000000000000018</v>
          </cell>
          <cell r="J254">
            <v>5.4999999999999716E-2</v>
          </cell>
          <cell r="K254">
            <v>0.25499999999999989</v>
          </cell>
          <cell r="L254">
            <v>8.0000000000000071E-2</v>
          </cell>
          <cell r="M254">
            <v>2.93</v>
          </cell>
          <cell r="N254">
            <v>3.3149999999999999</v>
          </cell>
          <cell r="O254">
            <v>3.84</v>
          </cell>
          <cell r="P254">
            <v>2.76</v>
          </cell>
          <cell r="Q254">
            <v>2.82</v>
          </cell>
          <cell r="R254">
            <v>0.12000000000000011</v>
          </cell>
          <cell r="S254">
            <v>0.38499999999999979</v>
          </cell>
          <cell r="T254">
            <v>2.7650000000000001</v>
          </cell>
          <cell r="U254">
            <v>3.25</v>
          </cell>
          <cell r="V254">
            <v>2.69</v>
          </cell>
          <cell r="W254">
            <v>2.6349999999999998</v>
          </cell>
          <cell r="X254">
            <v>2.7650000000000001</v>
          </cell>
          <cell r="Y254">
            <v>3.3</v>
          </cell>
          <cell r="Z254">
            <v>3.2050000000000001</v>
          </cell>
          <cell r="AA254">
            <v>3.08</v>
          </cell>
          <cell r="AB254">
            <v>3.085</v>
          </cell>
          <cell r="AC254">
            <v>3.085</v>
          </cell>
        </row>
        <row r="255">
          <cell r="A255">
            <v>36657</v>
          </cell>
          <cell r="B255">
            <v>3.01</v>
          </cell>
          <cell r="C255">
            <v>2.7850000000000001</v>
          </cell>
          <cell r="D255">
            <v>3.165</v>
          </cell>
          <cell r="E255">
            <v>2.7050000000000001</v>
          </cell>
          <cell r="F255">
            <v>3.0550000000000002</v>
          </cell>
          <cell r="G255">
            <v>0.15500000000000025</v>
          </cell>
          <cell r="H255">
            <v>0.37999999999999989</v>
          </cell>
          <cell r="I255">
            <v>0.22499999999999964</v>
          </cell>
          <cell r="J255">
            <v>4.5000000000000373E-2</v>
          </cell>
          <cell r="K255">
            <v>0.27</v>
          </cell>
          <cell r="L255">
            <v>8.0000000000000071E-2</v>
          </cell>
          <cell r="M255">
            <v>2.875</v>
          </cell>
          <cell r="N255">
            <v>3.3</v>
          </cell>
          <cell r="O255">
            <v>3.82</v>
          </cell>
          <cell r="P255">
            <v>2.7050000000000001</v>
          </cell>
          <cell r="Q255">
            <v>2.77</v>
          </cell>
          <cell r="R255">
            <v>0.13499999999999979</v>
          </cell>
          <cell r="S255">
            <v>0.42499999999999982</v>
          </cell>
          <cell r="T255">
            <v>2.7149999999999999</v>
          </cell>
          <cell r="U255">
            <v>3.1949999999999998</v>
          </cell>
          <cell r="V255">
            <v>2.6349999999999998</v>
          </cell>
          <cell r="W255">
            <v>2.59</v>
          </cell>
          <cell r="X255">
            <v>2.71</v>
          </cell>
          <cell r="Y255">
            <v>3.2349999999999999</v>
          </cell>
          <cell r="Z255">
            <v>3.17</v>
          </cell>
          <cell r="AA255">
            <v>3.03</v>
          </cell>
          <cell r="AB255">
            <v>3.0350000000000001</v>
          </cell>
          <cell r="AC255">
            <v>3.0350000000000001</v>
          </cell>
        </row>
        <row r="256">
          <cell r="A256">
            <v>36658</v>
          </cell>
          <cell r="B256">
            <v>3.125</v>
          </cell>
          <cell r="C256">
            <v>2.9249999999999998</v>
          </cell>
          <cell r="D256">
            <v>3.2650000000000001</v>
          </cell>
          <cell r="E256">
            <v>2.8250000000000002</v>
          </cell>
          <cell r="F256">
            <v>3.2050000000000001</v>
          </cell>
          <cell r="G256">
            <v>0.14000000000000012</v>
          </cell>
          <cell r="H256">
            <v>0.3400000000000003</v>
          </cell>
          <cell r="I256">
            <v>0.20000000000000018</v>
          </cell>
          <cell r="J256">
            <v>8.0000000000000071E-2</v>
          </cell>
          <cell r="K256">
            <v>0.28000000000000025</v>
          </cell>
          <cell r="L256">
            <v>9.9999999999999645E-2</v>
          </cell>
          <cell r="M256">
            <v>3.01</v>
          </cell>
          <cell r="N256">
            <v>3.25</v>
          </cell>
          <cell r="O256">
            <v>4.03</v>
          </cell>
          <cell r="P256">
            <v>2.8250000000000002</v>
          </cell>
          <cell r="Q256">
            <v>2.93</v>
          </cell>
          <cell r="R256">
            <v>-1.5000000000000124E-2</v>
          </cell>
          <cell r="S256">
            <v>0.24000000000000021</v>
          </cell>
          <cell r="T256">
            <v>2.8849999999999998</v>
          </cell>
          <cell r="U256">
            <v>3.3650000000000002</v>
          </cell>
          <cell r="V256">
            <v>2.74</v>
          </cell>
          <cell r="W256">
            <v>2.7050000000000001</v>
          </cell>
          <cell r="X256">
            <v>2.83</v>
          </cell>
          <cell r="Y256">
            <v>3.4049999999999998</v>
          </cell>
          <cell r="Z256">
            <v>3.32</v>
          </cell>
          <cell r="AA256">
            <v>3.18</v>
          </cell>
          <cell r="AB256">
            <v>3.1749999999999998</v>
          </cell>
          <cell r="AC256">
            <v>3.19</v>
          </cell>
        </row>
        <row r="257">
          <cell r="A257">
            <v>36659</v>
          </cell>
          <cell r="B257">
            <v>3.08</v>
          </cell>
          <cell r="C257">
            <v>2.875</v>
          </cell>
          <cell r="D257">
            <v>3.22</v>
          </cell>
          <cell r="E257">
            <v>2.82</v>
          </cell>
          <cell r="F257">
            <v>3.1549999999999998</v>
          </cell>
          <cell r="G257">
            <v>0.14000000000000012</v>
          </cell>
          <cell r="H257">
            <v>0.3450000000000002</v>
          </cell>
          <cell r="I257">
            <v>0.20500000000000007</v>
          </cell>
          <cell r="J257">
            <v>7.4999999999999734E-2</v>
          </cell>
          <cell r="K257">
            <v>0.2799999999999998</v>
          </cell>
          <cell r="L257">
            <v>5.500000000000016E-2</v>
          </cell>
          <cell r="M257">
            <v>3.03</v>
          </cell>
          <cell r="N257">
            <v>3.38</v>
          </cell>
          <cell r="O257">
            <v>4.03</v>
          </cell>
          <cell r="P257">
            <v>2.835</v>
          </cell>
          <cell r="Q257">
            <v>2.9350000000000001</v>
          </cell>
          <cell r="R257">
            <v>0.1599999999999997</v>
          </cell>
          <cell r="S257">
            <v>0.35000000000000009</v>
          </cell>
          <cell r="T257">
            <v>2.89</v>
          </cell>
          <cell r="U257">
            <v>3.35</v>
          </cell>
          <cell r="V257">
            <v>2.7149999999999999</v>
          </cell>
          <cell r="W257">
            <v>2.66</v>
          </cell>
          <cell r="X257">
            <v>2.8250000000000002</v>
          </cell>
          <cell r="Y257">
            <v>3.4</v>
          </cell>
          <cell r="Z257">
            <v>3.28</v>
          </cell>
          <cell r="AA257">
            <v>3.145</v>
          </cell>
          <cell r="AB257">
            <v>3.145</v>
          </cell>
          <cell r="AC257">
            <v>3.1549999999999998</v>
          </cell>
        </row>
        <row r="258">
          <cell r="A258">
            <v>36660</v>
          </cell>
          <cell r="B258">
            <v>3.08</v>
          </cell>
          <cell r="C258">
            <v>2.875</v>
          </cell>
          <cell r="D258">
            <v>3.22</v>
          </cell>
          <cell r="E258">
            <v>2.82</v>
          </cell>
          <cell r="F258">
            <v>3.1549999999999998</v>
          </cell>
          <cell r="G258">
            <v>0.14000000000000012</v>
          </cell>
          <cell r="H258">
            <v>0.3450000000000002</v>
          </cell>
          <cell r="I258">
            <v>0.20500000000000007</v>
          </cell>
          <cell r="J258">
            <v>7.4999999999999734E-2</v>
          </cell>
          <cell r="K258">
            <v>0.2799999999999998</v>
          </cell>
          <cell r="L258">
            <v>5.500000000000016E-2</v>
          </cell>
          <cell r="M258">
            <v>3.03</v>
          </cell>
          <cell r="N258">
            <v>3.38</v>
          </cell>
          <cell r="O258">
            <v>4.03</v>
          </cell>
          <cell r="P258">
            <v>2.835</v>
          </cell>
          <cell r="Q258">
            <v>2.9350000000000001</v>
          </cell>
          <cell r="R258">
            <v>0.1599999999999997</v>
          </cell>
          <cell r="S258">
            <v>0.35000000000000009</v>
          </cell>
          <cell r="T258">
            <v>2.89</v>
          </cell>
          <cell r="U258">
            <v>3.35</v>
          </cell>
          <cell r="V258">
            <v>2.7149999999999999</v>
          </cell>
          <cell r="W258">
            <v>2.66</v>
          </cell>
          <cell r="X258">
            <v>2.8250000000000002</v>
          </cell>
          <cell r="Y258">
            <v>3.4</v>
          </cell>
          <cell r="Z258">
            <v>3.28</v>
          </cell>
          <cell r="AA258">
            <v>3.145</v>
          </cell>
          <cell r="AB258">
            <v>3.145</v>
          </cell>
          <cell r="AC258">
            <v>3.1549999999999998</v>
          </cell>
        </row>
        <row r="259">
          <cell r="A259">
            <v>36661</v>
          </cell>
          <cell r="B259">
            <v>3.08</v>
          </cell>
          <cell r="C259">
            <v>2.875</v>
          </cell>
          <cell r="D259">
            <v>3.22</v>
          </cell>
          <cell r="E259">
            <v>2.82</v>
          </cell>
          <cell r="F259">
            <v>3.1549999999999998</v>
          </cell>
          <cell r="G259">
            <v>0.14000000000000012</v>
          </cell>
          <cell r="H259">
            <v>0.3450000000000002</v>
          </cell>
          <cell r="I259">
            <v>0.20500000000000007</v>
          </cell>
          <cell r="J259">
            <v>7.4999999999999734E-2</v>
          </cell>
          <cell r="K259">
            <v>0.2799999999999998</v>
          </cell>
          <cell r="L259">
            <v>5.500000000000016E-2</v>
          </cell>
          <cell r="M259">
            <v>3.03</v>
          </cell>
          <cell r="N259">
            <v>3.38</v>
          </cell>
          <cell r="O259">
            <v>4.03</v>
          </cell>
          <cell r="P259">
            <v>2.835</v>
          </cell>
          <cell r="Q259">
            <v>2.9350000000000001</v>
          </cell>
          <cell r="R259">
            <v>0.1599999999999997</v>
          </cell>
          <cell r="S259">
            <v>0.35000000000000009</v>
          </cell>
          <cell r="T259">
            <v>2.89</v>
          </cell>
          <cell r="U259">
            <v>3.35</v>
          </cell>
          <cell r="V259">
            <v>2.7149999999999999</v>
          </cell>
          <cell r="W259">
            <v>2.66</v>
          </cell>
          <cell r="X259">
            <v>2.8250000000000002</v>
          </cell>
          <cell r="Y259">
            <v>3.4</v>
          </cell>
          <cell r="Z259">
            <v>3.28</v>
          </cell>
          <cell r="AA259">
            <v>3.145</v>
          </cell>
          <cell r="AB259">
            <v>3.145</v>
          </cell>
          <cell r="AC259">
            <v>3.1549999999999998</v>
          </cell>
        </row>
        <row r="260">
          <cell r="A260">
            <v>36662</v>
          </cell>
          <cell r="B260">
            <v>3.13</v>
          </cell>
          <cell r="C260">
            <v>2.91</v>
          </cell>
          <cell r="D260">
            <v>3.29</v>
          </cell>
          <cell r="E260">
            <v>2.83</v>
          </cell>
          <cell r="F260">
            <v>3.2050000000000001</v>
          </cell>
          <cell r="G260">
            <v>0.16000000000000014</v>
          </cell>
          <cell r="H260">
            <v>0.37999999999999989</v>
          </cell>
          <cell r="I260">
            <v>0.21999999999999975</v>
          </cell>
          <cell r="J260">
            <v>7.5000000000000178E-2</v>
          </cell>
          <cell r="K260">
            <v>0.29499999999999993</v>
          </cell>
          <cell r="L260">
            <v>8.0000000000000071E-2</v>
          </cell>
          <cell r="M260">
            <v>3.04</v>
          </cell>
          <cell r="N260">
            <v>3.4249999999999998</v>
          </cell>
          <cell r="O260">
            <v>4.0750000000000002</v>
          </cell>
          <cell r="P260">
            <v>2.835</v>
          </cell>
          <cell r="Q260">
            <v>2.93</v>
          </cell>
          <cell r="R260">
            <v>0.13499999999999979</v>
          </cell>
          <cell r="S260">
            <v>0.38499999999999979</v>
          </cell>
          <cell r="T260">
            <v>2.89</v>
          </cell>
          <cell r="U260">
            <v>3.3650000000000002</v>
          </cell>
          <cell r="V260">
            <v>2.71</v>
          </cell>
          <cell r="W260">
            <v>2.6850000000000001</v>
          </cell>
          <cell r="X260">
            <v>2.84</v>
          </cell>
          <cell r="Y260">
            <v>3.4350000000000001</v>
          </cell>
          <cell r="Z260">
            <v>3.33</v>
          </cell>
          <cell r="AA260">
            <v>3.18</v>
          </cell>
          <cell r="AB260">
            <v>3.1749999999999998</v>
          </cell>
          <cell r="AC260">
            <v>3.19</v>
          </cell>
        </row>
        <row r="261">
          <cell r="A261">
            <v>36663</v>
          </cell>
          <cell r="B261">
            <v>3.25</v>
          </cell>
          <cell r="C261">
            <v>3.01</v>
          </cell>
          <cell r="D261">
            <v>3.4249999999999998</v>
          </cell>
          <cell r="E261">
            <v>2.91</v>
          </cell>
          <cell r="F261">
            <v>3.32</v>
          </cell>
          <cell r="G261">
            <v>0.17499999999999982</v>
          </cell>
          <cell r="H261">
            <v>0.41500000000000004</v>
          </cell>
          <cell r="I261">
            <v>0.24000000000000021</v>
          </cell>
          <cell r="J261">
            <v>6.999999999999984E-2</v>
          </cell>
          <cell r="K261">
            <v>0.31000000000000005</v>
          </cell>
          <cell r="L261">
            <v>9.9999999999999645E-2</v>
          </cell>
          <cell r="M261">
            <v>3.1549999999999998</v>
          </cell>
          <cell r="N261">
            <v>3.54</v>
          </cell>
          <cell r="O261">
            <v>4.1399999999999997</v>
          </cell>
          <cell r="P261">
            <v>2.93</v>
          </cell>
          <cell r="Q261">
            <v>3.03</v>
          </cell>
          <cell r="R261">
            <v>0.11500000000000021</v>
          </cell>
          <cell r="S261">
            <v>0.38500000000000023</v>
          </cell>
          <cell r="T261">
            <v>2.97</v>
          </cell>
          <cell r="U261">
            <v>3.4550000000000001</v>
          </cell>
          <cell r="V261">
            <v>2.83</v>
          </cell>
          <cell r="W261">
            <v>2.8050000000000002</v>
          </cell>
          <cell r="X261">
            <v>2.92</v>
          </cell>
          <cell r="Y261">
            <v>3.51</v>
          </cell>
          <cell r="Z261">
            <v>3.4249999999999998</v>
          </cell>
          <cell r="AA261">
            <v>3.2850000000000001</v>
          </cell>
          <cell r="AB261">
            <v>3.2850000000000001</v>
          </cell>
          <cell r="AC261">
            <v>3.29</v>
          </cell>
        </row>
        <row r="262">
          <cell r="A262">
            <v>36664</v>
          </cell>
          <cell r="B262">
            <v>3.3050000000000002</v>
          </cell>
          <cell r="C262">
            <v>3.06</v>
          </cell>
          <cell r="D262">
            <v>3.4950000000000001</v>
          </cell>
          <cell r="E262">
            <v>2.9449999999999998</v>
          </cell>
          <cell r="F262">
            <v>3.37</v>
          </cell>
          <cell r="G262">
            <v>0.18999999999999995</v>
          </cell>
          <cell r="H262">
            <v>0.43500000000000005</v>
          </cell>
          <cell r="I262">
            <v>0.24500000000000011</v>
          </cell>
          <cell r="J262">
            <v>6.4999999999999947E-2</v>
          </cell>
          <cell r="K262">
            <v>0.31000000000000005</v>
          </cell>
          <cell r="L262">
            <v>0.11500000000000021</v>
          </cell>
          <cell r="M262">
            <v>3.2050000000000001</v>
          </cell>
          <cell r="N262">
            <v>3.605</v>
          </cell>
          <cell r="O262">
            <v>4.2</v>
          </cell>
          <cell r="P262">
            <v>2.96</v>
          </cell>
          <cell r="Q262">
            <v>3.05</v>
          </cell>
          <cell r="R262">
            <v>0.10999999999999988</v>
          </cell>
          <cell r="S262">
            <v>0.39999999999999991</v>
          </cell>
          <cell r="T262">
            <v>3</v>
          </cell>
          <cell r="U262">
            <v>3.4950000000000001</v>
          </cell>
          <cell r="V262">
            <v>2.9</v>
          </cell>
          <cell r="W262">
            <v>2.8650000000000002</v>
          </cell>
          <cell r="X262">
            <v>2.9550000000000001</v>
          </cell>
          <cell r="Y262">
            <v>3.5449999999999999</v>
          </cell>
          <cell r="Z262">
            <v>3.4550000000000001</v>
          </cell>
          <cell r="AA262">
            <v>3.3149999999999999</v>
          </cell>
          <cell r="AB262">
            <v>3.3050000000000002</v>
          </cell>
          <cell r="AC262">
            <v>3.3250000000000002</v>
          </cell>
        </row>
        <row r="263">
          <cell r="A263">
            <v>36665</v>
          </cell>
          <cell r="B263">
            <v>3.5649999999999999</v>
          </cell>
          <cell r="C263">
            <v>3.34</v>
          </cell>
          <cell r="D263">
            <v>3.8250000000000002</v>
          </cell>
          <cell r="E263">
            <v>3.2349999999999999</v>
          </cell>
          <cell r="F263">
            <v>3.64</v>
          </cell>
          <cell r="G263">
            <v>0.26000000000000023</v>
          </cell>
          <cell r="H263">
            <v>0.48500000000000032</v>
          </cell>
          <cell r="I263">
            <v>0.22500000000000009</v>
          </cell>
          <cell r="J263">
            <v>7.5000000000000178E-2</v>
          </cell>
          <cell r="K263">
            <v>0.30000000000000027</v>
          </cell>
          <cell r="L263">
            <v>0.10499999999999998</v>
          </cell>
          <cell r="M263">
            <v>3.48</v>
          </cell>
          <cell r="N263">
            <v>3.89</v>
          </cell>
          <cell r="O263">
            <v>4.5049999999999999</v>
          </cell>
          <cell r="P263">
            <v>3.2250000000000001</v>
          </cell>
          <cell r="Q263">
            <v>3.335</v>
          </cell>
          <cell r="R263">
            <v>6.4999999999999947E-2</v>
          </cell>
          <cell r="S263">
            <v>0.41000000000000014</v>
          </cell>
          <cell r="T263">
            <v>3.27</v>
          </cell>
          <cell r="U263">
            <v>3.7349999999999999</v>
          </cell>
          <cell r="V263">
            <v>3.17</v>
          </cell>
          <cell r="W263">
            <v>3.0950000000000002</v>
          </cell>
          <cell r="X263">
            <v>3.24</v>
          </cell>
          <cell r="Y263">
            <v>3.8</v>
          </cell>
          <cell r="Z263">
            <v>3.69</v>
          </cell>
          <cell r="AA263">
            <v>3.5350000000000001</v>
          </cell>
          <cell r="AB263">
            <v>3.5350000000000001</v>
          </cell>
          <cell r="AC263">
            <v>3.5449999999999999</v>
          </cell>
        </row>
        <row r="264">
          <cell r="A264">
            <v>36666</v>
          </cell>
          <cell r="B264">
            <v>3.5350000000000001</v>
          </cell>
          <cell r="C264">
            <v>3.3650000000000002</v>
          </cell>
          <cell r="D264">
            <v>3.9449999999999998</v>
          </cell>
          <cell r="E264">
            <v>3.2450000000000001</v>
          </cell>
          <cell r="F264">
            <v>3.625</v>
          </cell>
          <cell r="G264">
            <v>0.4099999999999997</v>
          </cell>
          <cell r="H264">
            <v>0.57999999999999963</v>
          </cell>
          <cell r="I264">
            <v>0.16999999999999993</v>
          </cell>
          <cell r="J264">
            <v>8.9999999999999858E-2</v>
          </cell>
          <cell r="K264">
            <v>0.25999999999999979</v>
          </cell>
          <cell r="L264">
            <v>0.12000000000000011</v>
          </cell>
          <cell r="M264">
            <v>3.55</v>
          </cell>
          <cell r="N264">
            <v>4.0049999999999999</v>
          </cell>
          <cell r="O264">
            <v>4.4950000000000001</v>
          </cell>
          <cell r="P264">
            <v>3.2450000000000001</v>
          </cell>
          <cell r="Q264">
            <v>3.335</v>
          </cell>
          <cell r="R264">
            <v>6.0000000000000053E-2</v>
          </cell>
          <cell r="S264">
            <v>0.45500000000000007</v>
          </cell>
          <cell r="T264">
            <v>3.27</v>
          </cell>
          <cell r="U264">
            <v>3.7650000000000001</v>
          </cell>
          <cell r="V264">
            <v>3.18</v>
          </cell>
          <cell r="W264">
            <v>3.1150000000000002</v>
          </cell>
          <cell r="X264">
            <v>3.2650000000000001</v>
          </cell>
          <cell r="Y264">
            <v>3.7949999999999999</v>
          </cell>
          <cell r="Z264">
            <v>3.7149999999999999</v>
          </cell>
          <cell r="AA264">
            <v>3.5449999999999999</v>
          </cell>
          <cell r="AB264">
            <v>3.54</v>
          </cell>
          <cell r="AC264">
            <v>3.5550000000000002</v>
          </cell>
        </row>
        <row r="265">
          <cell r="A265">
            <v>36667</v>
          </cell>
          <cell r="B265">
            <v>3.5350000000000001</v>
          </cell>
          <cell r="C265">
            <v>3.3650000000000002</v>
          </cell>
          <cell r="D265">
            <v>3.9449999999999998</v>
          </cell>
          <cell r="E265">
            <v>3.2450000000000001</v>
          </cell>
          <cell r="F265">
            <v>3.625</v>
          </cell>
          <cell r="G265">
            <v>0.4099999999999997</v>
          </cell>
          <cell r="H265">
            <v>0.57999999999999963</v>
          </cell>
          <cell r="I265">
            <v>0.16999999999999993</v>
          </cell>
          <cell r="J265">
            <v>8.9999999999999858E-2</v>
          </cell>
          <cell r="K265">
            <v>0.25999999999999979</v>
          </cell>
          <cell r="L265">
            <v>0.12000000000000011</v>
          </cell>
          <cell r="M265">
            <v>3.55</v>
          </cell>
          <cell r="N265">
            <v>4.0049999999999999</v>
          </cell>
          <cell r="O265">
            <v>4.4950000000000001</v>
          </cell>
          <cell r="P265">
            <v>3.2450000000000001</v>
          </cell>
          <cell r="Q265">
            <v>3.335</v>
          </cell>
          <cell r="R265">
            <v>6.0000000000000053E-2</v>
          </cell>
          <cell r="S265">
            <v>0.45500000000000007</v>
          </cell>
          <cell r="T265">
            <v>3.27</v>
          </cell>
          <cell r="U265">
            <v>3.7650000000000001</v>
          </cell>
          <cell r="V265">
            <v>3.18</v>
          </cell>
          <cell r="W265">
            <v>3.1150000000000002</v>
          </cell>
          <cell r="X265">
            <v>3.2650000000000001</v>
          </cell>
          <cell r="Y265">
            <v>3.7949999999999999</v>
          </cell>
          <cell r="Z265">
            <v>3.7149999999999999</v>
          </cell>
          <cell r="AA265">
            <v>3.5449999999999999</v>
          </cell>
          <cell r="AB265">
            <v>3.54</v>
          </cell>
          <cell r="AC265">
            <v>3.5550000000000002</v>
          </cell>
        </row>
        <row r="266">
          <cell r="A266">
            <v>36668</v>
          </cell>
          <cell r="B266">
            <v>3.5350000000000001</v>
          </cell>
          <cell r="C266">
            <v>3.3650000000000002</v>
          </cell>
          <cell r="D266">
            <v>3.9449999999999998</v>
          </cell>
          <cell r="E266">
            <v>3.2450000000000001</v>
          </cell>
          <cell r="F266">
            <v>3.625</v>
          </cell>
          <cell r="G266">
            <v>0.4099999999999997</v>
          </cell>
          <cell r="H266">
            <v>0.57999999999999963</v>
          </cell>
          <cell r="I266">
            <v>0.16999999999999993</v>
          </cell>
          <cell r="J266">
            <v>8.9999999999999858E-2</v>
          </cell>
          <cell r="K266">
            <v>0.25999999999999979</v>
          </cell>
          <cell r="L266">
            <v>0.12000000000000011</v>
          </cell>
          <cell r="M266">
            <v>3.55</v>
          </cell>
          <cell r="N266">
            <v>4.0049999999999999</v>
          </cell>
          <cell r="O266">
            <v>4.4950000000000001</v>
          </cell>
          <cell r="P266">
            <v>3.2450000000000001</v>
          </cell>
          <cell r="Q266">
            <v>3.335</v>
          </cell>
          <cell r="R266">
            <v>6.0000000000000053E-2</v>
          </cell>
          <cell r="S266">
            <v>0.45500000000000007</v>
          </cell>
          <cell r="T266">
            <v>3.27</v>
          </cell>
          <cell r="U266">
            <v>3.7650000000000001</v>
          </cell>
          <cell r="V266">
            <v>3.18</v>
          </cell>
          <cell r="W266">
            <v>3.1150000000000002</v>
          </cell>
          <cell r="X266">
            <v>3.2650000000000001</v>
          </cell>
          <cell r="Y266">
            <v>3.7949999999999999</v>
          </cell>
          <cell r="Z266">
            <v>3.7149999999999999</v>
          </cell>
          <cell r="AA266">
            <v>3.5449999999999999</v>
          </cell>
          <cell r="AB266">
            <v>3.54</v>
          </cell>
          <cell r="AC266">
            <v>3.5550000000000002</v>
          </cell>
        </row>
        <row r="267">
          <cell r="A267">
            <v>36669</v>
          </cell>
          <cell r="B267">
            <v>3.97</v>
          </cell>
          <cell r="C267">
            <v>3.8450000000000002</v>
          </cell>
          <cell r="D267">
            <v>4.8650000000000002</v>
          </cell>
          <cell r="E267">
            <v>3.61</v>
          </cell>
          <cell r="F267">
            <v>3.98</v>
          </cell>
          <cell r="G267">
            <v>0.89500000000000002</v>
          </cell>
          <cell r="H267">
            <v>1.02</v>
          </cell>
          <cell r="I267">
            <v>0.125</v>
          </cell>
          <cell r="J267">
            <v>9.9999999999997868E-3</v>
          </cell>
          <cell r="K267">
            <v>0.13499999999999979</v>
          </cell>
          <cell r="L267">
            <v>0.23500000000000032</v>
          </cell>
          <cell r="M267">
            <v>4.1100000000000003</v>
          </cell>
          <cell r="N267">
            <v>4.8449999999999998</v>
          </cell>
          <cell r="O267">
            <v>4.9800000000000004</v>
          </cell>
          <cell r="P267">
            <v>3.5550000000000002</v>
          </cell>
          <cell r="Q267">
            <v>3.77</v>
          </cell>
          <cell r="R267">
            <v>-2.0000000000000462E-2</v>
          </cell>
          <cell r="S267">
            <v>0.73499999999999943</v>
          </cell>
          <cell r="T267">
            <v>3.57</v>
          </cell>
          <cell r="U267">
            <v>3.9750000000000001</v>
          </cell>
          <cell r="V267">
            <v>3.5249999999999999</v>
          </cell>
          <cell r="W267">
            <v>3.395</v>
          </cell>
          <cell r="X267">
            <v>3.6150000000000002</v>
          </cell>
          <cell r="Y267">
            <v>4.0149999999999997</v>
          </cell>
          <cell r="Z267">
            <v>4</v>
          </cell>
          <cell r="AA267">
            <v>3.84</v>
          </cell>
          <cell r="AB267">
            <v>3.8250000000000002</v>
          </cell>
          <cell r="AC267">
            <v>3.84</v>
          </cell>
        </row>
        <row r="268">
          <cell r="A268">
            <v>36670</v>
          </cell>
          <cell r="B268">
            <v>3.7749999999999999</v>
          </cell>
          <cell r="C268">
            <v>3.63</v>
          </cell>
          <cell r="D268">
            <v>4.2149999999999999</v>
          </cell>
          <cell r="E268">
            <v>3.4</v>
          </cell>
          <cell r="F268">
            <v>3.8</v>
          </cell>
          <cell r="G268">
            <v>0.43999999999999995</v>
          </cell>
          <cell r="H268">
            <v>0.58499999999999996</v>
          </cell>
          <cell r="I268">
            <v>0.14500000000000002</v>
          </cell>
          <cell r="J268">
            <v>2.4999999999999911E-2</v>
          </cell>
          <cell r="K268">
            <v>0.16999999999999993</v>
          </cell>
          <cell r="L268">
            <v>0.22999999999999998</v>
          </cell>
          <cell r="M268">
            <v>3.7050000000000001</v>
          </cell>
          <cell r="N268">
            <v>4.1849999999999996</v>
          </cell>
          <cell r="O268">
            <v>4.7750000000000004</v>
          </cell>
          <cell r="P268">
            <v>3.375</v>
          </cell>
          <cell r="Q268">
            <v>3.5649999999999999</v>
          </cell>
          <cell r="R268">
            <v>-3.0000000000000249E-2</v>
          </cell>
          <cell r="S268">
            <v>0.47999999999999954</v>
          </cell>
          <cell r="T268">
            <v>3.43</v>
          </cell>
          <cell r="U268">
            <v>3.8450000000000002</v>
          </cell>
          <cell r="V268">
            <v>3.33</v>
          </cell>
          <cell r="W268">
            <v>3.2349999999999999</v>
          </cell>
          <cell r="X268">
            <v>3.4049999999999998</v>
          </cell>
          <cell r="Y268">
            <v>3.89</v>
          </cell>
          <cell r="Z268">
            <v>3.8250000000000002</v>
          </cell>
          <cell r="AA268">
            <v>3.69</v>
          </cell>
          <cell r="AB268">
            <v>3.6850000000000001</v>
          </cell>
          <cell r="AC268">
            <v>3.6949999999999998</v>
          </cell>
        </row>
        <row r="269">
          <cell r="A269">
            <v>36671</v>
          </cell>
          <cell r="B269">
            <v>3.7949999999999999</v>
          </cell>
          <cell r="C269">
            <v>3.645</v>
          </cell>
          <cell r="D269">
            <v>4.1500000000000004</v>
          </cell>
          <cell r="E269">
            <v>3.395</v>
          </cell>
          <cell r="F269">
            <v>3.85</v>
          </cell>
          <cell r="G269">
            <v>0.35500000000000043</v>
          </cell>
          <cell r="H269">
            <v>0.50500000000000034</v>
          </cell>
          <cell r="I269">
            <v>0.14999999999999991</v>
          </cell>
          <cell r="J269">
            <v>5.500000000000016E-2</v>
          </cell>
          <cell r="K269">
            <v>0.20500000000000007</v>
          </cell>
          <cell r="L269">
            <v>0.25</v>
          </cell>
          <cell r="M269">
            <v>3.67</v>
          </cell>
          <cell r="N269">
            <v>4.21</v>
          </cell>
          <cell r="O269">
            <v>4.915</v>
          </cell>
          <cell r="P269">
            <v>3.39</v>
          </cell>
          <cell r="Q269">
            <v>3.52</v>
          </cell>
          <cell r="R269">
            <v>5.9999999999999609E-2</v>
          </cell>
          <cell r="S269">
            <v>0.54</v>
          </cell>
          <cell r="T269">
            <v>3.46</v>
          </cell>
          <cell r="U269">
            <v>3.9350000000000001</v>
          </cell>
          <cell r="V269">
            <v>3.31</v>
          </cell>
          <cell r="W269">
            <v>3.2450000000000001</v>
          </cell>
          <cell r="X269">
            <v>3.4</v>
          </cell>
          <cell r="Y269">
            <v>3.9849999999999999</v>
          </cell>
          <cell r="Z269">
            <v>3.91</v>
          </cell>
          <cell r="AA269">
            <v>3.75</v>
          </cell>
          <cell r="AB269">
            <v>3.7650000000000001</v>
          </cell>
          <cell r="AC269">
            <v>3.77</v>
          </cell>
        </row>
        <row r="270">
          <cell r="A270">
            <v>36672</v>
          </cell>
          <cell r="B270">
            <v>4.04</v>
          </cell>
          <cell r="C270">
            <v>3.8650000000000002</v>
          </cell>
          <cell r="D270">
            <v>4.3</v>
          </cell>
          <cell r="E270">
            <v>3.56</v>
          </cell>
          <cell r="F270">
            <v>4.07</v>
          </cell>
          <cell r="G270">
            <v>0.25999999999999979</v>
          </cell>
          <cell r="H270">
            <v>0.43499999999999961</v>
          </cell>
          <cell r="I270">
            <v>0.17499999999999982</v>
          </cell>
          <cell r="J270">
            <v>3.0000000000000249E-2</v>
          </cell>
          <cell r="K270">
            <v>0.20500000000000007</v>
          </cell>
          <cell r="L270">
            <v>0.30500000000000016</v>
          </cell>
          <cell r="M270">
            <v>3.79</v>
          </cell>
          <cell r="N270">
            <v>4.4550000000000001</v>
          </cell>
          <cell r="O270">
            <v>5.0599999999999996</v>
          </cell>
          <cell r="P270">
            <v>3.5449999999999999</v>
          </cell>
          <cell r="Q270">
            <v>3.6549999999999998</v>
          </cell>
          <cell r="R270">
            <v>0.15500000000000025</v>
          </cell>
          <cell r="S270">
            <v>0.66500000000000004</v>
          </cell>
          <cell r="T270">
            <v>3.58</v>
          </cell>
          <cell r="U270">
            <v>4.1749999999999998</v>
          </cell>
          <cell r="V270">
            <v>3.4849999999999999</v>
          </cell>
          <cell r="W270">
            <v>3.4049999999999998</v>
          </cell>
          <cell r="X270">
            <v>3.5649999999999999</v>
          </cell>
          <cell r="Y270">
            <v>4.2300000000000004</v>
          </cell>
          <cell r="Z270">
            <v>4.12</v>
          </cell>
          <cell r="AA270">
            <v>3.97</v>
          </cell>
          <cell r="AB270">
            <v>3.9649999999999999</v>
          </cell>
          <cell r="AC270">
            <v>3.99</v>
          </cell>
        </row>
        <row r="271">
          <cell r="A271">
            <v>36673</v>
          </cell>
          <cell r="B271">
            <v>4.0199999999999996</v>
          </cell>
          <cell r="C271">
            <v>3.75</v>
          </cell>
          <cell r="D271">
            <v>4.2249999999999996</v>
          </cell>
          <cell r="E271">
            <v>3.5950000000000002</v>
          </cell>
          <cell r="F271">
            <v>4.1050000000000004</v>
          </cell>
          <cell r="G271">
            <v>0.20500000000000007</v>
          </cell>
          <cell r="H271">
            <v>0.47499999999999964</v>
          </cell>
          <cell r="I271">
            <v>0.26999999999999957</v>
          </cell>
          <cell r="J271">
            <v>8.5000000000000853E-2</v>
          </cell>
          <cell r="K271">
            <v>0.35500000000000043</v>
          </cell>
          <cell r="L271">
            <v>0.1549999999999998</v>
          </cell>
          <cell r="M271">
            <v>3.7650000000000001</v>
          </cell>
          <cell r="N271">
            <v>4.12</v>
          </cell>
          <cell r="O271">
            <v>5.1349999999999998</v>
          </cell>
          <cell r="P271">
            <v>3.58</v>
          </cell>
          <cell r="Q271">
            <v>3.66</v>
          </cell>
          <cell r="R271">
            <v>-0.10499999999999954</v>
          </cell>
          <cell r="S271">
            <v>0.35499999999999998</v>
          </cell>
          <cell r="T271">
            <v>3.61</v>
          </cell>
          <cell r="U271">
            <v>4.2850000000000001</v>
          </cell>
          <cell r="V271">
            <v>3.5150000000000001</v>
          </cell>
          <cell r="W271">
            <v>3.35</v>
          </cell>
          <cell r="X271">
            <v>3.5950000000000002</v>
          </cell>
          <cell r="Y271">
            <v>4.33</v>
          </cell>
          <cell r="Z271">
            <v>4.2249999999999996</v>
          </cell>
          <cell r="AA271">
            <v>4.0650000000000004</v>
          </cell>
          <cell r="AB271">
            <v>4.0650000000000004</v>
          </cell>
          <cell r="AC271">
            <v>4.09</v>
          </cell>
        </row>
        <row r="272">
          <cell r="A272">
            <v>36674</v>
          </cell>
          <cell r="B272">
            <v>4.0199999999999996</v>
          </cell>
          <cell r="C272">
            <v>3.75</v>
          </cell>
          <cell r="D272">
            <v>4.2249999999999996</v>
          </cell>
          <cell r="E272">
            <v>3.5950000000000002</v>
          </cell>
          <cell r="F272">
            <v>4.1050000000000004</v>
          </cell>
          <cell r="G272">
            <v>0.20500000000000007</v>
          </cell>
          <cell r="H272">
            <v>0.47499999999999964</v>
          </cell>
          <cell r="I272">
            <v>0.26999999999999957</v>
          </cell>
          <cell r="J272">
            <v>8.5000000000000853E-2</v>
          </cell>
          <cell r="K272">
            <v>0.35500000000000043</v>
          </cell>
          <cell r="L272">
            <v>0.1549999999999998</v>
          </cell>
          <cell r="M272">
            <v>3.7650000000000001</v>
          </cell>
          <cell r="N272">
            <v>4.12</v>
          </cell>
          <cell r="O272">
            <v>5.1349999999999998</v>
          </cell>
          <cell r="P272">
            <v>3.58</v>
          </cell>
          <cell r="Q272">
            <v>3.66</v>
          </cell>
          <cell r="R272">
            <v>-0.10499999999999954</v>
          </cell>
          <cell r="S272">
            <v>0.35499999999999998</v>
          </cell>
          <cell r="T272">
            <v>3.61</v>
          </cell>
          <cell r="U272">
            <v>4.2850000000000001</v>
          </cell>
          <cell r="V272">
            <v>3.5150000000000001</v>
          </cell>
          <cell r="W272">
            <v>3.35</v>
          </cell>
          <cell r="X272">
            <v>3.5950000000000002</v>
          </cell>
          <cell r="Y272">
            <v>4.33</v>
          </cell>
          <cell r="Z272">
            <v>4.2249999999999996</v>
          </cell>
          <cell r="AA272">
            <v>4.0650000000000004</v>
          </cell>
          <cell r="AB272">
            <v>4.0650000000000004</v>
          </cell>
          <cell r="AC272">
            <v>4.09</v>
          </cell>
        </row>
        <row r="273">
          <cell r="A273">
            <v>36675</v>
          </cell>
          <cell r="B273">
            <v>4.0199999999999996</v>
          </cell>
          <cell r="C273">
            <v>3.75</v>
          </cell>
          <cell r="D273">
            <v>4.2249999999999996</v>
          </cell>
          <cell r="E273">
            <v>3.5950000000000002</v>
          </cell>
          <cell r="F273">
            <v>4.1050000000000004</v>
          </cell>
          <cell r="G273">
            <v>0.20500000000000007</v>
          </cell>
          <cell r="H273">
            <v>0.47499999999999964</v>
          </cell>
          <cell r="I273">
            <v>0.26999999999999957</v>
          </cell>
          <cell r="J273">
            <v>8.5000000000000853E-2</v>
          </cell>
          <cell r="K273">
            <v>0.35500000000000043</v>
          </cell>
          <cell r="L273">
            <v>0.1549999999999998</v>
          </cell>
          <cell r="M273">
            <v>3.7650000000000001</v>
          </cell>
          <cell r="N273">
            <v>4.12</v>
          </cell>
          <cell r="O273">
            <v>5.1349999999999998</v>
          </cell>
          <cell r="P273">
            <v>3.58</v>
          </cell>
          <cell r="Q273">
            <v>3.66</v>
          </cell>
          <cell r="R273">
            <v>-0.10499999999999954</v>
          </cell>
          <cell r="S273">
            <v>0.35499999999999998</v>
          </cell>
          <cell r="T273">
            <v>3.61</v>
          </cell>
          <cell r="U273">
            <v>4.2850000000000001</v>
          </cell>
          <cell r="V273">
            <v>3.5150000000000001</v>
          </cell>
          <cell r="W273">
            <v>3.35</v>
          </cell>
          <cell r="X273">
            <v>3.5950000000000002</v>
          </cell>
          <cell r="Y273">
            <v>4.33</v>
          </cell>
          <cell r="Z273">
            <v>4.2249999999999996</v>
          </cell>
          <cell r="AA273">
            <v>4.0650000000000004</v>
          </cell>
          <cell r="AB273">
            <v>4.0650000000000004</v>
          </cell>
          <cell r="AC273">
            <v>4.09</v>
          </cell>
        </row>
        <row r="274">
          <cell r="A274">
            <v>36676</v>
          </cell>
          <cell r="B274">
            <v>4.0199999999999996</v>
          </cell>
          <cell r="C274">
            <v>3.75</v>
          </cell>
          <cell r="D274">
            <v>4.2249999999999996</v>
          </cell>
          <cell r="E274">
            <v>3.5950000000000002</v>
          </cell>
          <cell r="F274">
            <v>4.1050000000000004</v>
          </cell>
          <cell r="G274">
            <v>0.20500000000000007</v>
          </cell>
          <cell r="H274">
            <v>0.47499999999999964</v>
          </cell>
          <cell r="I274">
            <v>0.26999999999999957</v>
          </cell>
          <cell r="J274">
            <v>8.5000000000000853E-2</v>
          </cell>
          <cell r="K274">
            <v>0.35500000000000043</v>
          </cell>
          <cell r="L274">
            <v>0.1549999999999998</v>
          </cell>
          <cell r="M274">
            <v>3.7650000000000001</v>
          </cell>
          <cell r="N274">
            <v>4.12</v>
          </cell>
          <cell r="O274">
            <v>5.1349999999999998</v>
          </cell>
          <cell r="P274">
            <v>3.58</v>
          </cell>
          <cell r="Q274">
            <v>3.66</v>
          </cell>
          <cell r="R274">
            <v>-0.10499999999999954</v>
          </cell>
          <cell r="S274">
            <v>0.35499999999999998</v>
          </cell>
          <cell r="T274">
            <v>3.61</v>
          </cell>
          <cell r="U274">
            <v>4.2850000000000001</v>
          </cell>
          <cell r="V274">
            <v>3.5150000000000001</v>
          </cell>
          <cell r="W274">
            <v>3.35</v>
          </cell>
          <cell r="X274">
            <v>3.5950000000000002</v>
          </cell>
          <cell r="Y274">
            <v>4.33</v>
          </cell>
          <cell r="Z274">
            <v>4.2249999999999996</v>
          </cell>
          <cell r="AA274">
            <v>4.0650000000000004</v>
          </cell>
          <cell r="AB274">
            <v>4.0650000000000004</v>
          </cell>
          <cell r="AC274">
            <v>4.09</v>
          </cell>
        </row>
        <row r="275">
          <cell r="A275">
            <v>36677</v>
          </cell>
          <cell r="B275">
            <v>4.26</v>
          </cell>
          <cell r="C275">
            <v>4.0449999999999999</v>
          </cell>
          <cell r="D275">
            <v>4.76</v>
          </cell>
          <cell r="E275">
            <v>3.8050000000000002</v>
          </cell>
          <cell r="F275">
            <v>4.29</v>
          </cell>
          <cell r="G275">
            <v>0.5</v>
          </cell>
          <cell r="H275">
            <v>0.71499999999999986</v>
          </cell>
          <cell r="I275">
            <v>0.21499999999999986</v>
          </cell>
          <cell r="J275">
            <v>3.0000000000000249E-2</v>
          </cell>
          <cell r="K275">
            <v>0.24500000000000011</v>
          </cell>
          <cell r="L275">
            <v>0.23999999999999977</v>
          </cell>
          <cell r="M275">
            <v>4.0650000000000004</v>
          </cell>
          <cell r="N275">
            <v>4.82</v>
          </cell>
          <cell r="O275">
            <v>5.52</v>
          </cell>
          <cell r="P275">
            <v>3.8</v>
          </cell>
          <cell r="Q275">
            <v>3.9550000000000001</v>
          </cell>
          <cell r="R275">
            <v>6.0000000000000497E-2</v>
          </cell>
          <cell r="S275">
            <v>0.75499999999999989</v>
          </cell>
          <cell r="T275">
            <v>3.86</v>
          </cell>
          <cell r="U275">
            <v>4.3449999999999998</v>
          </cell>
          <cell r="V275">
            <v>3.7749999999999999</v>
          </cell>
          <cell r="W275">
            <v>3.55</v>
          </cell>
          <cell r="X275">
            <v>3.81</v>
          </cell>
          <cell r="Y275">
            <v>4.4249999999999998</v>
          </cell>
          <cell r="Z275">
            <v>4.32</v>
          </cell>
          <cell r="AA275">
            <v>4.1349999999999998</v>
          </cell>
          <cell r="AB275">
            <v>4.165</v>
          </cell>
          <cell r="AC275">
            <v>4.17</v>
          </cell>
        </row>
        <row r="276">
          <cell r="A276">
            <v>36678</v>
          </cell>
          <cell r="B276">
            <v>4.3499999999999996</v>
          </cell>
          <cell r="C276">
            <v>4.24</v>
          </cell>
          <cell r="D276">
            <v>4.8250000000000002</v>
          </cell>
          <cell r="E276">
            <v>4.0999999999999996</v>
          </cell>
          <cell r="F276">
            <v>4.4450000000000003</v>
          </cell>
          <cell r="G276">
            <v>0.47500000000000053</v>
          </cell>
          <cell r="H276">
            <v>0.58499999999999996</v>
          </cell>
          <cell r="I276">
            <v>0.10999999999999943</v>
          </cell>
          <cell r="J276">
            <v>9.5000000000000639E-2</v>
          </cell>
          <cell r="K276">
            <v>0.20500000000000007</v>
          </cell>
          <cell r="L276">
            <v>0.14000000000000057</v>
          </cell>
          <cell r="M276">
            <v>4.3250000000000002</v>
          </cell>
          <cell r="N276">
            <v>4.8899999999999997</v>
          </cell>
          <cell r="O276">
            <v>5.915</v>
          </cell>
          <cell r="P276">
            <v>4.0999999999999996</v>
          </cell>
          <cell r="Q276">
            <v>4.2300000000000004</v>
          </cell>
          <cell r="R276">
            <v>6.4999999999999503E-2</v>
          </cell>
          <cell r="S276">
            <v>0.5649999999999995</v>
          </cell>
          <cell r="T276">
            <v>4.21</v>
          </cell>
          <cell r="U276">
            <v>4.5</v>
          </cell>
          <cell r="V276">
            <v>4.0049999999999999</v>
          </cell>
          <cell r="W276">
            <v>3.98</v>
          </cell>
          <cell r="X276">
            <v>4.0999999999999996</v>
          </cell>
          <cell r="Y276">
            <v>4.6100000000000003</v>
          </cell>
          <cell r="Z276">
            <v>4.4800000000000004</v>
          </cell>
          <cell r="AA276">
            <v>4.3499999999999996</v>
          </cell>
          <cell r="AB276">
            <v>4.3600000000000003</v>
          </cell>
          <cell r="AC276">
            <v>4.3550000000000004</v>
          </cell>
        </row>
        <row r="277">
          <cell r="A277">
            <v>36679</v>
          </cell>
          <cell r="B277">
            <v>4.2649999999999997</v>
          </cell>
          <cell r="C277">
            <v>4.165</v>
          </cell>
          <cell r="D277">
            <v>4.72</v>
          </cell>
          <cell r="E277">
            <v>4.0449999999999999</v>
          </cell>
          <cell r="F277">
            <v>4.3250000000000002</v>
          </cell>
          <cell r="G277">
            <v>0.45500000000000007</v>
          </cell>
          <cell r="H277">
            <v>0.55499999999999972</v>
          </cell>
          <cell r="I277">
            <v>9.9999999999999645E-2</v>
          </cell>
          <cell r="J277">
            <v>6.0000000000000497E-2</v>
          </cell>
          <cell r="K277">
            <v>0.16000000000000014</v>
          </cell>
          <cell r="L277">
            <v>0.12000000000000011</v>
          </cell>
          <cell r="M277">
            <v>4.2750000000000004</v>
          </cell>
          <cell r="N277">
            <v>4.665</v>
          </cell>
          <cell r="O277">
            <v>5.335</v>
          </cell>
          <cell r="P277">
            <v>3.96</v>
          </cell>
          <cell r="Q277">
            <v>4.09</v>
          </cell>
          <cell r="R277">
            <v>-5.4999999999999716E-2</v>
          </cell>
          <cell r="S277">
            <v>0.38999999999999968</v>
          </cell>
          <cell r="T277">
            <v>4.05</v>
          </cell>
          <cell r="U277">
            <v>4.4000000000000004</v>
          </cell>
          <cell r="V277">
            <v>3.98</v>
          </cell>
          <cell r="W277">
            <v>3.9049999999999998</v>
          </cell>
          <cell r="X277">
            <v>4.04</v>
          </cell>
          <cell r="Y277">
            <v>4.4800000000000004</v>
          </cell>
          <cell r="Z277">
            <v>4.37</v>
          </cell>
          <cell r="AA277">
            <v>4.2050000000000001</v>
          </cell>
          <cell r="AB277">
            <v>4.2350000000000003</v>
          </cell>
          <cell r="AC277">
            <v>4.2149999999999999</v>
          </cell>
        </row>
        <row r="278">
          <cell r="A278">
            <v>36680</v>
          </cell>
          <cell r="B278">
            <v>4.03</v>
          </cell>
          <cell r="C278">
            <v>3.85</v>
          </cell>
          <cell r="D278">
            <v>4.22</v>
          </cell>
          <cell r="E278">
            <v>3.69</v>
          </cell>
          <cell r="F278">
            <v>4.0949999999999998</v>
          </cell>
          <cell r="G278">
            <v>0.1899999999999995</v>
          </cell>
          <cell r="H278">
            <v>0.36999999999999966</v>
          </cell>
          <cell r="I278">
            <v>0.18000000000000016</v>
          </cell>
          <cell r="J278">
            <v>6.4999999999999503E-2</v>
          </cell>
          <cell r="K278">
            <v>0.24499999999999966</v>
          </cell>
          <cell r="L278">
            <v>0.16000000000000014</v>
          </cell>
          <cell r="M278">
            <v>3.99</v>
          </cell>
          <cell r="N278">
            <v>4.375</v>
          </cell>
          <cell r="O278">
            <v>5.05</v>
          </cell>
          <cell r="P278">
            <v>3.585</v>
          </cell>
          <cell r="Q278">
            <v>3.7549999999999999</v>
          </cell>
          <cell r="R278">
            <v>0.15500000000000025</v>
          </cell>
          <cell r="S278">
            <v>0.38499999999999979</v>
          </cell>
          <cell r="T278">
            <v>3.6749999999999998</v>
          </cell>
          <cell r="U278">
            <v>4.2</v>
          </cell>
          <cell r="V278">
            <v>3.605</v>
          </cell>
          <cell r="W278">
            <v>3.55</v>
          </cell>
          <cell r="X278">
            <v>3.69</v>
          </cell>
          <cell r="Y278">
            <v>4.2549999999999999</v>
          </cell>
          <cell r="Z278">
            <v>4.16</v>
          </cell>
          <cell r="AA278">
            <v>4.0199999999999996</v>
          </cell>
          <cell r="AB278">
            <v>4.0549999999999997</v>
          </cell>
          <cell r="AC278">
            <v>4.0350000000000001</v>
          </cell>
        </row>
        <row r="279">
          <cell r="A279">
            <v>36681</v>
          </cell>
          <cell r="B279">
            <v>4.03</v>
          </cell>
          <cell r="C279">
            <v>3.85</v>
          </cell>
          <cell r="D279">
            <v>4.22</v>
          </cell>
          <cell r="E279">
            <v>3.69</v>
          </cell>
          <cell r="F279">
            <v>4.0949999999999998</v>
          </cell>
          <cell r="G279">
            <v>0.1899999999999995</v>
          </cell>
          <cell r="H279">
            <v>0.36999999999999966</v>
          </cell>
          <cell r="I279">
            <v>0.18000000000000016</v>
          </cell>
          <cell r="J279">
            <v>6.4999999999999503E-2</v>
          </cell>
          <cell r="K279">
            <v>0.24499999999999966</v>
          </cell>
          <cell r="L279">
            <v>0.16000000000000014</v>
          </cell>
          <cell r="M279">
            <v>3.99</v>
          </cell>
          <cell r="N279">
            <v>4.375</v>
          </cell>
          <cell r="O279">
            <v>5.05</v>
          </cell>
          <cell r="P279">
            <v>3.585</v>
          </cell>
          <cell r="Q279">
            <v>3.7549999999999999</v>
          </cell>
          <cell r="R279">
            <v>0.15500000000000025</v>
          </cell>
          <cell r="S279">
            <v>0.38499999999999979</v>
          </cell>
          <cell r="T279">
            <v>3.6749999999999998</v>
          </cell>
          <cell r="U279">
            <v>4.2</v>
          </cell>
          <cell r="V279">
            <v>3.605</v>
          </cell>
          <cell r="W279">
            <v>3.55</v>
          </cell>
          <cell r="X279">
            <v>3.69</v>
          </cell>
          <cell r="Y279">
            <v>4.2549999999999999</v>
          </cell>
          <cell r="Z279">
            <v>4.16</v>
          </cell>
          <cell r="AA279">
            <v>4.0199999999999996</v>
          </cell>
          <cell r="AB279">
            <v>4.0549999999999997</v>
          </cell>
          <cell r="AC279">
            <v>4.0350000000000001</v>
          </cell>
        </row>
        <row r="280">
          <cell r="A280">
            <v>36682</v>
          </cell>
          <cell r="B280">
            <v>4.03</v>
          </cell>
          <cell r="C280">
            <v>3.85</v>
          </cell>
          <cell r="D280">
            <v>4.22</v>
          </cell>
          <cell r="E280">
            <v>3.69</v>
          </cell>
          <cell r="F280">
            <v>4.0949999999999998</v>
          </cell>
          <cell r="G280">
            <v>0.1899999999999995</v>
          </cell>
          <cell r="H280">
            <v>0.36999999999999966</v>
          </cell>
          <cell r="I280">
            <v>0.18000000000000016</v>
          </cell>
          <cell r="J280">
            <v>6.4999999999999503E-2</v>
          </cell>
          <cell r="K280">
            <v>0.24499999999999966</v>
          </cell>
          <cell r="L280">
            <v>0.16000000000000014</v>
          </cell>
          <cell r="M280">
            <v>3.99</v>
          </cell>
          <cell r="N280">
            <v>4.375</v>
          </cell>
          <cell r="O280">
            <v>5.05</v>
          </cell>
          <cell r="P280">
            <v>3.585</v>
          </cell>
          <cell r="Q280">
            <v>3.7549999999999999</v>
          </cell>
          <cell r="R280">
            <v>0.15500000000000025</v>
          </cell>
          <cell r="S280">
            <v>0.38499999999999979</v>
          </cell>
          <cell r="T280">
            <v>3.6749999999999998</v>
          </cell>
          <cell r="U280">
            <v>4.2</v>
          </cell>
          <cell r="V280">
            <v>3.605</v>
          </cell>
          <cell r="W280">
            <v>3.55</v>
          </cell>
          <cell r="X280">
            <v>3.69</v>
          </cell>
          <cell r="Y280">
            <v>4.2549999999999999</v>
          </cell>
          <cell r="Z280">
            <v>4.16</v>
          </cell>
          <cell r="AA280">
            <v>4.0199999999999996</v>
          </cell>
          <cell r="AB280">
            <v>4.0549999999999997</v>
          </cell>
          <cell r="AC280">
            <v>4.0350000000000001</v>
          </cell>
        </row>
        <row r="281">
          <cell r="A281">
            <v>36683</v>
          </cell>
          <cell r="B281">
            <v>4.0599999999999996</v>
          </cell>
          <cell r="C281">
            <v>3.97</v>
          </cell>
          <cell r="D281">
            <v>4.4550000000000001</v>
          </cell>
          <cell r="E281">
            <v>3.835</v>
          </cell>
          <cell r="F281">
            <v>4.0750000000000002</v>
          </cell>
          <cell r="G281">
            <v>0.39500000000000046</v>
          </cell>
          <cell r="H281">
            <v>0.48499999999999988</v>
          </cell>
          <cell r="I281">
            <v>8.9999999999999414E-2</v>
          </cell>
          <cell r="J281">
            <v>1.5000000000000568E-2</v>
          </cell>
          <cell r="K281">
            <v>0.10499999999999998</v>
          </cell>
          <cell r="L281">
            <v>0.13500000000000023</v>
          </cell>
          <cell r="M281">
            <v>3.98</v>
          </cell>
          <cell r="N281">
            <v>4.5999999999999996</v>
          </cell>
          <cell r="O281">
            <v>5.125</v>
          </cell>
          <cell r="P281">
            <v>3.5649999999999999</v>
          </cell>
          <cell r="Q281">
            <v>3.7850000000000001</v>
          </cell>
          <cell r="R281">
            <v>0.14499999999999957</v>
          </cell>
          <cell r="S281">
            <v>0.61999999999999966</v>
          </cell>
          <cell r="T281">
            <v>3.67</v>
          </cell>
          <cell r="U281">
            <v>4.17</v>
          </cell>
          <cell r="V281">
            <v>3.74</v>
          </cell>
          <cell r="W281">
            <v>3.65</v>
          </cell>
          <cell r="X281">
            <v>3.85</v>
          </cell>
          <cell r="Y281">
            <v>4.2350000000000003</v>
          </cell>
          <cell r="Z281">
            <v>4.125</v>
          </cell>
          <cell r="AA281">
            <v>4</v>
          </cell>
          <cell r="AB281">
            <v>4.03</v>
          </cell>
          <cell r="AC281">
            <v>3.9950000000000001</v>
          </cell>
        </row>
        <row r="282">
          <cell r="A282">
            <v>36684</v>
          </cell>
          <cell r="B282">
            <v>4.3250000000000002</v>
          </cell>
          <cell r="C282">
            <v>4.1900000000000004</v>
          </cell>
          <cell r="D282">
            <v>4.67</v>
          </cell>
          <cell r="E282">
            <v>3.93</v>
          </cell>
          <cell r="F282">
            <v>4.38</v>
          </cell>
          <cell r="G282">
            <v>0.34499999999999975</v>
          </cell>
          <cell r="H282">
            <v>0.47999999999999954</v>
          </cell>
          <cell r="I282">
            <v>0.13499999999999979</v>
          </cell>
          <cell r="J282">
            <v>5.4999999999999716E-2</v>
          </cell>
          <cell r="K282">
            <v>0.1899999999999995</v>
          </cell>
          <cell r="L282">
            <v>0.26000000000000023</v>
          </cell>
          <cell r="M282">
            <v>4.2450000000000001</v>
          </cell>
          <cell r="N282">
            <v>4.76</v>
          </cell>
          <cell r="O282">
            <v>5.42</v>
          </cell>
          <cell r="P282">
            <v>3.7250000000000001</v>
          </cell>
          <cell r="Q282">
            <v>4.01</v>
          </cell>
          <cell r="R282">
            <v>8.9999999999999858E-2</v>
          </cell>
          <cell r="S282">
            <v>0.51499999999999968</v>
          </cell>
          <cell r="T282">
            <v>3.9649999999999999</v>
          </cell>
          <cell r="U282">
            <v>4.49</v>
          </cell>
          <cell r="V282">
            <v>3.835</v>
          </cell>
          <cell r="W282">
            <v>3.8</v>
          </cell>
          <cell r="X282">
            <v>3.9449999999999998</v>
          </cell>
          <cell r="Y282">
            <v>4.5650000000000004</v>
          </cell>
          <cell r="Z282">
            <v>4.4400000000000004</v>
          </cell>
          <cell r="AA282">
            <v>4.3049999999999997</v>
          </cell>
          <cell r="AB282">
            <v>4.33</v>
          </cell>
          <cell r="AC282">
            <v>4.3099999999999996</v>
          </cell>
        </row>
        <row r="283">
          <cell r="A283">
            <v>36685</v>
          </cell>
          <cell r="B283">
            <v>4.04</v>
          </cell>
          <cell r="C283">
            <v>3.94</v>
          </cell>
          <cell r="D283">
            <v>4.45</v>
          </cell>
          <cell r="E283">
            <v>3.66</v>
          </cell>
          <cell r="F283">
            <v>4.085</v>
          </cell>
          <cell r="G283">
            <v>0.41000000000000014</v>
          </cell>
          <cell r="H283">
            <v>0.51000000000000023</v>
          </cell>
          <cell r="I283">
            <v>0.10000000000000009</v>
          </cell>
          <cell r="J283">
            <v>4.4999999999999929E-2</v>
          </cell>
          <cell r="K283">
            <v>0.14500000000000002</v>
          </cell>
          <cell r="L283">
            <v>0.2799999999999998</v>
          </cell>
          <cell r="M283">
            <v>4</v>
          </cell>
          <cell r="N283">
            <v>4.42</v>
          </cell>
          <cell r="O283">
            <v>5.07</v>
          </cell>
          <cell r="P283">
            <v>3.5750000000000002</v>
          </cell>
          <cell r="Q283">
            <v>3.7450000000000001</v>
          </cell>
          <cell r="R283">
            <v>-3.0000000000000249E-2</v>
          </cell>
          <cell r="S283">
            <v>0.41999999999999993</v>
          </cell>
          <cell r="T283">
            <v>3.7149999999999999</v>
          </cell>
          <cell r="U283">
            <v>4.2249999999999996</v>
          </cell>
          <cell r="V283">
            <v>3.585</v>
          </cell>
          <cell r="W283">
            <v>3.53</v>
          </cell>
          <cell r="X283">
            <v>3.68</v>
          </cell>
          <cell r="Y283">
            <v>4.29</v>
          </cell>
          <cell r="Z283">
            <v>4.1550000000000002</v>
          </cell>
          <cell r="AA283">
            <v>4.0250000000000004</v>
          </cell>
          <cell r="AB283">
            <v>4.08</v>
          </cell>
          <cell r="AC283">
            <v>4.03</v>
          </cell>
        </row>
        <row r="284">
          <cell r="A284">
            <v>36686</v>
          </cell>
          <cell r="B284">
            <v>3.8149999999999999</v>
          </cell>
          <cell r="C284">
            <v>3.7149999999999999</v>
          </cell>
          <cell r="D284">
            <v>4.3650000000000002</v>
          </cell>
          <cell r="E284">
            <v>3.51</v>
          </cell>
          <cell r="F284">
            <v>3.85</v>
          </cell>
          <cell r="G284">
            <v>0.55000000000000027</v>
          </cell>
          <cell r="H284">
            <v>0.65000000000000036</v>
          </cell>
          <cell r="I284">
            <v>0.10000000000000009</v>
          </cell>
          <cell r="J284">
            <v>3.5000000000000142E-2</v>
          </cell>
          <cell r="K284">
            <v>0.13500000000000023</v>
          </cell>
          <cell r="L284">
            <v>0.20500000000000007</v>
          </cell>
          <cell r="M284">
            <v>3.8050000000000002</v>
          </cell>
          <cell r="N284">
            <v>4.2649999999999997</v>
          </cell>
          <cell r="O284">
            <v>4.9550000000000001</v>
          </cell>
          <cell r="P284">
            <v>3.45</v>
          </cell>
          <cell r="Q284">
            <v>3.5550000000000002</v>
          </cell>
          <cell r="R284">
            <v>-0.10000000000000053</v>
          </cell>
          <cell r="S284">
            <v>0.45999999999999952</v>
          </cell>
          <cell r="T284">
            <v>3.4950000000000001</v>
          </cell>
          <cell r="U284">
            <v>3.9550000000000001</v>
          </cell>
          <cell r="V284">
            <v>3.4</v>
          </cell>
          <cell r="W284">
            <v>3.33</v>
          </cell>
          <cell r="X284">
            <v>3.4950000000000001</v>
          </cell>
          <cell r="Y284">
            <v>4.0049999999999999</v>
          </cell>
          <cell r="Z284">
            <v>3.87</v>
          </cell>
          <cell r="AA284">
            <v>3.74</v>
          </cell>
          <cell r="AB284">
            <v>3.8250000000000002</v>
          </cell>
          <cell r="AC284">
            <v>3.7450000000000001</v>
          </cell>
        </row>
        <row r="285">
          <cell r="A285">
            <v>36687</v>
          </cell>
          <cell r="B285">
            <v>4.0049999999999999</v>
          </cell>
          <cell r="C285">
            <v>3.86</v>
          </cell>
          <cell r="D285">
            <v>4.43</v>
          </cell>
          <cell r="E285">
            <v>3.6349999999999998</v>
          </cell>
          <cell r="F285">
            <v>4.07</v>
          </cell>
          <cell r="G285">
            <v>0.42499999999999982</v>
          </cell>
          <cell r="H285">
            <v>0.56999999999999984</v>
          </cell>
          <cell r="I285">
            <v>0.14500000000000002</v>
          </cell>
          <cell r="J285">
            <v>6.5000000000000391E-2</v>
          </cell>
          <cell r="K285">
            <v>0.21000000000000041</v>
          </cell>
          <cell r="L285">
            <v>0.22500000000000009</v>
          </cell>
          <cell r="M285">
            <v>3.9950000000000001</v>
          </cell>
          <cell r="N285">
            <v>4.6349999999999998</v>
          </cell>
          <cell r="O285">
            <v>5.09</v>
          </cell>
          <cell r="P285">
            <v>3.605</v>
          </cell>
          <cell r="Q285">
            <v>3.76</v>
          </cell>
          <cell r="R285">
            <v>0.20500000000000007</v>
          </cell>
          <cell r="S285">
            <v>0.63999999999999968</v>
          </cell>
          <cell r="T285">
            <v>3.6949999999999998</v>
          </cell>
          <cell r="U285">
            <v>4.1449999999999996</v>
          </cell>
          <cell r="V285">
            <v>3.52</v>
          </cell>
          <cell r="W285">
            <v>3.52</v>
          </cell>
          <cell r="X285">
            <v>3.6349999999999998</v>
          </cell>
          <cell r="Y285">
            <v>4.26</v>
          </cell>
          <cell r="Z285">
            <v>4.13</v>
          </cell>
          <cell r="AA285">
            <v>3.98</v>
          </cell>
          <cell r="AB285">
            <v>4.05</v>
          </cell>
          <cell r="AC285">
            <v>3.98</v>
          </cell>
        </row>
        <row r="286">
          <cell r="A286">
            <v>36688</v>
          </cell>
          <cell r="B286">
            <v>4.0049999999999999</v>
          </cell>
          <cell r="C286">
            <v>3.86</v>
          </cell>
          <cell r="D286">
            <v>4.43</v>
          </cell>
          <cell r="E286">
            <v>3.6349999999999998</v>
          </cell>
          <cell r="F286">
            <v>4.07</v>
          </cell>
          <cell r="G286">
            <v>0.42499999999999982</v>
          </cell>
          <cell r="H286">
            <v>0.56999999999999984</v>
          </cell>
          <cell r="I286">
            <v>0.14500000000000002</v>
          </cell>
          <cell r="J286">
            <v>6.5000000000000391E-2</v>
          </cell>
          <cell r="K286">
            <v>0.21000000000000041</v>
          </cell>
          <cell r="L286">
            <v>0.22500000000000009</v>
          </cell>
          <cell r="M286">
            <v>3.9950000000000001</v>
          </cell>
          <cell r="N286">
            <v>4.6349999999999998</v>
          </cell>
          <cell r="O286">
            <v>5.09</v>
          </cell>
          <cell r="P286">
            <v>3.605</v>
          </cell>
          <cell r="Q286">
            <v>3.76</v>
          </cell>
          <cell r="R286">
            <v>0.20500000000000007</v>
          </cell>
          <cell r="S286">
            <v>0.63999999999999968</v>
          </cell>
          <cell r="T286">
            <v>3.6949999999999998</v>
          </cell>
          <cell r="U286">
            <v>4.1449999999999996</v>
          </cell>
          <cell r="V286">
            <v>3.52</v>
          </cell>
          <cell r="W286">
            <v>3.52</v>
          </cell>
          <cell r="X286">
            <v>3.6349999999999998</v>
          </cell>
          <cell r="Y286">
            <v>4.26</v>
          </cell>
          <cell r="Z286">
            <v>4.13</v>
          </cell>
          <cell r="AA286">
            <v>3.98</v>
          </cell>
          <cell r="AB286">
            <v>4.05</v>
          </cell>
          <cell r="AC286">
            <v>3.98</v>
          </cell>
        </row>
        <row r="287">
          <cell r="A287">
            <v>36689</v>
          </cell>
          <cell r="B287">
            <v>4.0049999999999999</v>
          </cell>
          <cell r="C287">
            <v>3.86</v>
          </cell>
          <cell r="D287">
            <v>4.43</v>
          </cell>
          <cell r="E287">
            <v>3.6349999999999998</v>
          </cell>
          <cell r="F287">
            <v>4.07</v>
          </cell>
          <cell r="G287">
            <v>0.42499999999999982</v>
          </cell>
          <cell r="H287">
            <v>0.56999999999999984</v>
          </cell>
          <cell r="I287">
            <v>0.14500000000000002</v>
          </cell>
          <cell r="J287">
            <v>6.5000000000000391E-2</v>
          </cell>
          <cell r="K287">
            <v>0.21000000000000041</v>
          </cell>
          <cell r="L287">
            <v>0.22500000000000009</v>
          </cell>
          <cell r="M287">
            <v>3.9950000000000001</v>
          </cell>
          <cell r="N287">
            <v>4.6349999999999998</v>
          </cell>
          <cell r="O287">
            <v>5.09</v>
          </cell>
          <cell r="P287">
            <v>3.605</v>
          </cell>
          <cell r="Q287">
            <v>3.76</v>
          </cell>
          <cell r="R287">
            <v>0.20500000000000007</v>
          </cell>
          <cell r="S287">
            <v>0.63999999999999968</v>
          </cell>
          <cell r="T287">
            <v>3.6949999999999998</v>
          </cell>
          <cell r="U287">
            <v>4.1449999999999996</v>
          </cell>
          <cell r="V287">
            <v>3.52</v>
          </cell>
          <cell r="W287">
            <v>3.52</v>
          </cell>
          <cell r="X287">
            <v>3.6349999999999998</v>
          </cell>
          <cell r="Y287">
            <v>4.26</v>
          </cell>
          <cell r="Z287">
            <v>4.13</v>
          </cell>
          <cell r="AA287">
            <v>3.98</v>
          </cell>
          <cell r="AB287">
            <v>4.05</v>
          </cell>
          <cell r="AC287">
            <v>3.98</v>
          </cell>
        </row>
        <row r="288">
          <cell r="A288">
            <v>36690</v>
          </cell>
          <cell r="B288">
            <v>4.1349999999999998</v>
          </cell>
          <cell r="C288">
            <v>3.98</v>
          </cell>
          <cell r="D288">
            <v>4.83</v>
          </cell>
          <cell r="E288">
            <v>3.71</v>
          </cell>
          <cell r="F288">
            <v>4.1349999999999998</v>
          </cell>
          <cell r="G288">
            <v>0.69500000000000028</v>
          </cell>
          <cell r="H288">
            <v>0.85000000000000009</v>
          </cell>
          <cell r="I288">
            <v>0.1549999999999998</v>
          </cell>
          <cell r="J288">
            <v>0</v>
          </cell>
          <cell r="K288">
            <v>0.1549999999999998</v>
          </cell>
          <cell r="L288">
            <v>0.27</v>
          </cell>
          <cell r="M288">
            <v>4.125</v>
          </cell>
          <cell r="N288">
            <v>4.8049999999999997</v>
          </cell>
          <cell r="O288">
            <v>5.0549999999999997</v>
          </cell>
          <cell r="P288">
            <v>3.6749999999999998</v>
          </cell>
          <cell r="Q288">
            <v>3.79</v>
          </cell>
          <cell r="R288">
            <v>-2.5000000000000355E-2</v>
          </cell>
          <cell r="S288">
            <v>0.67999999999999972</v>
          </cell>
          <cell r="T288">
            <v>3.67</v>
          </cell>
          <cell r="U288">
            <v>4.1950000000000003</v>
          </cell>
          <cell r="V288">
            <v>3.625</v>
          </cell>
          <cell r="W288">
            <v>3.625</v>
          </cell>
          <cell r="X288">
            <v>3.7349999999999999</v>
          </cell>
          <cell r="Y288">
            <v>4.28</v>
          </cell>
          <cell r="Z288">
            <v>4.16</v>
          </cell>
          <cell r="AA288">
            <v>4.0049999999999999</v>
          </cell>
          <cell r="AB288">
            <v>4.08</v>
          </cell>
          <cell r="AC288">
            <v>4.01</v>
          </cell>
        </row>
        <row r="289">
          <cell r="A289">
            <v>36691</v>
          </cell>
          <cell r="B289">
            <v>4.2</v>
          </cell>
          <cell r="C289">
            <v>4.04</v>
          </cell>
          <cell r="D289">
            <v>4.8049999999999997</v>
          </cell>
          <cell r="E289">
            <v>3.7149999999999999</v>
          </cell>
          <cell r="F289">
            <v>4.21</v>
          </cell>
          <cell r="G289">
            <v>0.60499999999999954</v>
          </cell>
          <cell r="H289">
            <v>0.76499999999999968</v>
          </cell>
          <cell r="I289">
            <v>0.16000000000000014</v>
          </cell>
          <cell r="J289">
            <v>9.9999999999997868E-3</v>
          </cell>
          <cell r="K289">
            <v>0.16999999999999993</v>
          </cell>
          <cell r="L289">
            <v>0.32500000000000018</v>
          </cell>
          <cell r="M289">
            <v>4.18</v>
          </cell>
          <cell r="N289">
            <v>4.8049999999999997</v>
          </cell>
          <cell r="O289">
            <v>4.99</v>
          </cell>
          <cell r="P289">
            <v>3.68</v>
          </cell>
          <cell r="Q289">
            <v>3.78</v>
          </cell>
          <cell r="R289">
            <v>0</v>
          </cell>
          <cell r="S289">
            <v>0.625</v>
          </cell>
          <cell r="T289">
            <v>3.68</v>
          </cell>
          <cell r="U289">
            <v>4.28</v>
          </cell>
          <cell r="V289">
            <v>3.6150000000000002</v>
          </cell>
          <cell r="W289">
            <v>3.5449999999999999</v>
          </cell>
          <cell r="X289">
            <v>3.73</v>
          </cell>
          <cell r="Y289">
            <v>4.3650000000000002</v>
          </cell>
          <cell r="Z289">
            <v>4.2350000000000003</v>
          </cell>
          <cell r="AA289">
            <v>4.0999999999999996</v>
          </cell>
          <cell r="AB289">
            <v>4.165</v>
          </cell>
          <cell r="AC289">
            <v>4.1100000000000003</v>
          </cell>
        </row>
        <row r="290">
          <cell r="A290">
            <v>36692</v>
          </cell>
          <cell r="B290">
            <v>4.07</v>
          </cell>
          <cell r="C290">
            <v>3.9</v>
          </cell>
          <cell r="D290">
            <v>4.6849999999999996</v>
          </cell>
          <cell r="E290">
            <v>3.63</v>
          </cell>
          <cell r="F290">
            <v>4.0999999999999996</v>
          </cell>
          <cell r="G290">
            <v>0.61499999999999932</v>
          </cell>
          <cell r="H290">
            <v>0.7849999999999997</v>
          </cell>
          <cell r="I290">
            <v>0.17000000000000037</v>
          </cell>
          <cell r="J290">
            <v>2.9999999999999361E-2</v>
          </cell>
          <cell r="K290">
            <v>0.19999999999999973</v>
          </cell>
          <cell r="L290">
            <v>0.27</v>
          </cell>
          <cell r="M290">
            <v>4.1399999999999997</v>
          </cell>
          <cell r="N290">
            <v>4.67</v>
          </cell>
          <cell r="O290">
            <v>4.8600000000000003</v>
          </cell>
          <cell r="P290">
            <v>3.5750000000000002</v>
          </cell>
          <cell r="Q290">
            <v>3.7050000000000001</v>
          </cell>
          <cell r="R290">
            <v>-1.499999999999968E-2</v>
          </cell>
          <cell r="S290">
            <v>0.53000000000000025</v>
          </cell>
          <cell r="T290">
            <v>3.5750000000000002</v>
          </cell>
          <cell r="U290">
            <v>4.17</v>
          </cell>
          <cell r="V290">
            <v>3.53</v>
          </cell>
          <cell r="W290">
            <v>3.4750000000000001</v>
          </cell>
          <cell r="X290">
            <v>3.64</v>
          </cell>
          <cell r="Y290">
            <v>4.2300000000000004</v>
          </cell>
          <cell r="Z290">
            <v>4.125</v>
          </cell>
          <cell r="AA290">
            <v>3.97</v>
          </cell>
          <cell r="AB290">
            <v>4.0449999999999999</v>
          </cell>
          <cell r="AC290">
            <v>3.9849999999999999</v>
          </cell>
        </row>
        <row r="291">
          <cell r="A291">
            <v>36693</v>
          </cell>
          <cell r="B291">
            <v>4.21</v>
          </cell>
          <cell r="C291">
            <v>4.03</v>
          </cell>
          <cell r="D291">
            <v>4.7750000000000004</v>
          </cell>
          <cell r="E291">
            <v>3.8250000000000002</v>
          </cell>
          <cell r="F291">
            <v>4.25</v>
          </cell>
          <cell r="G291">
            <v>0.56500000000000039</v>
          </cell>
          <cell r="H291">
            <v>0.74500000000000011</v>
          </cell>
          <cell r="I291">
            <v>0.17999999999999972</v>
          </cell>
          <cell r="J291">
            <v>4.0000000000000036E-2</v>
          </cell>
          <cell r="K291">
            <v>0.21999999999999975</v>
          </cell>
          <cell r="L291">
            <v>0.20500000000000007</v>
          </cell>
          <cell r="M291">
            <v>4.3099999999999996</v>
          </cell>
          <cell r="N291">
            <v>4.7850000000000001</v>
          </cell>
          <cell r="O291">
            <v>5.15</v>
          </cell>
          <cell r="P291">
            <v>3.82</v>
          </cell>
          <cell r="Q291">
            <v>3.9049999999999998</v>
          </cell>
          <cell r="R291">
            <v>9.9999999999997868E-3</v>
          </cell>
          <cell r="S291">
            <v>0.47500000000000053</v>
          </cell>
          <cell r="T291">
            <v>3.8450000000000002</v>
          </cell>
          <cell r="U291">
            <v>4.375</v>
          </cell>
          <cell r="V291">
            <v>3.73</v>
          </cell>
          <cell r="W291">
            <v>3.68</v>
          </cell>
          <cell r="X291">
            <v>3.8450000000000002</v>
          </cell>
          <cell r="Y291">
            <v>4.4400000000000004</v>
          </cell>
          <cell r="Z291">
            <v>4.3099999999999996</v>
          </cell>
          <cell r="AA291">
            <v>4.165</v>
          </cell>
          <cell r="AB291">
            <v>4.21</v>
          </cell>
          <cell r="AC291">
            <v>4.1849999999999996</v>
          </cell>
        </row>
        <row r="292">
          <cell r="A292">
            <v>36694</v>
          </cell>
          <cell r="B292">
            <v>4.1849999999999996</v>
          </cell>
          <cell r="C292">
            <v>3.99</v>
          </cell>
          <cell r="D292">
            <v>4.67</v>
          </cell>
          <cell r="E292">
            <v>3.79</v>
          </cell>
          <cell r="F292">
            <v>4.2549999999999999</v>
          </cell>
          <cell r="G292">
            <v>0.48500000000000032</v>
          </cell>
          <cell r="H292">
            <v>0.67999999999999972</v>
          </cell>
          <cell r="I292">
            <v>0.1949999999999994</v>
          </cell>
          <cell r="J292">
            <v>7.0000000000000284E-2</v>
          </cell>
          <cell r="K292">
            <v>0.26499999999999968</v>
          </cell>
          <cell r="L292">
            <v>0.20000000000000018</v>
          </cell>
          <cell r="M292">
            <v>4.2549999999999999</v>
          </cell>
          <cell r="N292">
            <v>4.6749999999999998</v>
          </cell>
          <cell r="O292">
            <v>5.1849999999999996</v>
          </cell>
          <cell r="P292">
            <v>3.75</v>
          </cell>
          <cell r="Q292">
            <v>3.8650000000000002</v>
          </cell>
          <cell r="R292">
            <v>4.9999999999998934E-3</v>
          </cell>
          <cell r="S292">
            <v>0.41999999999999993</v>
          </cell>
          <cell r="T292">
            <v>3.7749999999999999</v>
          </cell>
          <cell r="U292">
            <v>4.45</v>
          </cell>
          <cell r="V292">
            <v>3.65</v>
          </cell>
          <cell r="W292">
            <v>3.7349999999999999</v>
          </cell>
          <cell r="X292">
            <v>3.8250000000000002</v>
          </cell>
          <cell r="Y292">
            <v>4.5199999999999996</v>
          </cell>
          <cell r="Z292">
            <v>4.34</v>
          </cell>
          <cell r="AA292">
            <v>4.21</v>
          </cell>
          <cell r="AB292">
            <v>4.24</v>
          </cell>
          <cell r="AC292">
            <v>4.2249999999999996</v>
          </cell>
        </row>
        <row r="293">
          <cell r="A293">
            <v>36695</v>
          </cell>
          <cell r="B293">
            <v>4.1849999999999996</v>
          </cell>
          <cell r="C293">
            <v>3.99</v>
          </cell>
          <cell r="D293">
            <v>4.67</v>
          </cell>
          <cell r="E293">
            <v>3.79</v>
          </cell>
          <cell r="F293">
            <v>4.2549999999999999</v>
          </cell>
          <cell r="G293">
            <v>0.48500000000000032</v>
          </cell>
          <cell r="H293">
            <v>0.67999999999999972</v>
          </cell>
          <cell r="I293">
            <v>0.1949999999999994</v>
          </cell>
          <cell r="J293">
            <v>7.0000000000000284E-2</v>
          </cell>
          <cell r="K293">
            <v>0.26499999999999968</v>
          </cell>
          <cell r="L293">
            <v>0.20000000000000018</v>
          </cell>
          <cell r="M293">
            <v>4.2549999999999999</v>
          </cell>
          <cell r="N293">
            <v>4.6749999999999998</v>
          </cell>
          <cell r="O293">
            <v>5.1849999999999996</v>
          </cell>
          <cell r="P293">
            <v>3.75</v>
          </cell>
          <cell r="Q293">
            <v>3.8650000000000002</v>
          </cell>
          <cell r="R293">
            <v>4.9999999999998934E-3</v>
          </cell>
          <cell r="S293">
            <v>0.41999999999999993</v>
          </cell>
          <cell r="T293">
            <v>3.7749999999999999</v>
          </cell>
          <cell r="U293">
            <v>4.45</v>
          </cell>
          <cell r="V293">
            <v>3.65</v>
          </cell>
          <cell r="W293">
            <v>3.7349999999999999</v>
          </cell>
          <cell r="X293">
            <v>3.8250000000000002</v>
          </cell>
          <cell r="Y293">
            <v>4.5199999999999996</v>
          </cell>
          <cell r="Z293">
            <v>4.34</v>
          </cell>
          <cell r="AA293">
            <v>4.21</v>
          </cell>
          <cell r="AB293">
            <v>4.24</v>
          </cell>
          <cell r="AC293">
            <v>4.2249999999999996</v>
          </cell>
        </row>
        <row r="294">
          <cell r="A294">
            <v>36696</v>
          </cell>
          <cell r="B294">
            <v>4.1849999999999996</v>
          </cell>
          <cell r="C294">
            <v>3.99</v>
          </cell>
          <cell r="D294">
            <v>4.67</v>
          </cell>
          <cell r="E294">
            <v>3.79</v>
          </cell>
          <cell r="F294">
            <v>4.2549999999999999</v>
          </cell>
          <cell r="G294">
            <v>0.48500000000000032</v>
          </cell>
          <cell r="H294">
            <v>0.67999999999999972</v>
          </cell>
          <cell r="I294">
            <v>0.1949999999999994</v>
          </cell>
          <cell r="J294">
            <v>7.0000000000000284E-2</v>
          </cell>
          <cell r="K294">
            <v>0.26499999999999968</v>
          </cell>
          <cell r="L294">
            <v>0.20000000000000018</v>
          </cell>
          <cell r="M294">
            <v>4.2549999999999999</v>
          </cell>
          <cell r="N294">
            <v>4.6749999999999998</v>
          </cell>
          <cell r="O294">
            <v>5.1849999999999996</v>
          </cell>
          <cell r="P294">
            <v>3.75</v>
          </cell>
          <cell r="Q294">
            <v>3.8650000000000002</v>
          </cell>
          <cell r="R294">
            <v>4.9999999999998934E-3</v>
          </cell>
          <cell r="S294">
            <v>0.41999999999999993</v>
          </cell>
          <cell r="T294">
            <v>3.7749999999999999</v>
          </cell>
          <cell r="U294">
            <v>4.45</v>
          </cell>
          <cell r="V294">
            <v>3.65</v>
          </cell>
          <cell r="W294">
            <v>3.7349999999999999</v>
          </cell>
          <cell r="X294">
            <v>3.8250000000000002</v>
          </cell>
          <cell r="Y294">
            <v>4.5199999999999996</v>
          </cell>
          <cell r="Z294">
            <v>4.34</v>
          </cell>
          <cell r="AA294">
            <v>4.21</v>
          </cell>
          <cell r="AB294">
            <v>4.24</v>
          </cell>
          <cell r="AC294">
            <v>4.2249999999999996</v>
          </cell>
        </row>
        <row r="295">
          <cell r="A295">
            <v>36697</v>
          </cell>
          <cell r="B295">
            <v>4.1900000000000004</v>
          </cell>
          <cell r="C295">
            <v>4.0250000000000004</v>
          </cell>
          <cell r="D295">
            <v>4.72</v>
          </cell>
          <cell r="E295">
            <v>3.78</v>
          </cell>
          <cell r="F295">
            <v>4.26</v>
          </cell>
          <cell r="G295">
            <v>0.52999999999999936</v>
          </cell>
          <cell r="H295">
            <v>0.6949999999999994</v>
          </cell>
          <cell r="I295">
            <v>0.16500000000000004</v>
          </cell>
          <cell r="J295">
            <v>6.9999999999999396E-2</v>
          </cell>
          <cell r="K295">
            <v>0.23499999999999943</v>
          </cell>
          <cell r="L295">
            <v>0.24500000000000055</v>
          </cell>
          <cell r="M295">
            <v>4.21</v>
          </cell>
          <cell r="N295">
            <v>4.71</v>
          </cell>
          <cell r="O295">
            <v>5.01</v>
          </cell>
          <cell r="P295">
            <v>3.7</v>
          </cell>
          <cell r="Q295">
            <v>3.83</v>
          </cell>
          <cell r="R295">
            <v>-9.9999999999997868E-3</v>
          </cell>
          <cell r="S295">
            <v>0.5</v>
          </cell>
          <cell r="T295">
            <v>3.76</v>
          </cell>
          <cell r="U295">
            <v>4.3899999999999997</v>
          </cell>
          <cell r="V295">
            <v>3.67</v>
          </cell>
          <cell r="W295">
            <v>3.5</v>
          </cell>
          <cell r="X295">
            <v>3.8050000000000002</v>
          </cell>
          <cell r="Y295">
            <v>4.4400000000000004</v>
          </cell>
          <cell r="Z295">
            <v>4.3150000000000004</v>
          </cell>
          <cell r="AA295">
            <v>4.1449999999999996</v>
          </cell>
          <cell r="AB295">
            <v>4.18</v>
          </cell>
          <cell r="AC295">
            <v>4.17</v>
          </cell>
        </row>
        <row r="296">
          <cell r="A296">
            <v>36698</v>
          </cell>
          <cell r="B296">
            <v>3.9</v>
          </cell>
          <cell r="C296">
            <v>3.7450000000000001</v>
          </cell>
          <cell r="D296">
            <v>4.41</v>
          </cell>
          <cell r="E296">
            <v>3.48</v>
          </cell>
          <cell r="F296">
            <v>3.96</v>
          </cell>
          <cell r="G296">
            <v>0.51000000000000023</v>
          </cell>
          <cell r="H296">
            <v>0.66500000000000004</v>
          </cell>
          <cell r="I296">
            <v>0.1549999999999998</v>
          </cell>
          <cell r="J296">
            <v>6.0000000000000053E-2</v>
          </cell>
          <cell r="K296">
            <v>0.21499999999999986</v>
          </cell>
          <cell r="L296">
            <v>0.26500000000000012</v>
          </cell>
          <cell r="M296">
            <v>3.86</v>
          </cell>
          <cell r="N296">
            <v>4.4249999999999998</v>
          </cell>
          <cell r="O296">
            <v>4.67</v>
          </cell>
          <cell r="P296">
            <v>3.4249999999999998</v>
          </cell>
          <cell r="Q296">
            <v>3.55</v>
          </cell>
          <cell r="R296">
            <v>1.499999999999968E-2</v>
          </cell>
          <cell r="S296">
            <v>0.56499999999999995</v>
          </cell>
          <cell r="T296">
            <v>3.37</v>
          </cell>
          <cell r="U296">
            <v>4.04</v>
          </cell>
          <cell r="V296">
            <v>3.4350000000000001</v>
          </cell>
          <cell r="W296">
            <v>3.36</v>
          </cell>
          <cell r="X296">
            <v>3.5</v>
          </cell>
          <cell r="Y296">
            <v>4.0949999999999998</v>
          </cell>
          <cell r="Z296">
            <v>3.98</v>
          </cell>
          <cell r="AA296">
            <v>3.84</v>
          </cell>
          <cell r="AB296">
            <v>3.92</v>
          </cell>
          <cell r="AC296">
            <v>3.85</v>
          </cell>
        </row>
        <row r="297">
          <cell r="A297">
            <v>36699</v>
          </cell>
          <cell r="B297">
            <v>4.0599999999999996</v>
          </cell>
          <cell r="C297">
            <v>3.84</v>
          </cell>
          <cell r="D297">
            <v>4.47</v>
          </cell>
          <cell r="E297">
            <v>3.5449999999999999</v>
          </cell>
          <cell r="F297">
            <v>4.085</v>
          </cell>
          <cell r="G297">
            <v>0.41000000000000014</v>
          </cell>
          <cell r="H297">
            <v>0.62999999999999989</v>
          </cell>
          <cell r="I297">
            <v>0.21999999999999975</v>
          </cell>
          <cell r="J297">
            <v>2.5000000000000355E-2</v>
          </cell>
          <cell r="K297">
            <v>0.24500000000000011</v>
          </cell>
          <cell r="L297">
            <v>0.29499999999999993</v>
          </cell>
          <cell r="M297">
            <v>4.0049999999999999</v>
          </cell>
          <cell r="N297">
            <v>4.5549999999999997</v>
          </cell>
          <cell r="O297">
            <v>4.9400000000000004</v>
          </cell>
          <cell r="P297">
            <v>3.5350000000000001</v>
          </cell>
          <cell r="Q297">
            <v>3.66</v>
          </cell>
          <cell r="R297">
            <v>8.4999999999999964E-2</v>
          </cell>
          <cell r="S297">
            <v>0.54999999999999982</v>
          </cell>
          <cell r="T297">
            <v>3.61</v>
          </cell>
          <cell r="U297">
            <v>4.13</v>
          </cell>
          <cell r="V297">
            <v>3.51</v>
          </cell>
          <cell r="W297">
            <v>3.4</v>
          </cell>
          <cell r="X297">
            <v>3.5550000000000002</v>
          </cell>
          <cell r="Y297">
            <v>4.21</v>
          </cell>
          <cell r="Z297">
            <v>4.1150000000000002</v>
          </cell>
          <cell r="AA297">
            <v>3.9849999999999999</v>
          </cell>
          <cell r="AB297">
            <v>4.0250000000000004</v>
          </cell>
          <cell r="AC297">
            <v>4.0049999999999999</v>
          </cell>
        </row>
        <row r="298">
          <cell r="A298">
            <v>36700</v>
          </cell>
          <cell r="B298">
            <v>4.3650000000000002</v>
          </cell>
          <cell r="C298">
            <v>4.125</v>
          </cell>
          <cell r="D298">
            <v>4.875</v>
          </cell>
          <cell r="E298">
            <v>3.875</v>
          </cell>
          <cell r="F298">
            <v>4.38</v>
          </cell>
          <cell r="G298">
            <v>0.50999999999999979</v>
          </cell>
          <cell r="H298">
            <v>0.75</v>
          </cell>
          <cell r="I298">
            <v>0.24000000000000021</v>
          </cell>
          <cell r="J298">
            <v>1.499999999999968E-2</v>
          </cell>
          <cell r="K298">
            <v>0.25499999999999989</v>
          </cell>
          <cell r="L298">
            <v>0.25</v>
          </cell>
          <cell r="M298">
            <v>4.4400000000000004</v>
          </cell>
          <cell r="N298">
            <v>4.88</v>
          </cell>
          <cell r="O298">
            <v>5.32</v>
          </cell>
          <cell r="P298">
            <v>3.8650000000000002</v>
          </cell>
          <cell r="Q298">
            <v>4.01</v>
          </cell>
          <cell r="R298">
            <v>4.9999999999998934E-3</v>
          </cell>
          <cell r="S298">
            <v>0.4399999999999995</v>
          </cell>
          <cell r="T298">
            <v>3.92</v>
          </cell>
          <cell r="U298">
            <v>4.4249999999999998</v>
          </cell>
          <cell r="V298">
            <v>3.8050000000000002</v>
          </cell>
          <cell r="W298">
            <v>3.73</v>
          </cell>
          <cell r="X298">
            <v>3.89</v>
          </cell>
          <cell r="Y298">
            <v>4.5149999999999997</v>
          </cell>
          <cell r="Z298">
            <v>4.3949999999999996</v>
          </cell>
          <cell r="AA298">
            <v>4.26</v>
          </cell>
          <cell r="AB298">
            <v>4.28</v>
          </cell>
          <cell r="AC298">
            <v>4.2649999999999997</v>
          </cell>
        </row>
        <row r="299">
          <cell r="A299">
            <v>36701</v>
          </cell>
          <cell r="B299">
            <v>4.2300000000000004</v>
          </cell>
          <cell r="C299">
            <v>3.94</v>
          </cell>
          <cell r="D299">
            <v>4.6849999999999996</v>
          </cell>
          <cell r="E299">
            <v>3.75</v>
          </cell>
          <cell r="F299">
            <v>4.26</v>
          </cell>
          <cell r="G299">
            <v>0.45499999999999918</v>
          </cell>
          <cell r="H299">
            <v>0.74499999999999966</v>
          </cell>
          <cell r="I299">
            <v>0.29000000000000048</v>
          </cell>
          <cell r="J299">
            <v>2.9999999999999361E-2</v>
          </cell>
          <cell r="K299">
            <v>0.31999999999999984</v>
          </cell>
          <cell r="L299">
            <v>0.18999999999999995</v>
          </cell>
          <cell r="M299">
            <v>4.3049999999999997</v>
          </cell>
          <cell r="N299">
            <v>4.7149999999999999</v>
          </cell>
          <cell r="O299">
            <v>4.97</v>
          </cell>
          <cell r="P299">
            <v>3.74</v>
          </cell>
          <cell r="Q299">
            <v>3.8450000000000002</v>
          </cell>
          <cell r="R299">
            <v>3.0000000000000249E-2</v>
          </cell>
          <cell r="S299">
            <v>0.41000000000000014</v>
          </cell>
          <cell r="T299">
            <v>3.69</v>
          </cell>
          <cell r="U299">
            <v>4.415</v>
          </cell>
          <cell r="V299">
            <v>3.66</v>
          </cell>
          <cell r="W299">
            <v>3.7149999999999999</v>
          </cell>
          <cell r="X299">
            <v>3.78</v>
          </cell>
          <cell r="Y299">
            <v>4.5049999999999999</v>
          </cell>
          <cell r="Z299">
            <v>4.3250000000000002</v>
          </cell>
          <cell r="AA299">
            <v>4.2149999999999999</v>
          </cell>
          <cell r="AB299">
            <v>4.25</v>
          </cell>
          <cell r="AC299">
            <v>4.2300000000000004</v>
          </cell>
        </row>
        <row r="300">
          <cell r="A300">
            <v>36702</v>
          </cell>
          <cell r="B300">
            <v>4.2300000000000004</v>
          </cell>
          <cell r="C300">
            <v>3.94</v>
          </cell>
          <cell r="D300">
            <v>4.6849999999999996</v>
          </cell>
          <cell r="E300">
            <v>3.75</v>
          </cell>
          <cell r="F300">
            <v>4.26</v>
          </cell>
          <cell r="G300">
            <v>0.45499999999999918</v>
          </cell>
          <cell r="H300">
            <v>0.74499999999999966</v>
          </cell>
          <cell r="I300">
            <v>0.29000000000000048</v>
          </cell>
          <cell r="J300">
            <v>2.9999999999999361E-2</v>
          </cell>
          <cell r="K300">
            <v>0.31999999999999984</v>
          </cell>
          <cell r="L300">
            <v>0.18999999999999995</v>
          </cell>
          <cell r="M300">
            <v>4.3049999999999997</v>
          </cell>
          <cell r="N300">
            <v>4.7149999999999999</v>
          </cell>
          <cell r="O300">
            <v>4.97</v>
          </cell>
          <cell r="P300">
            <v>3.74</v>
          </cell>
          <cell r="Q300">
            <v>3.8450000000000002</v>
          </cell>
          <cell r="R300">
            <v>3.0000000000000249E-2</v>
          </cell>
          <cell r="S300">
            <v>0.41000000000000014</v>
          </cell>
          <cell r="T300">
            <v>3.69</v>
          </cell>
          <cell r="U300">
            <v>4.415</v>
          </cell>
          <cell r="V300">
            <v>3.66</v>
          </cell>
          <cell r="W300">
            <v>3.7149999999999999</v>
          </cell>
          <cell r="X300">
            <v>3.78</v>
          </cell>
          <cell r="Y300">
            <v>4.5049999999999999</v>
          </cell>
          <cell r="Z300">
            <v>4.3250000000000002</v>
          </cell>
          <cell r="AA300">
            <v>4.2149999999999999</v>
          </cell>
          <cell r="AB300">
            <v>4.25</v>
          </cell>
          <cell r="AC300">
            <v>4.2300000000000004</v>
          </cell>
        </row>
        <row r="301">
          <cell r="A301">
            <v>36703</v>
          </cell>
          <cell r="B301">
            <v>4.2300000000000004</v>
          </cell>
          <cell r="C301">
            <v>3.94</v>
          </cell>
          <cell r="D301">
            <v>4.6849999999999996</v>
          </cell>
          <cell r="E301">
            <v>3.75</v>
          </cell>
          <cell r="F301">
            <v>4.26</v>
          </cell>
          <cell r="G301">
            <v>0.45499999999999918</v>
          </cell>
          <cell r="H301">
            <v>0.74499999999999966</v>
          </cell>
          <cell r="I301">
            <v>0.29000000000000048</v>
          </cell>
          <cell r="J301">
            <v>2.9999999999999361E-2</v>
          </cell>
          <cell r="K301">
            <v>0.31999999999999984</v>
          </cell>
          <cell r="L301">
            <v>0.18999999999999995</v>
          </cell>
          <cell r="M301">
            <v>4.3049999999999997</v>
          </cell>
          <cell r="N301">
            <v>4.7149999999999999</v>
          </cell>
          <cell r="O301">
            <v>4.97</v>
          </cell>
          <cell r="P301">
            <v>3.74</v>
          </cell>
          <cell r="Q301">
            <v>3.8450000000000002</v>
          </cell>
          <cell r="R301">
            <v>3.0000000000000249E-2</v>
          </cell>
          <cell r="S301">
            <v>0.41000000000000014</v>
          </cell>
          <cell r="T301">
            <v>3.69</v>
          </cell>
          <cell r="U301">
            <v>4.415</v>
          </cell>
          <cell r="V301">
            <v>3.66</v>
          </cell>
          <cell r="W301">
            <v>3.7149999999999999</v>
          </cell>
          <cell r="X301">
            <v>3.78</v>
          </cell>
          <cell r="Y301">
            <v>4.5049999999999999</v>
          </cell>
          <cell r="Z301">
            <v>4.3250000000000002</v>
          </cell>
          <cell r="AA301">
            <v>4.2149999999999999</v>
          </cell>
          <cell r="AB301">
            <v>4.25</v>
          </cell>
          <cell r="AC301">
            <v>4.2300000000000004</v>
          </cell>
        </row>
        <row r="302">
          <cell r="A302">
            <v>36704</v>
          </cell>
          <cell r="B302">
            <v>4.2850000000000001</v>
          </cell>
          <cell r="C302">
            <v>4.0449999999999999</v>
          </cell>
          <cell r="D302">
            <v>4.83</v>
          </cell>
          <cell r="E302">
            <v>3.76</v>
          </cell>
          <cell r="F302">
            <v>4.3150000000000004</v>
          </cell>
          <cell r="G302">
            <v>0.54499999999999993</v>
          </cell>
          <cell r="H302">
            <v>0.78500000000000014</v>
          </cell>
          <cell r="I302">
            <v>0.24000000000000021</v>
          </cell>
          <cell r="J302">
            <v>3.0000000000000249E-2</v>
          </cell>
          <cell r="K302">
            <v>0.27000000000000046</v>
          </cell>
          <cell r="L302">
            <v>0.28500000000000014</v>
          </cell>
          <cell r="M302">
            <v>3.76</v>
          </cell>
          <cell r="N302">
            <v>4.8049999999999997</v>
          </cell>
          <cell r="O302">
            <v>5.0149999999999997</v>
          </cell>
          <cell r="P302">
            <v>3.75</v>
          </cell>
          <cell r="Q302">
            <v>3.855</v>
          </cell>
          <cell r="R302">
            <v>-2.5000000000000355E-2</v>
          </cell>
          <cell r="S302">
            <v>1.0449999999999999</v>
          </cell>
          <cell r="T302">
            <v>3.7450000000000001</v>
          </cell>
          <cell r="U302">
            <v>4.3650000000000002</v>
          </cell>
          <cell r="V302">
            <v>3.7050000000000001</v>
          </cell>
          <cell r="W302">
            <v>3.6</v>
          </cell>
          <cell r="X302">
            <v>3.79</v>
          </cell>
          <cell r="Y302">
            <v>4.4349999999999996</v>
          </cell>
          <cell r="Z302">
            <v>4.3150000000000004</v>
          </cell>
          <cell r="AA302">
            <v>4.1849999999999996</v>
          </cell>
          <cell r="AB302">
            <v>4.21</v>
          </cell>
          <cell r="AC302">
            <v>4.2050000000000001</v>
          </cell>
        </row>
        <row r="303">
          <cell r="A303">
            <v>36705</v>
          </cell>
          <cell r="B303">
            <v>4.4950000000000001</v>
          </cell>
          <cell r="C303">
            <v>4.2149999999999999</v>
          </cell>
          <cell r="D303">
            <v>5.09</v>
          </cell>
          <cell r="E303">
            <v>3.9049999999999998</v>
          </cell>
          <cell r="F303">
            <v>4.5199999999999996</v>
          </cell>
          <cell r="G303">
            <v>0.59499999999999975</v>
          </cell>
          <cell r="H303">
            <v>0.875</v>
          </cell>
          <cell r="I303">
            <v>0.28000000000000025</v>
          </cell>
          <cell r="J303">
            <v>2.4999999999999467E-2</v>
          </cell>
          <cell r="K303">
            <v>0.30499999999999972</v>
          </cell>
          <cell r="L303">
            <v>0.31000000000000005</v>
          </cell>
          <cell r="M303">
            <v>4.5650000000000004</v>
          </cell>
          <cell r="N303">
            <v>4.7750000000000004</v>
          </cell>
          <cell r="O303">
            <v>5.2649999999999997</v>
          </cell>
          <cell r="P303">
            <v>3.86</v>
          </cell>
          <cell r="Q303">
            <v>3.95</v>
          </cell>
          <cell r="R303">
            <v>-0.3149999999999995</v>
          </cell>
          <cell r="S303">
            <v>0.20999999999999996</v>
          </cell>
          <cell r="T303">
            <v>3.8650000000000002</v>
          </cell>
          <cell r="U303">
            <v>4.5549999999999997</v>
          </cell>
          <cell r="V303">
            <v>3.83</v>
          </cell>
          <cell r="W303">
            <v>3.4</v>
          </cell>
          <cell r="X303">
            <v>3.9750000000000001</v>
          </cell>
          <cell r="Y303">
            <v>4.6449999999999996</v>
          </cell>
          <cell r="Z303">
            <v>4.51</v>
          </cell>
          <cell r="AA303">
            <v>4.3849999999999998</v>
          </cell>
          <cell r="AB303">
            <v>4.38</v>
          </cell>
          <cell r="AC303">
            <v>4.3899999999999997</v>
          </cell>
        </row>
        <row r="304">
          <cell r="A304">
            <v>36706</v>
          </cell>
          <cell r="B304">
            <v>4.45</v>
          </cell>
          <cell r="C304">
            <v>4.165</v>
          </cell>
          <cell r="D304">
            <v>5.1050000000000004</v>
          </cell>
          <cell r="E304">
            <v>3.82</v>
          </cell>
          <cell r="F304">
            <v>4.4550000000000001</v>
          </cell>
          <cell r="G304">
            <v>0.65500000000000025</v>
          </cell>
          <cell r="H304">
            <v>0.94000000000000039</v>
          </cell>
          <cell r="I304">
            <v>0.28500000000000014</v>
          </cell>
          <cell r="J304">
            <v>4.9999999999998934E-3</v>
          </cell>
          <cell r="K304">
            <v>0.29000000000000004</v>
          </cell>
          <cell r="L304">
            <v>0.3450000000000002</v>
          </cell>
          <cell r="M304">
            <v>4.57</v>
          </cell>
          <cell r="N304">
            <v>5.09</v>
          </cell>
          <cell r="O304">
            <v>5.2149999999999999</v>
          </cell>
          <cell r="P304">
            <v>3.8</v>
          </cell>
          <cell r="Q304">
            <v>3.9049999999999998</v>
          </cell>
          <cell r="R304">
            <v>-1.5000000000000568E-2</v>
          </cell>
          <cell r="S304">
            <v>0.51999999999999957</v>
          </cell>
          <cell r="T304">
            <v>3.79</v>
          </cell>
          <cell r="U304">
            <v>4.4749999999999996</v>
          </cell>
          <cell r="V304">
            <v>3.7749999999999999</v>
          </cell>
          <cell r="W304">
            <v>3.605</v>
          </cell>
          <cell r="X304">
            <v>3.85</v>
          </cell>
          <cell r="Y304">
            <v>4.55</v>
          </cell>
          <cell r="Z304">
            <v>4.45</v>
          </cell>
          <cell r="AA304">
            <v>4.32</v>
          </cell>
          <cell r="AB304">
            <v>4.3449999999999998</v>
          </cell>
          <cell r="AC304">
            <v>4.34</v>
          </cell>
        </row>
        <row r="305">
          <cell r="A305">
            <v>36707</v>
          </cell>
          <cell r="B305">
            <v>4.1900000000000004</v>
          </cell>
          <cell r="C305">
            <v>3.91</v>
          </cell>
          <cell r="D305">
            <v>4.8250000000000002</v>
          </cell>
          <cell r="E305">
            <v>3.69</v>
          </cell>
          <cell r="F305">
            <v>4.2450000000000001</v>
          </cell>
          <cell r="G305">
            <v>0.63499999999999979</v>
          </cell>
          <cell r="H305">
            <v>0.91500000000000004</v>
          </cell>
          <cell r="I305">
            <v>0.28000000000000025</v>
          </cell>
          <cell r="J305">
            <v>5.4999999999999716E-2</v>
          </cell>
          <cell r="K305">
            <v>0.33499999999999996</v>
          </cell>
          <cell r="L305">
            <v>0.2200000000000002</v>
          </cell>
          <cell r="M305">
            <v>4.2450000000000001</v>
          </cell>
          <cell r="N305">
            <v>4.875</v>
          </cell>
          <cell r="O305">
            <v>5.0350000000000001</v>
          </cell>
          <cell r="P305">
            <v>3.6349999999999998</v>
          </cell>
          <cell r="Q305">
            <v>3.7450000000000001</v>
          </cell>
          <cell r="R305">
            <v>4.9999999999999822E-2</v>
          </cell>
          <cell r="S305">
            <v>0.62999999999999989</v>
          </cell>
          <cell r="T305">
            <v>3.62</v>
          </cell>
          <cell r="U305">
            <v>4.2649999999999997</v>
          </cell>
          <cell r="V305">
            <v>3.6</v>
          </cell>
          <cell r="W305">
            <v>3.4849999999999999</v>
          </cell>
          <cell r="X305">
            <v>3.69</v>
          </cell>
          <cell r="Y305">
            <v>4.3499999999999996</v>
          </cell>
          <cell r="Z305">
            <v>4.2249999999999996</v>
          </cell>
          <cell r="AA305">
            <v>4.0999999999999996</v>
          </cell>
          <cell r="AB305">
            <v>4.17</v>
          </cell>
          <cell r="AC305">
            <v>4.1050000000000004</v>
          </cell>
        </row>
        <row r="306">
          <cell r="A306">
            <v>36708</v>
          </cell>
          <cell r="B306">
            <v>4.2149999999999999</v>
          </cell>
          <cell r="C306">
            <v>3.9449999999999998</v>
          </cell>
          <cell r="D306">
            <v>4.7300000000000004</v>
          </cell>
          <cell r="E306">
            <v>3.74</v>
          </cell>
          <cell r="F306">
            <v>4.29</v>
          </cell>
          <cell r="G306">
            <v>0.51500000000000057</v>
          </cell>
          <cell r="H306">
            <v>0.78500000000000059</v>
          </cell>
          <cell r="I306">
            <v>0.27</v>
          </cell>
          <cell r="J306">
            <v>7.5000000000000178E-2</v>
          </cell>
          <cell r="K306">
            <v>0.3450000000000002</v>
          </cell>
          <cell r="L306">
            <v>0.20499999999999963</v>
          </cell>
          <cell r="M306">
            <v>4.1449999999999996</v>
          </cell>
          <cell r="N306">
            <v>4.7300000000000004</v>
          </cell>
          <cell r="O306">
            <v>5.0449999999999999</v>
          </cell>
          <cell r="P306">
            <v>3.8250000000000002</v>
          </cell>
          <cell r="Q306">
            <v>3.895</v>
          </cell>
          <cell r="R306">
            <v>0</v>
          </cell>
          <cell r="S306">
            <v>0.58500000000000085</v>
          </cell>
          <cell r="T306">
            <v>3.6850000000000001</v>
          </cell>
          <cell r="U306">
            <v>4.335</v>
          </cell>
          <cell r="V306">
            <v>3.66</v>
          </cell>
          <cell r="W306">
            <v>3.5150000000000001</v>
          </cell>
          <cell r="X306">
            <v>3.79</v>
          </cell>
          <cell r="Y306">
            <v>4.4000000000000004</v>
          </cell>
          <cell r="Z306">
            <v>4.3250000000000002</v>
          </cell>
          <cell r="AA306">
            <v>4.1349999999999998</v>
          </cell>
          <cell r="AB306">
            <v>4.1900000000000004</v>
          </cell>
          <cell r="AC306">
            <v>4.165</v>
          </cell>
        </row>
        <row r="307">
          <cell r="A307">
            <v>36709</v>
          </cell>
          <cell r="B307">
            <v>4.2149999999999999</v>
          </cell>
          <cell r="C307">
            <v>3.9449999999999998</v>
          </cell>
          <cell r="D307">
            <v>4.7300000000000004</v>
          </cell>
          <cell r="E307">
            <v>3.74</v>
          </cell>
          <cell r="F307">
            <v>4.29</v>
          </cell>
          <cell r="G307">
            <v>0.51500000000000057</v>
          </cell>
          <cell r="H307">
            <v>0.78500000000000059</v>
          </cell>
          <cell r="I307">
            <v>0.27</v>
          </cell>
          <cell r="J307">
            <v>7.5000000000000178E-2</v>
          </cell>
          <cell r="K307">
            <v>0.3450000000000002</v>
          </cell>
          <cell r="L307">
            <v>0.20499999999999963</v>
          </cell>
          <cell r="M307">
            <v>4.1449999999999996</v>
          </cell>
          <cell r="N307">
            <v>4.7300000000000004</v>
          </cell>
          <cell r="O307">
            <v>5.0449999999999999</v>
          </cell>
          <cell r="P307">
            <v>3.8250000000000002</v>
          </cell>
          <cell r="Q307">
            <v>3.895</v>
          </cell>
          <cell r="R307">
            <v>0</v>
          </cell>
          <cell r="S307">
            <v>0.58500000000000085</v>
          </cell>
          <cell r="T307">
            <v>3.6850000000000001</v>
          </cell>
          <cell r="U307">
            <v>4.335</v>
          </cell>
          <cell r="V307">
            <v>3.66</v>
          </cell>
          <cell r="W307">
            <v>3.5150000000000001</v>
          </cell>
          <cell r="X307">
            <v>3.79</v>
          </cell>
          <cell r="Y307">
            <v>4.4000000000000004</v>
          </cell>
          <cell r="Z307">
            <v>4.3250000000000002</v>
          </cell>
          <cell r="AA307">
            <v>4.1349999999999998</v>
          </cell>
          <cell r="AB307">
            <v>4.1900000000000004</v>
          </cell>
          <cell r="AC307">
            <v>4.165</v>
          </cell>
        </row>
        <row r="308">
          <cell r="A308">
            <v>36710</v>
          </cell>
          <cell r="B308">
            <v>4.2149999999999999</v>
          </cell>
          <cell r="C308">
            <v>3.9449999999999998</v>
          </cell>
          <cell r="D308">
            <v>4.7300000000000004</v>
          </cell>
          <cell r="E308">
            <v>3.74</v>
          </cell>
          <cell r="F308">
            <v>4.29</v>
          </cell>
          <cell r="G308">
            <v>0.51500000000000057</v>
          </cell>
          <cell r="H308">
            <v>0.78500000000000059</v>
          </cell>
          <cell r="I308">
            <v>0.27</v>
          </cell>
          <cell r="J308">
            <v>7.5000000000000178E-2</v>
          </cell>
          <cell r="K308">
            <v>0.3450000000000002</v>
          </cell>
          <cell r="L308">
            <v>0.20499999999999963</v>
          </cell>
          <cell r="M308">
            <v>4.1449999999999996</v>
          </cell>
          <cell r="N308">
            <v>4.7300000000000004</v>
          </cell>
          <cell r="O308">
            <v>5.0449999999999999</v>
          </cell>
          <cell r="P308">
            <v>3.8250000000000002</v>
          </cell>
          <cell r="Q308">
            <v>3.895</v>
          </cell>
          <cell r="R308">
            <v>0</v>
          </cell>
          <cell r="S308">
            <v>0.58500000000000085</v>
          </cell>
          <cell r="T308">
            <v>3.6850000000000001</v>
          </cell>
          <cell r="U308">
            <v>4.335</v>
          </cell>
          <cell r="V308">
            <v>3.66</v>
          </cell>
          <cell r="W308">
            <v>3.5150000000000001</v>
          </cell>
          <cell r="X308">
            <v>3.79</v>
          </cell>
          <cell r="Y308">
            <v>4.4000000000000004</v>
          </cell>
          <cell r="Z308">
            <v>4.3250000000000002</v>
          </cell>
          <cell r="AA308">
            <v>4.1349999999999998</v>
          </cell>
          <cell r="AB308">
            <v>4.1900000000000004</v>
          </cell>
          <cell r="AC308">
            <v>4.165</v>
          </cell>
        </row>
        <row r="309">
          <cell r="A309">
            <v>36711</v>
          </cell>
          <cell r="B309">
            <v>4.2149999999999999</v>
          </cell>
          <cell r="C309">
            <v>3.9449999999999998</v>
          </cell>
          <cell r="D309">
            <v>4.7300000000000004</v>
          </cell>
          <cell r="E309">
            <v>3.74</v>
          </cell>
          <cell r="F309">
            <v>4.29</v>
          </cell>
          <cell r="G309">
            <v>0.51500000000000057</v>
          </cell>
          <cell r="H309">
            <v>0.78500000000000059</v>
          </cell>
          <cell r="I309">
            <v>0.27</v>
          </cell>
          <cell r="J309">
            <v>7.5000000000000178E-2</v>
          </cell>
          <cell r="K309">
            <v>0.3450000000000002</v>
          </cell>
          <cell r="L309">
            <v>0.20499999999999963</v>
          </cell>
          <cell r="M309">
            <v>4.1449999999999996</v>
          </cell>
          <cell r="N309">
            <v>4.7300000000000004</v>
          </cell>
          <cell r="O309">
            <v>5.0449999999999999</v>
          </cell>
          <cell r="P309">
            <v>3.8250000000000002</v>
          </cell>
          <cell r="Q309">
            <v>3.895</v>
          </cell>
          <cell r="R309">
            <v>0</v>
          </cell>
          <cell r="S309">
            <v>0.58500000000000085</v>
          </cell>
          <cell r="T309">
            <v>3.6850000000000001</v>
          </cell>
          <cell r="U309">
            <v>4.335</v>
          </cell>
          <cell r="V309">
            <v>3.66</v>
          </cell>
          <cell r="W309">
            <v>3.5150000000000001</v>
          </cell>
          <cell r="X309">
            <v>3.79</v>
          </cell>
          <cell r="Y309">
            <v>4.4000000000000004</v>
          </cell>
          <cell r="Z309">
            <v>4.3250000000000002</v>
          </cell>
          <cell r="AA309">
            <v>4.1349999999999998</v>
          </cell>
          <cell r="AB309">
            <v>4.1900000000000004</v>
          </cell>
          <cell r="AC309">
            <v>4.165</v>
          </cell>
        </row>
        <row r="310">
          <cell r="A310">
            <v>36712</v>
          </cell>
          <cell r="B310">
            <v>4.2149999999999999</v>
          </cell>
          <cell r="C310">
            <v>3.9449999999999998</v>
          </cell>
          <cell r="D310">
            <v>4.7300000000000004</v>
          </cell>
          <cell r="E310">
            <v>3.74</v>
          </cell>
          <cell r="F310">
            <v>4.29</v>
          </cell>
          <cell r="G310">
            <v>0.51500000000000057</v>
          </cell>
          <cell r="H310">
            <v>0.78500000000000059</v>
          </cell>
          <cell r="I310">
            <v>0.27</v>
          </cell>
          <cell r="J310">
            <v>7.5000000000000178E-2</v>
          </cell>
          <cell r="K310">
            <v>0.3450000000000002</v>
          </cell>
          <cell r="L310">
            <v>0.20499999999999963</v>
          </cell>
          <cell r="M310">
            <v>4.1449999999999996</v>
          </cell>
          <cell r="N310">
            <v>4.7300000000000004</v>
          </cell>
          <cell r="O310">
            <v>5.0449999999999999</v>
          </cell>
          <cell r="P310">
            <v>3.8250000000000002</v>
          </cell>
          <cell r="Q310">
            <v>3.895</v>
          </cell>
          <cell r="R310">
            <v>0</v>
          </cell>
          <cell r="S310">
            <v>0.58500000000000085</v>
          </cell>
          <cell r="T310">
            <v>3.6850000000000001</v>
          </cell>
          <cell r="U310">
            <v>4.335</v>
          </cell>
          <cell r="V310">
            <v>3.66</v>
          </cell>
          <cell r="W310">
            <v>3.5150000000000001</v>
          </cell>
          <cell r="X310">
            <v>3.79</v>
          </cell>
          <cell r="Y310">
            <v>4.4000000000000004</v>
          </cell>
          <cell r="Z310">
            <v>4.3250000000000002</v>
          </cell>
          <cell r="AA310">
            <v>4.1349999999999998</v>
          </cell>
          <cell r="AB310">
            <v>4.1900000000000004</v>
          </cell>
          <cell r="AC310">
            <v>4.165</v>
          </cell>
        </row>
        <row r="311">
          <cell r="A311">
            <v>36713</v>
          </cell>
          <cell r="B311">
            <v>4.16</v>
          </cell>
          <cell r="C311">
            <v>3.96</v>
          </cell>
          <cell r="D311">
            <v>4.84</v>
          </cell>
          <cell r="E311">
            <v>3.86</v>
          </cell>
          <cell r="F311">
            <v>4.2</v>
          </cell>
          <cell r="G311">
            <v>0.67999999999999972</v>
          </cell>
          <cell r="H311">
            <v>0.87999999999999989</v>
          </cell>
          <cell r="I311">
            <v>0.20000000000000018</v>
          </cell>
          <cell r="J311">
            <v>4.0000000000000036E-2</v>
          </cell>
          <cell r="K311">
            <v>0.24000000000000021</v>
          </cell>
          <cell r="L311">
            <v>0.10000000000000009</v>
          </cell>
          <cell r="M311">
            <v>4.1399999999999997</v>
          </cell>
          <cell r="N311">
            <v>4.49</v>
          </cell>
          <cell r="O311">
            <v>4.7350000000000003</v>
          </cell>
          <cell r="P311">
            <v>3.875</v>
          </cell>
          <cell r="Q311">
            <v>3.9049999999999998</v>
          </cell>
          <cell r="R311">
            <v>-0.34999999999999964</v>
          </cell>
          <cell r="S311">
            <v>0.35000000000000053</v>
          </cell>
          <cell r="T311">
            <v>3.7250000000000001</v>
          </cell>
          <cell r="U311">
            <v>4.24</v>
          </cell>
          <cell r="V311">
            <v>3.76</v>
          </cell>
          <cell r="W311">
            <v>3.5649999999999999</v>
          </cell>
          <cell r="X311">
            <v>3.855</v>
          </cell>
          <cell r="Y311">
            <v>4.2750000000000004</v>
          </cell>
          <cell r="Z311">
            <v>4.25</v>
          </cell>
          <cell r="AA311">
            <v>4.0350000000000001</v>
          </cell>
          <cell r="AB311">
            <v>4.1349999999999998</v>
          </cell>
          <cell r="AC311">
            <v>4.07</v>
          </cell>
        </row>
        <row r="312">
          <cell r="A312">
            <v>36714</v>
          </cell>
          <cell r="B312">
            <v>3.94</v>
          </cell>
          <cell r="C312">
            <v>3.6549999999999998</v>
          </cell>
          <cell r="D312">
            <v>4.5549999999999997</v>
          </cell>
          <cell r="E312">
            <v>3.57</v>
          </cell>
          <cell r="F312">
            <v>3.97</v>
          </cell>
          <cell r="G312">
            <v>0.61499999999999977</v>
          </cell>
          <cell r="H312">
            <v>0.89999999999999991</v>
          </cell>
          <cell r="I312">
            <v>0.28500000000000014</v>
          </cell>
          <cell r="J312">
            <v>3.0000000000000249E-2</v>
          </cell>
          <cell r="K312">
            <v>0.31500000000000039</v>
          </cell>
          <cell r="L312">
            <v>8.4999999999999964E-2</v>
          </cell>
          <cell r="M312">
            <v>3.75</v>
          </cell>
          <cell r="N312">
            <v>4.1349999999999998</v>
          </cell>
          <cell r="O312">
            <v>4.7050000000000001</v>
          </cell>
          <cell r="P312">
            <v>3.605</v>
          </cell>
          <cell r="Q312">
            <v>3.625</v>
          </cell>
          <cell r="R312">
            <v>-0.41999999999999993</v>
          </cell>
          <cell r="S312">
            <v>0.38499999999999979</v>
          </cell>
          <cell r="T312">
            <v>3.51</v>
          </cell>
          <cell r="U312">
            <v>4.03</v>
          </cell>
          <cell r="V312">
            <v>3.4950000000000001</v>
          </cell>
          <cell r="W312">
            <v>3.375</v>
          </cell>
          <cell r="X312">
            <v>3.5649999999999999</v>
          </cell>
          <cell r="Y312">
            <v>4.085</v>
          </cell>
          <cell r="Z312">
            <v>4.03</v>
          </cell>
          <cell r="AA312">
            <v>3.83</v>
          </cell>
          <cell r="AB312">
            <v>3.95</v>
          </cell>
          <cell r="AC312">
            <v>3.855</v>
          </cell>
        </row>
        <row r="313">
          <cell r="A313">
            <v>36715</v>
          </cell>
          <cell r="B313">
            <v>3.7450000000000001</v>
          </cell>
          <cell r="C313">
            <v>3.39</v>
          </cell>
          <cell r="D313">
            <v>4.1349999999999998</v>
          </cell>
          <cell r="E313">
            <v>3.34</v>
          </cell>
          <cell r="F313">
            <v>3.85</v>
          </cell>
          <cell r="G313">
            <v>0.38999999999999968</v>
          </cell>
          <cell r="H313">
            <v>0.74499999999999966</v>
          </cell>
          <cell r="I313">
            <v>0.35499999999999998</v>
          </cell>
          <cell r="J313">
            <v>0.10499999999999998</v>
          </cell>
          <cell r="K313">
            <v>0.45999999999999996</v>
          </cell>
          <cell r="L313">
            <v>5.0000000000000266E-2</v>
          </cell>
          <cell r="M313">
            <v>3.415</v>
          </cell>
          <cell r="N313">
            <v>3.5950000000000002</v>
          </cell>
          <cell r="O313">
            <v>4.4800000000000004</v>
          </cell>
          <cell r="P313">
            <v>3.36</v>
          </cell>
          <cell r="Q313">
            <v>3.39</v>
          </cell>
          <cell r="R313">
            <v>-0.53999999999999959</v>
          </cell>
          <cell r="S313">
            <v>0.18000000000000016</v>
          </cell>
          <cell r="T313">
            <v>3.25</v>
          </cell>
          <cell r="U313">
            <v>3.9950000000000001</v>
          </cell>
          <cell r="V313">
            <v>3.27</v>
          </cell>
          <cell r="W313">
            <v>3.08</v>
          </cell>
          <cell r="X313">
            <v>3.36</v>
          </cell>
          <cell r="Y313">
            <v>4.0449999999999999</v>
          </cell>
          <cell r="Z313">
            <v>3.94</v>
          </cell>
          <cell r="AA313">
            <v>3.79</v>
          </cell>
          <cell r="AB313">
            <v>3.9049999999999998</v>
          </cell>
          <cell r="AC313">
            <v>3.82</v>
          </cell>
        </row>
        <row r="314">
          <cell r="A314">
            <v>36716</v>
          </cell>
          <cell r="B314">
            <v>3.7450000000000001</v>
          </cell>
          <cell r="C314">
            <v>3.39</v>
          </cell>
          <cell r="D314">
            <v>4.1349999999999998</v>
          </cell>
          <cell r="E314">
            <v>3.34</v>
          </cell>
          <cell r="F314">
            <v>3.85</v>
          </cell>
          <cell r="G314">
            <v>0.38999999999999968</v>
          </cell>
          <cell r="H314">
            <v>0.74499999999999966</v>
          </cell>
          <cell r="I314">
            <v>0.35499999999999998</v>
          </cell>
          <cell r="J314">
            <v>0.10499999999999998</v>
          </cell>
          <cell r="K314">
            <v>0.45999999999999996</v>
          </cell>
          <cell r="L314">
            <v>5.0000000000000266E-2</v>
          </cell>
          <cell r="M314">
            <v>3.415</v>
          </cell>
          <cell r="N314">
            <v>3.5950000000000002</v>
          </cell>
          <cell r="O314">
            <v>4.4800000000000004</v>
          </cell>
          <cell r="P314">
            <v>3.36</v>
          </cell>
          <cell r="Q314">
            <v>3.39</v>
          </cell>
          <cell r="R314">
            <v>-0.53999999999999959</v>
          </cell>
          <cell r="S314">
            <v>0.18000000000000016</v>
          </cell>
          <cell r="T314">
            <v>3.25</v>
          </cell>
          <cell r="U314">
            <v>3.9950000000000001</v>
          </cell>
          <cell r="V314">
            <v>3.27</v>
          </cell>
          <cell r="W314">
            <v>3.08</v>
          </cell>
          <cell r="X314">
            <v>3.36</v>
          </cell>
          <cell r="Y314">
            <v>4.0449999999999999</v>
          </cell>
          <cell r="Z314">
            <v>3.94</v>
          </cell>
          <cell r="AA314">
            <v>3.79</v>
          </cell>
          <cell r="AB314">
            <v>3.9049999999999998</v>
          </cell>
          <cell r="AC314">
            <v>3.82</v>
          </cell>
        </row>
        <row r="315">
          <cell r="A315">
            <v>36717</v>
          </cell>
          <cell r="B315">
            <v>3.7450000000000001</v>
          </cell>
          <cell r="C315">
            <v>3.39</v>
          </cell>
          <cell r="D315">
            <v>4.1349999999999998</v>
          </cell>
          <cell r="E315">
            <v>3.34</v>
          </cell>
          <cell r="F315">
            <v>3.85</v>
          </cell>
          <cell r="G315">
            <v>0.38999999999999968</v>
          </cell>
          <cell r="H315">
            <v>0.74499999999999966</v>
          </cell>
          <cell r="I315">
            <v>0.35499999999999998</v>
          </cell>
          <cell r="J315">
            <v>0.10499999999999998</v>
          </cell>
          <cell r="K315">
            <v>0.45999999999999996</v>
          </cell>
          <cell r="L315">
            <v>5.0000000000000266E-2</v>
          </cell>
          <cell r="M315">
            <v>3.415</v>
          </cell>
          <cell r="N315">
            <v>3.5950000000000002</v>
          </cell>
          <cell r="O315">
            <v>4.4800000000000004</v>
          </cell>
          <cell r="P315">
            <v>3.36</v>
          </cell>
          <cell r="Q315">
            <v>3.39</v>
          </cell>
          <cell r="R315">
            <v>-0.53999999999999959</v>
          </cell>
          <cell r="S315">
            <v>0.18000000000000016</v>
          </cell>
          <cell r="T315">
            <v>3.25</v>
          </cell>
          <cell r="U315">
            <v>3.9950000000000001</v>
          </cell>
          <cell r="V315">
            <v>3.27</v>
          </cell>
          <cell r="W315">
            <v>3.08</v>
          </cell>
          <cell r="X315">
            <v>3.36</v>
          </cell>
          <cell r="Y315">
            <v>4.0449999999999999</v>
          </cell>
          <cell r="Z315">
            <v>3.94</v>
          </cell>
          <cell r="AA315">
            <v>3.79</v>
          </cell>
          <cell r="AB315">
            <v>3.9049999999999998</v>
          </cell>
          <cell r="AC315">
            <v>3.82</v>
          </cell>
        </row>
        <row r="316">
          <cell r="A316">
            <v>36718</v>
          </cell>
          <cell r="B316">
            <v>4.0650000000000004</v>
          </cell>
          <cell r="C316">
            <v>3.82</v>
          </cell>
          <cell r="D316">
            <v>4.74</v>
          </cell>
          <cell r="E316">
            <v>3.65</v>
          </cell>
          <cell r="F316">
            <v>4.16</v>
          </cell>
          <cell r="G316">
            <v>0.67499999999999982</v>
          </cell>
          <cell r="H316">
            <v>0.92000000000000037</v>
          </cell>
          <cell r="I316">
            <v>0.24500000000000055</v>
          </cell>
          <cell r="J316">
            <v>9.4999999999999751E-2</v>
          </cell>
          <cell r="K316">
            <v>0.3400000000000003</v>
          </cell>
          <cell r="L316">
            <v>0.16999999999999993</v>
          </cell>
          <cell r="M316">
            <v>4.0449999999999999</v>
          </cell>
          <cell r="N316">
            <v>4.49</v>
          </cell>
          <cell r="O316">
            <v>4.8049999999999997</v>
          </cell>
          <cell r="P316">
            <v>3.7149999999999999</v>
          </cell>
          <cell r="Q316">
            <v>3.72</v>
          </cell>
          <cell r="R316">
            <v>-0.25</v>
          </cell>
          <cell r="S316">
            <v>0.44500000000000028</v>
          </cell>
          <cell r="T316">
            <v>3.66</v>
          </cell>
          <cell r="U316">
            <v>4.18</v>
          </cell>
          <cell r="V316">
            <v>3.5950000000000002</v>
          </cell>
          <cell r="W316">
            <v>3.34</v>
          </cell>
          <cell r="X316">
            <v>3.68</v>
          </cell>
          <cell r="Y316">
            <v>4.1950000000000003</v>
          </cell>
          <cell r="Z316">
            <v>4.1849999999999996</v>
          </cell>
          <cell r="AA316">
            <v>3.9849999999999999</v>
          </cell>
          <cell r="AB316">
            <v>4.0999999999999996</v>
          </cell>
          <cell r="AC316">
            <v>4.0049999999999999</v>
          </cell>
        </row>
        <row r="317">
          <cell r="A317">
            <v>36719</v>
          </cell>
          <cell r="B317">
            <v>4.1399999999999997</v>
          </cell>
          <cell r="C317">
            <v>3.835</v>
          </cell>
          <cell r="D317">
            <v>4.6500000000000004</v>
          </cell>
          <cell r="E317">
            <v>3.7349999999999999</v>
          </cell>
          <cell r="F317">
            <v>4.1849999999999996</v>
          </cell>
          <cell r="G317">
            <v>0.51000000000000068</v>
          </cell>
          <cell r="H317">
            <v>0.81500000000000039</v>
          </cell>
          <cell r="I317">
            <v>0.30499999999999972</v>
          </cell>
          <cell r="J317">
            <v>4.4999999999999929E-2</v>
          </cell>
          <cell r="K317">
            <v>0.34999999999999964</v>
          </cell>
          <cell r="L317">
            <v>0.10000000000000009</v>
          </cell>
          <cell r="M317">
            <v>4.0049999999999999</v>
          </cell>
          <cell r="N317">
            <v>4.5250000000000004</v>
          </cell>
          <cell r="O317">
            <v>4.6900000000000004</v>
          </cell>
          <cell r="P317">
            <v>3.72</v>
          </cell>
          <cell r="Q317">
            <v>3.81</v>
          </cell>
          <cell r="R317">
            <v>-0.125</v>
          </cell>
          <cell r="S317">
            <v>0.52000000000000046</v>
          </cell>
          <cell r="T317">
            <v>3.61</v>
          </cell>
          <cell r="U317">
            <v>4.165</v>
          </cell>
          <cell r="V317">
            <v>3.7050000000000001</v>
          </cell>
          <cell r="W317">
            <v>3.52</v>
          </cell>
          <cell r="X317">
            <v>3.7650000000000001</v>
          </cell>
          <cell r="Y317">
            <v>4.21</v>
          </cell>
          <cell r="Z317">
            <v>4.1950000000000003</v>
          </cell>
          <cell r="AA317">
            <v>4.01</v>
          </cell>
          <cell r="AB317">
            <v>4.12</v>
          </cell>
          <cell r="AC317">
            <v>4.0199999999999996</v>
          </cell>
        </row>
        <row r="318">
          <cell r="A318">
            <v>36720</v>
          </cell>
          <cell r="B318">
            <v>4.2649999999999997</v>
          </cell>
          <cell r="C318">
            <v>3.97</v>
          </cell>
          <cell r="D318">
            <v>4.8049999999999997</v>
          </cell>
          <cell r="E318">
            <v>3.79</v>
          </cell>
          <cell r="F318">
            <v>4.3099999999999996</v>
          </cell>
          <cell r="G318">
            <v>0.54</v>
          </cell>
          <cell r="H318">
            <v>0.83499999999999952</v>
          </cell>
          <cell r="I318">
            <v>0.29499999999999948</v>
          </cell>
          <cell r="J318">
            <v>4.4999999999999929E-2</v>
          </cell>
          <cell r="K318">
            <v>0.33999999999999941</v>
          </cell>
          <cell r="L318">
            <v>0.18000000000000016</v>
          </cell>
          <cell r="M318">
            <v>4.1150000000000002</v>
          </cell>
          <cell r="N318">
            <v>4.6550000000000002</v>
          </cell>
          <cell r="O318">
            <v>4.8899999999999997</v>
          </cell>
          <cell r="P318">
            <v>3.8650000000000002</v>
          </cell>
          <cell r="Q318">
            <v>3.88</v>
          </cell>
          <cell r="R318">
            <v>-0.14999999999999947</v>
          </cell>
          <cell r="S318">
            <v>0.54</v>
          </cell>
          <cell r="T318">
            <v>3.7050000000000001</v>
          </cell>
          <cell r="U318">
            <v>4.2850000000000001</v>
          </cell>
          <cell r="V318">
            <v>3.74</v>
          </cell>
          <cell r="W318">
            <v>3.6349999999999998</v>
          </cell>
          <cell r="X318">
            <v>3.855</v>
          </cell>
          <cell r="Y318">
            <v>4.3449999999999998</v>
          </cell>
          <cell r="Z318">
            <v>4.3250000000000002</v>
          </cell>
          <cell r="AA318">
            <v>4.1550000000000002</v>
          </cell>
          <cell r="AB318">
            <v>4.22</v>
          </cell>
          <cell r="AC318">
            <v>4.1550000000000002</v>
          </cell>
        </row>
        <row r="319">
          <cell r="A319">
            <v>36721</v>
          </cell>
          <cell r="B319">
            <v>4.0650000000000004</v>
          </cell>
          <cell r="C319">
            <v>3.6949999999999998</v>
          </cell>
          <cell r="D319">
            <v>4.72</v>
          </cell>
          <cell r="E319">
            <v>3.585</v>
          </cell>
          <cell r="F319">
            <v>4.0949999999999998</v>
          </cell>
          <cell r="G319">
            <v>0.65499999999999936</v>
          </cell>
          <cell r="H319">
            <v>1.0249999999999999</v>
          </cell>
          <cell r="I319">
            <v>0.37000000000000055</v>
          </cell>
          <cell r="J319">
            <v>2.9999999999999361E-2</v>
          </cell>
          <cell r="K319">
            <v>0.39999999999999991</v>
          </cell>
          <cell r="L319">
            <v>0.10999999999999988</v>
          </cell>
          <cell r="M319">
            <v>3.88</v>
          </cell>
          <cell r="N319">
            <v>4.4349999999999996</v>
          </cell>
          <cell r="O319">
            <v>4.67</v>
          </cell>
          <cell r="P319">
            <v>3.59</v>
          </cell>
          <cell r="Q319">
            <v>3.645</v>
          </cell>
          <cell r="R319">
            <v>-0.28500000000000014</v>
          </cell>
          <cell r="S319">
            <v>0.55499999999999972</v>
          </cell>
          <cell r="T319">
            <v>3.48</v>
          </cell>
          <cell r="U319">
            <v>4.07</v>
          </cell>
          <cell r="V319">
            <v>3.5350000000000001</v>
          </cell>
          <cell r="W319">
            <v>3.3250000000000002</v>
          </cell>
          <cell r="X319">
            <v>3.62</v>
          </cell>
          <cell r="Y319">
            <v>4.0999999999999996</v>
          </cell>
          <cell r="Z319">
            <v>4.0949999999999998</v>
          </cell>
          <cell r="AA319">
            <v>3.93</v>
          </cell>
          <cell r="AB319">
            <v>4.0250000000000004</v>
          </cell>
          <cell r="AC319">
            <v>3.9449999999999998</v>
          </cell>
        </row>
        <row r="320">
          <cell r="A320">
            <v>36722</v>
          </cell>
          <cell r="B320">
            <v>4.0750000000000002</v>
          </cell>
          <cell r="C320">
            <v>3.5350000000000001</v>
          </cell>
          <cell r="D320">
            <v>4.6550000000000002</v>
          </cell>
          <cell r="E320">
            <v>3.41</v>
          </cell>
          <cell r="F320">
            <v>4.1550000000000002</v>
          </cell>
          <cell r="G320">
            <v>0.58000000000000007</v>
          </cell>
          <cell r="H320">
            <v>1.1200000000000001</v>
          </cell>
          <cell r="I320">
            <v>0.54</v>
          </cell>
          <cell r="J320">
            <v>8.0000000000000071E-2</v>
          </cell>
          <cell r="K320">
            <v>0.62000000000000011</v>
          </cell>
          <cell r="L320">
            <v>0.125</v>
          </cell>
          <cell r="M320">
            <v>3.7</v>
          </cell>
          <cell r="N320">
            <v>4.18</v>
          </cell>
          <cell r="O320">
            <v>4.7549999999999999</v>
          </cell>
          <cell r="P320">
            <v>3.51</v>
          </cell>
          <cell r="Q320">
            <v>3.5350000000000001</v>
          </cell>
          <cell r="R320">
            <v>-0.47500000000000053</v>
          </cell>
          <cell r="S320">
            <v>0.47999999999999954</v>
          </cell>
          <cell r="T320">
            <v>3.4649999999999999</v>
          </cell>
          <cell r="U320">
            <v>4.18</v>
          </cell>
          <cell r="V320">
            <v>3.4049999999999998</v>
          </cell>
          <cell r="W320">
            <v>3.2050000000000001</v>
          </cell>
          <cell r="X320">
            <v>3.45</v>
          </cell>
          <cell r="Y320">
            <v>4.22</v>
          </cell>
          <cell r="Z320">
            <v>4.1900000000000004</v>
          </cell>
          <cell r="AA320">
            <v>3.99</v>
          </cell>
          <cell r="AB320">
            <v>4.0949999999999998</v>
          </cell>
          <cell r="AC320">
            <v>4.0049999999999999</v>
          </cell>
        </row>
        <row r="321">
          <cell r="A321">
            <v>36723</v>
          </cell>
          <cell r="B321">
            <v>4.0750000000000002</v>
          </cell>
          <cell r="C321">
            <v>3.5350000000000001</v>
          </cell>
          <cell r="D321">
            <v>4.6550000000000002</v>
          </cell>
          <cell r="E321">
            <v>3.41</v>
          </cell>
          <cell r="F321">
            <v>4.1550000000000002</v>
          </cell>
          <cell r="G321">
            <v>0.58000000000000007</v>
          </cell>
          <cell r="H321">
            <v>1.1200000000000001</v>
          </cell>
          <cell r="I321">
            <v>0.54</v>
          </cell>
          <cell r="J321">
            <v>8.0000000000000071E-2</v>
          </cell>
          <cell r="K321">
            <v>0.62000000000000011</v>
          </cell>
          <cell r="L321">
            <v>0.125</v>
          </cell>
          <cell r="M321">
            <v>3.7</v>
          </cell>
          <cell r="N321">
            <v>4.18</v>
          </cell>
          <cell r="O321">
            <v>4.7549999999999999</v>
          </cell>
          <cell r="P321">
            <v>3.51</v>
          </cell>
          <cell r="Q321">
            <v>3.5350000000000001</v>
          </cell>
          <cell r="R321">
            <v>-0.47500000000000053</v>
          </cell>
          <cell r="S321">
            <v>0.47999999999999954</v>
          </cell>
          <cell r="T321">
            <v>3.4649999999999999</v>
          </cell>
          <cell r="U321">
            <v>4.18</v>
          </cell>
          <cell r="V321">
            <v>3.4049999999999998</v>
          </cell>
          <cell r="W321">
            <v>3.2050000000000001</v>
          </cell>
          <cell r="X321">
            <v>3.45</v>
          </cell>
          <cell r="Y321">
            <v>4.22</v>
          </cell>
          <cell r="Z321">
            <v>4.1900000000000004</v>
          </cell>
          <cell r="AA321">
            <v>3.99</v>
          </cell>
          <cell r="AB321">
            <v>4.0949999999999998</v>
          </cell>
          <cell r="AC321">
            <v>4.0049999999999999</v>
          </cell>
        </row>
        <row r="322">
          <cell r="A322">
            <v>36724</v>
          </cell>
          <cell r="B322">
            <v>4.0750000000000002</v>
          </cell>
          <cell r="C322">
            <v>3.5350000000000001</v>
          </cell>
          <cell r="D322">
            <v>4.6550000000000002</v>
          </cell>
          <cell r="E322">
            <v>3.41</v>
          </cell>
          <cell r="F322">
            <v>4.1550000000000002</v>
          </cell>
          <cell r="G322">
            <v>0.58000000000000007</v>
          </cell>
          <cell r="H322">
            <v>1.1200000000000001</v>
          </cell>
          <cell r="I322">
            <v>0.54</v>
          </cell>
          <cell r="J322">
            <v>8.0000000000000071E-2</v>
          </cell>
          <cell r="K322">
            <v>0.62000000000000011</v>
          </cell>
          <cell r="L322">
            <v>0.125</v>
          </cell>
          <cell r="M322">
            <v>3.7</v>
          </cell>
          <cell r="N322">
            <v>4.18</v>
          </cell>
          <cell r="O322">
            <v>4.7549999999999999</v>
          </cell>
          <cell r="P322">
            <v>3.51</v>
          </cell>
          <cell r="Q322">
            <v>3.5350000000000001</v>
          </cell>
          <cell r="R322">
            <v>-0.47500000000000053</v>
          </cell>
          <cell r="S322">
            <v>0.47999999999999954</v>
          </cell>
          <cell r="T322">
            <v>3.4649999999999999</v>
          </cell>
          <cell r="U322">
            <v>4.18</v>
          </cell>
          <cell r="V322">
            <v>3.4049999999999998</v>
          </cell>
          <cell r="W322">
            <v>3.2050000000000001</v>
          </cell>
          <cell r="X322">
            <v>3.45</v>
          </cell>
          <cell r="Y322">
            <v>4.22</v>
          </cell>
          <cell r="Z322">
            <v>4.1900000000000004</v>
          </cell>
          <cell r="AA322">
            <v>3.99</v>
          </cell>
          <cell r="AB322">
            <v>4.0949999999999998</v>
          </cell>
          <cell r="AC322">
            <v>4.0049999999999999</v>
          </cell>
        </row>
        <row r="323">
          <cell r="A323">
            <v>36725</v>
          </cell>
          <cell r="B323">
            <v>4.12</v>
          </cell>
          <cell r="C323">
            <v>3.73</v>
          </cell>
          <cell r="D323">
            <v>4.7050000000000001</v>
          </cell>
          <cell r="E323">
            <v>3.47</v>
          </cell>
          <cell r="F323">
            <v>4.1399999999999997</v>
          </cell>
          <cell r="G323">
            <v>0.58499999999999996</v>
          </cell>
          <cell r="H323">
            <v>0.97500000000000009</v>
          </cell>
          <cell r="I323">
            <v>0.39000000000000012</v>
          </cell>
          <cell r="J323">
            <v>1.9999999999999574E-2</v>
          </cell>
          <cell r="K323">
            <v>0.4099999999999997</v>
          </cell>
          <cell r="L323">
            <v>0.25999999999999979</v>
          </cell>
          <cell r="M323">
            <v>3.92</v>
          </cell>
          <cell r="N323">
            <v>4.58</v>
          </cell>
          <cell r="O323">
            <v>4.4349999999999996</v>
          </cell>
          <cell r="P323">
            <v>3.4449999999999998</v>
          </cell>
          <cell r="Q323">
            <v>3.5150000000000001</v>
          </cell>
          <cell r="R323">
            <v>-0.125</v>
          </cell>
          <cell r="S323">
            <v>0.66000000000000014</v>
          </cell>
          <cell r="T323">
            <v>3.415</v>
          </cell>
          <cell r="U323">
            <v>4.1349999999999998</v>
          </cell>
          <cell r="V323" t="str">
            <v>3..42</v>
          </cell>
          <cell r="W323">
            <v>3.1850000000000001</v>
          </cell>
          <cell r="X323">
            <v>3.4950000000000001</v>
          </cell>
          <cell r="Y323">
            <v>4.1550000000000002</v>
          </cell>
          <cell r="Z323">
            <v>4.1550000000000002</v>
          </cell>
          <cell r="AA323">
            <v>3.98</v>
          </cell>
          <cell r="AB323">
            <v>4.04</v>
          </cell>
          <cell r="AC323">
            <v>3.98</v>
          </cell>
        </row>
        <row r="324">
          <cell r="A324">
            <v>36726</v>
          </cell>
          <cell r="B324">
            <v>3.95</v>
          </cell>
          <cell r="C324">
            <v>3.6349999999999998</v>
          </cell>
          <cell r="D324">
            <v>4.6749999999999998</v>
          </cell>
          <cell r="E324">
            <v>3.23</v>
          </cell>
          <cell r="F324">
            <v>3.98</v>
          </cell>
          <cell r="G324">
            <v>0.72499999999999964</v>
          </cell>
          <cell r="H324">
            <v>1.04</v>
          </cell>
          <cell r="I324">
            <v>0.31500000000000039</v>
          </cell>
          <cell r="J324">
            <v>2.9999999999999805E-2</v>
          </cell>
          <cell r="K324">
            <v>0.3450000000000002</v>
          </cell>
          <cell r="L324">
            <v>0.4049999999999998</v>
          </cell>
          <cell r="M324">
            <v>3.7250000000000001</v>
          </cell>
          <cell r="N324">
            <v>4.4550000000000001</v>
          </cell>
          <cell r="O324">
            <v>4.2450000000000001</v>
          </cell>
          <cell r="P324">
            <v>3.24</v>
          </cell>
          <cell r="Q324">
            <v>3.2949999999999999</v>
          </cell>
          <cell r="R324">
            <v>-0.21999999999999975</v>
          </cell>
          <cell r="S324">
            <v>0.73</v>
          </cell>
          <cell r="T324">
            <v>3.145</v>
          </cell>
          <cell r="U324">
            <v>3.99</v>
          </cell>
          <cell r="V324">
            <v>3.19</v>
          </cell>
          <cell r="W324">
            <v>3.01</v>
          </cell>
          <cell r="X324">
            <v>3.2549999999999999</v>
          </cell>
          <cell r="Y324">
            <v>4.0149999999999997</v>
          </cell>
          <cell r="Z324">
            <v>3.99</v>
          </cell>
          <cell r="AA324">
            <v>3.82</v>
          </cell>
          <cell r="AB324">
            <v>3.88</v>
          </cell>
          <cell r="AC324">
            <v>3.83</v>
          </cell>
        </row>
        <row r="325">
          <cell r="A325">
            <v>36727</v>
          </cell>
          <cell r="B325">
            <v>4.04</v>
          </cell>
          <cell r="C325">
            <v>3.7250000000000001</v>
          </cell>
          <cell r="D325">
            <v>4.76</v>
          </cell>
          <cell r="E325">
            <v>3.28</v>
          </cell>
          <cell r="F325">
            <v>4.0750000000000002</v>
          </cell>
          <cell r="G325">
            <v>0.71999999999999975</v>
          </cell>
          <cell r="H325">
            <v>1.0349999999999997</v>
          </cell>
          <cell r="I325">
            <v>0.31499999999999995</v>
          </cell>
          <cell r="J325">
            <v>3.5000000000000142E-2</v>
          </cell>
          <cell r="K325">
            <v>0.35000000000000009</v>
          </cell>
          <cell r="L325">
            <v>0.44500000000000028</v>
          </cell>
          <cell r="M325">
            <v>3.99</v>
          </cell>
          <cell r="N325">
            <v>4.53</v>
          </cell>
          <cell r="O325">
            <v>4.4349999999999996</v>
          </cell>
          <cell r="P325">
            <v>3.3050000000000002</v>
          </cell>
          <cell r="Q325">
            <v>3.4049999999999998</v>
          </cell>
          <cell r="R325">
            <v>-0.22999999999999954</v>
          </cell>
          <cell r="S325">
            <v>0.54</v>
          </cell>
          <cell r="T325">
            <v>3.32</v>
          </cell>
          <cell r="U325">
            <v>4.0650000000000004</v>
          </cell>
          <cell r="V325">
            <v>3.24</v>
          </cell>
          <cell r="W325">
            <v>3.0350000000000001</v>
          </cell>
          <cell r="X325">
            <v>3.3</v>
          </cell>
          <cell r="Y325">
            <v>4.0999999999999996</v>
          </cell>
          <cell r="Z325">
            <v>4.085</v>
          </cell>
          <cell r="AA325">
            <v>3.92</v>
          </cell>
          <cell r="AB325">
            <v>3.98</v>
          </cell>
          <cell r="AC325">
            <v>3.92</v>
          </cell>
        </row>
        <row r="326">
          <cell r="A326">
            <v>36728</v>
          </cell>
          <cell r="B326">
            <v>3.9049999999999998</v>
          </cell>
          <cell r="C326">
            <v>3.6150000000000002</v>
          </cell>
          <cell r="D326">
            <v>4.625</v>
          </cell>
          <cell r="E326">
            <v>3.19</v>
          </cell>
          <cell r="F326">
            <v>3.95</v>
          </cell>
          <cell r="G326">
            <v>0.7200000000000002</v>
          </cell>
          <cell r="H326">
            <v>1.0099999999999998</v>
          </cell>
          <cell r="I326">
            <v>0.28999999999999959</v>
          </cell>
          <cell r="J326">
            <v>4.5000000000000373E-2</v>
          </cell>
          <cell r="K326">
            <v>0.33499999999999996</v>
          </cell>
          <cell r="L326">
            <v>0.42500000000000027</v>
          </cell>
          <cell r="M326">
            <v>4.0250000000000004</v>
          </cell>
          <cell r="N326">
            <v>4.4850000000000003</v>
          </cell>
          <cell r="O326">
            <v>4.2450000000000001</v>
          </cell>
          <cell r="P326">
            <v>3.19</v>
          </cell>
          <cell r="Q326">
            <v>3.2949999999999999</v>
          </cell>
          <cell r="R326">
            <v>-0.13999999999999968</v>
          </cell>
          <cell r="S326">
            <v>0.45999999999999996</v>
          </cell>
          <cell r="T326">
            <v>3.165</v>
          </cell>
          <cell r="U326">
            <v>3.8650000000000002</v>
          </cell>
          <cell r="V326">
            <v>3.145</v>
          </cell>
          <cell r="W326">
            <v>3.0350000000000001</v>
          </cell>
          <cell r="X326">
            <v>3.2149999999999999</v>
          </cell>
          <cell r="Y326">
            <v>3.91</v>
          </cell>
          <cell r="Z326">
            <v>3.915</v>
          </cell>
          <cell r="AA326">
            <v>3.75</v>
          </cell>
          <cell r="AB326">
            <v>3.82</v>
          </cell>
          <cell r="AC326">
            <v>3.7549999999999999</v>
          </cell>
        </row>
        <row r="327">
          <cell r="A327">
            <v>36729</v>
          </cell>
          <cell r="B327">
            <v>3.9249999999999998</v>
          </cell>
          <cell r="C327">
            <v>3.4950000000000001</v>
          </cell>
          <cell r="D327">
            <v>4.62</v>
          </cell>
          <cell r="E327">
            <v>3.2050000000000001</v>
          </cell>
          <cell r="F327">
            <v>3.97</v>
          </cell>
          <cell r="G327">
            <v>0.69500000000000028</v>
          </cell>
          <cell r="H327">
            <v>1.125</v>
          </cell>
          <cell r="I327">
            <v>0.42999999999999972</v>
          </cell>
          <cell r="J327">
            <v>4.5000000000000373E-2</v>
          </cell>
          <cell r="K327">
            <v>0.47500000000000009</v>
          </cell>
          <cell r="L327">
            <v>0.29000000000000004</v>
          </cell>
          <cell r="M327">
            <v>4.03</v>
          </cell>
          <cell r="N327">
            <v>4.47</v>
          </cell>
          <cell r="O327">
            <v>4.2450000000000001</v>
          </cell>
          <cell r="P327">
            <v>3.22</v>
          </cell>
          <cell r="Q327">
            <v>3.3050000000000002</v>
          </cell>
          <cell r="R327">
            <v>-0.15000000000000036</v>
          </cell>
          <cell r="S327">
            <v>0.4399999999999995</v>
          </cell>
          <cell r="T327">
            <v>3.165</v>
          </cell>
          <cell r="U327">
            <v>3.88</v>
          </cell>
          <cell r="V327">
            <v>3.17</v>
          </cell>
          <cell r="W327">
            <v>3.0750000000000002</v>
          </cell>
          <cell r="X327">
            <v>3.23</v>
          </cell>
          <cell r="Y327">
            <v>3.9249999999999998</v>
          </cell>
          <cell r="Z327">
            <v>3.9550000000000001</v>
          </cell>
          <cell r="AA327">
            <v>3.75</v>
          </cell>
          <cell r="AB327">
            <v>3.83</v>
          </cell>
          <cell r="AC327">
            <v>3.7549999999999999</v>
          </cell>
        </row>
        <row r="328">
          <cell r="A328">
            <v>36730</v>
          </cell>
          <cell r="B328">
            <v>3.9249999999999998</v>
          </cell>
          <cell r="C328">
            <v>3.4950000000000001</v>
          </cell>
          <cell r="D328">
            <v>4.62</v>
          </cell>
          <cell r="E328">
            <v>3.2050000000000001</v>
          </cell>
          <cell r="F328">
            <v>3.97</v>
          </cell>
          <cell r="G328">
            <v>0.69500000000000028</v>
          </cell>
          <cell r="H328">
            <v>1.125</v>
          </cell>
          <cell r="I328">
            <v>0.42999999999999972</v>
          </cell>
          <cell r="J328">
            <v>4.5000000000000373E-2</v>
          </cell>
          <cell r="K328">
            <v>0.47500000000000009</v>
          </cell>
          <cell r="L328">
            <v>0.29000000000000004</v>
          </cell>
          <cell r="M328">
            <v>4.03</v>
          </cell>
          <cell r="N328">
            <v>4.47</v>
          </cell>
          <cell r="O328">
            <v>4.2450000000000001</v>
          </cell>
          <cell r="P328">
            <v>3.22</v>
          </cell>
          <cell r="Q328">
            <v>3.3050000000000002</v>
          </cell>
          <cell r="R328">
            <v>-0.15000000000000036</v>
          </cell>
          <cell r="S328">
            <v>0.4399999999999995</v>
          </cell>
          <cell r="T328">
            <v>3.165</v>
          </cell>
          <cell r="U328">
            <v>3.88</v>
          </cell>
          <cell r="V328">
            <v>3.17</v>
          </cell>
          <cell r="W328">
            <v>3.0750000000000002</v>
          </cell>
          <cell r="X328">
            <v>3.23</v>
          </cell>
          <cell r="Y328">
            <v>3.9249999999999998</v>
          </cell>
          <cell r="Z328">
            <v>3.9550000000000001</v>
          </cell>
          <cell r="AA328">
            <v>3.75</v>
          </cell>
          <cell r="AB328">
            <v>3.83</v>
          </cell>
          <cell r="AC328">
            <v>3.7549999999999999</v>
          </cell>
        </row>
        <row r="329">
          <cell r="A329">
            <v>36731</v>
          </cell>
          <cell r="B329">
            <v>3.9249999999999998</v>
          </cell>
          <cell r="C329">
            <v>3.4950000000000001</v>
          </cell>
          <cell r="D329">
            <v>4.62</v>
          </cell>
          <cell r="E329">
            <v>3.2050000000000001</v>
          </cell>
          <cell r="F329">
            <v>3.97</v>
          </cell>
          <cell r="G329">
            <v>0.69500000000000028</v>
          </cell>
          <cell r="H329">
            <v>1.125</v>
          </cell>
          <cell r="I329">
            <v>0.42999999999999972</v>
          </cell>
          <cell r="J329">
            <v>4.5000000000000373E-2</v>
          </cell>
          <cell r="K329">
            <v>0.47500000000000009</v>
          </cell>
          <cell r="L329">
            <v>0.29000000000000004</v>
          </cell>
          <cell r="M329">
            <v>4.03</v>
          </cell>
          <cell r="N329">
            <v>4.47</v>
          </cell>
          <cell r="O329">
            <v>4.2450000000000001</v>
          </cell>
          <cell r="P329">
            <v>3.22</v>
          </cell>
          <cell r="Q329">
            <v>3.3050000000000002</v>
          </cell>
          <cell r="R329">
            <v>-0.15000000000000036</v>
          </cell>
          <cell r="S329">
            <v>0.4399999999999995</v>
          </cell>
          <cell r="T329">
            <v>3.165</v>
          </cell>
          <cell r="U329">
            <v>3.88</v>
          </cell>
          <cell r="V329">
            <v>3.17</v>
          </cell>
          <cell r="W329">
            <v>3.0750000000000002</v>
          </cell>
          <cell r="X329">
            <v>3.23</v>
          </cell>
          <cell r="Y329">
            <v>3.9249999999999998</v>
          </cell>
          <cell r="Z329">
            <v>3.9550000000000001</v>
          </cell>
          <cell r="AA329">
            <v>3.75</v>
          </cell>
          <cell r="AB329">
            <v>3.83</v>
          </cell>
          <cell r="AC329">
            <v>3.7549999999999999</v>
          </cell>
        </row>
        <row r="330">
          <cell r="A330">
            <v>36732</v>
          </cell>
          <cell r="B330">
            <v>3.8</v>
          </cell>
          <cell r="C330">
            <v>3.5750000000000002</v>
          </cell>
          <cell r="D330">
            <v>4.625</v>
          </cell>
          <cell r="E330">
            <v>2.9849999999999999</v>
          </cell>
          <cell r="F330">
            <v>3.8</v>
          </cell>
          <cell r="G330">
            <v>0.82500000000000018</v>
          </cell>
          <cell r="H330">
            <v>1.0499999999999998</v>
          </cell>
          <cell r="I330">
            <v>0.22499999999999964</v>
          </cell>
          <cell r="J330">
            <v>0</v>
          </cell>
          <cell r="K330">
            <v>0.22499999999999964</v>
          </cell>
          <cell r="L330">
            <v>0.5900000000000003</v>
          </cell>
          <cell r="M330">
            <v>4.04</v>
          </cell>
          <cell r="N330">
            <v>4.585</v>
          </cell>
          <cell r="O330">
            <v>3.895</v>
          </cell>
          <cell r="P330">
            <v>2.96</v>
          </cell>
          <cell r="Q330">
            <v>3.09</v>
          </cell>
          <cell r="R330">
            <v>-4.0000000000000036E-2</v>
          </cell>
          <cell r="S330">
            <v>0.54499999999999993</v>
          </cell>
          <cell r="T330">
            <v>2.9550000000000001</v>
          </cell>
          <cell r="U330">
            <v>3.74</v>
          </cell>
          <cell r="V330">
            <v>2.9950000000000001</v>
          </cell>
          <cell r="W330">
            <v>2.91</v>
          </cell>
          <cell r="X330">
            <v>3.02</v>
          </cell>
          <cell r="Y330">
            <v>3.7749999999999999</v>
          </cell>
          <cell r="Z330">
            <v>3.77</v>
          </cell>
          <cell r="AA330">
            <v>3.59</v>
          </cell>
          <cell r="AB330">
            <v>3.69</v>
          </cell>
          <cell r="AC330">
            <v>3.6</v>
          </cell>
        </row>
        <row r="331">
          <cell r="A331">
            <v>36733</v>
          </cell>
          <cell r="B331">
            <v>3.7</v>
          </cell>
          <cell r="C331">
            <v>3.4750000000000001</v>
          </cell>
          <cell r="D331">
            <v>4.53</v>
          </cell>
          <cell r="E331">
            <v>2.94</v>
          </cell>
          <cell r="F331">
            <v>3.7050000000000001</v>
          </cell>
          <cell r="G331">
            <v>0.83000000000000007</v>
          </cell>
          <cell r="H331">
            <v>1.0550000000000002</v>
          </cell>
          <cell r="I331">
            <v>0.22500000000000009</v>
          </cell>
          <cell r="J331">
            <v>4.9999999999998934E-3</v>
          </cell>
          <cell r="K331">
            <v>0.22999999999999998</v>
          </cell>
          <cell r="L331">
            <v>0.53500000000000014</v>
          </cell>
          <cell r="M331">
            <v>3.9750000000000001</v>
          </cell>
          <cell r="N331">
            <v>4.4349999999999996</v>
          </cell>
          <cell r="O331">
            <v>4.0599999999999996</v>
          </cell>
          <cell r="P331">
            <v>2.9</v>
          </cell>
          <cell r="Q331">
            <v>3.04</v>
          </cell>
          <cell r="R331">
            <v>-9.5000000000000639E-2</v>
          </cell>
          <cell r="S331">
            <v>0.45999999999999952</v>
          </cell>
          <cell r="T331">
            <v>2.9750000000000001</v>
          </cell>
          <cell r="U331">
            <v>3.6349999999999998</v>
          </cell>
          <cell r="V331">
            <v>2.915</v>
          </cell>
          <cell r="W331">
            <v>2.83</v>
          </cell>
          <cell r="X331">
            <v>2.96</v>
          </cell>
          <cell r="Y331">
            <v>3.67</v>
          </cell>
          <cell r="Z331">
            <v>3.68</v>
          </cell>
          <cell r="AA331">
            <v>3.4849999999999999</v>
          </cell>
          <cell r="AB331">
            <v>3.58</v>
          </cell>
          <cell r="AC331">
            <v>3.49</v>
          </cell>
        </row>
        <row r="332">
          <cell r="A332">
            <v>36734</v>
          </cell>
          <cell r="B332">
            <v>3.7050000000000001</v>
          </cell>
          <cell r="C332">
            <v>3.46</v>
          </cell>
          <cell r="D332">
            <v>4.53</v>
          </cell>
          <cell r="E332">
            <v>2.9049999999999998</v>
          </cell>
          <cell r="F332">
            <v>3.6949999999999998</v>
          </cell>
          <cell r="G332">
            <v>0.82500000000000018</v>
          </cell>
          <cell r="H332">
            <v>1.0700000000000003</v>
          </cell>
          <cell r="I332">
            <v>0.24500000000000011</v>
          </cell>
          <cell r="J332">
            <v>-1.0000000000000231E-2</v>
          </cell>
          <cell r="K332">
            <v>0.23499999999999988</v>
          </cell>
          <cell r="L332">
            <v>0.55500000000000016</v>
          </cell>
          <cell r="M332">
            <v>3.9849999999999999</v>
          </cell>
          <cell r="N332">
            <v>4.3</v>
          </cell>
          <cell r="O332">
            <v>4.05</v>
          </cell>
          <cell r="P332">
            <v>2.88</v>
          </cell>
          <cell r="Q332">
            <v>3.0249999999999999</v>
          </cell>
          <cell r="R332">
            <v>-0.23000000000000043</v>
          </cell>
          <cell r="S332">
            <v>0.31499999999999995</v>
          </cell>
          <cell r="T332">
            <v>2.97</v>
          </cell>
          <cell r="U332">
            <v>3.58</v>
          </cell>
          <cell r="V332">
            <v>2.91</v>
          </cell>
          <cell r="W332">
            <v>2.79</v>
          </cell>
          <cell r="X332">
            <v>2.92</v>
          </cell>
          <cell r="Y332">
            <v>3.65</v>
          </cell>
          <cell r="Z332">
            <v>3.6549999999999998</v>
          </cell>
          <cell r="AA332">
            <v>3.47</v>
          </cell>
          <cell r="AB332">
            <v>3.57</v>
          </cell>
          <cell r="AC332">
            <v>3.47</v>
          </cell>
        </row>
        <row r="333">
          <cell r="A333">
            <v>36735</v>
          </cell>
          <cell r="B333">
            <v>3.855</v>
          </cell>
          <cell r="C333">
            <v>3.53</v>
          </cell>
          <cell r="D333">
            <v>4.62</v>
          </cell>
          <cell r="E333">
            <v>3.06</v>
          </cell>
          <cell r="F333">
            <v>3.86</v>
          </cell>
          <cell r="G333">
            <v>0.76500000000000012</v>
          </cell>
          <cell r="H333">
            <v>1.0900000000000003</v>
          </cell>
          <cell r="I333">
            <v>0.32500000000000018</v>
          </cell>
          <cell r="J333">
            <v>4.9999999999998934E-3</v>
          </cell>
          <cell r="K333">
            <v>0.33000000000000007</v>
          </cell>
          <cell r="L333">
            <v>0.46999999999999975</v>
          </cell>
          <cell r="M333">
            <v>4.0549999999999997</v>
          </cell>
          <cell r="N333">
            <v>4.3849999999999998</v>
          </cell>
          <cell r="O333">
            <v>4.2350000000000003</v>
          </cell>
          <cell r="P333">
            <v>3.085</v>
          </cell>
          <cell r="Q333">
            <v>3.1949999999999998</v>
          </cell>
          <cell r="R333">
            <v>-0.23500000000000032</v>
          </cell>
          <cell r="S333">
            <v>0.33000000000000007</v>
          </cell>
          <cell r="T333">
            <v>3.09</v>
          </cell>
          <cell r="U333">
            <v>3.7549999999999999</v>
          </cell>
          <cell r="V333">
            <v>3.0350000000000001</v>
          </cell>
          <cell r="W333">
            <v>2.92</v>
          </cell>
          <cell r="X333">
            <v>3.09</v>
          </cell>
          <cell r="Y333">
            <v>3.82</v>
          </cell>
          <cell r="Z333">
            <v>3.83</v>
          </cell>
          <cell r="AA333">
            <v>3.645</v>
          </cell>
          <cell r="AB333">
            <v>3.74</v>
          </cell>
          <cell r="AC333">
            <v>3.645</v>
          </cell>
        </row>
        <row r="334">
          <cell r="A334">
            <v>36736</v>
          </cell>
          <cell r="B334">
            <v>3.9049999999999998</v>
          </cell>
          <cell r="C334">
            <v>3.5049999999999999</v>
          </cell>
          <cell r="D334">
            <v>4.6050000000000004</v>
          </cell>
          <cell r="E334">
            <v>3.1349999999999998</v>
          </cell>
          <cell r="F334">
            <v>3.89</v>
          </cell>
          <cell r="G334">
            <v>0.70000000000000062</v>
          </cell>
          <cell r="H334">
            <v>1.1000000000000005</v>
          </cell>
          <cell r="I334">
            <v>0.39999999999999991</v>
          </cell>
          <cell r="J334">
            <v>-1.499999999999968E-2</v>
          </cell>
          <cell r="K334">
            <v>0.38500000000000023</v>
          </cell>
          <cell r="L334">
            <v>0.37000000000000011</v>
          </cell>
          <cell r="M334">
            <v>4.09</v>
          </cell>
          <cell r="N334">
            <v>4.46</v>
          </cell>
          <cell r="O334">
            <v>4.2850000000000001</v>
          </cell>
          <cell r="P334">
            <v>3.1150000000000002</v>
          </cell>
          <cell r="Q334">
            <v>3.23</v>
          </cell>
          <cell r="R334">
            <v>-0.14500000000000046</v>
          </cell>
          <cell r="S334">
            <v>0.37000000000000011</v>
          </cell>
          <cell r="T334">
            <v>3.18</v>
          </cell>
          <cell r="U334">
            <v>3.8849999999999998</v>
          </cell>
          <cell r="V334">
            <v>3.085</v>
          </cell>
          <cell r="W334">
            <v>3.03</v>
          </cell>
          <cell r="X334">
            <v>3.1549999999999998</v>
          </cell>
          <cell r="Y334">
            <v>3.9550000000000001</v>
          </cell>
          <cell r="Z334">
            <v>3.915</v>
          </cell>
          <cell r="AA334">
            <v>3.77</v>
          </cell>
          <cell r="AB334">
            <v>3.855</v>
          </cell>
          <cell r="AC334">
            <v>3.7749999999999999</v>
          </cell>
        </row>
        <row r="335">
          <cell r="A335">
            <v>36737</v>
          </cell>
          <cell r="B335">
            <v>3.9049999999999998</v>
          </cell>
          <cell r="C335">
            <v>3.5049999999999999</v>
          </cell>
          <cell r="D335">
            <v>4.6050000000000004</v>
          </cell>
          <cell r="E335">
            <v>3.1349999999999998</v>
          </cell>
          <cell r="F335">
            <v>3.89</v>
          </cell>
          <cell r="G335">
            <v>0.70000000000000062</v>
          </cell>
          <cell r="H335">
            <v>1.1000000000000005</v>
          </cell>
          <cell r="I335">
            <v>0.39999999999999991</v>
          </cell>
          <cell r="J335">
            <v>-1.499999999999968E-2</v>
          </cell>
          <cell r="K335">
            <v>0.38500000000000023</v>
          </cell>
          <cell r="L335">
            <v>0.37000000000000011</v>
          </cell>
          <cell r="M335">
            <v>4.09</v>
          </cell>
          <cell r="N335">
            <v>4.46</v>
          </cell>
          <cell r="O335">
            <v>4.2850000000000001</v>
          </cell>
          <cell r="P335">
            <v>3.1150000000000002</v>
          </cell>
          <cell r="Q335">
            <v>3.23</v>
          </cell>
          <cell r="R335">
            <v>-0.14500000000000046</v>
          </cell>
          <cell r="S335">
            <v>0.37000000000000011</v>
          </cell>
          <cell r="T335">
            <v>3.18</v>
          </cell>
          <cell r="U335">
            <v>3.8849999999999998</v>
          </cell>
          <cell r="V335">
            <v>3.085</v>
          </cell>
          <cell r="W335">
            <v>3.03</v>
          </cell>
          <cell r="X335">
            <v>3.1549999999999998</v>
          </cell>
          <cell r="Y335">
            <v>3.9550000000000001</v>
          </cell>
          <cell r="Z335">
            <v>3.915</v>
          </cell>
          <cell r="AA335">
            <v>3.77</v>
          </cell>
          <cell r="AB335">
            <v>3.855</v>
          </cell>
          <cell r="AC335">
            <v>3.7749999999999999</v>
          </cell>
        </row>
        <row r="336">
          <cell r="A336">
            <v>36738</v>
          </cell>
          <cell r="B336">
            <v>3.9049999999999998</v>
          </cell>
          <cell r="C336">
            <v>3.5049999999999999</v>
          </cell>
          <cell r="D336">
            <v>4.6050000000000004</v>
          </cell>
          <cell r="E336">
            <v>3.1349999999999998</v>
          </cell>
          <cell r="F336">
            <v>3.89</v>
          </cell>
          <cell r="G336">
            <v>0.70000000000000062</v>
          </cell>
          <cell r="H336">
            <v>1.1000000000000005</v>
          </cell>
          <cell r="I336">
            <v>0.39999999999999991</v>
          </cell>
          <cell r="J336">
            <v>-1.499999999999968E-2</v>
          </cell>
          <cell r="K336">
            <v>0.38500000000000023</v>
          </cell>
          <cell r="L336">
            <v>0.37000000000000011</v>
          </cell>
          <cell r="M336">
            <v>4.09</v>
          </cell>
          <cell r="N336">
            <v>4.46</v>
          </cell>
          <cell r="O336">
            <v>4.2850000000000001</v>
          </cell>
          <cell r="P336">
            <v>3.1150000000000002</v>
          </cell>
          <cell r="Q336">
            <v>3.23</v>
          </cell>
          <cell r="R336">
            <v>-0.14500000000000046</v>
          </cell>
          <cell r="S336">
            <v>0.37000000000000011</v>
          </cell>
          <cell r="T336">
            <v>3.18</v>
          </cell>
          <cell r="U336">
            <v>3.8849999999999998</v>
          </cell>
          <cell r="V336">
            <v>3.085</v>
          </cell>
          <cell r="W336">
            <v>3.03</v>
          </cell>
          <cell r="X336">
            <v>3.1549999999999998</v>
          </cell>
          <cell r="Y336">
            <v>3.9550000000000001</v>
          </cell>
          <cell r="Z336">
            <v>3.915</v>
          </cell>
          <cell r="AA336">
            <v>3.77</v>
          </cell>
          <cell r="AB336">
            <v>3.855</v>
          </cell>
          <cell r="AC336">
            <v>3.7749999999999999</v>
          </cell>
        </row>
        <row r="337">
          <cell r="A337">
            <v>36739</v>
          </cell>
          <cell r="B337">
            <v>3.7549999999999999</v>
          </cell>
          <cell r="C337">
            <v>3.5150000000000001</v>
          </cell>
          <cell r="D337">
            <v>4.6150000000000002</v>
          </cell>
          <cell r="E337">
            <v>3.05</v>
          </cell>
          <cell r="F337">
            <v>3.76</v>
          </cell>
          <cell r="G337">
            <v>0.86000000000000032</v>
          </cell>
          <cell r="H337">
            <v>1.1000000000000001</v>
          </cell>
          <cell r="I337">
            <v>0.23999999999999977</v>
          </cell>
          <cell r="J337">
            <v>4.9999999999998934E-3</v>
          </cell>
          <cell r="K337">
            <v>0.24499999999999966</v>
          </cell>
          <cell r="L337">
            <v>0.4650000000000003</v>
          </cell>
          <cell r="M337">
            <v>3.8450000000000002</v>
          </cell>
          <cell r="N337">
            <v>3.92</v>
          </cell>
          <cell r="O337">
            <v>4.2149999999999999</v>
          </cell>
          <cell r="P337">
            <v>3.0150000000000001</v>
          </cell>
          <cell r="Q337">
            <v>3.12</v>
          </cell>
          <cell r="R337">
            <v>-0.69500000000000028</v>
          </cell>
          <cell r="S337">
            <v>7.4999999999999734E-2</v>
          </cell>
          <cell r="T337">
            <v>3.0950000000000002</v>
          </cell>
          <cell r="U337">
            <v>3.76</v>
          </cell>
          <cell r="V337">
            <v>3.01</v>
          </cell>
          <cell r="W337">
            <v>3.04</v>
          </cell>
          <cell r="X337">
            <v>3.0750000000000002</v>
          </cell>
          <cell r="Y337">
            <v>3.855</v>
          </cell>
          <cell r="Z337">
            <v>3.7850000000000001</v>
          </cell>
          <cell r="AA337">
            <v>3.68</v>
          </cell>
          <cell r="AB337">
            <v>3.72</v>
          </cell>
          <cell r="AC337">
            <v>3.6749999999999998</v>
          </cell>
        </row>
        <row r="338">
          <cell r="A338">
            <v>36740</v>
          </cell>
          <cell r="B338">
            <v>3.76</v>
          </cell>
          <cell r="C338">
            <v>3.4950000000000001</v>
          </cell>
          <cell r="D338">
            <v>4.5350000000000001</v>
          </cell>
          <cell r="E338">
            <v>3.01</v>
          </cell>
          <cell r="F338">
            <v>3.78</v>
          </cell>
          <cell r="G338">
            <v>0.77500000000000036</v>
          </cell>
          <cell r="H338">
            <v>1.04</v>
          </cell>
          <cell r="I338">
            <v>0.26499999999999968</v>
          </cell>
          <cell r="J338">
            <v>2.0000000000000018E-2</v>
          </cell>
          <cell r="K338">
            <v>0.2849999999999997</v>
          </cell>
          <cell r="L338">
            <v>0.48500000000000032</v>
          </cell>
          <cell r="M338">
            <v>3.7</v>
          </cell>
          <cell r="N338">
            <v>4.33</v>
          </cell>
          <cell r="O338">
            <v>4.2850000000000001</v>
          </cell>
          <cell r="P338">
            <v>3</v>
          </cell>
          <cell r="Q338">
            <v>3.165</v>
          </cell>
          <cell r="R338">
            <v>-0.20500000000000007</v>
          </cell>
          <cell r="S338">
            <v>0.62999999999999989</v>
          </cell>
          <cell r="T338">
            <v>3.11</v>
          </cell>
          <cell r="U338">
            <v>3.74</v>
          </cell>
          <cell r="V338">
            <v>2.9849999999999999</v>
          </cell>
          <cell r="W338">
            <v>2.97</v>
          </cell>
          <cell r="X338">
            <v>3.03</v>
          </cell>
          <cell r="Y338">
            <v>3.8650000000000002</v>
          </cell>
          <cell r="Z338">
            <v>3.7949999999999999</v>
          </cell>
          <cell r="AA338">
            <v>3.68</v>
          </cell>
          <cell r="AB338">
            <v>3.7250000000000001</v>
          </cell>
          <cell r="AC338">
            <v>3.6850000000000001</v>
          </cell>
        </row>
        <row r="339">
          <cell r="A339">
            <v>36741</v>
          </cell>
          <cell r="B339">
            <v>3.9849999999999999</v>
          </cell>
          <cell r="C339">
            <v>3.625</v>
          </cell>
          <cell r="D339">
            <v>4.6449999999999996</v>
          </cell>
          <cell r="E339">
            <v>3.13</v>
          </cell>
          <cell r="F339">
            <v>4.0549999999999997</v>
          </cell>
          <cell r="G339">
            <v>0.6599999999999997</v>
          </cell>
          <cell r="H339">
            <v>1.0199999999999996</v>
          </cell>
          <cell r="I339">
            <v>0.35999999999999988</v>
          </cell>
          <cell r="J339">
            <v>6.999999999999984E-2</v>
          </cell>
          <cell r="K339">
            <v>0.42999999999999972</v>
          </cell>
          <cell r="L339">
            <v>0.49500000000000011</v>
          </cell>
          <cell r="M339">
            <v>3.7250000000000001</v>
          </cell>
          <cell r="N339">
            <v>4.4400000000000004</v>
          </cell>
          <cell r="O339">
            <v>4.4749999999999996</v>
          </cell>
          <cell r="P339">
            <v>3.16</v>
          </cell>
          <cell r="Q339">
            <v>3.27</v>
          </cell>
          <cell r="R339">
            <v>-0.20499999999999918</v>
          </cell>
          <cell r="S339">
            <v>0.7150000000000003</v>
          </cell>
          <cell r="T339">
            <v>3.2850000000000001</v>
          </cell>
          <cell r="U339">
            <v>4.04</v>
          </cell>
          <cell r="V339">
            <v>3.1</v>
          </cell>
          <cell r="W339">
            <v>3.08</v>
          </cell>
          <cell r="X339">
            <v>3.1549999999999998</v>
          </cell>
          <cell r="Y339">
            <v>4.16</v>
          </cell>
          <cell r="Z339">
            <v>4.08</v>
          </cell>
          <cell r="AA339">
            <v>3.9550000000000001</v>
          </cell>
          <cell r="AB339">
            <v>3.99</v>
          </cell>
          <cell r="AC339">
            <v>3.9550000000000001</v>
          </cell>
        </row>
        <row r="340">
          <cell r="A340">
            <v>36742</v>
          </cell>
          <cell r="B340">
            <v>4.1449999999999996</v>
          </cell>
          <cell r="C340">
            <v>3.4750000000000001</v>
          </cell>
          <cell r="D340">
            <v>4.7549999999999999</v>
          </cell>
          <cell r="E340">
            <v>3.23</v>
          </cell>
          <cell r="F340">
            <v>4.1900000000000004</v>
          </cell>
          <cell r="G340">
            <v>0.61000000000000032</v>
          </cell>
          <cell r="H340">
            <v>1.2799999999999998</v>
          </cell>
          <cell r="I340">
            <v>0.66999999999999948</v>
          </cell>
          <cell r="J340">
            <v>4.5000000000000817E-2</v>
          </cell>
          <cell r="K340">
            <v>0.7150000000000003</v>
          </cell>
          <cell r="L340">
            <v>0.24500000000000011</v>
          </cell>
          <cell r="M340">
            <v>3.7850000000000001</v>
          </cell>
          <cell r="N340">
            <v>4.5350000000000001</v>
          </cell>
          <cell r="O340">
            <v>4.6500000000000004</v>
          </cell>
          <cell r="P340">
            <v>3.24</v>
          </cell>
          <cell r="Q340">
            <v>3.41</v>
          </cell>
          <cell r="R340">
            <v>-0.21999999999999975</v>
          </cell>
          <cell r="S340">
            <v>0.75</v>
          </cell>
          <cell r="T340">
            <v>3.41</v>
          </cell>
          <cell r="U340">
            <v>4.22</v>
          </cell>
          <cell r="V340">
            <v>3.17</v>
          </cell>
          <cell r="W340">
            <v>3.1850000000000001</v>
          </cell>
          <cell r="X340">
            <v>3.25</v>
          </cell>
          <cell r="Y340">
            <v>4.29</v>
          </cell>
          <cell r="Z340">
            <v>4.2149999999999999</v>
          </cell>
          <cell r="AA340">
            <v>4.1050000000000004</v>
          </cell>
          <cell r="AB340">
            <v>4.1349999999999998</v>
          </cell>
          <cell r="AC340">
            <v>4.0999999999999996</v>
          </cell>
        </row>
        <row r="341">
          <cell r="A341">
            <v>36743</v>
          </cell>
          <cell r="B341">
            <v>4.1900000000000004</v>
          </cell>
          <cell r="C341">
            <v>3.29</v>
          </cell>
          <cell r="D341">
            <v>4.75</v>
          </cell>
          <cell r="E341">
            <v>3.15</v>
          </cell>
          <cell r="F341">
            <v>4.2249999999999996</v>
          </cell>
          <cell r="G341">
            <v>0.55999999999999961</v>
          </cell>
          <cell r="H341">
            <v>1.46</v>
          </cell>
          <cell r="I341">
            <v>0.90000000000000036</v>
          </cell>
          <cell r="J341">
            <v>3.4999999999999254E-2</v>
          </cell>
          <cell r="K341">
            <v>0.93499999999999961</v>
          </cell>
          <cell r="L341">
            <v>0.14000000000000012</v>
          </cell>
          <cell r="M341">
            <v>3.7949999999999999</v>
          </cell>
          <cell r="N341">
            <v>4.5449999999999999</v>
          </cell>
          <cell r="O341">
            <v>4.5750000000000002</v>
          </cell>
          <cell r="P341">
            <v>3.17</v>
          </cell>
          <cell r="Q341">
            <v>3.33</v>
          </cell>
          <cell r="R341">
            <v>-0.20500000000000007</v>
          </cell>
          <cell r="S341">
            <v>0.75</v>
          </cell>
          <cell r="T341">
            <v>3.37</v>
          </cell>
          <cell r="U341">
            <v>4.25</v>
          </cell>
          <cell r="V341">
            <v>3.125</v>
          </cell>
          <cell r="W341">
            <v>3.1549999999999998</v>
          </cell>
          <cell r="X341">
            <v>3.2050000000000001</v>
          </cell>
          <cell r="Y341">
            <v>4.32</v>
          </cell>
          <cell r="Z341">
            <v>4.2549999999999999</v>
          </cell>
          <cell r="AA341">
            <v>4.13</v>
          </cell>
          <cell r="AB341">
            <v>4.1500000000000004</v>
          </cell>
          <cell r="AC341">
            <v>4.1399999999999997</v>
          </cell>
        </row>
        <row r="342">
          <cell r="A342">
            <v>36744</v>
          </cell>
          <cell r="B342">
            <v>4.1900000000000004</v>
          </cell>
          <cell r="C342">
            <v>3.29</v>
          </cell>
          <cell r="D342">
            <v>4.75</v>
          </cell>
          <cell r="E342">
            <v>3.15</v>
          </cell>
          <cell r="F342">
            <v>4.2249999999999996</v>
          </cell>
          <cell r="G342">
            <v>0.55999999999999961</v>
          </cell>
          <cell r="H342">
            <v>1.46</v>
          </cell>
          <cell r="I342">
            <v>0.90000000000000036</v>
          </cell>
          <cell r="J342">
            <v>3.4999999999999254E-2</v>
          </cell>
          <cell r="K342">
            <v>0.93499999999999961</v>
          </cell>
          <cell r="L342">
            <v>0.14000000000000012</v>
          </cell>
          <cell r="M342">
            <v>3.7949999999999999</v>
          </cell>
          <cell r="N342">
            <v>4.5449999999999999</v>
          </cell>
          <cell r="O342">
            <v>4.5750000000000002</v>
          </cell>
          <cell r="P342">
            <v>3.17</v>
          </cell>
          <cell r="Q342">
            <v>3.33</v>
          </cell>
          <cell r="R342">
            <v>-0.20500000000000007</v>
          </cell>
          <cell r="S342">
            <v>0.75</v>
          </cell>
          <cell r="T342">
            <v>3.37</v>
          </cell>
          <cell r="U342">
            <v>4.25</v>
          </cell>
          <cell r="V342">
            <v>3.125</v>
          </cell>
          <cell r="W342">
            <v>3.1549999999999998</v>
          </cell>
          <cell r="X342">
            <v>3.2050000000000001</v>
          </cell>
          <cell r="Y342">
            <v>4.32</v>
          </cell>
          <cell r="Z342">
            <v>4.2549999999999999</v>
          </cell>
          <cell r="AA342">
            <v>4.13</v>
          </cell>
          <cell r="AB342">
            <v>4.1500000000000004</v>
          </cell>
          <cell r="AC342">
            <v>4.1399999999999997</v>
          </cell>
        </row>
        <row r="343">
          <cell r="A343">
            <v>36745</v>
          </cell>
          <cell r="B343">
            <v>4.1900000000000004</v>
          </cell>
          <cell r="C343">
            <v>3.29</v>
          </cell>
          <cell r="D343">
            <v>4.75</v>
          </cell>
          <cell r="E343">
            <v>3.15</v>
          </cell>
          <cell r="F343">
            <v>4.2249999999999996</v>
          </cell>
          <cell r="G343">
            <v>0.55999999999999961</v>
          </cell>
          <cell r="H343">
            <v>1.46</v>
          </cell>
          <cell r="I343">
            <v>0.90000000000000036</v>
          </cell>
          <cell r="J343">
            <v>3.4999999999999254E-2</v>
          </cell>
          <cell r="K343">
            <v>0.93499999999999961</v>
          </cell>
          <cell r="L343">
            <v>0.14000000000000012</v>
          </cell>
          <cell r="M343">
            <v>3.7949999999999999</v>
          </cell>
          <cell r="N343">
            <v>4.5449999999999999</v>
          </cell>
          <cell r="O343">
            <v>4.5750000000000002</v>
          </cell>
          <cell r="P343">
            <v>3.17</v>
          </cell>
          <cell r="Q343">
            <v>3.33</v>
          </cell>
          <cell r="R343">
            <v>-0.20500000000000007</v>
          </cell>
          <cell r="S343">
            <v>0.75</v>
          </cell>
          <cell r="T343">
            <v>3.37</v>
          </cell>
          <cell r="U343">
            <v>4.25</v>
          </cell>
          <cell r="V343">
            <v>3.125</v>
          </cell>
          <cell r="W343">
            <v>3.1549999999999998</v>
          </cell>
          <cell r="X343">
            <v>3.2050000000000001</v>
          </cell>
          <cell r="Y343">
            <v>4.32</v>
          </cell>
          <cell r="Z343">
            <v>4.2549999999999999</v>
          </cell>
          <cell r="AA343">
            <v>4.13</v>
          </cell>
          <cell r="AB343">
            <v>4.1500000000000004</v>
          </cell>
          <cell r="AC343">
            <v>4.1399999999999997</v>
          </cell>
        </row>
        <row r="344">
          <cell r="A344">
            <v>36746</v>
          </cell>
          <cell r="B344">
            <v>4.37</v>
          </cell>
          <cell r="C344">
            <v>3.4449999999999998</v>
          </cell>
          <cell r="D344">
            <v>4.87</v>
          </cell>
          <cell r="E344">
            <v>3.2749999999999999</v>
          </cell>
          <cell r="F344">
            <v>4.3849999999999998</v>
          </cell>
          <cell r="G344">
            <v>0.5</v>
          </cell>
          <cell r="H344">
            <v>1.4250000000000003</v>
          </cell>
          <cell r="I344">
            <v>0.92500000000000027</v>
          </cell>
          <cell r="J344">
            <v>1.499999999999968E-2</v>
          </cell>
          <cell r="K344">
            <v>0.94</v>
          </cell>
          <cell r="L344">
            <v>0.16999999999999993</v>
          </cell>
          <cell r="M344">
            <v>3.82</v>
          </cell>
          <cell r="N344">
            <v>4.585</v>
          </cell>
          <cell r="O344">
            <v>4.5750000000000002</v>
          </cell>
          <cell r="P344">
            <v>3.1749999999999998</v>
          </cell>
          <cell r="Q344">
            <v>3.4449999999999998</v>
          </cell>
          <cell r="R344">
            <v>-0.28500000000000014</v>
          </cell>
          <cell r="S344">
            <v>0.76500000000000012</v>
          </cell>
          <cell r="T344">
            <v>3.375</v>
          </cell>
          <cell r="U344">
            <v>4.3849999999999998</v>
          </cell>
          <cell r="V344">
            <v>3.2149999999999999</v>
          </cell>
          <cell r="W344">
            <v>3.1549999999999998</v>
          </cell>
          <cell r="X344">
            <v>3.3050000000000002</v>
          </cell>
          <cell r="Y344">
            <v>4.4850000000000003</v>
          </cell>
          <cell r="Z344">
            <v>4.3849999999999998</v>
          </cell>
          <cell r="AA344">
            <v>4.28</v>
          </cell>
          <cell r="AB344">
            <v>4.2850000000000001</v>
          </cell>
          <cell r="AC344">
            <v>4.2699999999999996</v>
          </cell>
        </row>
        <row r="345">
          <cell r="A345">
            <v>36747</v>
          </cell>
          <cell r="B345">
            <v>4.3949999999999996</v>
          </cell>
          <cell r="C345">
            <v>3.45</v>
          </cell>
          <cell r="D345">
            <v>4.875</v>
          </cell>
          <cell r="E345">
            <v>3.3149999999999999</v>
          </cell>
          <cell r="F345">
            <v>4.4450000000000003</v>
          </cell>
          <cell r="G345">
            <v>0.48000000000000043</v>
          </cell>
          <cell r="H345">
            <v>1.4249999999999998</v>
          </cell>
          <cell r="I345">
            <v>0.9449999999999994</v>
          </cell>
          <cell r="J345">
            <v>5.0000000000000711E-2</v>
          </cell>
          <cell r="K345">
            <v>0.99500000000000011</v>
          </cell>
          <cell r="L345">
            <v>0.13500000000000023</v>
          </cell>
          <cell r="M345">
            <v>3.9449999999999998</v>
          </cell>
          <cell r="N345">
            <v>4.66</v>
          </cell>
          <cell r="O345">
            <v>4.5049999999999999</v>
          </cell>
          <cell r="P345">
            <v>3.2749999999999999</v>
          </cell>
          <cell r="Q345">
            <v>3.45</v>
          </cell>
          <cell r="R345">
            <v>-0.21499999999999986</v>
          </cell>
          <cell r="S345">
            <v>0.7150000000000003</v>
          </cell>
          <cell r="T345">
            <v>3.375</v>
          </cell>
          <cell r="U345">
            <v>4.45</v>
          </cell>
          <cell r="V345">
            <v>3.27</v>
          </cell>
          <cell r="W345">
            <v>3.2650000000000001</v>
          </cell>
          <cell r="X345">
            <v>3.34</v>
          </cell>
          <cell r="Y345">
            <v>4.57</v>
          </cell>
          <cell r="Z345">
            <v>4.4550000000000001</v>
          </cell>
          <cell r="AA345">
            <v>4.3449999999999998</v>
          </cell>
          <cell r="AB345">
            <v>4.3650000000000002</v>
          </cell>
          <cell r="AC345">
            <v>4.3499999999999996</v>
          </cell>
        </row>
        <row r="346">
          <cell r="A346">
            <v>36748</v>
          </cell>
          <cell r="B346">
            <v>4.3899999999999997</v>
          </cell>
          <cell r="C346">
            <v>3.5049999999999999</v>
          </cell>
          <cell r="D346">
            <v>4.7699999999999996</v>
          </cell>
          <cell r="E346">
            <v>3.165</v>
          </cell>
          <cell r="F346">
            <v>4.46</v>
          </cell>
          <cell r="G346">
            <v>0.37999999999999989</v>
          </cell>
          <cell r="H346">
            <v>1.2649999999999997</v>
          </cell>
          <cell r="I346">
            <v>0.88499999999999979</v>
          </cell>
          <cell r="J346">
            <v>7.0000000000000284E-2</v>
          </cell>
          <cell r="K346">
            <v>0.95500000000000007</v>
          </cell>
          <cell r="L346">
            <v>0.33999999999999986</v>
          </cell>
          <cell r="M346">
            <v>4.08</v>
          </cell>
          <cell r="N346">
            <v>4.6100000000000003</v>
          </cell>
          <cell r="O346">
            <v>4.3250000000000002</v>
          </cell>
          <cell r="P346">
            <v>3.1749999999999998</v>
          </cell>
          <cell r="Q346">
            <v>3.3450000000000002</v>
          </cell>
          <cell r="R346">
            <v>-0.15999999999999925</v>
          </cell>
          <cell r="S346">
            <v>0.53000000000000025</v>
          </cell>
          <cell r="T346">
            <v>3.375</v>
          </cell>
          <cell r="U346">
            <v>4.4749999999999996</v>
          </cell>
          <cell r="V346">
            <v>3.17</v>
          </cell>
          <cell r="W346">
            <v>3.125</v>
          </cell>
          <cell r="X346">
            <v>3.2050000000000001</v>
          </cell>
          <cell r="Y346">
            <v>4.57</v>
          </cell>
          <cell r="Z346">
            <v>4.4649999999999999</v>
          </cell>
          <cell r="AA346">
            <v>4.3449999999999998</v>
          </cell>
          <cell r="AB346">
            <v>4.37</v>
          </cell>
          <cell r="AC346">
            <v>4.3550000000000004</v>
          </cell>
        </row>
        <row r="347">
          <cell r="A347">
            <v>36749</v>
          </cell>
          <cell r="B347">
            <v>4.3550000000000004</v>
          </cell>
          <cell r="C347">
            <v>3.51</v>
          </cell>
          <cell r="D347">
            <v>4.7649999999999997</v>
          </cell>
          <cell r="E347">
            <v>2.9550000000000001</v>
          </cell>
          <cell r="F347">
            <v>4.41</v>
          </cell>
          <cell r="G347">
            <v>0.40999999999999925</v>
          </cell>
          <cell r="H347">
            <v>1.2549999999999999</v>
          </cell>
          <cell r="I347">
            <v>0.84500000000000064</v>
          </cell>
          <cell r="J347">
            <v>5.4999999999999716E-2</v>
          </cell>
          <cell r="K347">
            <v>0.90000000000000036</v>
          </cell>
          <cell r="L347">
            <v>0.55499999999999972</v>
          </cell>
          <cell r="M347">
            <v>4.1749999999999998</v>
          </cell>
          <cell r="N347">
            <v>4.585</v>
          </cell>
          <cell r="O347">
            <v>4.0449999999999999</v>
          </cell>
          <cell r="P347">
            <v>2.92</v>
          </cell>
          <cell r="Q347">
            <v>3.16</v>
          </cell>
          <cell r="R347">
            <v>-0.17999999999999972</v>
          </cell>
          <cell r="S347">
            <v>0.41000000000000014</v>
          </cell>
          <cell r="T347">
            <v>3.375</v>
          </cell>
          <cell r="U347">
            <v>4.43</v>
          </cell>
          <cell r="V347">
            <v>2.93</v>
          </cell>
          <cell r="W347">
            <v>2.85</v>
          </cell>
          <cell r="X347">
            <v>2.99</v>
          </cell>
          <cell r="Y347">
            <v>4.49</v>
          </cell>
          <cell r="Z347">
            <v>4.42</v>
          </cell>
          <cell r="AA347">
            <v>4.29</v>
          </cell>
          <cell r="AB347">
            <v>4.3150000000000004</v>
          </cell>
          <cell r="AC347">
            <v>4.3</v>
          </cell>
        </row>
        <row r="348">
          <cell r="A348">
            <v>36750</v>
          </cell>
          <cell r="B348">
            <v>4.3600000000000003</v>
          </cell>
          <cell r="C348">
            <v>3.3650000000000002</v>
          </cell>
          <cell r="D348">
            <v>4.74</v>
          </cell>
          <cell r="E348">
            <v>2.8450000000000002</v>
          </cell>
          <cell r="F348">
            <v>4.41</v>
          </cell>
          <cell r="G348">
            <v>0.37999999999999989</v>
          </cell>
          <cell r="H348">
            <v>1.375</v>
          </cell>
          <cell r="I348">
            <v>0.99500000000000011</v>
          </cell>
          <cell r="J348">
            <v>4.9999999999999822E-2</v>
          </cell>
          <cell r="K348">
            <v>1.0449999999999999</v>
          </cell>
          <cell r="L348">
            <v>0.52</v>
          </cell>
          <cell r="M348">
            <v>3.9649999999999999</v>
          </cell>
          <cell r="N348">
            <v>4.5750000000000002</v>
          </cell>
          <cell r="O348">
            <v>4.0949999999999998</v>
          </cell>
          <cell r="P348">
            <v>2.855</v>
          </cell>
          <cell r="Q348">
            <v>3.03</v>
          </cell>
          <cell r="R348">
            <v>-0.16500000000000004</v>
          </cell>
          <cell r="S348">
            <v>0.61000000000000032</v>
          </cell>
          <cell r="T348">
            <v>2.96</v>
          </cell>
          <cell r="U348">
            <v>4.4450000000000003</v>
          </cell>
          <cell r="V348">
            <v>2.84</v>
          </cell>
          <cell r="W348">
            <v>2.85</v>
          </cell>
          <cell r="X348">
            <v>2.855</v>
          </cell>
          <cell r="Y348">
            <v>4.5049999999999999</v>
          </cell>
          <cell r="Z348">
            <v>4.4349999999999996</v>
          </cell>
          <cell r="AA348">
            <v>4.2949999999999999</v>
          </cell>
          <cell r="AB348">
            <v>4.3150000000000004</v>
          </cell>
          <cell r="AC348">
            <v>4.3099999999999996</v>
          </cell>
        </row>
        <row r="349">
          <cell r="A349">
            <v>36751</v>
          </cell>
          <cell r="B349">
            <v>4.3600000000000003</v>
          </cell>
          <cell r="C349">
            <v>3.3650000000000002</v>
          </cell>
          <cell r="D349">
            <v>4.74</v>
          </cell>
          <cell r="E349">
            <v>2.8450000000000002</v>
          </cell>
          <cell r="F349">
            <v>4.41</v>
          </cell>
          <cell r="G349">
            <v>0.37999999999999989</v>
          </cell>
          <cell r="H349">
            <v>1.375</v>
          </cell>
          <cell r="I349">
            <v>0.99500000000000011</v>
          </cell>
          <cell r="J349">
            <v>4.9999999999999822E-2</v>
          </cell>
          <cell r="K349">
            <v>1.0449999999999999</v>
          </cell>
          <cell r="L349">
            <v>0.52</v>
          </cell>
          <cell r="M349">
            <v>3.9649999999999999</v>
          </cell>
          <cell r="N349">
            <v>4.5750000000000002</v>
          </cell>
          <cell r="O349">
            <v>4.0949999999999998</v>
          </cell>
          <cell r="P349">
            <v>2.855</v>
          </cell>
          <cell r="Q349">
            <v>3.03</v>
          </cell>
          <cell r="R349">
            <v>-0.16500000000000004</v>
          </cell>
          <cell r="S349">
            <v>0.61000000000000032</v>
          </cell>
          <cell r="T349">
            <v>2.96</v>
          </cell>
          <cell r="U349">
            <v>4.4450000000000003</v>
          </cell>
          <cell r="V349">
            <v>2.84</v>
          </cell>
          <cell r="W349">
            <v>2.85</v>
          </cell>
          <cell r="X349">
            <v>2.855</v>
          </cell>
          <cell r="Y349">
            <v>4.5049999999999999</v>
          </cell>
          <cell r="Z349">
            <v>4.4349999999999996</v>
          </cell>
          <cell r="AA349">
            <v>4.2949999999999999</v>
          </cell>
          <cell r="AB349">
            <v>4.3150000000000004</v>
          </cell>
          <cell r="AC349">
            <v>4.3099999999999996</v>
          </cell>
        </row>
        <row r="350">
          <cell r="A350">
            <v>36752</v>
          </cell>
          <cell r="B350">
            <v>4.3600000000000003</v>
          </cell>
          <cell r="C350">
            <v>3.3650000000000002</v>
          </cell>
          <cell r="D350">
            <v>4.74</v>
          </cell>
          <cell r="E350">
            <v>2.8450000000000002</v>
          </cell>
          <cell r="F350">
            <v>4.41</v>
          </cell>
          <cell r="G350">
            <v>0.37999999999999989</v>
          </cell>
          <cell r="H350">
            <v>1.375</v>
          </cell>
          <cell r="I350">
            <v>0.99500000000000011</v>
          </cell>
          <cell r="J350">
            <v>4.9999999999999822E-2</v>
          </cell>
          <cell r="K350">
            <v>1.0449999999999999</v>
          </cell>
          <cell r="L350">
            <v>0.52</v>
          </cell>
          <cell r="M350">
            <v>3.9649999999999999</v>
          </cell>
          <cell r="N350">
            <v>4.5750000000000002</v>
          </cell>
          <cell r="O350">
            <v>4.0949999999999998</v>
          </cell>
          <cell r="P350">
            <v>2.855</v>
          </cell>
          <cell r="Q350">
            <v>3.03</v>
          </cell>
          <cell r="R350">
            <v>-0.16500000000000004</v>
          </cell>
          <cell r="S350">
            <v>0.61000000000000032</v>
          </cell>
          <cell r="T350">
            <v>2.96</v>
          </cell>
          <cell r="U350">
            <v>4.4450000000000003</v>
          </cell>
          <cell r="V350">
            <v>2.84</v>
          </cell>
          <cell r="W350">
            <v>2.85</v>
          </cell>
          <cell r="X350">
            <v>2.855</v>
          </cell>
          <cell r="Y350">
            <v>4.5049999999999999</v>
          </cell>
          <cell r="Z350">
            <v>4.4349999999999996</v>
          </cell>
          <cell r="AA350">
            <v>4.2949999999999999</v>
          </cell>
          <cell r="AB350">
            <v>4.3150000000000004</v>
          </cell>
          <cell r="AC350">
            <v>4.3099999999999996</v>
          </cell>
        </row>
        <row r="351">
          <cell r="A351">
            <v>36753</v>
          </cell>
          <cell r="B351">
            <v>4.3499999999999996</v>
          </cell>
          <cell r="C351">
            <v>3.46</v>
          </cell>
          <cell r="D351">
            <v>4.7649999999999997</v>
          </cell>
          <cell r="E351">
            <v>2.94</v>
          </cell>
          <cell r="F351">
            <v>4.4050000000000002</v>
          </cell>
          <cell r="G351">
            <v>0.41500000000000004</v>
          </cell>
          <cell r="H351">
            <v>1.3049999999999997</v>
          </cell>
          <cell r="I351">
            <v>0.88999999999999968</v>
          </cell>
          <cell r="J351">
            <v>5.5000000000000604E-2</v>
          </cell>
          <cell r="K351">
            <v>0.94500000000000028</v>
          </cell>
          <cell r="L351">
            <v>0.52</v>
          </cell>
          <cell r="M351">
            <v>4.0599999999999996</v>
          </cell>
          <cell r="N351">
            <v>4.5750000000000002</v>
          </cell>
          <cell r="O351">
            <v>4.1349999999999998</v>
          </cell>
          <cell r="P351">
            <v>2.92</v>
          </cell>
          <cell r="Q351">
            <v>3.09</v>
          </cell>
          <cell r="R351">
            <v>-0.1899999999999995</v>
          </cell>
          <cell r="S351">
            <v>0.51500000000000057</v>
          </cell>
          <cell r="T351">
            <v>3.01</v>
          </cell>
          <cell r="U351">
            <v>4.43</v>
          </cell>
          <cell r="V351">
            <v>2.9350000000000001</v>
          </cell>
          <cell r="W351">
            <v>2.9350000000000001</v>
          </cell>
          <cell r="X351">
            <v>2.97</v>
          </cell>
          <cell r="Y351">
            <v>4.4749999999999996</v>
          </cell>
          <cell r="Z351">
            <v>4.415</v>
          </cell>
          <cell r="AA351">
            <v>4.2850000000000001</v>
          </cell>
          <cell r="AB351">
            <v>4.3099999999999996</v>
          </cell>
          <cell r="AC351">
            <v>4.3</v>
          </cell>
        </row>
        <row r="352">
          <cell r="A352">
            <v>36754</v>
          </cell>
          <cell r="B352">
            <v>4.1900000000000004</v>
          </cell>
          <cell r="C352">
            <v>3.41</v>
          </cell>
          <cell r="D352">
            <v>4.68</v>
          </cell>
          <cell r="E352">
            <v>2.9550000000000001</v>
          </cell>
          <cell r="F352">
            <v>4.2300000000000004</v>
          </cell>
          <cell r="G352">
            <v>0.48999999999999932</v>
          </cell>
          <cell r="H352">
            <v>1.2699999999999996</v>
          </cell>
          <cell r="I352">
            <v>0.78000000000000025</v>
          </cell>
          <cell r="J352">
            <v>4.0000000000000036E-2</v>
          </cell>
          <cell r="K352">
            <v>0.82000000000000028</v>
          </cell>
          <cell r="L352">
            <v>0.45500000000000007</v>
          </cell>
          <cell r="M352">
            <v>4.0999999999999996</v>
          </cell>
          <cell r="N352">
            <v>4.49</v>
          </cell>
          <cell r="O352">
            <v>4.1900000000000004</v>
          </cell>
          <cell r="P352">
            <v>2.9249999999999998</v>
          </cell>
          <cell r="Q352">
            <v>3.1</v>
          </cell>
          <cell r="R352">
            <v>-0.1899999999999995</v>
          </cell>
          <cell r="S352">
            <v>0.39000000000000057</v>
          </cell>
          <cell r="T352">
            <v>3.06</v>
          </cell>
          <cell r="U352">
            <v>4.24</v>
          </cell>
          <cell r="V352">
            <v>2.93</v>
          </cell>
          <cell r="W352">
            <v>2.9350000000000001</v>
          </cell>
          <cell r="X352">
            <v>2.97</v>
          </cell>
          <cell r="Y352">
            <v>4.3150000000000004</v>
          </cell>
          <cell r="Z352">
            <v>4.24</v>
          </cell>
          <cell r="AA352">
            <v>4.1150000000000002</v>
          </cell>
          <cell r="AB352">
            <v>4.13</v>
          </cell>
          <cell r="AC352">
            <v>4.125</v>
          </cell>
        </row>
        <row r="353">
          <cell r="A353">
            <v>36755</v>
          </cell>
          <cell r="B353">
            <v>4.2249999999999996</v>
          </cell>
          <cell r="C353">
            <v>3.41</v>
          </cell>
          <cell r="D353">
            <v>4.7300000000000004</v>
          </cell>
          <cell r="E353">
            <v>3.05</v>
          </cell>
          <cell r="F353">
            <v>4.2450000000000001</v>
          </cell>
          <cell r="G353">
            <v>0.50500000000000078</v>
          </cell>
          <cell r="H353">
            <v>1.3200000000000003</v>
          </cell>
          <cell r="I353">
            <v>0.8149999999999995</v>
          </cell>
          <cell r="J353">
            <v>2.0000000000000462E-2</v>
          </cell>
          <cell r="K353">
            <v>0.83499999999999996</v>
          </cell>
          <cell r="L353">
            <v>0.36000000000000032</v>
          </cell>
          <cell r="M353">
            <v>4.0650000000000004</v>
          </cell>
          <cell r="N353">
            <v>4.46</v>
          </cell>
          <cell r="O353">
            <v>4.3150000000000004</v>
          </cell>
          <cell r="P353">
            <v>3.04</v>
          </cell>
          <cell r="Q353">
            <v>3.18</v>
          </cell>
          <cell r="R353">
            <v>-0.27000000000000046</v>
          </cell>
          <cell r="S353">
            <v>0.39499999999999957</v>
          </cell>
          <cell r="T353">
            <v>3.06</v>
          </cell>
          <cell r="U353">
            <v>4.2350000000000003</v>
          </cell>
          <cell r="V353">
            <v>3.0150000000000001</v>
          </cell>
          <cell r="W353">
            <v>3.04</v>
          </cell>
          <cell r="X353">
            <v>3.07</v>
          </cell>
          <cell r="Y353">
            <v>4.3099999999999996</v>
          </cell>
          <cell r="Z353">
            <v>4.24</v>
          </cell>
          <cell r="AA353">
            <v>4.1150000000000002</v>
          </cell>
          <cell r="AB353">
            <v>4.1399999999999997</v>
          </cell>
          <cell r="AC353">
            <v>4.13</v>
          </cell>
        </row>
        <row r="354">
          <cell r="A354">
            <v>36756</v>
          </cell>
          <cell r="B354">
            <v>4.335</v>
          </cell>
          <cell r="C354">
            <v>3.4449999999999998</v>
          </cell>
          <cell r="D354">
            <v>4.9249999999999998</v>
          </cell>
          <cell r="E354">
            <v>3.26</v>
          </cell>
          <cell r="F354">
            <v>4.375</v>
          </cell>
          <cell r="G354">
            <v>0.58999999999999986</v>
          </cell>
          <cell r="H354">
            <v>1.48</v>
          </cell>
          <cell r="I354">
            <v>0.89000000000000012</v>
          </cell>
          <cell r="J354">
            <v>4.0000000000000036E-2</v>
          </cell>
          <cell r="K354">
            <v>0.93000000000000016</v>
          </cell>
          <cell r="L354">
            <v>0.18500000000000005</v>
          </cell>
          <cell r="M354">
            <v>4.3150000000000004</v>
          </cell>
          <cell r="N354">
            <v>4.6150000000000002</v>
          </cell>
          <cell r="O354">
            <v>4.6500000000000004</v>
          </cell>
          <cell r="P354">
            <v>3.2149999999999999</v>
          </cell>
          <cell r="Q354">
            <v>3.42</v>
          </cell>
          <cell r="R354">
            <v>-0.30999999999999961</v>
          </cell>
          <cell r="S354">
            <v>0.29999999999999982</v>
          </cell>
          <cell r="T354">
            <v>3.4</v>
          </cell>
          <cell r="U354">
            <v>4.3650000000000002</v>
          </cell>
          <cell r="V354">
            <v>3.23</v>
          </cell>
          <cell r="W354">
            <v>3.26</v>
          </cell>
          <cell r="X354">
            <v>3.29</v>
          </cell>
          <cell r="Y354">
            <v>4.4400000000000004</v>
          </cell>
          <cell r="Z354">
            <v>4.37</v>
          </cell>
          <cell r="AA354">
            <v>4.2450000000000001</v>
          </cell>
          <cell r="AB354">
            <v>4.2750000000000004</v>
          </cell>
          <cell r="AC354">
            <v>4.26</v>
          </cell>
        </row>
        <row r="355">
          <cell r="A355">
            <v>36757</v>
          </cell>
          <cell r="B355">
            <v>4.3150000000000004</v>
          </cell>
          <cell r="C355">
            <v>3.3149999999999999</v>
          </cell>
          <cell r="D355">
            <v>4.9249999999999998</v>
          </cell>
          <cell r="E355">
            <v>3.28</v>
          </cell>
          <cell r="F355">
            <v>4.38</v>
          </cell>
          <cell r="G355">
            <v>0.60999999999999943</v>
          </cell>
          <cell r="H355">
            <v>1.6099999999999999</v>
          </cell>
          <cell r="I355">
            <v>1.0000000000000004</v>
          </cell>
          <cell r="J355">
            <v>6.4999999999999503E-2</v>
          </cell>
          <cell r="K355">
            <v>1.0649999999999999</v>
          </cell>
          <cell r="L355">
            <v>3.5000000000000142E-2</v>
          </cell>
          <cell r="M355">
            <v>4.26</v>
          </cell>
          <cell r="N355">
            <v>4.62</v>
          </cell>
          <cell r="O355">
            <v>4.7300000000000004</v>
          </cell>
          <cell r="P355">
            <v>3.23</v>
          </cell>
          <cell r="Q355">
            <v>3.48</v>
          </cell>
          <cell r="R355">
            <v>-0.30499999999999972</v>
          </cell>
          <cell r="S355">
            <v>0.36000000000000032</v>
          </cell>
          <cell r="T355">
            <v>3.395</v>
          </cell>
          <cell r="U355">
            <v>4.3849999999999998</v>
          </cell>
          <cell r="V355">
            <v>3.1949999999999998</v>
          </cell>
          <cell r="W355">
            <v>3.24</v>
          </cell>
          <cell r="X355">
            <v>3.3149999999999999</v>
          </cell>
          <cell r="Y355">
            <v>4.4450000000000003</v>
          </cell>
          <cell r="Z355">
            <v>4.3949999999999996</v>
          </cell>
          <cell r="AA355">
            <v>4.2549999999999999</v>
          </cell>
          <cell r="AB355">
            <v>4.2949999999999999</v>
          </cell>
          <cell r="AC355">
            <v>4.2699999999999996</v>
          </cell>
        </row>
        <row r="356">
          <cell r="A356">
            <v>36758</v>
          </cell>
          <cell r="B356">
            <v>4.3150000000000004</v>
          </cell>
          <cell r="C356">
            <v>3.3149999999999999</v>
          </cell>
          <cell r="D356">
            <v>4.9249999999999998</v>
          </cell>
          <cell r="E356">
            <v>3.28</v>
          </cell>
          <cell r="F356">
            <v>4.38</v>
          </cell>
          <cell r="G356">
            <v>0.60999999999999943</v>
          </cell>
          <cell r="H356">
            <v>1.6099999999999999</v>
          </cell>
          <cell r="I356">
            <v>1.0000000000000004</v>
          </cell>
          <cell r="J356">
            <v>6.4999999999999503E-2</v>
          </cell>
          <cell r="K356">
            <v>1.0649999999999999</v>
          </cell>
          <cell r="L356">
            <v>3.5000000000000142E-2</v>
          </cell>
          <cell r="M356">
            <v>4.26</v>
          </cell>
          <cell r="N356">
            <v>4.62</v>
          </cell>
          <cell r="O356">
            <v>4.7300000000000004</v>
          </cell>
          <cell r="P356">
            <v>3.23</v>
          </cell>
          <cell r="Q356">
            <v>3.48</v>
          </cell>
          <cell r="R356">
            <v>-0.30499999999999972</v>
          </cell>
          <cell r="S356">
            <v>0.36000000000000032</v>
          </cell>
          <cell r="T356">
            <v>3.395</v>
          </cell>
          <cell r="U356">
            <v>4.3849999999999998</v>
          </cell>
          <cell r="V356">
            <v>3.1949999999999998</v>
          </cell>
          <cell r="W356">
            <v>3.24</v>
          </cell>
          <cell r="X356">
            <v>3.3149999999999999</v>
          </cell>
          <cell r="Y356">
            <v>4.4450000000000003</v>
          </cell>
          <cell r="Z356">
            <v>4.3949999999999996</v>
          </cell>
          <cell r="AA356">
            <v>4.2549999999999999</v>
          </cell>
          <cell r="AB356">
            <v>4.2949999999999999</v>
          </cell>
          <cell r="AC356">
            <v>4.2699999999999996</v>
          </cell>
        </row>
        <row r="357">
          <cell r="A357">
            <v>36759</v>
          </cell>
          <cell r="B357">
            <v>4.3150000000000004</v>
          </cell>
          <cell r="C357">
            <v>3.3149999999999999</v>
          </cell>
          <cell r="D357">
            <v>4.9249999999999998</v>
          </cell>
          <cell r="E357">
            <v>3.28</v>
          </cell>
          <cell r="F357">
            <v>4.38</v>
          </cell>
          <cell r="G357">
            <v>0.60999999999999943</v>
          </cell>
          <cell r="H357">
            <v>1.6099999999999999</v>
          </cell>
          <cell r="I357">
            <v>1.0000000000000004</v>
          </cell>
          <cell r="J357">
            <v>6.4999999999999503E-2</v>
          </cell>
          <cell r="K357">
            <v>1.0649999999999999</v>
          </cell>
          <cell r="L357">
            <v>3.5000000000000142E-2</v>
          </cell>
          <cell r="M357">
            <v>4.26</v>
          </cell>
          <cell r="N357">
            <v>4.62</v>
          </cell>
          <cell r="O357">
            <v>4.7300000000000004</v>
          </cell>
          <cell r="P357">
            <v>3.23</v>
          </cell>
          <cell r="Q357">
            <v>3.48</v>
          </cell>
          <cell r="R357">
            <v>-0.30499999999999972</v>
          </cell>
          <cell r="S357">
            <v>0.36000000000000032</v>
          </cell>
          <cell r="T357">
            <v>3.395</v>
          </cell>
          <cell r="U357">
            <v>4.3849999999999998</v>
          </cell>
          <cell r="V357">
            <v>3.1949999999999998</v>
          </cell>
          <cell r="W357">
            <v>3.24</v>
          </cell>
          <cell r="X357">
            <v>3.3149999999999999</v>
          </cell>
          <cell r="Y357">
            <v>4.4450000000000003</v>
          </cell>
          <cell r="Z357">
            <v>4.3949999999999996</v>
          </cell>
          <cell r="AA357">
            <v>4.2549999999999999</v>
          </cell>
          <cell r="AB357">
            <v>4.2949999999999999</v>
          </cell>
          <cell r="AC357">
            <v>4.2699999999999996</v>
          </cell>
        </row>
        <row r="358">
          <cell r="A358">
            <v>36760</v>
          </cell>
          <cell r="B358">
            <v>4.5149999999999997</v>
          </cell>
          <cell r="C358">
            <v>3.5649999999999999</v>
          </cell>
          <cell r="D358">
            <v>5.29</v>
          </cell>
          <cell r="E358">
            <v>3.41</v>
          </cell>
          <cell r="F358">
            <v>4.66</v>
          </cell>
          <cell r="G358">
            <v>0.77500000000000036</v>
          </cell>
          <cell r="H358">
            <v>1.7250000000000001</v>
          </cell>
          <cell r="I358">
            <v>0.94999999999999973</v>
          </cell>
          <cell r="J358">
            <v>0.14500000000000046</v>
          </cell>
          <cell r="K358">
            <v>1.0950000000000002</v>
          </cell>
          <cell r="L358">
            <v>0.1549999999999998</v>
          </cell>
          <cell r="M358">
            <v>4.62</v>
          </cell>
          <cell r="N358">
            <v>4.96</v>
          </cell>
          <cell r="O358">
            <v>4.87</v>
          </cell>
          <cell r="P358">
            <v>3.32</v>
          </cell>
          <cell r="Q358">
            <v>3.59</v>
          </cell>
          <cell r="R358">
            <v>-0.33000000000000007</v>
          </cell>
          <cell r="S358">
            <v>0.33999999999999986</v>
          </cell>
          <cell r="T358">
            <v>3.49</v>
          </cell>
          <cell r="U358">
            <v>4.5750000000000002</v>
          </cell>
          <cell r="V358">
            <v>3.3450000000000002</v>
          </cell>
          <cell r="W358">
            <v>3.375</v>
          </cell>
          <cell r="X358">
            <v>3.48</v>
          </cell>
          <cell r="Y358">
            <v>4.6399999999999997</v>
          </cell>
          <cell r="Z358">
            <v>4.625</v>
          </cell>
          <cell r="AA358">
            <v>4.4349999999999996</v>
          </cell>
          <cell r="AB358">
            <v>4.5049999999999999</v>
          </cell>
          <cell r="AC358">
            <v>4.4649999999999999</v>
          </cell>
        </row>
        <row r="359">
          <cell r="A359">
            <v>36761</v>
          </cell>
          <cell r="B359">
            <v>4.6849999999999996</v>
          </cell>
          <cell r="C359">
            <v>3.68</v>
          </cell>
          <cell r="D359">
            <v>5.7750000000000004</v>
          </cell>
          <cell r="E359">
            <v>3.5750000000000002</v>
          </cell>
          <cell r="F359">
            <v>4.8049999999999997</v>
          </cell>
          <cell r="G359">
            <v>1.0900000000000007</v>
          </cell>
          <cell r="H359">
            <v>2.0950000000000002</v>
          </cell>
          <cell r="I359">
            <v>1.0049999999999994</v>
          </cell>
          <cell r="J359">
            <v>0.12000000000000011</v>
          </cell>
          <cell r="K359">
            <v>1.1249999999999996</v>
          </cell>
          <cell r="L359">
            <v>0.10499999999999998</v>
          </cell>
          <cell r="M359">
            <v>5.1550000000000002</v>
          </cell>
          <cell r="N359">
            <v>5.52</v>
          </cell>
          <cell r="O359">
            <v>4.8449999999999998</v>
          </cell>
          <cell r="P359">
            <v>3.47</v>
          </cell>
          <cell r="Q359">
            <v>3.7</v>
          </cell>
          <cell r="R359">
            <v>-0.25500000000000078</v>
          </cell>
          <cell r="S359">
            <v>0.36499999999999932</v>
          </cell>
          <cell r="T359">
            <v>3.49</v>
          </cell>
          <cell r="U359">
            <v>4.7850000000000001</v>
          </cell>
          <cell r="V359">
            <v>3.49</v>
          </cell>
          <cell r="W359">
            <v>3.49</v>
          </cell>
          <cell r="X359">
            <v>3.605</v>
          </cell>
          <cell r="Y359">
            <v>4.82</v>
          </cell>
          <cell r="Z359">
            <v>4.8099999999999996</v>
          </cell>
          <cell r="AA359">
            <v>4.6550000000000002</v>
          </cell>
          <cell r="AB359">
            <v>4.6950000000000003</v>
          </cell>
          <cell r="AC359">
            <v>4.6849999999999996</v>
          </cell>
        </row>
        <row r="360">
          <cell r="A360">
            <v>36762</v>
          </cell>
          <cell r="B360">
            <v>4.6050000000000004</v>
          </cell>
          <cell r="C360">
            <v>3.6</v>
          </cell>
          <cell r="D360">
            <v>5.76</v>
          </cell>
          <cell r="E360">
            <v>3.4350000000000001</v>
          </cell>
          <cell r="F360">
            <v>4.67</v>
          </cell>
          <cell r="G360">
            <v>1.1549999999999994</v>
          </cell>
          <cell r="H360">
            <v>2.1599999999999997</v>
          </cell>
          <cell r="I360">
            <v>1.0050000000000003</v>
          </cell>
          <cell r="J360">
            <v>6.4999999999999503E-2</v>
          </cell>
          <cell r="K360">
            <v>1.0699999999999998</v>
          </cell>
          <cell r="L360">
            <v>0.16500000000000004</v>
          </cell>
          <cell r="M360">
            <v>5.21</v>
          </cell>
          <cell r="N360">
            <v>5.4249999999999998</v>
          </cell>
          <cell r="O360">
            <v>4.6950000000000003</v>
          </cell>
          <cell r="P360">
            <v>3.3849999999999998</v>
          </cell>
          <cell r="Q360">
            <v>3.61</v>
          </cell>
          <cell r="R360">
            <v>-0.33499999999999996</v>
          </cell>
          <cell r="S360">
            <v>0.21499999999999986</v>
          </cell>
          <cell r="T360">
            <v>3.4350000000000001</v>
          </cell>
          <cell r="U360">
            <v>4.67</v>
          </cell>
          <cell r="V360">
            <v>3.3650000000000002</v>
          </cell>
          <cell r="W360">
            <v>3.395</v>
          </cell>
          <cell r="X360">
            <v>3.47</v>
          </cell>
          <cell r="Y360">
            <v>4.72</v>
          </cell>
          <cell r="Z360">
            <v>4.6550000000000002</v>
          </cell>
          <cell r="AA360">
            <v>4.5250000000000004</v>
          </cell>
          <cell r="AB360">
            <v>4.57</v>
          </cell>
          <cell r="AC360">
            <v>4.55</v>
          </cell>
        </row>
        <row r="361">
          <cell r="A361">
            <v>36763</v>
          </cell>
          <cell r="B361">
            <v>4.3499999999999996</v>
          </cell>
          <cell r="C361">
            <v>3.32</v>
          </cell>
          <cell r="D361">
            <v>5.75</v>
          </cell>
          <cell r="E361">
            <v>3.145</v>
          </cell>
          <cell r="F361">
            <v>4.4450000000000003</v>
          </cell>
          <cell r="G361">
            <v>1.4000000000000004</v>
          </cell>
          <cell r="H361">
            <v>2.4300000000000002</v>
          </cell>
          <cell r="I361">
            <v>1.0299999999999998</v>
          </cell>
          <cell r="J361">
            <v>9.5000000000000639E-2</v>
          </cell>
          <cell r="K361">
            <v>1.1250000000000004</v>
          </cell>
          <cell r="L361">
            <v>0.17499999999999982</v>
          </cell>
          <cell r="M361">
            <v>5.16</v>
          </cell>
          <cell r="N361">
            <v>5.2549999999999999</v>
          </cell>
          <cell r="O361">
            <v>4.375</v>
          </cell>
          <cell r="P361">
            <v>3.12</v>
          </cell>
          <cell r="Q361">
            <v>3.2450000000000001</v>
          </cell>
          <cell r="R361">
            <v>-0.49500000000000011</v>
          </cell>
          <cell r="S361">
            <v>9.4999999999999751E-2</v>
          </cell>
          <cell r="T361">
            <v>3.16</v>
          </cell>
          <cell r="U361">
            <v>4.4649999999999999</v>
          </cell>
          <cell r="V361">
            <v>3.04</v>
          </cell>
          <cell r="W361">
            <v>3.14</v>
          </cell>
          <cell r="X361">
            <v>3.165</v>
          </cell>
          <cell r="Y361">
            <v>4.5149999999999997</v>
          </cell>
          <cell r="Z361">
            <v>4.4400000000000004</v>
          </cell>
          <cell r="AA361">
            <v>4.32</v>
          </cell>
          <cell r="AB361">
            <v>4.3449999999999998</v>
          </cell>
          <cell r="AC361">
            <v>4.34</v>
          </cell>
        </row>
        <row r="362">
          <cell r="A362">
            <v>36764</v>
          </cell>
          <cell r="B362">
            <v>4.4550000000000001</v>
          </cell>
          <cell r="C362">
            <v>3.1949999999999998</v>
          </cell>
          <cell r="D362">
            <v>6.4749999999999996</v>
          </cell>
          <cell r="E362">
            <v>3.12</v>
          </cell>
          <cell r="F362">
            <v>4.5350000000000001</v>
          </cell>
          <cell r="G362">
            <v>2.0199999999999996</v>
          </cell>
          <cell r="H362">
            <v>3.28</v>
          </cell>
          <cell r="I362">
            <v>1.2600000000000002</v>
          </cell>
          <cell r="J362">
            <v>8.0000000000000071E-2</v>
          </cell>
          <cell r="K362">
            <v>1.3400000000000003</v>
          </cell>
          <cell r="L362">
            <v>7.4999999999999734E-2</v>
          </cell>
          <cell r="M362">
            <v>5.26</v>
          </cell>
          <cell r="N362">
            <v>5.46</v>
          </cell>
          <cell r="O362">
            <v>4.4349999999999996</v>
          </cell>
          <cell r="P362">
            <v>3.13</v>
          </cell>
          <cell r="Q362">
            <v>3.2450000000000001</v>
          </cell>
          <cell r="R362">
            <v>-1.0149999999999997</v>
          </cell>
          <cell r="S362">
            <v>0.20000000000000018</v>
          </cell>
          <cell r="T362">
            <v>3.18</v>
          </cell>
          <cell r="U362">
            <v>4.53</v>
          </cell>
          <cell r="V362">
            <v>3.03</v>
          </cell>
          <cell r="W362">
            <v>3.0950000000000002</v>
          </cell>
          <cell r="X362">
            <v>3.145</v>
          </cell>
          <cell r="Y362">
            <v>4.5999999999999996</v>
          </cell>
          <cell r="Z362">
            <v>4.5250000000000004</v>
          </cell>
          <cell r="AA362">
            <v>4.4000000000000004</v>
          </cell>
          <cell r="AB362">
            <v>4.4400000000000004</v>
          </cell>
          <cell r="AC362">
            <v>4.4249999999999998</v>
          </cell>
        </row>
        <row r="363">
          <cell r="A363">
            <v>36765</v>
          </cell>
          <cell r="B363">
            <v>4.4550000000000001</v>
          </cell>
          <cell r="C363">
            <v>3.1949999999999998</v>
          </cell>
          <cell r="D363">
            <v>6.4749999999999996</v>
          </cell>
          <cell r="E363">
            <v>3.12</v>
          </cell>
          <cell r="F363">
            <v>4.5350000000000001</v>
          </cell>
          <cell r="G363">
            <v>2.0199999999999996</v>
          </cell>
          <cell r="H363">
            <v>3.28</v>
          </cell>
          <cell r="I363">
            <v>1.2600000000000002</v>
          </cell>
          <cell r="J363">
            <v>8.0000000000000071E-2</v>
          </cell>
          <cell r="K363">
            <v>1.3400000000000003</v>
          </cell>
          <cell r="L363">
            <v>7.4999999999999734E-2</v>
          </cell>
          <cell r="M363">
            <v>5.26</v>
          </cell>
          <cell r="N363">
            <v>5.46</v>
          </cell>
          <cell r="O363">
            <v>4.4349999999999996</v>
          </cell>
          <cell r="P363">
            <v>3.13</v>
          </cell>
          <cell r="Q363">
            <v>3.2450000000000001</v>
          </cell>
          <cell r="R363">
            <v>-1.0149999999999997</v>
          </cell>
          <cell r="S363">
            <v>0.20000000000000018</v>
          </cell>
          <cell r="T363">
            <v>3.18</v>
          </cell>
          <cell r="U363">
            <v>4.53</v>
          </cell>
          <cell r="V363">
            <v>3.03</v>
          </cell>
          <cell r="W363">
            <v>3.0950000000000002</v>
          </cell>
          <cell r="X363">
            <v>3.145</v>
          </cell>
          <cell r="Y363">
            <v>4.5999999999999996</v>
          </cell>
          <cell r="Z363">
            <v>4.5250000000000004</v>
          </cell>
          <cell r="AA363">
            <v>4.4000000000000004</v>
          </cell>
          <cell r="AB363">
            <v>4.4400000000000004</v>
          </cell>
          <cell r="AC363">
            <v>4.4249999999999998</v>
          </cell>
        </row>
        <row r="364">
          <cell r="A364">
            <v>36766</v>
          </cell>
          <cell r="B364">
            <v>4.4550000000000001</v>
          </cell>
          <cell r="C364">
            <v>3.1949999999999998</v>
          </cell>
          <cell r="D364">
            <v>6.4749999999999996</v>
          </cell>
          <cell r="E364">
            <v>3.12</v>
          </cell>
          <cell r="F364">
            <v>4.5350000000000001</v>
          </cell>
          <cell r="G364">
            <v>2.0199999999999996</v>
          </cell>
          <cell r="H364">
            <v>3.28</v>
          </cell>
          <cell r="I364">
            <v>1.2600000000000002</v>
          </cell>
          <cell r="J364">
            <v>8.0000000000000071E-2</v>
          </cell>
          <cell r="K364">
            <v>1.3400000000000003</v>
          </cell>
          <cell r="L364">
            <v>7.4999999999999734E-2</v>
          </cell>
          <cell r="M364">
            <v>5.26</v>
          </cell>
          <cell r="N364">
            <v>5.46</v>
          </cell>
          <cell r="O364">
            <v>4.4349999999999996</v>
          </cell>
          <cell r="P364">
            <v>3.13</v>
          </cell>
          <cell r="Q364">
            <v>3.2450000000000001</v>
          </cell>
          <cell r="R364">
            <v>-1.0149999999999997</v>
          </cell>
          <cell r="S364">
            <v>0.20000000000000018</v>
          </cell>
          <cell r="T364">
            <v>3.18</v>
          </cell>
          <cell r="U364">
            <v>4.53</v>
          </cell>
          <cell r="V364">
            <v>3.03</v>
          </cell>
          <cell r="W364">
            <v>3.0950000000000002</v>
          </cell>
          <cell r="X364">
            <v>3.145</v>
          </cell>
          <cell r="Y364">
            <v>4.5999999999999996</v>
          </cell>
          <cell r="Z364">
            <v>4.5250000000000004</v>
          </cell>
          <cell r="AA364">
            <v>4.4000000000000004</v>
          </cell>
          <cell r="AB364">
            <v>4.4400000000000004</v>
          </cell>
          <cell r="AC364">
            <v>4.4249999999999998</v>
          </cell>
        </row>
        <row r="365">
          <cell r="A365">
            <v>36767</v>
          </cell>
          <cell r="B365">
            <v>4.5199999999999996</v>
          </cell>
          <cell r="C365">
            <v>3.335</v>
          </cell>
          <cell r="D365">
            <v>6.9249999999999998</v>
          </cell>
          <cell r="E365">
            <v>3.2349999999999999</v>
          </cell>
          <cell r="F365">
            <v>4.625</v>
          </cell>
          <cell r="G365">
            <v>2.4050000000000002</v>
          </cell>
          <cell r="H365">
            <v>3.59</v>
          </cell>
          <cell r="I365">
            <v>1.1849999999999996</v>
          </cell>
          <cell r="J365">
            <v>0.10500000000000043</v>
          </cell>
          <cell r="K365">
            <v>1.29</v>
          </cell>
          <cell r="L365">
            <v>0.10000000000000009</v>
          </cell>
          <cell r="M365">
            <v>5.51</v>
          </cell>
          <cell r="N365">
            <v>5.835</v>
          </cell>
          <cell r="O365">
            <v>4.7450000000000001</v>
          </cell>
          <cell r="P365">
            <v>3.2450000000000001</v>
          </cell>
          <cell r="Q365">
            <v>3.47</v>
          </cell>
          <cell r="R365">
            <v>-1.0899999999999999</v>
          </cell>
          <cell r="S365">
            <v>0.32500000000000018</v>
          </cell>
          <cell r="T365">
            <v>3.4249999999999998</v>
          </cell>
          <cell r="U365">
            <v>4.6150000000000002</v>
          </cell>
          <cell r="V365">
            <v>3.145</v>
          </cell>
          <cell r="W365">
            <v>3.1949999999999998</v>
          </cell>
          <cell r="X365">
            <v>3.27</v>
          </cell>
          <cell r="Y365">
            <v>4.7</v>
          </cell>
          <cell r="Z365">
            <v>4.6050000000000004</v>
          </cell>
          <cell r="AA365">
            <v>4.4749999999999996</v>
          </cell>
          <cell r="AB365">
            <v>4.4950000000000001</v>
          </cell>
          <cell r="AC365">
            <v>4.51</v>
          </cell>
        </row>
        <row r="366">
          <cell r="A366">
            <v>36768</v>
          </cell>
          <cell r="B366">
            <v>4.5049999999999999</v>
          </cell>
          <cell r="C366">
            <v>3.4449999999999998</v>
          </cell>
          <cell r="D366">
            <v>7.2850000000000001</v>
          </cell>
          <cell r="E366">
            <v>3.355</v>
          </cell>
          <cell r="F366">
            <v>4.665</v>
          </cell>
          <cell r="G366">
            <v>2.7800000000000002</v>
          </cell>
          <cell r="H366">
            <v>3.8400000000000003</v>
          </cell>
          <cell r="I366">
            <v>1.06</v>
          </cell>
          <cell r="J366">
            <v>0.16000000000000014</v>
          </cell>
          <cell r="K366">
            <v>1.2200000000000002</v>
          </cell>
          <cell r="L366">
            <v>8.9999999999999858E-2</v>
          </cell>
          <cell r="M366">
            <v>6.25</v>
          </cell>
          <cell r="N366">
            <v>6.8550000000000004</v>
          </cell>
          <cell r="O366">
            <v>4.93</v>
          </cell>
          <cell r="P366">
            <v>3.41</v>
          </cell>
          <cell r="Q366">
            <v>3.62</v>
          </cell>
          <cell r="R366">
            <v>-0.42999999999999972</v>
          </cell>
          <cell r="S366">
            <v>0.60500000000000043</v>
          </cell>
          <cell r="T366">
            <v>3.52</v>
          </cell>
          <cell r="U366">
            <v>4.62</v>
          </cell>
          <cell r="V366">
            <v>3.29</v>
          </cell>
          <cell r="W366">
            <v>3.4</v>
          </cell>
          <cell r="X366">
            <v>3.4449999999999998</v>
          </cell>
          <cell r="Y366">
            <v>4.71</v>
          </cell>
          <cell r="Z366">
            <v>4.63</v>
          </cell>
          <cell r="AA366">
            <v>4.51</v>
          </cell>
          <cell r="AB366">
            <v>4.54</v>
          </cell>
          <cell r="AC366">
            <v>4.5449999999999999</v>
          </cell>
        </row>
        <row r="367">
          <cell r="A367">
            <v>36769</v>
          </cell>
          <cell r="B367">
            <v>4.54</v>
          </cell>
          <cell r="C367">
            <v>3.56</v>
          </cell>
          <cell r="D367">
            <v>6.13</v>
          </cell>
          <cell r="E367">
            <v>3.5649999999999999</v>
          </cell>
          <cell r="F367">
            <v>4.6100000000000003</v>
          </cell>
          <cell r="G367">
            <v>1.5899999999999999</v>
          </cell>
          <cell r="H367">
            <v>2.57</v>
          </cell>
          <cell r="I367">
            <v>0.98</v>
          </cell>
          <cell r="J367">
            <v>7.0000000000000284E-2</v>
          </cell>
          <cell r="K367">
            <v>1.0500000000000003</v>
          </cell>
          <cell r="L367">
            <v>-4.9999999999998934E-3</v>
          </cell>
          <cell r="M367">
            <v>5.3150000000000004</v>
          </cell>
          <cell r="N367">
            <v>5.53</v>
          </cell>
          <cell r="O367">
            <v>5.3049999999999997</v>
          </cell>
          <cell r="P367">
            <v>3.63</v>
          </cell>
          <cell r="Q367">
            <v>3.87</v>
          </cell>
          <cell r="R367">
            <v>-0.59999999999999964</v>
          </cell>
          <cell r="S367">
            <v>0.21499999999999986</v>
          </cell>
          <cell r="T367">
            <v>3.8149999999999999</v>
          </cell>
          <cell r="U367">
            <v>4.5949999999999998</v>
          </cell>
          <cell r="V367">
            <v>3.52</v>
          </cell>
          <cell r="W367">
            <v>3.3</v>
          </cell>
          <cell r="X367">
            <v>3.6150000000000002</v>
          </cell>
          <cell r="Y367">
            <v>4.7050000000000001</v>
          </cell>
          <cell r="Z367">
            <v>4.5999999999999996</v>
          </cell>
          <cell r="AA367">
            <v>4.49</v>
          </cell>
          <cell r="AB367">
            <v>4.54</v>
          </cell>
          <cell r="AC367">
            <v>4.53</v>
          </cell>
        </row>
        <row r="368">
          <cell r="A368">
            <v>36770</v>
          </cell>
          <cell r="B368">
            <v>4.6550000000000002</v>
          </cell>
          <cell r="C368">
            <v>3.625</v>
          </cell>
          <cell r="D368">
            <v>6.18</v>
          </cell>
          <cell r="E368">
            <v>3.55</v>
          </cell>
          <cell r="F368">
            <v>4.7850000000000001</v>
          </cell>
          <cell r="G368">
            <v>1.5249999999999995</v>
          </cell>
          <cell r="H368">
            <v>2.5549999999999997</v>
          </cell>
          <cell r="I368">
            <v>1.0300000000000002</v>
          </cell>
          <cell r="J368">
            <v>0.12999999999999989</v>
          </cell>
          <cell r="K368">
            <v>1.1600000000000001</v>
          </cell>
          <cell r="L368">
            <v>7.5000000000000178E-2</v>
          </cell>
          <cell r="M368">
            <v>5.0599999999999996</v>
          </cell>
          <cell r="N368">
            <v>5.415</v>
          </cell>
          <cell r="O368">
            <v>5.6550000000000002</v>
          </cell>
          <cell r="P368">
            <v>3.75</v>
          </cell>
          <cell r="Q368">
            <v>4.1050000000000004</v>
          </cell>
          <cell r="R368">
            <v>-0.76499999999999968</v>
          </cell>
          <cell r="S368">
            <v>0.35500000000000043</v>
          </cell>
          <cell r="T368">
            <v>4.1150000000000002</v>
          </cell>
          <cell r="U368">
            <v>4.76</v>
          </cell>
          <cell r="V368">
            <v>3.49</v>
          </cell>
          <cell r="W368">
            <v>3.43</v>
          </cell>
          <cell r="X368">
            <v>3.59</v>
          </cell>
          <cell r="Y368">
            <v>4.875</v>
          </cell>
          <cell r="Z368">
            <v>4.8</v>
          </cell>
          <cell r="AA368">
            <v>4.625</v>
          </cell>
          <cell r="AB368">
            <v>4.7249999999999996</v>
          </cell>
          <cell r="AC368">
            <v>4.6849999999999996</v>
          </cell>
        </row>
        <row r="369">
          <cell r="A369">
            <v>36771</v>
          </cell>
          <cell r="B369">
            <v>4.6050000000000004</v>
          </cell>
          <cell r="C369">
            <v>3.62</v>
          </cell>
          <cell r="D369">
            <v>5.875</v>
          </cell>
          <cell r="E369">
            <v>3.47</v>
          </cell>
          <cell r="F369">
            <v>4.75</v>
          </cell>
          <cell r="G369">
            <v>1.2699999999999996</v>
          </cell>
          <cell r="H369">
            <v>2.2549999999999999</v>
          </cell>
          <cell r="I369">
            <v>0.98500000000000032</v>
          </cell>
          <cell r="J369">
            <v>0.14499999999999957</v>
          </cell>
          <cell r="K369">
            <v>1.1299999999999999</v>
          </cell>
          <cell r="L369">
            <v>0.14999999999999991</v>
          </cell>
          <cell r="M369">
            <v>5.18</v>
          </cell>
          <cell r="N369">
            <v>5.5250000000000004</v>
          </cell>
          <cell r="O369">
            <v>5.6150000000000002</v>
          </cell>
          <cell r="P369">
            <v>3.7850000000000001</v>
          </cell>
          <cell r="Q369">
            <v>4.1399999999999997</v>
          </cell>
          <cell r="R369">
            <v>-0.34999999999999964</v>
          </cell>
          <cell r="S369">
            <v>0.34500000000000064</v>
          </cell>
          <cell r="T369">
            <v>4.1050000000000004</v>
          </cell>
          <cell r="U369">
            <v>4.7</v>
          </cell>
          <cell r="V369">
            <v>3.4249999999999998</v>
          </cell>
          <cell r="W369">
            <v>3.335</v>
          </cell>
          <cell r="X369">
            <v>3.55</v>
          </cell>
          <cell r="Y369">
            <v>4.84</v>
          </cell>
          <cell r="Z369">
            <v>4.75</v>
          </cell>
          <cell r="AA369">
            <v>4.55</v>
          </cell>
          <cell r="AB369">
            <v>4.6449999999999996</v>
          </cell>
          <cell r="AC369">
            <v>4.63</v>
          </cell>
        </row>
        <row r="370">
          <cell r="A370">
            <v>36772</v>
          </cell>
          <cell r="B370">
            <v>4.6050000000000004</v>
          </cell>
          <cell r="C370">
            <v>3.62</v>
          </cell>
          <cell r="D370">
            <v>5.875</v>
          </cell>
          <cell r="E370">
            <v>3.47</v>
          </cell>
          <cell r="F370">
            <v>4.75</v>
          </cell>
          <cell r="G370">
            <v>1.2699999999999996</v>
          </cell>
          <cell r="H370">
            <v>2.2549999999999999</v>
          </cell>
          <cell r="I370">
            <v>0.98500000000000032</v>
          </cell>
          <cell r="J370">
            <v>0.14499999999999957</v>
          </cell>
          <cell r="K370">
            <v>1.1299999999999999</v>
          </cell>
          <cell r="L370">
            <v>0.14999999999999991</v>
          </cell>
          <cell r="M370">
            <v>5.18</v>
          </cell>
          <cell r="N370">
            <v>5.5250000000000004</v>
          </cell>
          <cell r="O370">
            <v>5.6150000000000002</v>
          </cell>
          <cell r="P370">
            <v>3.7850000000000001</v>
          </cell>
          <cell r="Q370">
            <v>4.1399999999999997</v>
          </cell>
          <cell r="R370">
            <v>-0.34999999999999964</v>
          </cell>
          <cell r="S370">
            <v>0.34500000000000064</v>
          </cell>
          <cell r="T370">
            <v>4.1050000000000004</v>
          </cell>
          <cell r="U370">
            <v>4.7</v>
          </cell>
          <cell r="V370">
            <v>3.4249999999999998</v>
          </cell>
          <cell r="W370">
            <v>3.335</v>
          </cell>
          <cell r="X370">
            <v>3.55</v>
          </cell>
          <cell r="Y370">
            <v>4.84</v>
          </cell>
          <cell r="Z370">
            <v>4.75</v>
          </cell>
          <cell r="AA370">
            <v>4.55</v>
          </cell>
          <cell r="AB370">
            <v>4.6449999999999996</v>
          </cell>
          <cell r="AC370">
            <v>4.63</v>
          </cell>
        </row>
        <row r="371">
          <cell r="A371">
            <v>36773</v>
          </cell>
          <cell r="B371">
            <v>4.6050000000000004</v>
          </cell>
          <cell r="C371">
            <v>3.62</v>
          </cell>
          <cell r="D371">
            <v>5.875</v>
          </cell>
          <cell r="E371">
            <v>3.47</v>
          </cell>
          <cell r="F371">
            <v>4.75</v>
          </cell>
          <cell r="G371">
            <v>1.2699999999999996</v>
          </cell>
          <cell r="H371">
            <v>2.2549999999999999</v>
          </cell>
          <cell r="I371">
            <v>0.98500000000000032</v>
          </cell>
          <cell r="J371">
            <v>0.14499999999999957</v>
          </cell>
          <cell r="K371">
            <v>1.1299999999999999</v>
          </cell>
          <cell r="L371">
            <v>0.14999999999999991</v>
          </cell>
          <cell r="M371">
            <v>5.18</v>
          </cell>
          <cell r="N371">
            <v>5.5250000000000004</v>
          </cell>
          <cell r="O371">
            <v>5.6150000000000002</v>
          </cell>
          <cell r="P371">
            <v>3.7850000000000001</v>
          </cell>
          <cell r="Q371">
            <v>4.1399999999999997</v>
          </cell>
          <cell r="R371">
            <v>-0.34999999999999964</v>
          </cell>
          <cell r="S371">
            <v>0.34500000000000064</v>
          </cell>
          <cell r="T371">
            <v>4.1050000000000004</v>
          </cell>
          <cell r="U371">
            <v>4.7</v>
          </cell>
          <cell r="V371">
            <v>3.4249999999999998</v>
          </cell>
          <cell r="W371">
            <v>3.335</v>
          </cell>
          <cell r="X371">
            <v>3.55</v>
          </cell>
          <cell r="Y371">
            <v>4.84</v>
          </cell>
          <cell r="Z371">
            <v>4.75</v>
          </cell>
          <cell r="AA371">
            <v>4.55</v>
          </cell>
          <cell r="AB371">
            <v>4.6449999999999996</v>
          </cell>
          <cell r="AC371">
            <v>4.63</v>
          </cell>
        </row>
        <row r="372">
          <cell r="A372">
            <v>36774</v>
          </cell>
          <cell r="B372">
            <v>4.6050000000000004</v>
          </cell>
          <cell r="C372">
            <v>3.62</v>
          </cell>
          <cell r="D372">
            <v>5.875</v>
          </cell>
          <cell r="E372">
            <v>3.47</v>
          </cell>
          <cell r="F372">
            <v>4.75</v>
          </cell>
          <cell r="G372">
            <v>1.2699999999999996</v>
          </cell>
          <cell r="H372">
            <v>2.2549999999999999</v>
          </cell>
          <cell r="I372">
            <v>0.98500000000000032</v>
          </cell>
          <cell r="J372">
            <v>0.14499999999999957</v>
          </cell>
          <cell r="K372">
            <v>1.1299999999999999</v>
          </cell>
          <cell r="L372">
            <v>0.14999999999999991</v>
          </cell>
          <cell r="M372">
            <v>5.18</v>
          </cell>
          <cell r="N372">
            <v>5.5250000000000004</v>
          </cell>
          <cell r="O372">
            <v>5.6150000000000002</v>
          </cell>
          <cell r="P372">
            <v>3.7850000000000001</v>
          </cell>
          <cell r="Q372">
            <v>4.1399999999999997</v>
          </cell>
          <cell r="R372">
            <v>-0.34999999999999964</v>
          </cell>
          <cell r="S372">
            <v>0.34500000000000064</v>
          </cell>
          <cell r="T372">
            <v>4.1050000000000004</v>
          </cell>
          <cell r="U372">
            <v>4.7</v>
          </cell>
          <cell r="V372">
            <v>3.4249999999999998</v>
          </cell>
          <cell r="W372">
            <v>3.335</v>
          </cell>
          <cell r="X372">
            <v>3.55</v>
          </cell>
          <cell r="Y372">
            <v>4.84</v>
          </cell>
          <cell r="Z372">
            <v>4.75</v>
          </cell>
          <cell r="AA372">
            <v>4.55</v>
          </cell>
          <cell r="AB372">
            <v>4.6449999999999996</v>
          </cell>
          <cell r="AC372">
            <v>4.63</v>
          </cell>
        </row>
        <row r="373">
          <cell r="A373">
            <v>36775</v>
          </cell>
          <cell r="B373">
            <v>4.8099999999999996</v>
          </cell>
          <cell r="C373">
            <v>4.1500000000000004</v>
          </cell>
          <cell r="D373">
            <v>6.2050000000000001</v>
          </cell>
          <cell r="E373">
            <v>3.8250000000000002</v>
          </cell>
          <cell r="F373">
            <v>4.88</v>
          </cell>
          <cell r="G373">
            <v>1.3950000000000005</v>
          </cell>
          <cell r="H373">
            <v>2.0549999999999997</v>
          </cell>
          <cell r="I373">
            <v>0.65999999999999925</v>
          </cell>
          <cell r="J373">
            <v>7.0000000000000284E-2</v>
          </cell>
          <cell r="K373">
            <v>0.72999999999999954</v>
          </cell>
          <cell r="L373">
            <v>0.32500000000000018</v>
          </cell>
          <cell r="M373">
            <v>5.3849999999999998</v>
          </cell>
          <cell r="N373">
            <v>5.8550000000000004</v>
          </cell>
          <cell r="O373">
            <v>6.1449999999999996</v>
          </cell>
          <cell r="P373">
            <v>4.3099999999999996</v>
          </cell>
          <cell r="Q373">
            <v>4.5549999999999997</v>
          </cell>
          <cell r="R373">
            <v>-0.34999999999999964</v>
          </cell>
          <cell r="S373">
            <v>0.47000000000000064</v>
          </cell>
          <cell r="T373">
            <v>4.34</v>
          </cell>
          <cell r="U373">
            <v>4.8049999999999997</v>
          </cell>
          <cell r="V373">
            <v>3.79</v>
          </cell>
          <cell r="W373">
            <v>3.81</v>
          </cell>
          <cell r="X373">
            <v>3.85</v>
          </cell>
          <cell r="Y373">
            <v>4.92</v>
          </cell>
          <cell r="Z373">
            <v>4.84</v>
          </cell>
          <cell r="AA373">
            <v>4.665</v>
          </cell>
          <cell r="AB373">
            <v>4.7649999999999997</v>
          </cell>
          <cell r="AC373">
            <v>4.7300000000000004</v>
          </cell>
        </row>
        <row r="374">
          <cell r="A374">
            <v>36776</v>
          </cell>
          <cell r="B374">
            <v>4.8849999999999998</v>
          </cell>
          <cell r="C374">
            <v>4.58</v>
          </cell>
          <cell r="D374">
            <v>6.34</v>
          </cell>
          <cell r="E374">
            <v>4.33</v>
          </cell>
          <cell r="F374">
            <v>4.9400000000000004</v>
          </cell>
          <cell r="G374">
            <v>1.4550000000000001</v>
          </cell>
          <cell r="H374">
            <v>1.7599999999999998</v>
          </cell>
          <cell r="I374">
            <v>0.30499999999999972</v>
          </cell>
          <cell r="J374">
            <v>5.5000000000000604E-2</v>
          </cell>
          <cell r="K374">
            <v>0.36000000000000032</v>
          </cell>
          <cell r="L374">
            <v>0.25</v>
          </cell>
          <cell r="M374">
            <v>5.89</v>
          </cell>
          <cell r="N374">
            <v>6.2649999999999997</v>
          </cell>
          <cell r="O374">
            <v>6.415</v>
          </cell>
          <cell r="P374">
            <v>4.6100000000000003</v>
          </cell>
          <cell r="Q374">
            <v>4.76</v>
          </cell>
          <cell r="R374">
            <v>-7.5000000000000178E-2</v>
          </cell>
          <cell r="S374">
            <v>0.375</v>
          </cell>
          <cell r="T374">
            <v>4.6100000000000003</v>
          </cell>
          <cell r="U374">
            <v>4.8949999999999996</v>
          </cell>
          <cell r="V374">
            <v>4.24</v>
          </cell>
          <cell r="W374">
            <v>4.2249999999999996</v>
          </cell>
          <cell r="X374">
            <v>4.3449999999999998</v>
          </cell>
          <cell r="Y374">
            <v>5.0250000000000004</v>
          </cell>
          <cell r="Z374">
            <v>4.9450000000000003</v>
          </cell>
          <cell r="AA374">
            <v>4.78</v>
          </cell>
          <cell r="AB374">
            <v>4.8600000000000003</v>
          </cell>
          <cell r="AC374">
            <v>4.835</v>
          </cell>
        </row>
        <row r="375">
          <cell r="A375">
            <v>36777</v>
          </cell>
          <cell r="B375">
            <v>4.84</v>
          </cell>
          <cell r="C375">
            <v>4.53</v>
          </cell>
          <cell r="D375">
            <v>6.2249999999999996</v>
          </cell>
          <cell r="E375">
            <v>4.29</v>
          </cell>
          <cell r="F375">
            <v>4.8949999999999996</v>
          </cell>
          <cell r="G375">
            <v>1.3849999999999998</v>
          </cell>
          <cell r="H375">
            <v>1.6949999999999994</v>
          </cell>
          <cell r="I375">
            <v>0.30999999999999961</v>
          </cell>
          <cell r="J375">
            <v>5.4999999999999716E-2</v>
          </cell>
          <cell r="K375">
            <v>0.36499999999999932</v>
          </cell>
          <cell r="L375">
            <v>0.24000000000000021</v>
          </cell>
          <cell r="M375">
            <v>5.7149999999999999</v>
          </cell>
          <cell r="N375">
            <v>6.13</v>
          </cell>
          <cell r="O375">
            <v>6.0350000000000001</v>
          </cell>
          <cell r="P375">
            <v>4.5650000000000004</v>
          </cell>
          <cell r="Q375">
            <v>4.6150000000000002</v>
          </cell>
          <cell r="R375">
            <v>-9.4999999999999751E-2</v>
          </cell>
          <cell r="S375">
            <v>0.41500000000000004</v>
          </cell>
          <cell r="T375">
            <v>4.3499999999999996</v>
          </cell>
          <cell r="U375">
            <v>4.8550000000000004</v>
          </cell>
          <cell r="V375">
            <v>4.18</v>
          </cell>
          <cell r="W375">
            <v>4.1900000000000004</v>
          </cell>
          <cell r="X375">
            <v>4.32</v>
          </cell>
          <cell r="Y375">
            <v>4.96</v>
          </cell>
          <cell r="Z375">
            <v>4.8600000000000003</v>
          </cell>
          <cell r="AA375">
            <v>4.7350000000000003</v>
          </cell>
          <cell r="AB375">
            <v>4.8150000000000004</v>
          </cell>
          <cell r="AC375">
            <v>4.76</v>
          </cell>
        </row>
        <row r="376">
          <cell r="A376">
            <v>36778</v>
          </cell>
          <cell r="B376">
            <v>4.7</v>
          </cell>
          <cell r="C376">
            <v>4.3099999999999996</v>
          </cell>
          <cell r="D376">
            <v>6.15</v>
          </cell>
          <cell r="E376">
            <v>4.09</v>
          </cell>
          <cell r="F376">
            <v>4.78</v>
          </cell>
          <cell r="G376">
            <v>1.4500000000000002</v>
          </cell>
          <cell r="H376">
            <v>1.8400000000000007</v>
          </cell>
          <cell r="I376">
            <v>0.39000000000000057</v>
          </cell>
          <cell r="J376">
            <v>8.0000000000000071E-2</v>
          </cell>
          <cell r="K376">
            <v>0.47000000000000064</v>
          </cell>
          <cell r="L376">
            <v>0.21999999999999975</v>
          </cell>
          <cell r="M376">
            <v>5.45</v>
          </cell>
          <cell r="N376">
            <v>6.085</v>
          </cell>
          <cell r="O376">
            <v>5.9950000000000001</v>
          </cell>
          <cell r="P376">
            <v>4.4249999999999998</v>
          </cell>
          <cell r="Q376">
            <v>4.46</v>
          </cell>
          <cell r="R376">
            <v>-6.5000000000000391E-2</v>
          </cell>
          <cell r="S376">
            <v>0.63499999999999979</v>
          </cell>
          <cell r="T376">
            <v>4.375</v>
          </cell>
          <cell r="U376">
            <v>4.7450000000000001</v>
          </cell>
          <cell r="V376">
            <v>3.9350000000000001</v>
          </cell>
          <cell r="W376">
            <v>3.9950000000000001</v>
          </cell>
          <cell r="X376">
            <v>4.0999999999999996</v>
          </cell>
          <cell r="Y376">
            <v>4.9000000000000004</v>
          </cell>
          <cell r="Z376">
            <v>4.76</v>
          </cell>
          <cell r="AA376">
            <v>4.68</v>
          </cell>
          <cell r="AB376">
            <v>4.7350000000000003</v>
          </cell>
          <cell r="AC376">
            <v>4.72</v>
          </cell>
        </row>
        <row r="377">
          <cell r="A377">
            <v>36779</v>
          </cell>
          <cell r="B377">
            <v>4.7</v>
          </cell>
          <cell r="C377">
            <v>4.3099999999999996</v>
          </cell>
          <cell r="D377">
            <v>6.15</v>
          </cell>
          <cell r="E377">
            <v>4.09</v>
          </cell>
          <cell r="F377">
            <v>4.78</v>
          </cell>
          <cell r="G377">
            <v>1.4500000000000002</v>
          </cell>
          <cell r="H377">
            <v>1.8400000000000007</v>
          </cell>
          <cell r="I377">
            <v>0.39000000000000057</v>
          </cell>
          <cell r="J377">
            <v>8.0000000000000071E-2</v>
          </cell>
          <cell r="K377">
            <v>0.47000000000000064</v>
          </cell>
          <cell r="L377">
            <v>0.21999999999999975</v>
          </cell>
          <cell r="M377">
            <v>5.45</v>
          </cell>
          <cell r="N377">
            <v>6.085</v>
          </cell>
          <cell r="O377">
            <v>5.9950000000000001</v>
          </cell>
          <cell r="P377">
            <v>4.4249999999999998</v>
          </cell>
          <cell r="Q377">
            <v>4.46</v>
          </cell>
          <cell r="R377">
            <v>-6.5000000000000391E-2</v>
          </cell>
          <cell r="S377">
            <v>0.63499999999999979</v>
          </cell>
          <cell r="T377">
            <v>4.375</v>
          </cell>
          <cell r="U377">
            <v>4.7450000000000001</v>
          </cell>
          <cell r="V377">
            <v>3.9350000000000001</v>
          </cell>
          <cell r="W377">
            <v>3.9950000000000001</v>
          </cell>
          <cell r="X377">
            <v>4.0999999999999996</v>
          </cell>
          <cell r="Y377">
            <v>4.9000000000000004</v>
          </cell>
          <cell r="Z377">
            <v>4.76</v>
          </cell>
          <cell r="AA377">
            <v>4.68</v>
          </cell>
          <cell r="AB377">
            <v>4.7350000000000003</v>
          </cell>
          <cell r="AC377">
            <v>4.72</v>
          </cell>
        </row>
        <row r="378">
          <cell r="A378">
            <v>36780</v>
          </cell>
          <cell r="B378">
            <v>4.7</v>
          </cell>
          <cell r="C378">
            <v>4.3099999999999996</v>
          </cell>
          <cell r="D378">
            <v>6.15</v>
          </cell>
          <cell r="E378">
            <v>4.09</v>
          </cell>
          <cell r="F378">
            <v>4.78</v>
          </cell>
          <cell r="G378">
            <v>1.4500000000000002</v>
          </cell>
          <cell r="H378">
            <v>1.8400000000000007</v>
          </cell>
          <cell r="I378">
            <v>0.39000000000000057</v>
          </cell>
          <cell r="J378">
            <v>8.0000000000000071E-2</v>
          </cell>
          <cell r="K378">
            <v>0.47000000000000064</v>
          </cell>
          <cell r="L378">
            <v>0.21999999999999975</v>
          </cell>
          <cell r="M378">
            <v>5.45</v>
          </cell>
          <cell r="N378">
            <v>6.085</v>
          </cell>
          <cell r="O378">
            <v>5.9950000000000001</v>
          </cell>
          <cell r="P378">
            <v>4.4249999999999998</v>
          </cell>
          <cell r="Q378">
            <v>4.46</v>
          </cell>
          <cell r="R378">
            <v>-6.5000000000000391E-2</v>
          </cell>
          <cell r="S378">
            <v>0.63499999999999979</v>
          </cell>
          <cell r="T378">
            <v>4.375</v>
          </cell>
          <cell r="U378">
            <v>4.7450000000000001</v>
          </cell>
          <cell r="V378">
            <v>3.9350000000000001</v>
          </cell>
          <cell r="W378">
            <v>3.9950000000000001</v>
          </cell>
          <cell r="X378">
            <v>4.0999999999999996</v>
          </cell>
          <cell r="Y378">
            <v>4.9000000000000004</v>
          </cell>
          <cell r="Z378">
            <v>4.76</v>
          </cell>
          <cell r="AA378">
            <v>4.68</v>
          </cell>
          <cell r="AB378">
            <v>4.7350000000000003</v>
          </cell>
          <cell r="AC378">
            <v>4.72</v>
          </cell>
        </row>
        <row r="379">
          <cell r="A379">
            <v>36781</v>
          </cell>
          <cell r="B379">
            <v>4.8949999999999996</v>
          </cell>
          <cell r="C379">
            <v>4.5199999999999996</v>
          </cell>
          <cell r="D379">
            <v>6.3250000000000002</v>
          </cell>
          <cell r="E379">
            <v>4.2350000000000003</v>
          </cell>
          <cell r="F379">
            <v>4.9749999999999996</v>
          </cell>
          <cell r="G379">
            <v>1.4300000000000006</v>
          </cell>
          <cell r="H379">
            <v>1.8050000000000006</v>
          </cell>
          <cell r="I379">
            <v>0.375</v>
          </cell>
          <cell r="J379">
            <v>8.0000000000000071E-2</v>
          </cell>
          <cell r="K379">
            <v>0.45500000000000007</v>
          </cell>
          <cell r="L379">
            <v>0.28499999999999925</v>
          </cell>
          <cell r="M379">
            <v>5.49</v>
          </cell>
          <cell r="N379">
            <v>6.27</v>
          </cell>
          <cell r="O379">
            <v>6.1749999999999998</v>
          </cell>
          <cell r="P379">
            <v>4.4950000000000001</v>
          </cell>
          <cell r="Q379">
            <v>4.58</v>
          </cell>
          <cell r="R379">
            <v>-5.5000000000000604E-2</v>
          </cell>
          <cell r="S379">
            <v>0.77999999999999936</v>
          </cell>
          <cell r="T379">
            <v>4.45</v>
          </cell>
          <cell r="U379">
            <v>4.8550000000000004</v>
          </cell>
          <cell r="V379">
            <v>4.07</v>
          </cell>
          <cell r="W379">
            <v>4.1050000000000004</v>
          </cell>
          <cell r="X379">
            <v>4.24</v>
          </cell>
          <cell r="Y379">
            <v>5.0449999999999999</v>
          </cell>
          <cell r="Z379">
            <v>4.92</v>
          </cell>
          <cell r="AA379">
            <v>4.8</v>
          </cell>
          <cell r="AB379">
            <v>4.8949999999999996</v>
          </cell>
          <cell r="AC379">
            <v>4.83</v>
          </cell>
        </row>
        <row r="380">
          <cell r="A380">
            <v>36782</v>
          </cell>
          <cell r="B380">
            <v>4.99</v>
          </cell>
          <cell r="C380">
            <v>4.55</v>
          </cell>
          <cell r="D380">
            <v>6.36</v>
          </cell>
          <cell r="E380">
            <v>4.3550000000000004</v>
          </cell>
          <cell r="F380">
            <v>5.0449999999999999</v>
          </cell>
          <cell r="G380">
            <v>1.37</v>
          </cell>
          <cell r="H380">
            <v>1.8100000000000005</v>
          </cell>
          <cell r="I380">
            <v>0.44000000000000039</v>
          </cell>
          <cell r="J380">
            <v>5.4999999999999716E-2</v>
          </cell>
          <cell r="K380">
            <v>0.49500000000000011</v>
          </cell>
          <cell r="L380">
            <v>0.1949999999999994</v>
          </cell>
          <cell r="M380">
            <v>5.5149999999999997</v>
          </cell>
          <cell r="N380">
            <v>6.32</v>
          </cell>
          <cell r="O380">
            <v>6.21</v>
          </cell>
          <cell r="P380">
            <v>4.58</v>
          </cell>
          <cell r="Q380">
            <v>4.6449999999999996</v>
          </cell>
          <cell r="R380">
            <v>-4.0000000000000036E-2</v>
          </cell>
          <cell r="S380">
            <v>0.8050000000000006</v>
          </cell>
          <cell r="T380">
            <v>4.5449999999999999</v>
          </cell>
          <cell r="U380">
            <v>4.9749999999999996</v>
          </cell>
          <cell r="V380">
            <v>4.165</v>
          </cell>
          <cell r="W380">
            <v>4.2300000000000004</v>
          </cell>
          <cell r="X380">
            <v>4.3600000000000003</v>
          </cell>
          <cell r="Y380">
            <v>5.12</v>
          </cell>
          <cell r="Z380">
            <v>5.0250000000000004</v>
          </cell>
          <cell r="AA380">
            <v>4.875</v>
          </cell>
          <cell r="AB380">
            <v>4.95</v>
          </cell>
          <cell r="AC380">
            <v>4.92</v>
          </cell>
        </row>
        <row r="381">
          <cell r="A381">
            <v>36783</v>
          </cell>
          <cell r="B381">
            <v>5.05</v>
          </cell>
          <cell r="C381">
            <v>4.6449999999999996</v>
          </cell>
          <cell r="D381">
            <v>6.39</v>
          </cell>
          <cell r="E381">
            <v>4.4000000000000004</v>
          </cell>
          <cell r="F381">
            <v>5.0750000000000002</v>
          </cell>
          <cell r="G381">
            <v>1.3399999999999999</v>
          </cell>
          <cell r="H381">
            <v>1.7450000000000001</v>
          </cell>
          <cell r="I381">
            <v>0.40500000000000025</v>
          </cell>
          <cell r="J381">
            <v>2.5000000000000355E-2</v>
          </cell>
          <cell r="K381">
            <v>0.4300000000000006</v>
          </cell>
          <cell r="L381">
            <v>0.24499999999999922</v>
          </cell>
          <cell r="M381">
            <v>5.53</v>
          </cell>
          <cell r="N381">
            <v>6.2850000000000001</v>
          </cell>
          <cell r="O381">
            <v>6.33</v>
          </cell>
          <cell r="P381">
            <v>4.625</v>
          </cell>
          <cell r="Q381">
            <v>4.7249999999999996</v>
          </cell>
          <cell r="R381">
            <v>-0.10499999999999954</v>
          </cell>
          <cell r="S381">
            <v>0.75499999999999989</v>
          </cell>
          <cell r="T381">
            <v>4.6100000000000003</v>
          </cell>
          <cell r="U381">
            <v>5.0650000000000004</v>
          </cell>
          <cell r="V381">
            <v>4.24</v>
          </cell>
          <cell r="W381">
            <v>4.2149999999999999</v>
          </cell>
          <cell r="X381">
            <v>4.415</v>
          </cell>
          <cell r="Y381">
            <v>5.2</v>
          </cell>
          <cell r="Z381">
            <v>5.085</v>
          </cell>
          <cell r="AA381">
            <v>4.9349999999999996</v>
          </cell>
          <cell r="AB381">
            <v>5.01</v>
          </cell>
          <cell r="AC381">
            <v>4.9749999999999996</v>
          </cell>
        </row>
        <row r="382">
          <cell r="A382">
            <v>36784</v>
          </cell>
          <cell r="B382">
            <v>5.0449999999999999</v>
          </cell>
          <cell r="C382">
            <v>4.68</v>
          </cell>
          <cell r="D382">
            <v>6.37</v>
          </cell>
          <cell r="E382">
            <v>4.415</v>
          </cell>
          <cell r="F382">
            <v>5.09</v>
          </cell>
          <cell r="G382">
            <v>1.3250000000000002</v>
          </cell>
          <cell r="H382">
            <v>1.6900000000000004</v>
          </cell>
          <cell r="I382">
            <v>0.36500000000000021</v>
          </cell>
          <cell r="J382">
            <v>4.4999999999999929E-2</v>
          </cell>
          <cell r="K382">
            <v>0.41000000000000014</v>
          </cell>
          <cell r="L382">
            <v>0.26499999999999968</v>
          </cell>
          <cell r="M382">
            <v>5.4749999999999996</v>
          </cell>
          <cell r="N382">
            <v>6.32</v>
          </cell>
          <cell r="O382">
            <v>6.4649999999999999</v>
          </cell>
          <cell r="P382">
            <v>4.63</v>
          </cell>
          <cell r="Q382">
            <v>4.7649999999999997</v>
          </cell>
          <cell r="R382">
            <v>-4.9999999999999822E-2</v>
          </cell>
          <cell r="S382">
            <v>0.84500000000000064</v>
          </cell>
          <cell r="T382">
            <v>4.66</v>
          </cell>
          <cell r="U382">
            <v>5.0999999999999996</v>
          </cell>
          <cell r="V382">
            <v>4.24</v>
          </cell>
          <cell r="W382">
            <v>4.2750000000000004</v>
          </cell>
          <cell r="X382">
            <v>4.4400000000000004</v>
          </cell>
          <cell r="Y382">
            <v>5.22</v>
          </cell>
          <cell r="Z382">
            <v>5.0949999999999998</v>
          </cell>
          <cell r="AA382">
            <v>4.96</v>
          </cell>
          <cell r="AB382">
            <v>5.0350000000000001</v>
          </cell>
          <cell r="AC382">
            <v>4.9950000000000001</v>
          </cell>
        </row>
        <row r="383">
          <cell r="A383">
            <v>36785</v>
          </cell>
          <cell r="B383">
            <v>5.1050000000000004</v>
          </cell>
          <cell r="C383">
            <v>4.59</v>
          </cell>
          <cell r="D383">
            <v>6.3949999999999996</v>
          </cell>
          <cell r="E383">
            <v>4.22</v>
          </cell>
          <cell r="F383">
            <v>5.1849999999999996</v>
          </cell>
          <cell r="G383">
            <v>1.2899999999999991</v>
          </cell>
          <cell r="H383">
            <v>1.8049999999999997</v>
          </cell>
          <cell r="I383">
            <v>0.51500000000000057</v>
          </cell>
          <cell r="J383">
            <v>7.9999999999999183E-2</v>
          </cell>
          <cell r="K383">
            <v>0.59499999999999975</v>
          </cell>
          <cell r="L383">
            <v>0.37000000000000011</v>
          </cell>
          <cell r="M383">
            <v>5.47</v>
          </cell>
          <cell r="N383">
            <v>6.05</v>
          </cell>
          <cell r="O383">
            <v>6.68</v>
          </cell>
          <cell r="P383">
            <v>4.88</v>
          </cell>
          <cell r="Q383">
            <v>4.95</v>
          </cell>
          <cell r="R383">
            <v>-0.34499999999999975</v>
          </cell>
          <cell r="S383">
            <v>0.58000000000000007</v>
          </cell>
          <cell r="T383">
            <v>4.8600000000000003</v>
          </cell>
          <cell r="U383">
            <v>5.29</v>
          </cell>
          <cell r="V383">
            <v>4.165</v>
          </cell>
          <cell r="W383">
            <v>4.2050000000000001</v>
          </cell>
          <cell r="X383">
            <v>4.26</v>
          </cell>
          <cell r="Y383">
            <v>5.415</v>
          </cell>
          <cell r="Z383">
            <v>5.2350000000000003</v>
          </cell>
          <cell r="AA383">
            <v>5.1449999999999996</v>
          </cell>
          <cell r="AB383">
            <v>5.22</v>
          </cell>
          <cell r="AC383">
            <v>5.17</v>
          </cell>
        </row>
        <row r="384">
          <cell r="A384">
            <v>36786</v>
          </cell>
          <cell r="B384">
            <v>5.1050000000000004</v>
          </cell>
          <cell r="C384">
            <v>4.59</v>
          </cell>
          <cell r="D384">
            <v>6.3949999999999996</v>
          </cell>
          <cell r="E384">
            <v>4.22</v>
          </cell>
          <cell r="F384">
            <v>5.1849999999999996</v>
          </cell>
          <cell r="G384">
            <v>1.2899999999999991</v>
          </cell>
          <cell r="H384">
            <v>1.8049999999999997</v>
          </cell>
          <cell r="I384">
            <v>0.51500000000000057</v>
          </cell>
          <cell r="J384">
            <v>7.9999999999999183E-2</v>
          </cell>
          <cell r="K384">
            <v>0.59499999999999975</v>
          </cell>
          <cell r="L384">
            <v>0.37000000000000011</v>
          </cell>
          <cell r="M384">
            <v>5.47</v>
          </cell>
          <cell r="N384">
            <v>6.05</v>
          </cell>
          <cell r="O384">
            <v>6.68</v>
          </cell>
          <cell r="P384">
            <v>4.88</v>
          </cell>
          <cell r="Q384">
            <v>4.95</v>
          </cell>
          <cell r="R384">
            <v>-0.34499999999999975</v>
          </cell>
          <cell r="S384">
            <v>0.58000000000000007</v>
          </cell>
          <cell r="T384">
            <v>4.8600000000000003</v>
          </cell>
          <cell r="U384">
            <v>5.29</v>
          </cell>
          <cell r="V384">
            <v>4.165</v>
          </cell>
          <cell r="W384">
            <v>4.2050000000000001</v>
          </cell>
          <cell r="X384">
            <v>4.26</v>
          </cell>
          <cell r="Y384">
            <v>5.415</v>
          </cell>
          <cell r="Z384">
            <v>5.2350000000000003</v>
          </cell>
          <cell r="AA384">
            <v>5.1449999999999996</v>
          </cell>
          <cell r="AB384">
            <v>5.22</v>
          </cell>
          <cell r="AC384">
            <v>5.17</v>
          </cell>
        </row>
        <row r="385">
          <cell r="A385">
            <v>36787</v>
          </cell>
          <cell r="B385">
            <v>5.1050000000000004</v>
          </cell>
          <cell r="C385">
            <v>4.59</v>
          </cell>
          <cell r="D385">
            <v>6.3949999999999996</v>
          </cell>
          <cell r="E385">
            <v>4.22</v>
          </cell>
          <cell r="F385">
            <v>5.1849999999999996</v>
          </cell>
          <cell r="G385">
            <v>1.2899999999999991</v>
          </cell>
          <cell r="H385">
            <v>1.8049999999999997</v>
          </cell>
          <cell r="I385">
            <v>0.51500000000000057</v>
          </cell>
          <cell r="J385">
            <v>7.9999999999999183E-2</v>
          </cell>
          <cell r="K385">
            <v>0.59499999999999975</v>
          </cell>
          <cell r="L385">
            <v>0.37000000000000011</v>
          </cell>
          <cell r="M385">
            <v>5.47</v>
          </cell>
          <cell r="N385">
            <v>6.05</v>
          </cell>
          <cell r="O385">
            <v>6.68</v>
          </cell>
          <cell r="P385">
            <v>4.88</v>
          </cell>
          <cell r="Q385">
            <v>4.95</v>
          </cell>
          <cell r="R385">
            <v>-0.34499999999999975</v>
          </cell>
          <cell r="S385">
            <v>0.58000000000000007</v>
          </cell>
          <cell r="T385">
            <v>4.8600000000000003</v>
          </cell>
          <cell r="U385">
            <v>5.29</v>
          </cell>
          <cell r="V385">
            <v>4.165</v>
          </cell>
          <cell r="W385">
            <v>4.2050000000000001</v>
          </cell>
          <cell r="X385">
            <v>4.26</v>
          </cell>
          <cell r="Y385">
            <v>5.415</v>
          </cell>
          <cell r="Z385">
            <v>5.2350000000000003</v>
          </cell>
          <cell r="AA385">
            <v>5.1449999999999996</v>
          </cell>
          <cell r="AB385">
            <v>5.22</v>
          </cell>
          <cell r="AC385">
            <v>5.17</v>
          </cell>
        </row>
        <row r="386">
          <cell r="A386">
            <v>36788</v>
          </cell>
          <cell r="B386">
            <v>4.9450000000000003</v>
          </cell>
          <cell r="C386">
            <v>4.32</v>
          </cell>
          <cell r="D386">
            <v>6.31</v>
          </cell>
          <cell r="E386">
            <v>4.01</v>
          </cell>
          <cell r="F386">
            <v>5</v>
          </cell>
          <cell r="G386">
            <v>1.3649999999999993</v>
          </cell>
          <cell r="H386">
            <v>1.9899999999999993</v>
          </cell>
          <cell r="I386">
            <v>0.625</v>
          </cell>
          <cell r="J386">
            <v>5.4999999999999716E-2</v>
          </cell>
          <cell r="K386">
            <v>0.67999999999999972</v>
          </cell>
          <cell r="L386">
            <v>0.3100000000000005</v>
          </cell>
          <cell r="M386">
            <v>5.4850000000000003</v>
          </cell>
          <cell r="N386">
            <v>6.2750000000000004</v>
          </cell>
          <cell r="O386">
            <v>6.39</v>
          </cell>
          <cell r="P386">
            <v>4.6449999999999996</v>
          </cell>
          <cell r="Q386">
            <v>4.7649999999999997</v>
          </cell>
          <cell r="R386">
            <v>-3.4999999999999254E-2</v>
          </cell>
          <cell r="S386">
            <v>0.79</v>
          </cell>
          <cell r="T386">
            <v>4.6449999999999996</v>
          </cell>
          <cell r="U386">
            <v>5.0650000000000004</v>
          </cell>
          <cell r="V386">
            <v>3.82</v>
          </cell>
          <cell r="W386">
            <v>3.94</v>
          </cell>
          <cell r="X386">
            <v>4.0350000000000001</v>
          </cell>
          <cell r="Y386">
            <v>5.2249999999999996</v>
          </cell>
          <cell r="Z386">
            <v>5.05</v>
          </cell>
          <cell r="AA386">
            <v>4.9400000000000004</v>
          </cell>
          <cell r="AB386">
            <v>5.0049999999999999</v>
          </cell>
          <cell r="AC386">
            <v>4.9649999999999999</v>
          </cell>
        </row>
        <row r="387">
          <cell r="A387">
            <v>36789</v>
          </cell>
          <cell r="B387">
            <v>5.0199999999999996</v>
          </cell>
          <cell r="C387">
            <v>4.08</v>
          </cell>
          <cell r="D387">
            <v>6.25</v>
          </cell>
          <cell r="E387">
            <v>3.9249999999999998</v>
          </cell>
          <cell r="F387">
            <v>5.12</v>
          </cell>
          <cell r="G387">
            <v>1.2300000000000004</v>
          </cell>
          <cell r="H387">
            <v>2.17</v>
          </cell>
          <cell r="I387">
            <v>0.9399999999999995</v>
          </cell>
          <cell r="J387">
            <v>0.10000000000000053</v>
          </cell>
          <cell r="K387">
            <v>1.04</v>
          </cell>
          <cell r="L387">
            <v>0.15500000000000025</v>
          </cell>
          <cell r="M387">
            <v>5.4850000000000003</v>
          </cell>
          <cell r="N387">
            <v>6.2</v>
          </cell>
          <cell r="O387">
            <v>6.49</v>
          </cell>
          <cell r="P387">
            <v>4.6900000000000004</v>
          </cell>
          <cell r="Q387">
            <v>4.7850000000000001</v>
          </cell>
          <cell r="R387">
            <v>-4.9999999999999822E-2</v>
          </cell>
          <cell r="S387">
            <v>0.71499999999999986</v>
          </cell>
          <cell r="T387">
            <v>4.7050000000000001</v>
          </cell>
          <cell r="U387">
            <v>5.22</v>
          </cell>
          <cell r="V387">
            <v>3.73</v>
          </cell>
          <cell r="W387">
            <v>3.7549999999999999</v>
          </cell>
          <cell r="X387">
            <v>3.9249999999999998</v>
          </cell>
          <cell r="Y387">
            <v>5.38</v>
          </cell>
          <cell r="Z387">
            <v>5.18</v>
          </cell>
          <cell r="AA387">
            <v>5.0999999999999996</v>
          </cell>
          <cell r="AB387">
            <v>5.1950000000000003</v>
          </cell>
          <cell r="AC387">
            <v>5.1150000000000002</v>
          </cell>
        </row>
        <row r="388">
          <cell r="A388">
            <v>36790</v>
          </cell>
          <cell r="B388">
            <v>5.0750000000000002</v>
          </cell>
          <cell r="C388">
            <v>4.0149999999999997</v>
          </cell>
          <cell r="D388">
            <v>6.0750000000000002</v>
          </cell>
          <cell r="E388">
            <v>3.895</v>
          </cell>
          <cell r="F388">
            <v>5.18</v>
          </cell>
          <cell r="G388">
            <v>1</v>
          </cell>
          <cell r="H388">
            <v>2.0600000000000005</v>
          </cell>
          <cell r="I388">
            <v>1.0600000000000005</v>
          </cell>
          <cell r="J388">
            <v>0.10499999999999954</v>
          </cell>
          <cell r="K388">
            <v>1.165</v>
          </cell>
          <cell r="L388">
            <v>0.11999999999999966</v>
          </cell>
          <cell r="M388">
            <v>5.4349999999999996</v>
          </cell>
          <cell r="N388">
            <v>6.0449999999999999</v>
          </cell>
          <cell r="O388">
            <v>6.2050000000000001</v>
          </cell>
          <cell r="P388">
            <v>4.6950000000000003</v>
          </cell>
          <cell r="Q388">
            <v>4.7949999999999999</v>
          </cell>
          <cell r="R388">
            <v>-3.0000000000000249E-2</v>
          </cell>
          <cell r="S388">
            <v>0.61000000000000032</v>
          </cell>
          <cell r="T388">
            <v>4.7050000000000001</v>
          </cell>
          <cell r="U388">
            <v>5.2450000000000001</v>
          </cell>
          <cell r="V388">
            <v>3.6349999999999998</v>
          </cell>
          <cell r="W388">
            <v>3.625</v>
          </cell>
          <cell r="X388">
            <v>3.88</v>
          </cell>
          <cell r="Y388">
            <v>5.415</v>
          </cell>
          <cell r="Z388">
            <v>5.2249999999999996</v>
          </cell>
          <cell r="AA388">
            <v>5.15</v>
          </cell>
          <cell r="AB388">
            <v>5.2649999999999997</v>
          </cell>
          <cell r="AC388">
            <v>5.15</v>
          </cell>
        </row>
        <row r="389">
          <cell r="A389">
            <v>36791</v>
          </cell>
          <cell r="B389">
            <v>4.99</v>
          </cell>
          <cell r="C389">
            <v>3.95</v>
          </cell>
          <cell r="D389">
            <v>5.7</v>
          </cell>
          <cell r="E389">
            <v>3.79</v>
          </cell>
          <cell r="F389">
            <v>5.08</v>
          </cell>
          <cell r="G389">
            <v>0.71</v>
          </cell>
          <cell r="H389">
            <v>1.75</v>
          </cell>
          <cell r="I389">
            <v>1.04</v>
          </cell>
          <cell r="J389">
            <v>8.9999999999999858E-2</v>
          </cell>
          <cell r="K389">
            <v>1.1299999999999999</v>
          </cell>
          <cell r="L389">
            <v>0.16000000000000014</v>
          </cell>
          <cell r="M389">
            <v>5.165</v>
          </cell>
          <cell r="N389">
            <v>5.7450000000000001</v>
          </cell>
          <cell r="O389">
            <v>4.68</v>
          </cell>
          <cell r="P389">
            <v>4.71</v>
          </cell>
          <cell r="Q389">
            <v>4.8</v>
          </cell>
          <cell r="R389">
            <v>4.4999999999999929E-2</v>
          </cell>
          <cell r="S389">
            <v>0.58000000000000007</v>
          </cell>
          <cell r="T389">
            <v>4.7050000000000001</v>
          </cell>
          <cell r="U389">
            <v>5.16</v>
          </cell>
          <cell r="V389">
            <v>3.62</v>
          </cell>
          <cell r="W389">
            <v>3.62</v>
          </cell>
          <cell r="X389">
            <v>3.8149999999999999</v>
          </cell>
          <cell r="Y389">
            <v>5.34</v>
          </cell>
          <cell r="Z389">
            <v>5.14</v>
          </cell>
          <cell r="AA389">
            <v>5.0750000000000002</v>
          </cell>
          <cell r="AB389">
            <v>5.2</v>
          </cell>
          <cell r="AC389">
            <v>5.085</v>
          </cell>
        </row>
        <row r="390">
          <cell r="A390">
            <v>36792</v>
          </cell>
          <cell r="B390">
            <v>4.915</v>
          </cell>
          <cell r="C390">
            <v>3.79</v>
          </cell>
          <cell r="D390">
            <v>5.34</v>
          </cell>
          <cell r="E390">
            <v>3.7149999999999999</v>
          </cell>
          <cell r="F390">
            <v>5.0449999999999999</v>
          </cell>
          <cell r="G390">
            <v>0.42499999999999982</v>
          </cell>
          <cell r="H390">
            <v>1.5499999999999998</v>
          </cell>
          <cell r="I390">
            <v>1.125</v>
          </cell>
          <cell r="J390">
            <v>0.12999999999999989</v>
          </cell>
          <cell r="K390">
            <v>1.2549999999999999</v>
          </cell>
          <cell r="L390">
            <v>7.5000000000000178E-2</v>
          </cell>
          <cell r="M390">
            <v>4.87</v>
          </cell>
          <cell r="N390">
            <v>5.49</v>
          </cell>
          <cell r="O390">
            <v>6.5250000000000004</v>
          </cell>
          <cell r="P390">
            <v>4.7850000000000001</v>
          </cell>
          <cell r="Q390">
            <v>4.83</v>
          </cell>
          <cell r="R390">
            <v>0.15000000000000036</v>
          </cell>
          <cell r="S390">
            <v>0.62000000000000011</v>
          </cell>
          <cell r="T390">
            <v>4.7549999999999999</v>
          </cell>
          <cell r="U390">
            <v>5.165</v>
          </cell>
          <cell r="V390">
            <v>3.56</v>
          </cell>
          <cell r="W390">
            <v>3.5049999999999999</v>
          </cell>
          <cell r="X390">
            <v>3.7349999999999999</v>
          </cell>
          <cell r="Y390">
            <v>5.33</v>
          </cell>
          <cell r="Z390">
            <v>5.14</v>
          </cell>
          <cell r="AA390">
            <v>5.0549999999999997</v>
          </cell>
          <cell r="AB390">
            <v>5.18</v>
          </cell>
          <cell r="AC390">
            <v>5.07</v>
          </cell>
        </row>
        <row r="391">
          <cell r="A391">
            <v>36793</v>
          </cell>
          <cell r="B391">
            <v>4.915</v>
          </cell>
          <cell r="C391">
            <v>3.79</v>
          </cell>
          <cell r="D391">
            <v>5.34</v>
          </cell>
          <cell r="E391">
            <v>3.7149999999999999</v>
          </cell>
          <cell r="F391">
            <v>5.0449999999999999</v>
          </cell>
          <cell r="G391">
            <v>0.42499999999999982</v>
          </cell>
          <cell r="H391">
            <v>1.5499999999999998</v>
          </cell>
          <cell r="I391">
            <v>1.125</v>
          </cell>
          <cell r="J391">
            <v>0.12999999999999989</v>
          </cell>
          <cell r="K391">
            <v>1.2549999999999999</v>
          </cell>
          <cell r="L391">
            <v>7.5000000000000178E-2</v>
          </cell>
          <cell r="M391">
            <v>4.87</v>
          </cell>
          <cell r="N391">
            <v>5.49</v>
          </cell>
          <cell r="O391">
            <v>6.5250000000000004</v>
          </cell>
          <cell r="P391">
            <v>4.7850000000000001</v>
          </cell>
          <cell r="Q391">
            <v>4.83</v>
          </cell>
          <cell r="R391">
            <v>0.15000000000000036</v>
          </cell>
          <cell r="S391">
            <v>0.62000000000000011</v>
          </cell>
          <cell r="T391">
            <v>4.7549999999999999</v>
          </cell>
          <cell r="U391">
            <v>5.165</v>
          </cell>
          <cell r="V391">
            <v>3.56</v>
          </cell>
          <cell r="W391">
            <v>3.5049999999999999</v>
          </cell>
          <cell r="X391">
            <v>3.7349999999999999</v>
          </cell>
          <cell r="Y391">
            <v>5.33</v>
          </cell>
          <cell r="Z391">
            <v>5.14</v>
          </cell>
          <cell r="AA391">
            <v>5.0549999999999997</v>
          </cell>
          <cell r="AB391">
            <v>5.18</v>
          </cell>
          <cell r="AC391">
            <v>5.07</v>
          </cell>
        </row>
        <row r="392">
          <cell r="A392">
            <v>36794</v>
          </cell>
          <cell r="B392">
            <v>4.915</v>
          </cell>
          <cell r="C392">
            <v>3.79</v>
          </cell>
          <cell r="D392">
            <v>5.34</v>
          </cell>
          <cell r="E392">
            <v>3.7149999999999999</v>
          </cell>
          <cell r="F392">
            <v>5.0449999999999999</v>
          </cell>
          <cell r="G392">
            <v>0.42499999999999982</v>
          </cell>
          <cell r="H392">
            <v>1.5499999999999998</v>
          </cell>
          <cell r="I392">
            <v>1.125</v>
          </cell>
          <cell r="J392">
            <v>0.12999999999999989</v>
          </cell>
          <cell r="K392">
            <v>1.2549999999999999</v>
          </cell>
          <cell r="L392">
            <v>7.5000000000000178E-2</v>
          </cell>
          <cell r="M392">
            <v>4.87</v>
          </cell>
          <cell r="N392">
            <v>5.49</v>
          </cell>
          <cell r="O392">
            <v>6.5250000000000004</v>
          </cell>
          <cell r="P392">
            <v>4.7850000000000001</v>
          </cell>
          <cell r="Q392">
            <v>4.83</v>
          </cell>
          <cell r="R392">
            <v>0.15000000000000036</v>
          </cell>
          <cell r="S392">
            <v>0.62000000000000011</v>
          </cell>
          <cell r="T392">
            <v>4.7549999999999999</v>
          </cell>
          <cell r="U392">
            <v>5.165</v>
          </cell>
          <cell r="V392">
            <v>3.56</v>
          </cell>
          <cell r="W392">
            <v>3.5049999999999999</v>
          </cell>
          <cell r="X392">
            <v>3.7349999999999999</v>
          </cell>
          <cell r="Y392">
            <v>5.33</v>
          </cell>
          <cell r="Z392">
            <v>5.14</v>
          </cell>
          <cell r="AA392">
            <v>5.0549999999999997</v>
          </cell>
          <cell r="AB392">
            <v>5.18</v>
          </cell>
          <cell r="AC392">
            <v>5.07</v>
          </cell>
        </row>
        <row r="393">
          <cell r="A393">
            <v>36795</v>
          </cell>
          <cell r="B393">
            <v>4.9349999999999996</v>
          </cell>
          <cell r="C393">
            <v>3.9049999999999998</v>
          </cell>
          <cell r="D393">
            <v>5.415</v>
          </cell>
          <cell r="E393">
            <v>3.81</v>
          </cell>
          <cell r="F393">
            <v>5.0049999999999999</v>
          </cell>
          <cell r="G393">
            <v>0.48000000000000043</v>
          </cell>
          <cell r="H393">
            <v>1.5100000000000002</v>
          </cell>
          <cell r="I393">
            <v>1.0299999999999998</v>
          </cell>
          <cell r="J393">
            <v>7.0000000000000284E-2</v>
          </cell>
          <cell r="K393">
            <v>1.1000000000000001</v>
          </cell>
          <cell r="L393">
            <v>9.4999999999999751E-2</v>
          </cell>
          <cell r="M393">
            <v>4.88</v>
          </cell>
          <cell r="N393">
            <v>5.585</v>
          </cell>
          <cell r="O393">
            <v>6.44</v>
          </cell>
          <cell r="P393">
            <v>4.7149999999999999</v>
          </cell>
          <cell r="Q393">
            <v>4.79</v>
          </cell>
          <cell r="R393">
            <v>0.16999999999999993</v>
          </cell>
          <cell r="S393">
            <v>0.70500000000000007</v>
          </cell>
          <cell r="T393">
            <v>4.68</v>
          </cell>
          <cell r="U393">
            <v>5.09</v>
          </cell>
          <cell r="V393">
            <v>3.63</v>
          </cell>
          <cell r="W393">
            <v>3.59</v>
          </cell>
          <cell r="X393">
            <v>3.8250000000000002</v>
          </cell>
          <cell r="Y393">
            <v>5.28</v>
          </cell>
          <cell r="Z393">
            <v>5.0750000000000002</v>
          </cell>
          <cell r="AA393">
            <v>4.9850000000000003</v>
          </cell>
          <cell r="AB393">
            <v>5.1150000000000002</v>
          </cell>
          <cell r="AC393">
            <v>4.9950000000000001</v>
          </cell>
        </row>
        <row r="394">
          <cell r="A394">
            <v>36796</v>
          </cell>
          <cell r="B394">
            <v>5.1050000000000004</v>
          </cell>
          <cell r="C394">
            <v>4.1749999999999998</v>
          </cell>
          <cell r="D394">
            <v>5.64</v>
          </cell>
          <cell r="E394">
            <v>3.98</v>
          </cell>
          <cell r="F394">
            <v>5.1550000000000002</v>
          </cell>
          <cell r="G394">
            <v>0.53499999999999925</v>
          </cell>
          <cell r="H394">
            <v>1.4649999999999999</v>
          </cell>
          <cell r="I394">
            <v>0.9300000000000006</v>
          </cell>
          <cell r="J394">
            <v>4.9999999999999822E-2</v>
          </cell>
          <cell r="K394">
            <v>0.98000000000000043</v>
          </cell>
          <cell r="L394">
            <v>0.19499999999999984</v>
          </cell>
          <cell r="M394">
            <v>5.26</v>
          </cell>
          <cell r="N394">
            <v>5.9</v>
          </cell>
          <cell r="O394">
            <v>6.4450000000000003</v>
          </cell>
          <cell r="P394">
            <v>4.7350000000000003</v>
          </cell>
          <cell r="Q394">
            <v>4.8</v>
          </cell>
          <cell r="R394">
            <v>0.26000000000000068</v>
          </cell>
          <cell r="S394">
            <v>0.64000000000000057</v>
          </cell>
          <cell r="T394">
            <v>4.7050000000000001</v>
          </cell>
          <cell r="U394">
            <v>5.2750000000000004</v>
          </cell>
          <cell r="V394">
            <v>3.7850000000000001</v>
          </cell>
          <cell r="W394">
            <v>3.89</v>
          </cell>
          <cell r="X394">
            <v>4.0149999999999997</v>
          </cell>
          <cell r="Y394">
            <v>5.4550000000000001</v>
          </cell>
          <cell r="Z394">
            <v>5.2350000000000003</v>
          </cell>
          <cell r="AA394">
            <v>5.15</v>
          </cell>
          <cell r="AB394">
            <v>5.28</v>
          </cell>
          <cell r="AC394">
            <v>5.165</v>
          </cell>
        </row>
        <row r="395">
          <cell r="A395">
            <v>36797</v>
          </cell>
          <cell r="B395">
            <v>5.1749999999999998</v>
          </cell>
          <cell r="C395">
            <v>4.28</v>
          </cell>
          <cell r="D395">
            <v>5.75</v>
          </cell>
          <cell r="E395">
            <v>4.2249999999999996</v>
          </cell>
          <cell r="F395">
            <v>5.22</v>
          </cell>
          <cell r="G395">
            <v>0.57500000000000018</v>
          </cell>
          <cell r="H395">
            <v>1.4699999999999998</v>
          </cell>
          <cell r="I395">
            <v>0.89499999999999957</v>
          </cell>
          <cell r="J395">
            <v>4.4999999999999929E-2</v>
          </cell>
          <cell r="K395">
            <v>0.9399999999999995</v>
          </cell>
          <cell r="L395">
            <v>5.5000000000000604E-2</v>
          </cell>
          <cell r="M395">
            <v>5.47</v>
          </cell>
          <cell r="N395">
            <v>6.02</v>
          </cell>
          <cell r="O395">
            <v>6.5949999999999998</v>
          </cell>
          <cell r="P395">
            <v>4.8600000000000003</v>
          </cell>
          <cell r="Q395">
            <v>4.8949999999999996</v>
          </cell>
          <cell r="R395">
            <v>0.26999999999999957</v>
          </cell>
          <cell r="S395">
            <v>0.54999999999999982</v>
          </cell>
          <cell r="T395">
            <v>4.7699999999999996</v>
          </cell>
          <cell r="U395">
            <v>5.35</v>
          </cell>
          <cell r="V395">
            <v>3.99</v>
          </cell>
          <cell r="W395">
            <v>4.0199999999999996</v>
          </cell>
          <cell r="X395">
            <v>4.2350000000000003</v>
          </cell>
          <cell r="Y395">
            <v>5.5149999999999997</v>
          </cell>
          <cell r="Z395">
            <v>5.29</v>
          </cell>
          <cell r="AA395">
            <v>5.2050000000000001</v>
          </cell>
          <cell r="AB395">
            <v>5.35</v>
          </cell>
          <cell r="AC395">
            <v>5.23</v>
          </cell>
        </row>
        <row r="396">
          <cell r="A396">
            <v>36798</v>
          </cell>
          <cell r="B396">
            <v>5.0449999999999999</v>
          </cell>
          <cell r="C396">
            <v>4.33</v>
          </cell>
          <cell r="D396">
            <v>5.8449999999999998</v>
          </cell>
          <cell r="E396">
            <v>4.2050000000000001</v>
          </cell>
          <cell r="F396">
            <v>5.09</v>
          </cell>
          <cell r="G396">
            <v>0.79999999999999982</v>
          </cell>
          <cell r="H396">
            <v>1.5149999999999997</v>
          </cell>
          <cell r="I396">
            <v>0.71499999999999986</v>
          </cell>
          <cell r="J396">
            <v>4.4999999999999929E-2</v>
          </cell>
          <cell r="K396">
            <v>0.75999999999999979</v>
          </cell>
          <cell r="L396">
            <v>0.125</v>
          </cell>
          <cell r="M396">
            <v>5.3</v>
          </cell>
          <cell r="N396">
            <v>6.0449999999999999</v>
          </cell>
          <cell r="O396">
            <v>6.68</v>
          </cell>
          <cell r="P396">
            <v>4.9800000000000004</v>
          </cell>
          <cell r="Q396">
            <v>5.0199999999999996</v>
          </cell>
          <cell r="R396">
            <v>0.20000000000000018</v>
          </cell>
          <cell r="S396">
            <v>0.74500000000000011</v>
          </cell>
          <cell r="T396">
            <v>4.87</v>
          </cell>
          <cell r="U396">
            <v>5.2050000000000001</v>
          </cell>
          <cell r="V396">
            <v>4</v>
          </cell>
          <cell r="W396">
            <v>4.0449999999999999</v>
          </cell>
          <cell r="X396">
            <v>4.2149999999999999</v>
          </cell>
          <cell r="Y396">
            <v>5.39</v>
          </cell>
          <cell r="Z396">
            <v>5.15</v>
          </cell>
          <cell r="AA396">
            <v>5.07</v>
          </cell>
          <cell r="AB396">
            <v>5.22</v>
          </cell>
          <cell r="AC396">
            <v>5.0949999999999998</v>
          </cell>
        </row>
        <row r="397">
          <cell r="A397">
            <v>36799</v>
          </cell>
          <cell r="B397">
            <v>5.04</v>
          </cell>
          <cell r="C397">
            <v>4.8049999999999997</v>
          </cell>
          <cell r="D397">
            <v>5.6950000000000003</v>
          </cell>
          <cell r="E397">
            <v>4.3600000000000003</v>
          </cell>
          <cell r="F397">
            <v>5.08</v>
          </cell>
          <cell r="G397">
            <v>0.65500000000000025</v>
          </cell>
          <cell r="H397">
            <v>0.89000000000000057</v>
          </cell>
          <cell r="I397">
            <v>0.23500000000000032</v>
          </cell>
          <cell r="J397">
            <v>4.0000000000000036E-2</v>
          </cell>
          <cell r="K397">
            <v>0.27500000000000036</v>
          </cell>
          <cell r="L397">
            <v>0.4449999999999994</v>
          </cell>
          <cell r="M397">
            <v>5.25</v>
          </cell>
          <cell r="N397">
            <v>5.84</v>
          </cell>
          <cell r="O397">
            <v>6.625</v>
          </cell>
          <cell r="P397">
            <v>4.8550000000000004</v>
          </cell>
          <cell r="Q397">
            <v>4.9550000000000001</v>
          </cell>
          <cell r="R397">
            <v>0.14499999999999957</v>
          </cell>
          <cell r="S397">
            <v>0.58999999999999986</v>
          </cell>
          <cell r="T397">
            <v>4.83</v>
          </cell>
          <cell r="U397">
            <v>5.1050000000000004</v>
          </cell>
          <cell r="V397">
            <v>4.21</v>
          </cell>
          <cell r="W397">
            <v>4.34</v>
          </cell>
          <cell r="X397">
            <v>4.45</v>
          </cell>
          <cell r="Y397">
            <v>5.2750000000000004</v>
          </cell>
          <cell r="Z397">
            <v>5.08</v>
          </cell>
          <cell r="AA397">
            <v>5.04</v>
          </cell>
          <cell r="AB397">
            <v>5.13</v>
          </cell>
          <cell r="AC397">
            <v>5.0599999999999996</v>
          </cell>
        </row>
        <row r="398">
          <cell r="A398">
            <v>36800</v>
          </cell>
          <cell r="B398">
            <v>5.04</v>
          </cell>
          <cell r="C398">
            <v>4.8049999999999997</v>
          </cell>
          <cell r="D398">
            <v>5.6950000000000003</v>
          </cell>
          <cell r="E398">
            <v>4.3600000000000003</v>
          </cell>
          <cell r="F398">
            <v>5.08</v>
          </cell>
          <cell r="G398">
            <v>0.65500000000000025</v>
          </cell>
          <cell r="H398">
            <v>0.89000000000000057</v>
          </cell>
          <cell r="I398">
            <v>0.23500000000000032</v>
          </cell>
          <cell r="J398">
            <v>4.0000000000000036E-2</v>
          </cell>
          <cell r="K398">
            <v>0.27500000000000036</v>
          </cell>
          <cell r="L398">
            <v>0.4449999999999994</v>
          </cell>
          <cell r="M398">
            <v>5.25</v>
          </cell>
          <cell r="N398">
            <v>5.84</v>
          </cell>
          <cell r="O398">
            <v>6.625</v>
          </cell>
          <cell r="P398">
            <v>4.8550000000000004</v>
          </cell>
          <cell r="Q398">
            <v>4.9550000000000001</v>
          </cell>
          <cell r="R398">
            <v>0.14499999999999957</v>
          </cell>
          <cell r="S398">
            <v>0.58999999999999986</v>
          </cell>
          <cell r="T398">
            <v>4.83</v>
          </cell>
          <cell r="U398">
            <v>5.1050000000000004</v>
          </cell>
          <cell r="V398">
            <v>4.21</v>
          </cell>
          <cell r="W398">
            <v>4.34</v>
          </cell>
          <cell r="X398">
            <v>4.45</v>
          </cell>
          <cell r="Y398">
            <v>5.2750000000000004</v>
          </cell>
          <cell r="Z398">
            <v>5.08</v>
          </cell>
          <cell r="AA398">
            <v>5.04</v>
          </cell>
          <cell r="AB398">
            <v>5.13</v>
          </cell>
          <cell r="AC398">
            <v>5.0599999999999996</v>
          </cell>
        </row>
        <row r="399">
          <cell r="A399">
            <v>36801</v>
          </cell>
          <cell r="B399">
            <v>5.04</v>
          </cell>
          <cell r="C399">
            <v>4.8049999999999997</v>
          </cell>
          <cell r="D399">
            <v>5.6950000000000003</v>
          </cell>
          <cell r="E399">
            <v>4.3600000000000003</v>
          </cell>
          <cell r="F399">
            <v>5.08</v>
          </cell>
          <cell r="G399">
            <v>0.65500000000000025</v>
          </cell>
          <cell r="H399">
            <v>0.89000000000000057</v>
          </cell>
          <cell r="I399">
            <v>0.23500000000000032</v>
          </cell>
          <cell r="J399">
            <v>4.0000000000000036E-2</v>
          </cell>
          <cell r="K399">
            <v>0.27500000000000036</v>
          </cell>
          <cell r="L399">
            <v>0.4449999999999994</v>
          </cell>
          <cell r="M399">
            <v>5.25</v>
          </cell>
          <cell r="N399">
            <v>5.84</v>
          </cell>
          <cell r="O399">
            <v>6.625</v>
          </cell>
          <cell r="P399">
            <v>4.8550000000000004</v>
          </cell>
          <cell r="Q399">
            <v>4.9550000000000001</v>
          </cell>
          <cell r="R399">
            <v>0.14499999999999957</v>
          </cell>
          <cell r="S399">
            <v>0.58999999999999986</v>
          </cell>
          <cell r="T399">
            <v>4.83</v>
          </cell>
          <cell r="U399">
            <v>5.1050000000000004</v>
          </cell>
          <cell r="V399">
            <v>4.21</v>
          </cell>
          <cell r="W399">
            <v>4.34</v>
          </cell>
          <cell r="X399">
            <v>4.45</v>
          </cell>
          <cell r="Y399">
            <v>5.2750000000000004</v>
          </cell>
          <cell r="Z399">
            <v>5.08</v>
          </cell>
          <cell r="AA399">
            <v>5.04</v>
          </cell>
          <cell r="AB399">
            <v>5.13</v>
          </cell>
          <cell r="AC399">
            <v>5.0599999999999996</v>
          </cell>
        </row>
        <row r="400">
          <cell r="A400">
            <v>36802</v>
          </cell>
          <cell r="B400">
            <v>5.1950000000000003</v>
          </cell>
          <cell r="C400">
            <v>4.99</v>
          </cell>
          <cell r="D400">
            <v>5.9749999999999996</v>
          </cell>
          <cell r="E400">
            <v>4.6849999999999996</v>
          </cell>
          <cell r="F400">
            <v>5.21</v>
          </cell>
          <cell r="G400">
            <v>0.77999999999999936</v>
          </cell>
          <cell r="H400">
            <v>0.98499999999999943</v>
          </cell>
          <cell r="I400">
            <v>0.20500000000000007</v>
          </cell>
          <cell r="J400">
            <v>1.499999999999968E-2</v>
          </cell>
          <cell r="K400">
            <v>0.21999999999999975</v>
          </cell>
          <cell r="L400">
            <v>0.3050000000000006</v>
          </cell>
          <cell r="M400">
            <v>5.29</v>
          </cell>
          <cell r="N400">
            <v>5.9850000000000003</v>
          </cell>
          <cell r="O400">
            <v>6.65</v>
          </cell>
          <cell r="P400">
            <v>4.8</v>
          </cell>
          <cell r="Q400">
            <v>4.9649999999999999</v>
          </cell>
          <cell r="R400">
            <v>1.0000000000000675E-2</v>
          </cell>
          <cell r="S400">
            <v>0.69500000000000028</v>
          </cell>
          <cell r="T400">
            <v>4.8</v>
          </cell>
          <cell r="U400">
            <v>5.2350000000000003</v>
          </cell>
          <cell r="V400">
            <v>4.5250000000000004</v>
          </cell>
          <cell r="W400">
            <v>4.5949999999999998</v>
          </cell>
          <cell r="X400">
            <v>4.7050000000000001</v>
          </cell>
          <cell r="Y400">
            <v>5.37</v>
          </cell>
          <cell r="Z400">
            <v>5.23</v>
          </cell>
          <cell r="AA400">
            <v>5.1349999999999998</v>
          </cell>
          <cell r="AB400">
            <v>5.27</v>
          </cell>
          <cell r="AC400">
            <v>5.14</v>
          </cell>
        </row>
        <row r="401">
          <cell r="A401">
            <v>36803</v>
          </cell>
          <cell r="B401">
            <v>5.2050000000000001</v>
          </cell>
          <cell r="C401">
            <v>5.07</v>
          </cell>
          <cell r="D401">
            <v>6.01</v>
          </cell>
          <cell r="E401">
            <v>4.78</v>
          </cell>
          <cell r="F401">
            <v>5.25</v>
          </cell>
          <cell r="G401">
            <v>0.80499999999999972</v>
          </cell>
          <cell r="H401">
            <v>0.9399999999999995</v>
          </cell>
          <cell r="I401">
            <v>0.13499999999999979</v>
          </cell>
          <cell r="J401">
            <v>4.4999999999999929E-2</v>
          </cell>
          <cell r="K401">
            <v>0.17999999999999972</v>
          </cell>
          <cell r="L401">
            <v>0.29000000000000004</v>
          </cell>
          <cell r="M401">
            <v>5.2850000000000001</v>
          </cell>
          <cell r="N401">
            <v>5.8550000000000004</v>
          </cell>
          <cell r="O401">
            <v>6.7850000000000001</v>
          </cell>
          <cell r="P401">
            <v>4.83</v>
          </cell>
          <cell r="Q401">
            <v>4.9649999999999999</v>
          </cell>
          <cell r="R401">
            <v>-0.15499999999999936</v>
          </cell>
          <cell r="S401">
            <v>0.57000000000000028</v>
          </cell>
          <cell r="T401">
            <v>4.8499999999999996</v>
          </cell>
          <cell r="U401">
            <v>5.2350000000000003</v>
          </cell>
          <cell r="V401">
            <v>4.75</v>
          </cell>
          <cell r="W401">
            <v>4.665</v>
          </cell>
          <cell r="X401">
            <v>4.8150000000000004</v>
          </cell>
          <cell r="Y401">
            <v>5.3949999999999996</v>
          </cell>
          <cell r="Z401">
            <v>5.2350000000000003</v>
          </cell>
          <cell r="AA401">
            <v>5.15</v>
          </cell>
          <cell r="AB401">
            <v>5.29</v>
          </cell>
          <cell r="AC401">
            <v>5.1550000000000002</v>
          </cell>
        </row>
        <row r="402">
          <cell r="A402">
            <v>36804</v>
          </cell>
          <cell r="B402">
            <v>5.16</v>
          </cell>
          <cell r="C402">
            <v>5.03</v>
          </cell>
          <cell r="D402">
            <v>6.02</v>
          </cell>
          <cell r="E402">
            <v>4.79</v>
          </cell>
          <cell r="F402">
            <v>5.2149999999999999</v>
          </cell>
          <cell r="G402">
            <v>0.85999999999999943</v>
          </cell>
          <cell r="H402">
            <v>0.98999999999999932</v>
          </cell>
          <cell r="I402">
            <v>0.12999999999999989</v>
          </cell>
          <cell r="J402">
            <v>5.4999999999999716E-2</v>
          </cell>
          <cell r="K402">
            <v>0.18499999999999961</v>
          </cell>
          <cell r="L402">
            <v>0.24000000000000021</v>
          </cell>
          <cell r="M402">
            <v>5.375</v>
          </cell>
          <cell r="N402">
            <v>5.8250000000000002</v>
          </cell>
          <cell r="O402">
            <v>6.7750000000000004</v>
          </cell>
          <cell r="P402">
            <v>4.8550000000000004</v>
          </cell>
          <cell r="Q402">
            <v>4.99</v>
          </cell>
          <cell r="R402">
            <v>-0.1949999999999994</v>
          </cell>
          <cell r="S402">
            <v>0.45000000000000018</v>
          </cell>
          <cell r="T402">
            <v>4.875</v>
          </cell>
          <cell r="U402">
            <v>5.2149999999999999</v>
          </cell>
          <cell r="V402">
            <v>4.75</v>
          </cell>
          <cell r="W402">
            <v>4.74</v>
          </cell>
          <cell r="X402">
            <v>4.8099999999999996</v>
          </cell>
          <cell r="Y402">
            <v>5.39</v>
          </cell>
          <cell r="Z402">
            <v>5.2050000000000001</v>
          </cell>
          <cell r="AA402">
            <v>5.15</v>
          </cell>
          <cell r="AB402">
            <v>5.29</v>
          </cell>
          <cell r="AC402">
            <v>5.16</v>
          </cell>
        </row>
        <row r="403">
          <cell r="A403">
            <v>36805</v>
          </cell>
          <cell r="B403">
            <v>5.09</v>
          </cell>
          <cell r="C403">
            <v>4.7949999999999999</v>
          </cell>
          <cell r="D403">
            <v>6</v>
          </cell>
          <cell r="E403">
            <v>4.7</v>
          </cell>
          <cell r="F403">
            <v>5.1749999999999998</v>
          </cell>
          <cell r="G403">
            <v>0.91000000000000014</v>
          </cell>
          <cell r="H403">
            <v>1.2050000000000001</v>
          </cell>
          <cell r="I403">
            <v>0.29499999999999993</v>
          </cell>
          <cell r="J403">
            <v>8.4999999999999964E-2</v>
          </cell>
          <cell r="K403">
            <v>0.37999999999999989</v>
          </cell>
          <cell r="L403">
            <v>9.4999999999999751E-2</v>
          </cell>
          <cell r="M403">
            <v>5.67</v>
          </cell>
          <cell r="N403">
            <v>5.8650000000000002</v>
          </cell>
          <cell r="O403">
            <v>6.6449999999999996</v>
          </cell>
          <cell r="P403">
            <v>4.9550000000000001</v>
          </cell>
          <cell r="Q403">
            <v>5.0750000000000002</v>
          </cell>
          <cell r="R403">
            <v>-0.13499999999999979</v>
          </cell>
          <cell r="S403">
            <v>0.19500000000000028</v>
          </cell>
          <cell r="T403">
            <v>4.9450000000000003</v>
          </cell>
          <cell r="U403">
            <v>5.25</v>
          </cell>
          <cell r="V403">
            <v>4.67</v>
          </cell>
          <cell r="W403">
            <v>4.59</v>
          </cell>
          <cell r="X403">
            <v>4.71</v>
          </cell>
          <cell r="Y403">
            <v>5.4050000000000002</v>
          </cell>
          <cell r="Z403">
            <v>5.19</v>
          </cell>
          <cell r="AA403">
            <v>5.16</v>
          </cell>
          <cell r="AB403">
            <v>5.2949999999999999</v>
          </cell>
          <cell r="AC403">
            <v>5.1749999999999998</v>
          </cell>
        </row>
        <row r="404">
          <cell r="A404">
            <v>36806</v>
          </cell>
          <cell r="B404">
            <v>4.8600000000000003</v>
          </cell>
          <cell r="C404">
            <v>4.3150000000000004</v>
          </cell>
          <cell r="D404">
            <v>5.7649999999999997</v>
          </cell>
          <cell r="E404">
            <v>4.3600000000000003</v>
          </cell>
          <cell r="F404">
            <v>4.9649999999999999</v>
          </cell>
          <cell r="G404">
            <v>0.90499999999999936</v>
          </cell>
          <cell r="H404">
            <v>1.4499999999999993</v>
          </cell>
          <cell r="I404">
            <v>0.54499999999999993</v>
          </cell>
          <cell r="J404">
            <v>0.10499999999999954</v>
          </cell>
          <cell r="K404">
            <v>0.64999999999999947</v>
          </cell>
          <cell r="L404">
            <v>-4.4999999999999929E-2</v>
          </cell>
          <cell r="M404">
            <v>5.4050000000000002</v>
          </cell>
          <cell r="N404">
            <v>5.56</v>
          </cell>
          <cell r="O404">
            <v>6.2850000000000001</v>
          </cell>
          <cell r="P404">
            <v>4.8150000000000004</v>
          </cell>
          <cell r="Q404">
            <v>4.8849999999999998</v>
          </cell>
          <cell r="R404">
            <v>-0.20500000000000007</v>
          </cell>
          <cell r="S404">
            <v>0.15499999999999936</v>
          </cell>
          <cell r="T404">
            <v>4.8049999999999997</v>
          </cell>
          <cell r="U404">
            <v>5.0599999999999996</v>
          </cell>
          <cell r="V404">
            <v>4.3449999999999998</v>
          </cell>
          <cell r="W404">
            <v>4.3</v>
          </cell>
          <cell r="X404">
            <v>4.3499999999999996</v>
          </cell>
          <cell r="Y404">
            <v>5.24</v>
          </cell>
          <cell r="Z404">
            <v>5</v>
          </cell>
          <cell r="AA404">
            <v>4.99</v>
          </cell>
          <cell r="AB404">
            <v>5.1349999999999998</v>
          </cell>
          <cell r="AC404">
            <v>5</v>
          </cell>
        </row>
        <row r="405">
          <cell r="A405">
            <v>36807</v>
          </cell>
          <cell r="B405">
            <v>4.8600000000000003</v>
          </cell>
          <cell r="C405">
            <v>4.3150000000000004</v>
          </cell>
          <cell r="D405">
            <v>5.7649999999999997</v>
          </cell>
          <cell r="E405">
            <v>4.3600000000000003</v>
          </cell>
          <cell r="F405">
            <v>4.9649999999999999</v>
          </cell>
          <cell r="G405">
            <v>0.90499999999999936</v>
          </cell>
          <cell r="H405">
            <v>1.4499999999999993</v>
          </cell>
          <cell r="I405">
            <v>0.54499999999999993</v>
          </cell>
          <cell r="J405">
            <v>0.10499999999999954</v>
          </cell>
          <cell r="K405">
            <v>0.64999999999999947</v>
          </cell>
          <cell r="L405">
            <v>-4.4999999999999929E-2</v>
          </cell>
          <cell r="M405">
            <v>5.4050000000000002</v>
          </cell>
          <cell r="N405">
            <v>5.56</v>
          </cell>
          <cell r="O405">
            <v>6.2850000000000001</v>
          </cell>
          <cell r="P405">
            <v>4.8150000000000004</v>
          </cell>
          <cell r="Q405">
            <v>4.8849999999999998</v>
          </cell>
          <cell r="R405">
            <v>-0.20500000000000007</v>
          </cell>
          <cell r="S405">
            <v>0.15499999999999936</v>
          </cell>
          <cell r="T405">
            <v>4.8049999999999997</v>
          </cell>
          <cell r="U405">
            <v>5.0599999999999996</v>
          </cell>
          <cell r="V405">
            <v>4.3449999999999998</v>
          </cell>
          <cell r="W405">
            <v>4.3</v>
          </cell>
          <cell r="X405">
            <v>4.3499999999999996</v>
          </cell>
          <cell r="Y405">
            <v>5.24</v>
          </cell>
          <cell r="Z405">
            <v>5</v>
          </cell>
          <cell r="AA405">
            <v>4.99</v>
          </cell>
          <cell r="AB405">
            <v>5.1349999999999998</v>
          </cell>
          <cell r="AC405">
            <v>5</v>
          </cell>
        </row>
        <row r="406">
          <cell r="A406">
            <v>36808</v>
          </cell>
          <cell r="B406">
            <v>4.8600000000000003</v>
          </cell>
          <cell r="C406">
            <v>4.3150000000000004</v>
          </cell>
          <cell r="D406">
            <v>5.7649999999999997</v>
          </cell>
          <cell r="E406">
            <v>4.3600000000000003</v>
          </cell>
          <cell r="F406">
            <v>4.9649999999999999</v>
          </cell>
          <cell r="G406">
            <v>0.90499999999999936</v>
          </cell>
          <cell r="H406">
            <v>1.4499999999999993</v>
          </cell>
          <cell r="I406">
            <v>0.54499999999999993</v>
          </cell>
          <cell r="J406">
            <v>0.10499999999999954</v>
          </cell>
          <cell r="K406">
            <v>0.64999999999999947</v>
          </cell>
          <cell r="L406">
            <v>-4.4999999999999929E-2</v>
          </cell>
          <cell r="M406">
            <v>5.4050000000000002</v>
          </cell>
          <cell r="N406">
            <v>5.56</v>
          </cell>
          <cell r="O406">
            <v>6.2850000000000001</v>
          </cell>
          <cell r="P406">
            <v>4.8150000000000004</v>
          </cell>
          <cell r="Q406">
            <v>4.8849999999999998</v>
          </cell>
          <cell r="R406">
            <v>-0.20500000000000007</v>
          </cell>
          <cell r="S406">
            <v>0.15499999999999936</v>
          </cell>
          <cell r="T406">
            <v>4.8049999999999997</v>
          </cell>
          <cell r="U406">
            <v>5.0599999999999996</v>
          </cell>
          <cell r="V406">
            <v>4.3449999999999998</v>
          </cell>
          <cell r="W406">
            <v>4.3</v>
          </cell>
          <cell r="X406">
            <v>4.3499999999999996</v>
          </cell>
          <cell r="Y406">
            <v>5.24</v>
          </cell>
          <cell r="Z406">
            <v>5</v>
          </cell>
          <cell r="AA406">
            <v>4.99</v>
          </cell>
          <cell r="AB406">
            <v>5.1349999999999998</v>
          </cell>
          <cell r="AC406">
            <v>5</v>
          </cell>
        </row>
        <row r="407">
          <cell r="A407">
            <v>36809</v>
          </cell>
          <cell r="B407">
            <v>4.96</v>
          </cell>
          <cell r="C407">
            <v>4.5650000000000004</v>
          </cell>
          <cell r="D407">
            <v>5.8049999999999997</v>
          </cell>
          <cell r="E407">
            <v>4.42</v>
          </cell>
          <cell r="F407">
            <v>5.0199999999999996</v>
          </cell>
          <cell r="G407">
            <v>0.84499999999999975</v>
          </cell>
          <cell r="H407">
            <v>1.2399999999999993</v>
          </cell>
          <cell r="I407">
            <v>0.39499999999999957</v>
          </cell>
          <cell r="J407">
            <v>5.9999999999999609E-2</v>
          </cell>
          <cell r="K407">
            <v>0.45499999999999918</v>
          </cell>
          <cell r="L407">
            <v>0.14500000000000046</v>
          </cell>
          <cell r="M407">
            <v>5.4450000000000003</v>
          </cell>
          <cell r="N407">
            <v>5.5750000000000002</v>
          </cell>
          <cell r="O407">
            <v>6.2949999999999999</v>
          </cell>
          <cell r="P407">
            <v>4.8099999999999996</v>
          </cell>
          <cell r="Q407">
            <v>5.04</v>
          </cell>
          <cell r="R407">
            <v>-0.22999999999999954</v>
          </cell>
          <cell r="S407">
            <v>0.12999999999999989</v>
          </cell>
          <cell r="T407">
            <v>4.8049999999999997</v>
          </cell>
          <cell r="U407">
            <v>5.0549999999999997</v>
          </cell>
          <cell r="V407">
            <v>4.4550000000000001</v>
          </cell>
          <cell r="W407">
            <v>4.57</v>
          </cell>
          <cell r="X407">
            <v>4.5449999999999999</v>
          </cell>
          <cell r="Y407">
            <v>5.2149999999999999</v>
          </cell>
          <cell r="Z407">
            <v>5.0149999999999997</v>
          </cell>
          <cell r="AA407">
            <v>4.9950000000000001</v>
          </cell>
          <cell r="AB407">
            <v>5.125</v>
          </cell>
          <cell r="AC407">
            <v>5</v>
          </cell>
        </row>
        <row r="408">
          <cell r="A408">
            <v>36810</v>
          </cell>
          <cell r="B408">
            <v>5.0049999999999999</v>
          </cell>
          <cell r="C408">
            <v>4.5549999999999997</v>
          </cell>
          <cell r="D408">
            <v>5.75</v>
          </cell>
          <cell r="E408">
            <v>4.49</v>
          </cell>
          <cell r="F408">
            <v>5.0549999999999997</v>
          </cell>
          <cell r="G408">
            <v>0.74500000000000011</v>
          </cell>
          <cell r="H408">
            <v>1.1950000000000003</v>
          </cell>
          <cell r="I408">
            <v>0.45000000000000018</v>
          </cell>
          <cell r="J408">
            <v>4.9999999999999822E-2</v>
          </cell>
          <cell r="K408">
            <v>0.5</v>
          </cell>
          <cell r="L408">
            <v>6.4999999999999503E-2</v>
          </cell>
          <cell r="M408">
            <v>5.4450000000000003</v>
          </cell>
          <cell r="N408">
            <v>5.7149999999999999</v>
          </cell>
          <cell r="O408">
            <v>6.42</v>
          </cell>
          <cell r="P408">
            <v>4.8499999999999996</v>
          </cell>
          <cell r="Q408">
            <v>5.0449999999999999</v>
          </cell>
          <cell r="R408">
            <v>-3.5000000000000142E-2</v>
          </cell>
          <cell r="S408">
            <v>0.26999999999999957</v>
          </cell>
          <cell r="T408">
            <v>4.83</v>
          </cell>
          <cell r="U408">
            <v>5.08</v>
          </cell>
          <cell r="V408">
            <v>4.58</v>
          </cell>
          <cell r="W408">
            <v>4.5599999999999996</v>
          </cell>
          <cell r="X408">
            <v>4.5949999999999998</v>
          </cell>
          <cell r="Y408">
            <v>5.27</v>
          </cell>
          <cell r="Z408">
            <v>5.0750000000000002</v>
          </cell>
          <cell r="AA408">
            <v>5.0350000000000001</v>
          </cell>
          <cell r="AB408">
            <v>5.1449999999999996</v>
          </cell>
          <cell r="AC408">
            <v>5.0350000000000001</v>
          </cell>
        </row>
        <row r="409">
          <cell r="A409">
            <v>36811</v>
          </cell>
          <cell r="B409">
            <v>5.1050000000000004</v>
          </cell>
          <cell r="C409">
            <v>4.585</v>
          </cell>
          <cell r="D409">
            <v>5.63</v>
          </cell>
          <cell r="E409">
            <v>4.53</v>
          </cell>
          <cell r="F409">
            <v>5.12</v>
          </cell>
          <cell r="G409">
            <v>0.52499999999999947</v>
          </cell>
          <cell r="H409">
            <v>1.0449999999999999</v>
          </cell>
          <cell r="I409">
            <v>0.52000000000000046</v>
          </cell>
          <cell r="J409">
            <v>1.499999999999968E-2</v>
          </cell>
          <cell r="K409">
            <v>0.53500000000000014</v>
          </cell>
          <cell r="L409">
            <v>5.4999999999999716E-2</v>
          </cell>
          <cell r="M409">
            <v>5.44</v>
          </cell>
          <cell r="N409">
            <v>5.72</v>
          </cell>
          <cell r="O409">
            <v>6.5049999999999999</v>
          </cell>
          <cell r="P409">
            <v>4.9050000000000002</v>
          </cell>
          <cell r="Q409">
            <v>5.1050000000000004</v>
          </cell>
          <cell r="R409">
            <v>8.9999999999999858E-2</v>
          </cell>
          <cell r="S409">
            <v>0.27999999999999936</v>
          </cell>
          <cell r="T409">
            <v>4.91</v>
          </cell>
          <cell r="U409">
            <v>5.16</v>
          </cell>
          <cell r="V409">
            <v>4.63</v>
          </cell>
          <cell r="W409">
            <v>4.5199999999999996</v>
          </cell>
          <cell r="X409">
            <v>4.5949999999999998</v>
          </cell>
          <cell r="Y409">
            <v>5.35</v>
          </cell>
          <cell r="Z409">
            <v>5.13</v>
          </cell>
          <cell r="AA409">
            <v>5.1100000000000003</v>
          </cell>
          <cell r="AB409">
            <v>5.2249999999999996</v>
          </cell>
          <cell r="AC409">
            <v>5.1150000000000002</v>
          </cell>
        </row>
        <row r="410">
          <cell r="A410">
            <v>36812</v>
          </cell>
          <cell r="B410">
            <v>5.44</v>
          </cell>
          <cell r="C410">
            <v>4.8</v>
          </cell>
          <cell r="D410">
            <v>5.8150000000000004</v>
          </cell>
          <cell r="E410">
            <v>4.82</v>
          </cell>
          <cell r="F410">
            <v>5.49</v>
          </cell>
          <cell r="G410">
            <v>0.375</v>
          </cell>
          <cell r="H410">
            <v>1.0150000000000006</v>
          </cell>
          <cell r="I410">
            <v>0.64000000000000057</v>
          </cell>
          <cell r="J410">
            <v>4.9999999999999822E-2</v>
          </cell>
          <cell r="K410">
            <v>0.69000000000000039</v>
          </cell>
          <cell r="L410">
            <v>-2.0000000000000462E-2</v>
          </cell>
          <cell r="M410">
            <v>5.5350000000000001</v>
          </cell>
          <cell r="N410">
            <v>5.9649999999999999</v>
          </cell>
          <cell r="O410">
            <v>7.0049999999999999</v>
          </cell>
          <cell r="P410">
            <v>5.1050000000000004</v>
          </cell>
          <cell r="Q410">
            <v>5.1950000000000003</v>
          </cell>
          <cell r="R410">
            <v>0.14999999999999947</v>
          </cell>
          <cell r="S410">
            <v>0.42999999999999972</v>
          </cell>
          <cell r="T410">
            <v>5.14</v>
          </cell>
          <cell r="U410">
            <v>5.5449999999999999</v>
          </cell>
          <cell r="V410">
            <v>4.8949999999999996</v>
          </cell>
          <cell r="W410">
            <v>4.74</v>
          </cell>
          <cell r="X410">
            <v>4.9249999999999998</v>
          </cell>
          <cell r="Y410">
            <v>5.7249999999999996</v>
          </cell>
          <cell r="Z410">
            <v>5.51</v>
          </cell>
          <cell r="AA410">
            <v>5.46</v>
          </cell>
          <cell r="AB410">
            <v>5.56</v>
          </cell>
          <cell r="AC410">
            <v>5.4649999999999999</v>
          </cell>
          <cell r="AD410">
            <v>5.8550000000000004</v>
          </cell>
        </row>
        <row r="411">
          <cell r="A411">
            <v>36813</v>
          </cell>
          <cell r="B411">
            <v>5.29</v>
          </cell>
          <cell r="C411">
            <v>4.5650000000000004</v>
          </cell>
          <cell r="D411">
            <v>5.69</v>
          </cell>
          <cell r="E411">
            <v>4.62</v>
          </cell>
          <cell r="F411">
            <v>5.31</v>
          </cell>
          <cell r="G411">
            <v>0.40000000000000036</v>
          </cell>
          <cell r="H411">
            <v>1.125</v>
          </cell>
          <cell r="I411">
            <v>0.72499999999999964</v>
          </cell>
          <cell r="J411">
            <v>1.9999999999999574E-2</v>
          </cell>
          <cell r="K411">
            <v>0.74499999999999922</v>
          </cell>
          <cell r="L411">
            <v>-5.4999999999999716E-2</v>
          </cell>
          <cell r="M411">
            <v>5.41</v>
          </cell>
          <cell r="N411">
            <v>5.8250000000000002</v>
          </cell>
          <cell r="O411">
            <v>6.78</v>
          </cell>
          <cell r="P411">
            <v>4.8550000000000004</v>
          </cell>
          <cell r="Q411">
            <v>5.01</v>
          </cell>
          <cell r="R411">
            <v>0.13499999999999979</v>
          </cell>
          <cell r="S411">
            <v>0.41500000000000004</v>
          </cell>
          <cell r="T411">
            <v>4.83</v>
          </cell>
          <cell r="U411">
            <v>5.43</v>
          </cell>
          <cell r="V411">
            <v>4.6500000000000004</v>
          </cell>
          <cell r="W411">
            <v>4.5949999999999998</v>
          </cell>
          <cell r="X411">
            <v>4.665</v>
          </cell>
          <cell r="Y411">
            <v>5.57</v>
          </cell>
          <cell r="Z411">
            <v>5.3550000000000004</v>
          </cell>
          <cell r="AA411">
            <v>5.3449999999999998</v>
          </cell>
          <cell r="AB411">
            <v>5.44</v>
          </cell>
          <cell r="AC411">
            <v>5.35</v>
          </cell>
          <cell r="AD411">
            <v>5.68</v>
          </cell>
        </row>
        <row r="412">
          <cell r="A412">
            <v>36814</v>
          </cell>
          <cell r="B412">
            <v>5.29</v>
          </cell>
          <cell r="C412">
            <v>4.5650000000000004</v>
          </cell>
          <cell r="D412">
            <v>5.69</v>
          </cell>
          <cell r="E412">
            <v>4.62</v>
          </cell>
          <cell r="F412">
            <v>5.31</v>
          </cell>
          <cell r="G412">
            <v>0.40000000000000036</v>
          </cell>
          <cell r="H412">
            <v>1.125</v>
          </cell>
          <cell r="I412">
            <v>0.72499999999999964</v>
          </cell>
          <cell r="J412">
            <v>1.9999999999999574E-2</v>
          </cell>
          <cell r="K412">
            <v>0.74499999999999922</v>
          </cell>
          <cell r="L412">
            <v>-5.4999999999999716E-2</v>
          </cell>
          <cell r="M412">
            <v>5.41</v>
          </cell>
          <cell r="N412">
            <v>5.8250000000000002</v>
          </cell>
          <cell r="O412">
            <v>6.78</v>
          </cell>
          <cell r="P412">
            <v>4.8550000000000004</v>
          </cell>
          <cell r="Q412">
            <v>5.01</v>
          </cell>
          <cell r="R412">
            <v>0.13499999999999979</v>
          </cell>
          <cell r="S412">
            <v>0.41500000000000004</v>
          </cell>
          <cell r="T412">
            <v>4.83</v>
          </cell>
          <cell r="U412">
            <v>5.43</v>
          </cell>
          <cell r="V412">
            <v>4.6500000000000004</v>
          </cell>
          <cell r="W412">
            <v>4.5949999999999998</v>
          </cell>
          <cell r="X412">
            <v>4.665</v>
          </cell>
          <cell r="Y412">
            <v>5.57</v>
          </cell>
          <cell r="Z412">
            <v>5.3550000000000004</v>
          </cell>
          <cell r="AA412">
            <v>5.3449999999999998</v>
          </cell>
          <cell r="AB412">
            <v>5.44</v>
          </cell>
          <cell r="AC412">
            <v>5.35</v>
          </cell>
          <cell r="AD412">
            <v>5.68</v>
          </cell>
        </row>
        <row r="413">
          <cell r="A413">
            <v>36815</v>
          </cell>
          <cell r="B413">
            <v>5.29</v>
          </cell>
          <cell r="C413">
            <v>4.5650000000000004</v>
          </cell>
          <cell r="D413">
            <v>5.69</v>
          </cell>
          <cell r="E413">
            <v>4.62</v>
          </cell>
          <cell r="F413">
            <v>5.31</v>
          </cell>
          <cell r="G413">
            <v>0.40000000000000036</v>
          </cell>
          <cell r="H413">
            <v>1.125</v>
          </cell>
          <cell r="I413">
            <v>0.72499999999999964</v>
          </cell>
          <cell r="J413">
            <v>1.9999999999999574E-2</v>
          </cell>
          <cell r="K413">
            <v>0.74499999999999922</v>
          </cell>
          <cell r="L413">
            <v>-5.4999999999999716E-2</v>
          </cell>
          <cell r="M413">
            <v>5.41</v>
          </cell>
          <cell r="N413">
            <v>5.8250000000000002</v>
          </cell>
          <cell r="O413">
            <v>6.78</v>
          </cell>
          <cell r="P413">
            <v>4.8550000000000004</v>
          </cell>
          <cell r="Q413">
            <v>5.01</v>
          </cell>
          <cell r="R413">
            <v>0.13499999999999979</v>
          </cell>
          <cell r="S413">
            <v>0.41500000000000004</v>
          </cell>
          <cell r="T413">
            <v>4.83</v>
          </cell>
          <cell r="U413">
            <v>5.43</v>
          </cell>
          <cell r="V413">
            <v>4.6500000000000004</v>
          </cell>
          <cell r="W413">
            <v>4.5949999999999998</v>
          </cell>
          <cell r="X413">
            <v>4.665</v>
          </cell>
          <cell r="Y413">
            <v>5.57</v>
          </cell>
          <cell r="Z413">
            <v>5.3550000000000004</v>
          </cell>
          <cell r="AA413">
            <v>5.3449999999999998</v>
          </cell>
          <cell r="AB413">
            <v>5.44</v>
          </cell>
          <cell r="AC413">
            <v>5.35</v>
          </cell>
          <cell r="AD413">
            <v>5.68</v>
          </cell>
        </row>
        <row r="414">
          <cell r="A414">
            <v>36816</v>
          </cell>
          <cell r="B414">
            <v>5.24</v>
          </cell>
          <cell r="C414">
            <v>4.6449999999999996</v>
          </cell>
          <cell r="D414">
            <v>5.6849999999999996</v>
          </cell>
          <cell r="E414">
            <v>4.66</v>
          </cell>
          <cell r="F414">
            <v>5.2850000000000001</v>
          </cell>
          <cell r="G414">
            <v>0.4449999999999994</v>
          </cell>
          <cell r="H414">
            <v>1.04</v>
          </cell>
          <cell r="I414">
            <v>0.59500000000000064</v>
          </cell>
          <cell r="J414">
            <v>4.4999999999999929E-2</v>
          </cell>
          <cell r="K414">
            <v>0.64000000000000057</v>
          </cell>
          <cell r="L414">
            <v>-1.5000000000000568E-2</v>
          </cell>
          <cell r="M414">
            <v>5.33</v>
          </cell>
          <cell r="N414">
            <v>5.835</v>
          </cell>
          <cell r="O414">
            <v>6.8949999999999996</v>
          </cell>
          <cell r="P414">
            <v>4.79</v>
          </cell>
          <cell r="Q414">
            <v>4.9850000000000003</v>
          </cell>
          <cell r="R414">
            <v>0.15000000000000036</v>
          </cell>
          <cell r="S414">
            <v>0.50499999999999989</v>
          </cell>
          <cell r="T414">
            <v>4.9050000000000002</v>
          </cell>
          <cell r="U414">
            <v>5.34</v>
          </cell>
          <cell r="V414">
            <v>4.7</v>
          </cell>
          <cell r="W414">
            <v>4.75</v>
          </cell>
          <cell r="X414">
            <v>4.78</v>
          </cell>
          <cell r="Y414">
            <v>5.4749999999999996</v>
          </cell>
          <cell r="Z414">
            <v>5.2850000000000001</v>
          </cell>
          <cell r="AA414">
            <v>5.2549999999999999</v>
          </cell>
          <cell r="AB414">
            <v>5.3449999999999998</v>
          </cell>
          <cell r="AC414">
            <v>5.2649999999999997</v>
          </cell>
          <cell r="AD414">
            <v>5.59</v>
          </cell>
        </row>
        <row r="415">
          <cell r="A415">
            <v>36817</v>
          </cell>
          <cell r="B415">
            <v>5.1950000000000003</v>
          </cell>
          <cell r="C415">
            <v>4.78</v>
          </cell>
          <cell r="D415">
            <v>5.6550000000000002</v>
          </cell>
          <cell r="E415">
            <v>4.82</v>
          </cell>
          <cell r="F415">
            <v>5.2249999999999996</v>
          </cell>
          <cell r="G415">
            <v>0.45999999999999996</v>
          </cell>
          <cell r="H415">
            <v>0.875</v>
          </cell>
          <cell r="I415">
            <v>0.41500000000000004</v>
          </cell>
          <cell r="J415">
            <v>2.9999999999999361E-2</v>
          </cell>
          <cell r="K415">
            <v>0.4449999999999994</v>
          </cell>
          <cell r="L415">
            <v>-4.0000000000000036E-2</v>
          </cell>
          <cell r="M415">
            <v>5.38</v>
          </cell>
          <cell r="N415">
            <v>5.86</v>
          </cell>
          <cell r="O415">
            <v>6.93</v>
          </cell>
          <cell r="P415">
            <v>4.87</v>
          </cell>
          <cell r="Q415">
            <v>5.0350000000000001</v>
          </cell>
          <cell r="R415">
            <v>0.20500000000000007</v>
          </cell>
          <cell r="S415">
            <v>0.48000000000000043</v>
          </cell>
          <cell r="T415">
            <v>4.96</v>
          </cell>
          <cell r="U415">
            <v>5.27</v>
          </cell>
          <cell r="V415">
            <v>4.82</v>
          </cell>
          <cell r="W415">
            <v>4.78</v>
          </cell>
          <cell r="X415">
            <v>4.8550000000000004</v>
          </cell>
          <cell r="Y415">
            <v>5.42</v>
          </cell>
          <cell r="Z415">
            <v>5.23</v>
          </cell>
          <cell r="AA415">
            <v>5.1849999999999996</v>
          </cell>
          <cell r="AB415">
            <v>5.29</v>
          </cell>
          <cell r="AC415">
            <v>5.2</v>
          </cell>
          <cell r="AD415">
            <v>5.52</v>
          </cell>
        </row>
        <row r="416">
          <cell r="A416">
            <v>36818</v>
          </cell>
          <cell r="B416">
            <v>5.2850000000000001</v>
          </cell>
          <cell r="C416">
            <v>4.93</v>
          </cell>
          <cell r="D416">
            <v>5.7549999999999999</v>
          </cell>
          <cell r="E416">
            <v>4.9249999999999998</v>
          </cell>
          <cell r="F416">
            <v>5.32</v>
          </cell>
          <cell r="G416">
            <v>0.46999999999999975</v>
          </cell>
          <cell r="H416">
            <v>0.82500000000000018</v>
          </cell>
          <cell r="I416">
            <v>0.35500000000000043</v>
          </cell>
          <cell r="J416">
            <v>3.5000000000000142E-2</v>
          </cell>
          <cell r="K416">
            <v>0.39000000000000057</v>
          </cell>
          <cell r="L416">
            <v>4.9999999999998934E-3</v>
          </cell>
          <cell r="M416">
            <v>5.55</v>
          </cell>
          <cell r="N416">
            <v>5.95</v>
          </cell>
          <cell r="O416">
            <v>7.0350000000000001</v>
          </cell>
          <cell r="P416">
            <v>4.9550000000000001</v>
          </cell>
          <cell r="Q416">
            <v>5.1050000000000004</v>
          </cell>
          <cell r="R416">
            <v>0.19500000000000028</v>
          </cell>
          <cell r="S416">
            <v>0.40000000000000036</v>
          </cell>
          <cell r="T416">
            <v>5.0449999999999999</v>
          </cell>
          <cell r="U416">
            <v>5.38</v>
          </cell>
          <cell r="V416">
            <v>4.9649999999999999</v>
          </cell>
          <cell r="W416">
            <v>4.91</v>
          </cell>
          <cell r="X416">
            <v>4.99</v>
          </cell>
          <cell r="Y416">
            <v>5.5</v>
          </cell>
          <cell r="Z416">
            <v>5.32</v>
          </cell>
          <cell r="AA416">
            <v>5.2549999999999999</v>
          </cell>
          <cell r="AB416">
            <v>5.38</v>
          </cell>
          <cell r="AC416">
            <v>5.28</v>
          </cell>
          <cell r="AD416">
            <v>5.665</v>
          </cell>
        </row>
        <row r="417">
          <cell r="A417">
            <v>36819</v>
          </cell>
          <cell r="B417">
            <v>4.96</v>
          </cell>
          <cell r="C417">
            <v>4.6900000000000004</v>
          </cell>
          <cell r="D417">
            <v>5.58</v>
          </cell>
          <cell r="E417">
            <v>4.7</v>
          </cell>
          <cell r="F417">
            <v>4.9850000000000003</v>
          </cell>
          <cell r="G417">
            <v>0.62000000000000011</v>
          </cell>
          <cell r="H417">
            <v>0.88999999999999968</v>
          </cell>
          <cell r="I417">
            <v>0.26999999999999957</v>
          </cell>
          <cell r="J417">
            <v>2.5000000000000355E-2</v>
          </cell>
          <cell r="K417">
            <v>0.29499999999999993</v>
          </cell>
          <cell r="L417">
            <v>-9.9999999999997868E-3</v>
          </cell>
          <cell r="M417">
            <v>5.335</v>
          </cell>
          <cell r="N417">
            <v>5.5</v>
          </cell>
          <cell r="O417">
            <v>6.57</v>
          </cell>
          <cell r="P417">
            <v>4.8049999999999997</v>
          </cell>
          <cell r="Q417">
            <v>4.91</v>
          </cell>
          <cell r="R417">
            <v>-8.0000000000000071E-2</v>
          </cell>
          <cell r="S417">
            <v>0.16500000000000004</v>
          </cell>
          <cell r="T417">
            <v>4.79</v>
          </cell>
          <cell r="U417">
            <v>5.04</v>
          </cell>
          <cell r="V417">
            <v>4.7450000000000001</v>
          </cell>
          <cell r="W417">
            <v>4.6900000000000004</v>
          </cell>
          <cell r="X417">
            <v>4.7549999999999999</v>
          </cell>
          <cell r="Y417">
            <v>5.16</v>
          </cell>
          <cell r="Z417">
            <v>4.9950000000000001</v>
          </cell>
          <cell r="AA417">
            <v>4.9400000000000004</v>
          </cell>
          <cell r="AB417">
            <v>5.07</v>
          </cell>
          <cell r="AC417">
            <v>4.9649999999999999</v>
          </cell>
          <cell r="AD417">
            <v>5.2850000000000001</v>
          </cell>
        </row>
        <row r="418">
          <cell r="A418">
            <v>36820</v>
          </cell>
          <cell r="B418">
            <v>4.7300000000000004</v>
          </cell>
          <cell r="C418">
            <v>4.4850000000000003</v>
          </cell>
          <cell r="D418">
            <v>5.4050000000000002</v>
          </cell>
          <cell r="E418">
            <v>4.4950000000000001</v>
          </cell>
          <cell r="F418">
            <v>4.7549999999999999</v>
          </cell>
          <cell r="G418">
            <v>0.67499999999999982</v>
          </cell>
          <cell r="H418">
            <v>0.91999999999999993</v>
          </cell>
          <cell r="I418">
            <v>0.24500000000000011</v>
          </cell>
          <cell r="J418">
            <v>2.4999999999999467E-2</v>
          </cell>
          <cell r="K418">
            <v>0.26999999999999957</v>
          </cell>
          <cell r="L418">
            <v>-9.9999999999997868E-3</v>
          </cell>
          <cell r="M418">
            <v>5.1050000000000004</v>
          </cell>
          <cell r="N418">
            <v>5.23</v>
          </cell>
          <cell r="O418">
            <v>6.3</v>
          </cell>
          <cell r="P418">
            <v>4.5949999999999998</v>
          </cell>
          <cell r="Q418">
            <v>4.66</v>
          </cell>
          <cell r="R418">
            <v>-0.17499999999999982</v>
          </cell>
          <cell r="S418">
            <v>0.125</v>
          </cell>
          <cell r="T418">
            <v>4.55</v>
          </cell>
          <cell r="U418">
            <v>4.8449999999999998</v>
          </cell>
          <cell r="V418">
            <v>4.5250000000000004</v>
          </cell>
          <cell r="W418">
            <v>4.4950000000000001</v>
          </cell>
          <cell r="X418">
            <v>4.53</v>
          </cell>
          <cell r="Y418">
            <v>4.9649999999999999</v>
          </cell>
          <cell r="Z418">
            <v>4.8</v>
          </cell>
          <cell r="AA418">
            <v>4.7249999999999996</v>
          </cell>
          <cell r="AB418">
            <v>4.8499999999999996</v>
          </cell>
          <cell r="AC418">
            <v>4.7450000000000001</v>
          </cell>
          <cell r="AD418">
            <v>5.0750000000000002</v>
          </cell>
        </row>
        <row r="419">
          <cell r="A419">
            <v>36821</v>
          </cell>
          <cell r="B419">
            <v>4.7300000000000004</v>
          </cell>
          <cell r="C419">
            <v>4.4850000000000003</v>
          </cell>
          <cell r="D419">
            <v>5.4050000000000002</v>
          </cell>
          <cell r="E419">
            <v>4.4950000000000001</v>
          </cell>
          <cell r="F419">
            <v>4.7549999999999999</v>
          </cell>
          <cell r="G419">
            <v>0.67499999999999982</v>
          </cell>
          <cell r="H419">
            <v>0.91999999999999993</v>
          </cell>
          <cell r="I419">
            <v>0.24500000000000011</v>
          </cell>
          <cell r="J419">
            <v>2.4999999999999467E-2</v>
          </cell>
          <cell r="K419">
            <v>0.26999999999999957</v>
          </cell>
          <cell r="L419">
            <v>-9.9999999999997868E-3</v>
          </cell>
          <cell r="M419">
            <v>5.1050000000000004</v>
          </cell>
          <cell r="N419">
            <v>5.23</v>
          </cell>
          <cell r="O419">
            <v>6.3</v>
          </cell>
          <cell r="P419">
            <v>4.5949999999999998</v>
          </cell>
          <cell r="Q419">
            <v>4.66</v>
          </cell>
          <cell r="R419">
            <v>-0.17499999999999982</v>
          </cell>
          <cell r="S419">
            <v>0.125</v>
          </cell>
          <cell r="T419">
            <v>4.55</v>
          </cell>
          <cell r="U419">
            <v>4.8449999999999998</v>
          </cell>
          <cell r="V419">
            <v>4.5250000000000004</v>
          </cell>
          <cell r="W419">
            <v>4.4950000000000001</v>
          </cell>
          <cell r="X419">
            <v>4.53</v>
          </cell>
          <cell r="Y419">
            <v>4.9649999999999999</v>
          </cell>
          <cell r="Z419">
            <v>4.8</v>
          </cell>
          <cell r="AA419">
            <v>4.7249999999999996</v>
          </cell>
          <cell r="AB419">
            <v>4.8499999999999996</v>
          </cell>
          <cell r="AC419">
            <v>4.7450000000000001</v>
          </cell>
          <cell r="AD419">
            <v>5.0750000000000002</v>
          </cell>
        </row>
        <row r="420">
          <cell r="A420">
            <v>36822</v>
          </cell>
          <cell r="B420">
            <v>4.7300000000000004</v>
          </cell>
          <cell r="C420">
            <v>4.4850000000000003</v>
          </cell>
          <cell r="D420">
            <v>5.4050000000000002</v>
          </cell>
          <cell r="E420">
            <v>4.4950000000000001</v>
          </cell>
          <cell r="F420">
            <v>4.7549999999999999</v>
          </cell>
          <cell r="G420">
            <v>0.67499999999999982</v>
          </cell>
          <cell r="H420">
            <v>0.91999999999999993</v>
          </cell>
          <cell r="I420">
            <v>0.24500000000000011</v>
          </cell>
          <cell r="J420">
            <v>2.4999999999999467E-2</v>
          </cell>
          <cell r="K420">
            <v>0.26999999999999957</v>
          </cell>
          <cell r="L420">
            <v>-9.9999999999997868E-3</v>
          </cell>
          <cell r="M420">
            <v>5.1050000000000004</v>
          </cell>
          <cell r="N420">
            <v>5.23</v>
          </cell>
          <cell r="O420">
            <v>6.3</v>
          </cell>
          <cell r="P420">
            <v>4.5949999999999998</v>
          </cell>
          <cell r="Q420">
            <v>4.66</v>
          </cell>
          <cell r="R420">
            <v>-0.17499999999999982</v>
          </cell>
          <cell r="S420">
            <v>0.125</v>
          </cell>
          <cell r="T420">
            <v>4.55</v>
          </cell>
          <cell r="U420">
            <v>4.8449999999999998</v>
          </cell>
          <cell r="V420">
            <v>4.5250000000000004</v>
          </cell>
          <cell r="W420">
            <v>4.4950000000000001</v>
          </cell>
          <cell r="X420">
            <v>4.53</v>
          </cell>
          <cell r="Y420">
            <v>4.9649999999999999</v>
          </cell>
          <cell r="Z420">
            <v>4.8</v>
          </cell>
          <cell r="AA420">
            <v>4.7249999999999996</v>
          </cell>
          <cell r="AB420">
            <v>4.8499999999999996</v>
          </cell>
          <cell r="AC420">
            <v>4.7450000000000001</v>
          </cell>
          <cell r="AD420">
            <v>5.0750000000000002</v>
          </cell>
        </row>
        <row r="421">
          <cell r="A421">
            <v>36823</v>
          </cell>
          <cell r="B421">
            <v>4.7300000000000004</v>
          </cell>
          <cell r="C421">
            <v>4.57</v>
          </cell>
          <cell r="D421">
            <v>5.375</v>
          </cell>
          <cell r="E421">
            <v>4.53</v>
          </cell>
          <cell r="F421">
            <v>4.7750000000000004</v>
          </cell>
          <cell r="G421">
            <v>0.64499999999999957</v>
          </cell>
          <cell r="H421">
            <v>0.80499999999999972</v>
          </cell>
          <cell r="I421">
            <v>0.16000000000000014</v>
          </cell>
          <cell r="J421">
            <v>4.4999999999999929E-2</v>
          </cell>
          <cell r="K421">
            <v>0.20500000000000007</v>
          </cell>
          <cell r="L421">
            <v>4.0000000000000036E-2</v>
          </cell>
          <cell r="M421">
            <v>5.31</v>
          </cell>
          <cell r="N421">
            <v>5.46</v>
          </cell>
          <cell r="O421">
            <v>6.28</v>
          </cell>
          <cell r="P421">
            <v>4.59</v>
          </cell>
          <cell r="Q421">
            <v>4.6849999999999996</v>
          </cell>
          <cell r="R421">
            <v>8.4999999999999964E-2</v>
          </cell>
          <cell r="S421">
            <v>0.15000000000000036</v>
          </cell>
          <cell r="T421">
            <v>4.5250000000000004</v>
          </cell>
          <cell r="U421">
            <v>4.8150000000000004</v>
          </cell>
          <cell r="V421">
            <v>4.54</v>
          </cell>
          <cell r="W421">
            <v>4.47</v>
          </cell>
          <cell r="X421">
            <v>4.5949999999999998</v>
          </cell>
          <cell r="Y421">
            <v>4.92</v>
          </cell>
          <cell r="Z421">
            <v>4.76</v>
          </cell>
          <cell r="AA421">
            <v>4.6849999999999996</v>
          </cell>
          <cell r="AB421">
            <v>4.8250000000000002</v>
          </cell>
          <cell r="AC421">
            <v>4.7</v>
          </cell>
          <cell r="AD421">
            <v>5.03</v>
          </cell>
        </row>
        <row r="422">
          <cell r="A422">
            <v>36824</v>
          </cell>
          <cell r="B422">
            <v>4.79</v>
          </cell>
          <cell r="C422">
            <v>4.6900000000000004</v>
          </cell>
          <cell r="D422">
            <v>5.3449999999999998</v>
          </cell>
          <cell r="E422">
            <v>4.63</v>
          </cell>
          <cell r="F422">
            <v>4.83</v>
          </cell>
          <cell r="G422">
            <v>0.55499999999999972</v>
          </cell>
          <cell r="H422">
            <v>0.65499999999999936</v>
          </cell>
          <cell r="I422">
            <v>9.9999999999999645E-2</v>
          </cell>
          <cell r="J422">
            <v>4.0000000000000036E-2</v>
          </cell>
          <cell r="K422">
            <v>0.13999999999999968</v>
          </cell>
          <cell r="L422">
            <v>6.0000000000000497E-2</v>
          </cell>
          <cell r="M422">
            <v>5.26</v>
          </cell>
          <cell r="N422">
            <v>5.4649999999999999</v>
          </cell>
          <cell r="O422">
            <v>6.29</v>
          </cell>
          <cell r="P422">
            <v>4.6449999999999996</v>
          </cell>
          <cell r="Q422">
            <v>4.7149999999999999</v>
          </cell>
          <cell r="R422">
            <v>0.12000000000000011</v>
          </cell>
          <cell r="S422">
            <v>0.20500000000000007</v>
          </cell>
          <cell r="T422">
            <v>4.5599999999999996</v>
          </cell>
          <cell r="U422">
            <v>4.8449999999999998</v>
          </cell>
          <cell r="V422">
            <v>4.665</v>
          </cell>
          <cell r="W422">
            <v>4.57</v>
          </cell>
          <cell r="X422">
            <v>4.7050000000000001</v>
          </cell>
          <cell r="Y422">
            <v>4.9550000000000001</v>
          </cell>
          <cell r="Z422">
            <v>4.82</v>
          </cell>
          <cell r="AA422">
            <v>4.7149999999999999</v>
          </cell>
          <cell r="AB422">
            <v>4.8499999999999996</v>
          </cell>
          <cell r="AC422">
            <v>4.74</v>
          </cell>
          <cell r="AD422">
            <v>5.0599999999999996</v>
          </cell>
        </row>
        <row r="423">
          <cell r="A423">
            <v>36825</v>
          </cell>
          <cell r="B423">
            <v>4.6100000000000003</v>
          </cell>
          <cell r="C423">
            <v>4.5</v>
          </cell>
          <cell r="D423">
            <v>5.22</v>
          </cell>
          <cell r="E423">
            <v>4.415</v>
          </cell>
          <cell r="F423">
            <v>4.625</v>
          </cell>
          <cell r="G423">
            <v>0.60999999999999943</v>
          </cell>
          <cell r="H423">
            <v>0.71999999999999975</v>
          </cell>
          <cell r="I423">
            <v>0.11000000000000032</v>
          </cell>
          <cell r="J423">
            <v>1.499999999999968E-2</v>
          </cell>
          <cell r="K423">
            <v>0.125</v>
          </cell>
          <cell r="L423">
            <v>8.4999999999999964E-2</v>
          </cell>
          <cell r="M423">
            <v>5.1100000000000003</v>
          </cell>
          <cell r="N423">
            <v>5.335</v>
          </cell>
          <cell r="O423">
            <v>6.1</v>
          </cell>
          <cell r="P423">
            <v>4.5149999999999997</v>
          </cell>
          <cell r="Q423">
            <v>4.57</v>
          </cell>
          <cell r="R423">
            <v>0.11500000000000021</v>
          </cell>
          <cell r="S423">
            <v>0.22499999999999964</v>
          </cell>
          <cell r="T423">
            <v>4.47</v>
          </cell>
          <cell r="U423">
            <v>4.6550000000000002</v>
          </cell>
          <cell r="V423">
            <v>4.5049999999999999</v>
          </cell>
          <cell r="W423">
            <v>4.3550000000000004</v>
          </cell>
          <cell r="X423">
            <v>4.5199999999999996</v>
          </cell>
          <cell r="Y423">
            <v>4.7549999999999999</v>
          </cell>
          <cell r="Z423">
            <v>4.63</v>
          </cell>
          <cell r="AA423">
            <v>4.5350000000000001</v>
          </cell>
          <cell r="AB423">
            <v>4.665</v>
          </cell>
          <cell r="AC423">
            <v>4.55</v>
          </cell>
          <cell r="AD423">
            <v>4.8650000000000002</v>
          </cell>
        </row>
        <row r="424">
          <cell r="A424">
            <v>36826</v>
          </cell>
          <cell r="B424">
            <v>4.5949999999999998</v>
          </cell>
          <cell r="C424">
            <v>4.4550000000000001</v>
          </cell>
          <cell r="D424">
            <v>5.2050000000000001</v>
          </cell>
          <cell r="E424">
            <v>4.335</v>
          </cell>
          <cell r="F424">
            <v>4.5949999999999998</v>
          </cell>
          <cell r="G424">
            <v>0.61000000000000032</v>
          </cell>
          <cell r="H424">
            <v>0.75</v>
          </cell>
          <cell r="I424">
            <v>0.13999999999999968</v>
          </cell>
          <cell r="J424">
            <v>0</v>
          </cell>
          <cell r="K424">
            <v>0.13999999999999968</v>
          </cell>
          <cell r="L424">
            <v>0.12000000000000011</v>
          </cell>
          <cell r="M424">
            <v>5.08</v>
          </cell>
          <cell r="N424">
            <v>5.3250000000000002</v>
          </cell>
          <cell r="O424">
            <v>5.95</v>
          </cell>
          <cell r="P424">
            <v>4.375</v>
          </cell>
          <cell r="Q424">
            <v>4.4950000000000001</v>
          </cell>
          <cell r="R424">
            <v>0.12000000000000011</v>
          </cell>
          <cell r="S424">
            <v>0.24500000000000011</v>
          </cell>
          <cell r="T424">
            <v>4.3099999999999996</v>
          </cell>
          <cell r="U424">
            <v>4.6100000000000003</v>
          </cell>
          <cell r="V424">
            <v>4.38</v>
          </cell>
          <cell r="W424">
            <v>4.25</v>
          </cell>
          <cell r="X424">
            <v>4.3650000000000002</v>
          </cell>
          <cell r="Y424">
            <v>4.72</v>
          </cell>
          <cell r="Z424">
            <v>4.58</v>
          </cell>
          <cell r="AA424">
            <v>4.5049999999999999</v>
          </cell>
          <cell r="AB424">
            <v>4.6150000000000002</v>
          </cell>
          <cell r="AC424">
            <v>4.5199999999999996</v>
          </cell>
          <cell r="AD424">
            <v>4.84</v>
          </cell>
        </row>
        <row r="425">
          <cell r="A425">
            <v>36827</v>
          </cell>
          <cell r="B425">
            <v>4.3099999999999996</v>
          </cell>
          <cell r="C425">
            <v>4.1550000000000002</v>
          </cell>
          <cell r="D425">
            <v>4.9749999999999996</v>
          </cell>
          <cell r="E425">
            <v>4.1100000000000003</v>
          </cell>
          <cell r="F425">
            <v>4.3499999999999996</v>
          </cell>
          <cell r="G425">
            <v>0.66500000000000004</v>
          </cell>
          <cell r="H425">
            <v>0.8199999999999994</v>
          </cell>
          <cell r="I425">
            <v>0.15499999999999936</v>
          </cell>
          <cell r="J425">
            <v>4.0000000000000036E-2</v>
          </cell>
          <cell r="K425">
            <v>0.1949999999999994</v>
          </cell>
          <cell r="L425">
            <v>4.4999999999999929E-2</v>
          </cell>
          <cell r="M425">
            <v>4.7750000000000004</v>
          </cell>
          <cell r="N425">
            <v>5.0999999999999996</v>
          </cell>
          <cell r="O425">
            <v>5.7850000000000001</v>
          </cell>
          <cell r="P425">
            <v>4.2300000000000004</v>
          </cell>
          <cell r="Q425">
            <v>4.2750000000000004</v>
          </cell>
          <cell r="R425">
            <v>0.125</v>
          </cell>
          <cell r="S425">
            <v>0.32499999999999929</v>
          </cell>
          <cell r="T425">
            <v>4.1150000000000002</v>
          </cell>
          <cell r="U425">
            <v>4.5</v>
          </cell>
          <cell r="V425">
            <v>4.1500000000000004</v>
          </cell>
          <cell r="W425">
            <v>3.9950000000000001</v>
          </cell>
          <cell r="X425">
            <v>4.1550000000000002</v>
          </cell>
          <cell r="Y425">
            <v>4.57</v>
          </cell>
          <cell r="Z425">
            <v>4.41</v>
          </cell>
          <cell r="AA425">
            <v>4.32</v>
          </cell>
          <cell r="AB425">
            <v>4.46</v>
          </cell>
          <cell r="AC425">
            <v>4.33</v>
          </cell>
          <cell r="AD425">
            <v>4.7750000000000004</v>
          </cell>
        </row>
        <row r="426">
          <cell r="A426">
            <v>36828</v>
          </cell>
          <cell r="B426">
            <v>4.3099999999999996</v>
          </cell>
          <cell r="C426">
            <v>4.1550000000000002</v>
          </cell>
          <cell r="D426">
            <v>4.9749999999999996</v>
          </cell>
          <cell r="E426">
            <v>4.1100000000000003</v>
          </cell>
          <cell r="F426">
            <v>4.3499999999999996</v>
          </cell>
          <cell r="G426">
            <v>0.66500000000000004</v>
          </cell>
          <cell r="H426">
            <v>0.8199999999999994</v>
          </cell>
          <cell r="I426">
            <v>0.15499999999999936</v>
          </cell>
          <cell r="J426">
            <v>4.0000000000000036E-2</v>
          </cell>
          <cell r="K426">
            <v>0.1949999999999994</v>
          </cell>
          <cell r="L426">
            <v>4.4999999999999929E-2</v>
          </cell>
          <cell r="M426">
            <v>4.7750000000000004</v>
          </cell>
          <cell r="N426">
            <v>5.0999999999999996</v>
          </cell>
          <cell r="O426">
            <v>5.7850000000000001</v>
          </cell>
          <cell r="P426">
            <v>4.2300000000000004</v>
          </cell>
          <cell r="Q426">
            <v>4.2750000000000004</v>
          </cell>
          <cell r="R426">
            <v>0.125</v>
          </cell>
          <cell r="S426">
            <v>0.32499999999999929</v>
          </cell>
          <cell r="T426">
            <v>4.1150000000000002</v>
          </cell>
          <cell r="U426">
            <v>4.5</v>
          </cell>
          <cell r="V426">
            <v>4.1500000000000004</v>
          </cell>
          <cell r="W426">
            <v>3.9950000000000001</v>
          </cell>
          <cell r="X426">
            <v>4.1550000000000002</v>
          </cell>
          <cell r="Y426">
            <v>4.57</v>
          </cell>
          <cell r="Z426">
            <v>4.41</v>
          </cell>
          <cell r="AA426">
            <v>4.32</v>
          </cell>
          <cell r="AB426">
            <v>4.46</v>
          </cell>
          <cell r="AC426">
            <v>4.33</v>
          </cell>
          <cell r="AD426">
            <v>4.7750000000000004</v>
          </cell>
        </row>
        <row r="427">
          <cell r="A427">
            <v>36829</v>
          </cell>
          <cell r="B427">
            <v>4.3099999999999996</v>
          </cell>
          <cell r="C427">
            <v>4.1550000000000002</v>
          </cell>
          <cell r="D427">
            <v>4.9749999999999996</v>
          </cell>
          <cell r="E427">
            <v>4.1100000000000003</v>
          </cell>
          <cell r="F427">
            <v>4.3499999999999996</v>
          </cell>
          <cell r="G427">
            <v>0.66500000000000004</v>
          </cell>
          <cell r="H427">
            <v>0.8199999999999994</v>
          </cell>
          <cell r="I427">
            <v>0.15499999999999936</v>
          </cell>
          <cell r="J427">
            <v>4.0000000000000036E-2</v>
          </cell>
          <cell r="K427">
            <v>0.1949999999999994</v>
          </cell>
          <cell r="L427">
            <v>4.4999999999999929E-2</v>
          </cell>
          <cell r="M427">
            <v>4.7750000000000004</v>
          </cell>
          <cell r="N427">
            <v>5.0999999999999996</v>
          </cell>
          <cell r="O427">
            <v>5.7850000000000001</v>
          </cell>
          <cell r="P427">
            <v>4.2300000000000004</v>
          </cell>
          <cell r="Q427">
            <v>4.2750000000000004</v>
          </cell>
          <cell r="R427">
            <v>0.125</v>
          </cell>
          <cell r="S427">
            <v>0.32499999999999929</v>
          </cell>
          <cell r="T427">
            <v>4.1150000000000002</v>
          </cell>
          <cell r="U427">
            <v>4.5</v>
          </cell>
          <cell r="V427">
            <v>4.1500000000000004</v>
          </cell>
          <cell r="W427">
            <v>3.9950000000000001</v>
          </cell>
          <cell r="X427">
            <v>4.1550000000000002</v>
          </cell>
          <cell r="Y427">
            <v>4.57</v>
          </cell>
          <cell r="Z427">
            <v>4.41</v>
          </cell>
          <cell r="AA427">
            <v>4.32</v>
          </cell>
          <cell r="AB427">
            <v>4.46</v>
          </cell>
          <cell r="AC427">
            <v>4.33</v>
          </cell>
          <cell r="AD427">
            <v>4.7750000000000004</v>
          </cell>
        </row>
        <row r="428">
          <cell r="A428">
            <v>36830</v>
          </cell>
          <cell r="B428">
            <v>4.3650000000000002</v>
          </cell>
          <cell r="C428">
            <v>4.22</v>
          </cell>
          <cell r="D428">
            <v>5.1950000000000003</v>
          </cell>
          <cell r="E428">
            <v>4.165</v>
          </cell>
          <cell r="F428">
            <v>4.41</v>
          </cell>
          <cell r="G428">
            <v>0.83000000000000007</v>
          </cell>
          <cell r="H428">
            <v>0.97500000000000053</v>
          </cell>
          <cell r="I428">
            <v>0.14500000000000046</v>
          </cell>
          <cell r="J428">
            <v>4.4999999999999929E-2</v>
          </cell>
          <cell r="K428">
            <v>0.19000000000000039</v>
          </cell>
          <cell r="L428">
            <v>5.4999999999999716E-2</v>
          </cell>
          <cell r="M428">
            <v>4.9950000000000001</v>
          </cell>
          <cell r="N428">
            <v>5.33</v>
          </cell>
          <cell r="O428">
            <v>5.94</v>
          </cell>
          <cell r="P428">
            <v>4.45</v>
          </cell>
          <cell r="Q428">
            <v>4.5549999999999997</v>
          </cell>
          <cell r="R428">
            <v>0.13499999999999979</v>
          </cell>
          <cell r="S428">
            <v>0.33499999999999996</v>
          </cell>
          <cell r="T428">
            <v>4.29</v>
          </cell>
          <cell r="U428">
            <v>4.55</v>
          </cell>
          <cell r="V428">
            <v>4.1550000000000002</v>
          </cell>
          <cell r="W428">
            <v>4.09</v>
          </cell>
          <cell r="X428">
            <v>4.2</v>
          </cell>
          <cell r="Y428">
            <v>4.6150000000000002</v>
          </cell>
          <cell r="Z428">
            <v>4.4450000000000003</v>
          </cell>
          <cell r="AA428">
            <v>4.3600000000000003</v>
          </cell>
          <cell r="AB428">
            <v>4.4800000000000004</v>
          </cell>
          <cell r="AC428">
            <v>4.37</v>
          </cell>
          <cell r="AD428">
            <v>4.79</v>
          </cell>
        </row>
        <row r="429">
          <cell r="A429">
            <v>36831</v>
          </cell>
          <cell r="B429">
            <v>4.1950000000000003</v>
          </cell>
          <cell r="C429">
            <v>4</v>
          </cell>
          <cell r="D429">
            <v>5.2</v>
          </cell>
          <cell r="E429">
            <v>3.98</v>
          </cell>
          <cell r="F429">
            <v>4.29</v>
          </cell>
          <cell r="G429">
            <v>1.0049999999999999</v>
          </cell>
          <cell r="H429">
            <v>1.2000000000000002</v>
          </cell>
          <cell r="I429">
            <v>0.19500000000000028</v>
          </cell>
          <cell r="J429">
            <v>9.4999999999999751E-2</v>
          </cell>
          <cell r="K429">
            <v>0.29000000000000004</v>
          </cell>
          <cell r="L429">
            <v>2.0000000000000018E-2</v>
          </cell>
          <cell r="M429">
            <v>5.04</v>
          </cell>
          <cell r="N429">
            <v>5.18</v>
          </cell>
          <cell r="O429">
            <v>5.82</v>
          </cell>
          <cell r="P429">
            <v>4.4950000000000001</v>
          </cell>
          <cell r="Q429">
            <v>4.5650000000000004</v>
          </cell>
          <cell r="R429">
            <v>-2.0000000000000462E-2</v>
          </cell>
          <cell r="S429">
            <v>0.13999999999999968</v>
          </cell>
          <cell r="T429">
            <v>4.42</v>
          </cell>
          <cell r="U429">
            <v>4.38</v>
          </cell>
          <cell r="V429">
            <v>3.96</v>
          </cell>
          <cell r="W429">
            <v>3.85</v>
          </cell>
          <cell r="X429">
            <v>4.0599999999999996</v>
          </cell>
          <cell r="Y429">
            <v>4.415</v>
          </cell>
          <cell r="Z429">
            <v>4.37</v>
          </cell>
          <cell r="AA429">
            <v>4.0949999999999998</v>
          </cell>
          <cell r="AB429">
            <v>4.2649999999999997</v>
          </cell>
          <cell r="AC429">
            <v>4.1100000000000003</v>
          </cell>
          <cell r="AD429">
            <v>4.68</v>
          </cell>
        </row>
        <row r="430">
          <cell r="A430">
            <v>36832</v>
          </cell>
          <cell r="B430">
            <v>4.1449999999999996</v>
          </cell>
          <cell r="C430">
            <v>3.9550000000000001</v>
          </cell>
          <cell r="D430">
            <v>5.1950000000000003</v>
          </cell>
          <cell r="E430">
            <v>3.9049999999999998</v>
          </cell>
          <cell r="F430">
            <v>4.24</v>
          </cell>
          <cell r="G430">
            <v>1.0500000000000007</v>
          </cell>
          <cell r="H430">
            <v>1.2400000000000002</v>
          </cell>
          <cell r="I430">
            <v>0.1899999999999995</v>
          </cell>
          <cell r="J430">
            <v>9.5000000000000639E-2</v>
          </cell>
          <cell r="K430">
            <v>0.28500000000000014</v>
          </cell>
          <cell r="L430">
            <v>5.0000000000000266E-2</v>
          </cell>
          <cell r="M430">
            <v>5.0999999999999996</v>
          </cell>
          <cell r="N430">
            <v>5.2149999999999999</v>
          </cell>
          <cell r="O430">
            <v>5.6550000000000002</v>
          </cell>
          <cell r="P430">
            <v>4.8650000000000002</v>
          </cell>
          <cell r="Q430">
            <v>4.9000000000000004</v>
          </cell>
          <cell r="R430">
            <v>1.9999999999999574E-2</v>
          </cell>
          <cell r="S430">
            <v>0.11500000000000021</v>
          </cell>
          <cell r="T430">
            <v>4.8049999999999997</v>
          </cell>
          <cell r="U430">
            <v>4.3899999999999997</v>
          </cell>
          <cell r="V430">
            <v>3.9049999999999998</v>
          </cell>
          <cell r="W430">
            <v>3.8450000000000002</v>
          </cell>
          <cell r="X430">
            <v>3.95</v>
          </cell>
          <cell r="Y430">
            <v>4.43</v>
          </cell>
          <cell r="Z430">
            <v>4.335</v>
          </cell>
          <cell r="AA430">
            <v>4.09</v>
          </cell>
          <cell r="AB430">
            <v>4.26</v>
          </cell>
          <cell r="AC430">
            <v>4.1349999999999998</v>
          </cell>
          <cell r="AD430">
            <v>4.6449999999999996</v>
          </cell>
        </row>
        <row r="431">
          <cell r="A431">
            <v>36833</v>
          </cell>
          <cell r="B431">
            <v>4.2249999999999996</v>
          </cell>
          <cell r="C431">
            <v>4.1050000000000004</v>
          </cell>
          <cell r="D431">
            <v>5.3</v>
          </cell>
          <cell r="E431">
            <v>3.9849999999999999</v>
          </cell>
          <cell r="F431">
            <v>4.37</v>
          </cell>
          <cell r="G431">
            <v>1.0750000000000002</v>
          </cell>
          <cell r="H431">
            <v>1.1949999999999994</v>
          </cell>
          <cell r="I431">
            <v>0.11999999999999922</v>
          </cell>
          <cell r="J431">
            <v>0.14500000000000046</v>
          </cell>
          <cell r="K431">
            <v>0.26499999999999968</v>
          </cell>
          <cell r="L431">
            <v>0.12000000000000055</v>
          </cell>
          <cell r="M431">
            <v>5.1050000000000004</v>
          </cell>
          <cell r="N431">
            <v>5.34</v>
          </cell>
          <cell r="O431">
            <v>5.91</v>
          </cell>
          <cell r="P431">
            <v>4.9649999999999999</v>
          </cell>
          <cell r="Q431">
            <v>5.0549999999999997</v>
          </cell>
          <cell r="R431">
            <v>4.0000000000000036E-2</v>
          </cell>
          <cell r="S431">
            <v>0.23499999999999943</v>
          </cell>
          <cell r="T431">
            <v>4.8650000000000002</v>
          </cell>
          <cell r="U431">
            <v>4.47</v>
          </cell>
          <cell r="V431">
            <v>3.99</v>
          </cell>
          <cell r="W431">
            <v>3.9350000000000001</v>
          </cell>
          <cell r="X431">
            <v>4.0650000000000004</v>
          </cell>
          <cell r="Y431">
            <v>4.57</v>
          </cell>
          <cell r="Z431">
            <v>4.3949999999999996</v>
          </cell>
          <cell r="AA431">
            <v>4.2450000000000001</v>
          </cell>
          <cell r="AB431">
            <v>4.3849999999999998</v>
          </cell>
          <cell r="AC431">
            <v>4.25</v>
          </cell>
          <cell r="AD431">
            <v>4.78</v>
          </cell>
        </row>
        <row r="432">
          <cell r="A432">
            <v>36834</v>
          </cell>
          <cell r="B432">
            <v>4.4249999999999998</v>
          </cell>
          <cell r="C432">
            <v>4.2</v>
          </cell>
          <cell r="D432">
            <v>5.4450000000000003</v>
          </cell>
          <cell r="E432">
            <v>4.21</v>
          </cell>
          <cell r="F432">
            <v>4.5650000000000004</v>
          </cell>
          <cell r="G432">
            <v>1.0200000000000005</v>
          </cell>
          <cell r="H432">
            <v>1.2450000000000001</v>
          </cell>
          <cell r="I432">
            <v>0.22499999999999964</v>
          </cell>
          <cell r="J432">
            <v>0.14000000000000057</v>
          </cell>
          <cell r="K432">
            <v>0.36500000000000021</v>
          </cell>
          <cell r="L432">
            <v>-9.9999999999997868E-3</v>
          </cell>
          <cell r="M432">
            <v>5.38</v>
          </cell>
          <cell r="N432">
            <v>5.54</v>
          </cell>
          <cell r="O432">
            <v>5.98</v>
          </cell>
          <cell r="P432">
            <v>5.2450000000000001</v>
          </cell>
          <cell r="Q432">
            <v>5.3250000000000002</v>
          </cell>
          <cell r="R432">
            <v>9.4999999999999751E-2</v>
          </cell>
          <cell r="S432">
            <v>0.16000000000000014</v>
          </cell>
          <cell r="T432">
            <v>5.07</v>
          </cell>
          <cell r="U432">
            <v>4.63</v>
          </cell>
          <cell r="V432">
            <v>4.18</v>
          </cell>
          <cell r="W432">
            <v>4.21</v>
          </cell>
          <cell r="X432">
            <v>4.2649999999999997</v>
          </cell>
          <cell r="Y432">
            <v>4.7149999999999999</v>
          </cell>
          <cell r="Z432">
            <v>4.5750000000000002</v>
          </cell>
          <cell r="AA432">
            <v>4.4249999999999998</v>
          </cell>
          <cell r="AB432">
            <v>4.55</v>
          </cell>
          <cell r="AC432">
            <v>4.4550000000000001</v>
          </cell>
          <cell r="AD432">
            <v>4.92</v>
          </cell>
        </row>
        <row r="433">
          <cell r="A433">
            <v>36835</v>
          </cell>
          <cell r="B433">
            <v>4.4249999999999998</v>
          </cell>
          <cell r="C433">
            <v>4.2</v>
          </cell>
          <cell r="D433">
            <v>5.4450000000000003</v>
          </cell>
          <cell r="E433">
            <v>4.21</v>
          </cell>
          <cell r="F433">
            <v>4.5650000000000004</v>
          </cell>
          <cell r="G433">
            <v>1.0200000000000005</v>
          </cell>
          <cell r="H433">
            <v>1.2450000000000001</v>
          </cell>
          <cell r="I433">
            <v>0.22499999999999964</v>
          </cell>
          <cell r="J433">
            <v>0.14000000000000057</v>
          </cell>
          <cell r="K433">
            <v>0.36500000000000021</v>
          </cell>
          <cell r="L433">
            <v>-9.9999999999997868E-3</v>
          </cell>
          <cell r="M433">
            <v>5.38</v>
          </cell>
          <cell r="N433">
            <v>5.54</v>
          </cell>
          <cell r="O433">
            <v>5.98</v>
          </cell>
          <cell r="P433">
            <v>5.2450000000000001</v>
          </cell>
          <cell r="Q433">
            <v>5.3250000000000002</v>
          </cell>
          <cell r="R433">
            <v>9.4999999999999751E-2</v>
          </cell>
          <cell r="S433">
            <v>0.16000000000000014</v>
          </cell>
          <cell r="T433">
            <v>5.07</v>
          </cell>
          <cell r="U433">
            <v>4.63</v>
          </cell>
          <cell r="V433">
            <v>4.18</v>
          </cell>
          <cell r="W433">
            <v>4.21</v>
          </cell>
          <cell r="X433">
            <v>4.2649999999999997</v>
          </cell>
          <cell r="Y433">
            <v>4.7149999999999999</v>
          </cell>
          <cell r="Z433">
            <v>4.5750000000000002</v>
          </cell>
          <cell r="AA433">
            <v>4.4249999999999998</v>
          </cell>
          <cell r="AB433">
            <v>4.55</v>
          </cell>
          <cell r="AC433">
            <v>4.4550000000000001</v>
          </cell>
          <cell r="AD433">
            <v>4.92</v>
          </cell>
        </row>
        <row r="434">
          <cell r="A434">
            <v>36836</v>
          </cell>
          <cell r="B434">
            <v>4.4249999999999998</v>
          </cell>
          <cell r="C434">
            <v>4.2</v>
          </cell>
          <cell r="D434">
            <v>5.4450000000000003</v>
          </cell>
          <cell r="E434">
            <v>4.21</v>
          </cell>
          <cell r="F434">
            <v>4.5650000000000004</v>
          </cell>
          <cell r="G434">
            <v>1.0200000000000005</v>
          </cell>
          <cell r="H434">
            <v>1.2450000000000001</v>
          </cell>
          <cell r="I434">
            <v>0.22499999999999964</v>
          </cell>
          <cell r="J434">
            <v>0.14000000000000057</v>
          </cell>
          <cell r="K434">
            <v>0.36500000000000021</v>
          </cell>
          <cell r="L434">
            <v>-9.9999999999997868E-3</v>
          </cell>
          <cell r="M434">
            <v>5.38</v>
          </cell>
          <cell r="N434">
            <v>5.54</v>
          </cell>
          <cell r="O434">
            <v>5.98</v>
          </cell>
          <cell r="P434">
            <v>5.2450000000000001</v>
          </cell>
          <cell r="Q434">
            <v>5.3250000000000002</v>
          </cell>
          <cell r="R434">
            <v>9.4999999999999751E-2</v>
          </cell>
          <cell r="S434">
            <v>0.16000000000000014</v>
          </cell>
          <cell r="T434">
            <v>5.07</v>
          </cell>
          <cell r="U434">
            <v>4.63</v>
          </cell>
          <cell r="V434">
            <v>4.18</v>
          </cell>
          <cell r="W434">
            <v>4.21</v>
          </cell>
          <cell r="X434">
            <v>4.2649999999999997</v>
          </cell>
          <cell r="Y434">
            <v>4.7149999999999999</v>
          </cell>
          <cell r="Z434">
            <v>4.5750000000000002</v>
          </cell>
          <cell r="AA434">
            <v>4.4249999999999998</v>
          </cell>
          <cell r="AB434">
            <v>4.55</v>
          </cell>
          <cell r="AC434">
            <v>4.4550000000000001</v>
          </cell>
          <cell r="AD434">
            <v>4.92</v>
          </cell>
        </row>
        <row r="435">
          <cell r="A435">
            <v>36837</v>
          </cell>
          <cell r="B435">
            <v>4.5049999999999999</v>
          </cell>
          <cell r="C435">
            <v>4.4400000000000004</v>
          </cell>
          <cell r="D435">
            <v>5.4550000000000001</v>
          </cell>
          <cell r="E435">
            <v>4.2949999999999999</v>
          </cell>
          <cell r="F435">
            <v>4.5650000000000004</v>
          </cell>
          <cell r="G435">
            <v>0.95000000000000018</v>
          </cell>
          <cell r="H435">
            <v>1.0149999999999997</v>
          </cell>
          <cell r="I435">
            <v>6.4999999999999503E-2</v>
          </cell>
          <cell r="J435">
            <v>6.0000000000000497E-2</v>
          </cell>
          <cell r="K435">
            <v>0.125</v>
          </cell>
          <cell r="L435">
            <v>0.14500000000000046</v>
          </cell>
          <cell r="M435">
            <v>5.38</v>
          </cell>
          <cell r="N435">
            <v>5.5549999999999997</v>
          </cell>
          <cell r="O435">
            <v>6.17</v>
          </cell>
          <cell r="P435">
            <v>5.125</v>
          </cell>
          <cell r="Q435">
            <v>5.17</v>
          </cell>
          <cell r="R435">
            <v>9.9999999999999645E-2</v>
          </cell>
          <cell r="S435">
            <v>0.17499999999999982</v>
          </cell>
          <cell r="T435">
            <v>4.9850000000000003</v>
          </cell>
          <cell r="U435">
            <v>4.5999999999999996</v>
          </cell>
          <cell r="V435">
            <v>4.32</v>
          </cell>
          <cell r="W435">
            <v>4.4450000000000003</v>
          </cell>
          <cell r="X435">
            <v>4.4649999999999999</v>
          </cell>
          <cell r="Y435">
            <v>4.6849999999999996</v>
          </cell>
          <cell r="Z435">
            <v>4.55</v>
          </cell>
          <cell r="AA435">
            <v>4.4450000000000003</v>
          </cell>
          <cell r="AB435">
            <v>4.5449999999999999</v>
          </cell>
          <cell r="AC435">
            <v>4.4800000000000004</v>
          </cell>
          <cell r="AD435">
            <v>4.8550000000000004</v>
          </cell>
        </row>
        <row r="436">
          <cell r="A436">
            <v>36838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R436">
            <v>0</v>
          </cell>
          <cell r="S436">
            <v>0</v>
          </cell>
        </row>
        <row r="437">
          <cell r="A437">
            <v>36839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R437">
            <v>0</v>
          </cell>
          <cell r="S437">
            <v>0</v>
          </cell>
        </row>
        <row r="438">
          <cell r="A438">
            <v>36840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R438">
            <v>0</v>
          </cell>
          <cell r="S438">
            <v>0</v>
          </cell>
        </row>
        <row r="439">
          <cell r="A439">
            <v>36841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R439">
            <v>0</v>
          </cell>
          <cell r="S439">
            <v>0</v>
          </cell>
        </row>
        <row r="440">
          <cell r="A440">
            <v>36842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R440">
            <v>0</v>
          </cell>
          <cell r="S440">
            <v>0</v>
          </cell>
        </row>
        <row r="441">
          <cell r="A441">
            <v>36843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R441">
            <v>0</v>
          </cell>
          <cell r="S441">
            <v>0</v>
          </cell>
        </row>
        <row r="442">
          <cell r="A442">
            <v>36844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R442">
            <v>0</v>
          </cell>
          <cell r="S442">
            <v>0</v>
          </cell>
        </row>
        <row r="443">
          <cell r="A443">
            <v>36845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R443">
            <v>0</v>
          </cell>
          <cell r="S443">
            <v>0</v>
          </cell>
        </row>
        <row r="444">
          <cell r="A444">
            <v>36846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R444">
            <v>0</v>
          </cell>
          <cell r="S444">
            <v>0</v>
          </cell>
        </row>
        <row r="445">
          <cell r="A445">
            <v>36847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R445">
            <v>0</v>
          </cell>
          <cell r="S445">
            <v>0</v>
          </cell>
        </row>
        <row r="446">
          <cell r="A446">
            <v>36848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R446">
            <v>0</v>
          </cell>
          <cell r="S446">
            <v>0</v>
          </cell>
        </row>
        <row r="447">
          <cell r="A447">
            <v>36849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R447">
            <v>0</v>
          </cell>
          <cell r="S447">
            <v>0</v>
          </cell>
        </row>
        <row r="448">
          <cell r="A448">
            <v>36850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R448">
            <v>0</v>
          </cell>
          <cell r="S448">
            <v>0</v>
          </cell>
        </row>
        <row r="449">
          <cell r="A449">
            <v>36851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R449">
            <v>0</v>
          </cell>
          <cell r="S449">
            <v>0</v>
          </cell>
        </row>
        <row r="450">
          <cell r="A450">
            <v>36852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R450">
            <v>0</v>
          </cell>
          <cell r="S450">
            <v>0</v>
          </cell>
        </row>
        <row r="451">
          <cell r="A451">
            <v>36853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R451">
            <v>0</v>
          </cell>
          <cell r="S451">
            <v>0</v>
          </cell>
        </row>
        <row r="452">
          <cell r="A452">
            <v>36854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R452">
            <v>0</v>
          </cell>
          <cell r="S452">
            <v>0</v>
          </cell>
        </row>
        <row r="453">
          <cell r="A453">
            <v>36855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R453">
            <v>0</v>
          </cell>
          <cell r="S453">
            <v>0</v>
          </cell>
        </row>
        <row r="454">
          <cell r="A454">
            <v>36856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R454">
            <v>0</v>
          </cell>
          <cell r="S454">
            <v>0</v>
          </cell>
        </row>
        <row r="455">
          <cell r="A455">
            <v>36857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R455">
            <v>0</v>
          </cell>
          <cell r="S455">
            <v>0</v>
          </cell>
        </row>
        <row r="456">
          <cell r="A456">
            <v>36858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R456">
            <v>0</v>
          </cell>
          <cell r="S456">
            <v>0</v>
          </cell>
        </row>
        <row r="457">
          <cell r="A457">
            <v>36859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R457">
            <v>0</v>
          </cell>
          <cell r="S457">
            <v>0</v>
          </cell>
        </row>
        <row r="458"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R458">
            <v>0</v>
          </cell>
          <cell r="S458">
            <v>0</v>
          </cell>
        </row>
        <row r="459"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R459">
            <v>0</v>
          </cell>
          <cell r="S459">
            <v>0</v>
          </cell>
        </row>
        <row r="460"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R460">
            <v>0</v>
          </cell>
          <cell r="S460">
            <v>0</v>
          </cell>
        </row>
        <row r="461"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R461">
            <v>0</v>
          </cell>
          <cell r="S461">
            <v>0</v>
          </cell>
        </row>
        <row r="462"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R462">
            <v>0</v>
          </cell>
          <cell r="S462">
            <v>0</v>
          </cell>
        </row>
        <row r="463"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R463">
            <v>0</v>
          </cell>
          <cell r="S463">
            <v>0</v>
          </cell>
        </row>
        <row r="464"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R464">
            <v>0</v>
          </cell>
          <cell r="S464">
            <v>0</v>
          </cell>
        </row>
        <row r="465"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R465">
            <v>0</v>
          </cell>
          <cell r="S465">
            <v>0</v>
          </cell>
        </row>
        <row r="466"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R466">
            <v>0</v>
          </cell>
          <cell r="S466">
            <v>0</v>
          </cell>
        </row>
        <row r="467"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R467">
            <v>0</v>
          </cell>
          <cell r="S467">
            <v>0</v>
          </cell>
        </row>
        <row r="468"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R468">
            <v>0</v>
          </cell>
          <cell r="S468">
            <v>0</v>
          </cell>
        </row>
        <row r="469"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R469">
            <v>0</v>
          </cell>
          <cell r="S469">
            <v>0</v>
          </cell>
        </row>
        <row r="470"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R470">
            <v>0</v>
          </cell>
          <cell r="S470">
            <v>0</v>
          </cell>
        </row>
        <row r="471"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R471">
            <v>0</v>
          </cell>
          <cell r="S471">
            <v>0</v>
          </cell>
        </row>
        <row r="472"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R472">
            <v>0</v>
          </cell>
          <cell r="S472">
            <v>0</v>
          </cell>
        </row>
        <row r="473"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R473">
            <v>0</v>
          </cell>
          <cell r="S473">
            <v>0</v>
          </cell>
        </row>
        <row r="474"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R474">
            <v>0</v>
          </cell>
          <cell r="S474">
            <v>0</v>
          </cell>
        </row>
        <row r="475"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R475">
            <v>0</v>
          </cell>
          <cell r="S475">
            <v>0</v>
          </cell>
        </row>
        <row r="476"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R476">
            <v>0</v>
          </cell>
          <cell r="S476">
            <v>0</v>
          </cell>
        </row>
        <row r="477"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R477">
            <v>0</v>
          </cell>
          <cell r="S477">
            <v>0</v>
          </cell>
        </row>
        <row r="478"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R478">
            <v>0</v>
          </cell>
          <cell r="S478">
            <v>0</v>
          </cell>
        </row>
        <row r="479"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R479">
            <v>0</v>
          </cell>
          <cell r="S479">
            <v>0</v>
          </cell>
        </row>
        <row r="480"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R480">
            <v>0</v>
          </cell>
          <cell r="S480">
            <v>0</v>
          </cell>
        </row>
        <row r="481"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R481">
            <v>0</v>
          </cell>
          <cell r="S481">
            <v>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36861</v>
          </cell>
          <cell r="E8">
            <v>4.8490000000000002</v>
          </cell>
          <cell r="F8">
            <v>-0.255</v>
          </cell>
          <cell r="G8">
            <v>-0.14000000000000001</v>
          </cell>
          <cell r="H8">
            <v>-0.29249999999999998</v>
          </cell>
          <cell r="I8">
            <v>-0.32957668491313002</v>
          </cell>
          <cell r="J8">
            <v>0.46500000000000002</v>
          </cell>
          <cell r="K8">
            <v>0.4325</v>
          </cell>
          <cell r="L8">
            <v>0.72499999999999998</v>
          </cell>
          <cell r="M8">
            <v>0</v>
          </cell>
          <cell r="N8">
            <v>6.7946741398869998E-2</v>
          </cell>
          <cell r="O8">
            <v>0.4</v>
          </cell>
          <cell r="P8">
            <v>-0.16250000000000001</v>
          </cell>
          <cell r="Q8">
            <v>-0.13750000000000001</v>
          </cell>
          <cell r="R8">
            <v>-9.7500000000000003E-2</v>
          </cell>
          <cell r="S8">
            <v>0.17499999999999999</v>
          </cell>
        </row>
        <row r="9">
          <cell r="D9">
            <v>36892</v>
          </cell>
          <cell r="E9">
            <v>4.9039999999999999</v>
          </cell>
          <cell r="F9">
            <v>-0.245</v>
          </cell>
          <cell r="G9">
            <v>-0.13750000000000001</v>
          </cell>
          <cell r="H9">
            <v>-0.25750000000000001</v>
          </cell>
          <cell r="I9">
            <v>-0.31816837872294002</v>
          </cell>
          <cell r="J9">
            <v>0.27500000000000002</v>
          </cell>
          <cell r="K9">
            <v>0.34</v>
          </cell>
          <cell r="L9">
            <v>0.53500000000000003</v>
          </cell>
          <cell r="M9">
            <v>2.5000000000000001E-3</v>
          </cell>
          <cell r="N9">
            <v>6.9384076867962996E-2</v>
          </cell>
          <cell r="O9">
            <v>0.43</v>
          </cell>
          <cell r="P9">
            <v>-0.16250000000000001</v>
          </cell>
          <cell r="Q9">
            <v>-0.13750000000000001</v>
          </cell>
          <cell r="R9">
            <v>-9.5000000000000001E-2</v>
          </cell>
          <cell r="S9">
            <v>0.17499999999999999</v>
          </cell>
        </row>
        <row r="10">
          <cell r="D10">
            <v>36923</v>
          </cell>
          <cell r="E10">
            <v>4.7439999999999998</v>
          </cell>
          <cell r="F10">
            <v>-0.245</v>
          </cell>
          <cell r="G10">
            <v>-0.13750000000000001</v>
          </cell>
          <cell r="H10">
            <v>-0.27250000000000002</v>
          </cell>
          <cell r="I10">
            <v>-0.30684274494238001</v>
          </cell>
          <cell r="J10">
            <v>0.22</v>
          </cell>
          <cell r="K10">
            <v>0.22500000000000001</v>
          </cell>
          <cell r="L10">
            <v>0.45500000000000002</v>
          </cell>
          <cell r="M10">
            <v>2.5000000000000001E-3</v>
          </cell>
          <cell r="N10">
            <v>6.9159843599809007E-2</v>
          </cell>
          <cell r="O10">
            <v>0.28000000000000003</v>
          </cell>
          <cell r="P10">
            <v>-0.1575</v>
          </cell>
          <cell r="Q10">
            <v>-0.13250000000000001</v>
          </cell>
          <cell r="R10">
            <v>-0.1</v>
          </cell>
          <cell r="S10">
            <v>0.245</v>
          </cell>
        </row>
        <row r="11">
          <cell r="D11">
            <v>36951</v>
          </cell>
          <cell r="E11">
            <v>4.5540000000000003</v>
          </cell>
          <cell r="F11">
            <v>-0.28000000000000003</v>
          </cell>
          <cell r="G11">
            <v>-0.14499999999999999</v>
          </cell>
          <cell r="H11">
            <v>-0.32</v>
          </cell>
          <cell r="I11">
            <v>-0.30074568752540998</v>
          </cell>
          <cell r="J11">
            <v>0.19</v>
          </cell>
          <cell r="K11">
            <v>0.06</v>
          </cell>
          <cell r="L11">
            <v>0.42</v>
          </cell>
          <cell r="M11">
            <v>2.5000000000000001E-3</v>
          </cell>
          <cell r="N11">
            <v>6.8947172504962004E-2</v>
          </cell>
          <cell r="O11">
            <v>-0.26</v>
          </cell>
          <cell r="P11">
            <v>-0.1575</v>
          </cell>
          <cell r="Q11">
            <v>-0.13250000000000001</v>
          </cell>
          <cell r="R11">
            <v>-0.1075</v>
          </cell>
          <cell r="S11">
            <v>0.245</v>
          </cell>
        </row>
        <row r="12">
          <cell r="D12">
            <v>36982</v>
          </cell>
          <cell r="E12">
            <v>4.3540000000000001</v>
          </cell>
          <cell r="F12">
            <v>-0.48249999999999998</v>
          </cell>
          <cell r="G12">
            <v>-0.14000000000000001</v>
          </cell>
          <cell r="H12">
            <v>-0.55500000000000005</v>
          </cell>
          <cell r="I12">
            <v>-0.35499999999999998</v>
          </cell>
          <cell r="J12">
            <v>0.19750000000000001</v>
          </cell>
          <cell r="K12">
            <v>0.33</v>
          </cell>
          <cell r="L12">
            <v>0.28749999999999998</v>
          </cell>
          <cell r="M12">
            <v>5.0000000000000001E-3</v>
          </cell>
          <cell r="N12">
            <v>6.8749384739725E-2</v>
          </cell>
          <cell r="O12">
            <v>-0.315</v>
          </cell>
          <cell r="P12">
            <v>-0.1525</v>
          </cell>
          <cell r="Q12">
            <v>-0.13</v>
          </cell>
          <cell r="R12">
            <v>-0.11</v>
          </cell>
          <cell r="S12">
            <v>0.15</v>
          </cell>
        </row>
        <row r="13">
          <cell r="D13">
            <v>37012</v>
          </cell>
          <cell r="E13">
            <v>4.2789999999999999</v>
          </cell>
          <cell r="F13">
            <v>-0.48249999999999998</v>
          </cell>
          <cell r="G13">
            <v>-0.13750000000000001</v>
          </cell>
          <cell r="H13">
            <v>-0.55500000000000005</v>
          </cell>
          <cell r="I13">
            <v>-0.35499999999999998</v>
          </cell>
          <cell r="J13">
            <v>0.27500000000000002</v>
          </cell>
          <cell r="K13">
            <v>0.33</v>
          </cell>
          <cell r="L13">
            <v>0.36499999999999999</v>
          </cell>
          <cell r="M13">
            <v>5.0000000000000001E-3</v>
          </cell>
          <cell r="N13">
            <v>6.8515237685152997E-2</v>
          </cell>
          <cell r="O13">
            <v>-0.315</v>
          </cell>
          <cell r="P13">
            <v>-0.14749999999999999</v>
          </cell>
          <cell r="Q13">
            <v>-0.125</v>
          </cell>
          <cell r="R13">
            <v>-0.105</v>
          </cell>
          <cell r="S13">
            <v>0.15</v>
          </cell>
        </row>
        <row r="14">
          <cell r="D14">
            <v>37043</v>
          </cell>
          <cell r="E14">
            <v>4.2690000000000001</v>
          </cell>
          <cell r="F14">
            <v>-0.48249999999999998</v>
          </cell>
          <cell r="G14">
            <v>-0.13750000000000001</v>
          </cell>
          <cell r="H14">
            <v>-0.55500000000000005</v>
          </cell>
          <cell r="I14">
            <v>-0.35499999999999998</v>
          </cell>
          <cell r="J14">
            <v>0.38500000000000001</v>
          </cell>
          <cell r="K14">
            <v>0.33</v>
          </cell>
          <cell r="L14">
            <v>0.47499999999999998</v>
          </cell>
          <cell r="M14">
            <v>5.0000000000000001E-3</v>
          </cell>
          <cell r="N14">
            <v>6.8273285747821003E-2</v>
          </cell>
          <cell r="O14">
            <v>-0.315</v>
          </cell>
          <cell r="P14">
            <v>-0.14249999999999999</v>
          </cell>
          <cell r="Q14">
            <v>-0.12</v>
          </cell>
          <cell r="R14">
            <v>-0.08</v>
          </cell>
          <cell r="S14">
            <v>0.15</v>
          </cell>
        </row>
        <row r="15">
          <cell r="D15">
            <v>37073</v>
          </cell>
          <cell r="E15">
            <v>4.2690000000000001</v>
          </cell>
          <cell r="F15">
            <v>-0.42499999999999999</v>
          </cell>
          <cell r="G15">
            <v>-0.13250000000000001</v>
          </cell>
          <cell r="H15">
            <v>-0.70250000000000001</v>
          </cell>
          <cell r="I15">
            <v>-0.35499999999999998</v>
          </cell>
          <cell r="J15">
            <v>0.86250000000000004</v>
          </cell>
          <cell r="K15">
            <v>0.33</v>
          </cell>
          <cell r="L15">
            <v>0.90249999999999997</v>
          </cell>
          <cell r="M15">
            <v>5.0000000000000001E-3</v>
          </cell>
          <cell r="N15">
            <v>6.8044850799764994E-2</v>
          </cell>
          <cell r="O15">
            <v>-0.315</v>
          </cell>
          <cell r="P15">
            <v>-0.14249999999999999</v>
          </cell>
          <cell r="Q15">
            <v>-0.12</v>
          </cell>
          <cell r="R15">
            <v>-0.04</v>
          </cell>
          <cell r="S15">
            <v>0.15</v>
          </cell>
        </row>
        <row r="16">
          <cell r="D16">
            <v>37104</v>
          </cell>
          <cell r="E16">
            <v>4.2690000000000001</v>
          </cell>
          <cell r="F16">
            <v>-0.42499999999999999</v>
          </cell>
          <cell r="G16">
            <v>-0.13</v>
          </cell>
          <cell r="H16">
            <v>-0.70250000000000001</v>
          </cell>
          <cell r="I16">
            <v>-0.35499999999999998</v>
          </cell>
          <cell r="J16">
            <v>0.90749999999999997</v>
          </cell>
          <cell r="K16">
            <v>0.33</v>
          </cell>
          <cell r="L16">
            <v>0.94750000000000001</v>
          </cell>
          <cell r="M16">
            <v>5.0000000000000001E-3</v>
          </cell>
          <cell r="N16">
            <v>6.7819418121029998E-2</v>
          </cell>
          <cell r="O16">
            <v>-0.315</v>
          </cell>
          <cell r="P16">
            <v>-0.14249999999999999</v>
          </cell>
          <cell r="Q16">
            <v>-0.12</v>
          </cell>
          <cell r="R16">
            <v>-0.01</v>
          </cell>
          <cell r="S16">
            <v>0.15</v>
          </cell>
        </row>
        <row r="17">
          <cell r="D17">
            <v>37135</v>
          </cell>
          <cell r="E17">
            <v>4.2690000000000001</v>
          </cell>
          <cell r="F17">
            <v>-0.42499999999999999</v>
          </cell>
          <cell r="G17">
            <v>-0.13</v>
          </cell>
          <cell r="H17">
            <v>-0.70250000000000001</v>
          </cell>
          <cell r="I17">
            <v>-0.35499999999999998</v>
          </cell>
          <cell r="J17">
            <v>0.89</v>
          </cell>
          <cell r="K17">
            <v>0.33</v>
          </cell>
          <cell r="L17">
            <v>0.93</v>
          </cell>
          <cell r="M17">
            <v>5.0000000000000001E-3</v>
          </cell>
          <cell r="N17">
            <v>6.7593985459117004E-2</v>
          </cell>
          <cell r="O17">
            <v>-0.315</v>
          </cell>
          <cell r="P17">
            <v>-0.13750000000000001</v>
          </cell>
          <cell r="Q17">
            <v>-0.115</v>
          </cell>
          <cell r="R17">
            <v>-0.03</v>
          </cell>
          <cell r="S17">
            <v>0.15</v>
          </cell>
        </row>
        <row r="18">
          <cell r="D18">
            <v>37165</v>
          </cell>
          <cell r="E18">
            <v>4.274</v>
          </cell>
          <cell r="F18">
            <v>-0.42499999999999999</v>
          </cell>
          <cell r="G18">
            <v>-0.13750000000000001</v>
          </cell>
          <cell r="H18">
            <v>-0.63249999999999995</v>
          </cell>
          <cell r="I18">
            <v>-0.35499999999999998</v>
          </cell>
          <cell r="J18">
            <v>0.4425</v>
          </cell>
          <cell r="K18">
            <v>0.33</v>
          </cell>
          <cell r="L18">
            <v>0.48249999999999998</v>
          </cell>
          <cell r="M18">
            <v>5.0000000000000001E-3</v>
          </cell>
          <cell r="N18">
            <v>6.7398454530955998E-2</v>
          </cell>
          <cell r="O18">
            <v>-0.315</v>
          </cell>
          <cell r="P18">
            <v>-0.13250000000000001</v>
          </cell>
          <cell r="Q18">
            <v>-0.11</v>
          </cell>
          <cell r="R18">
            <v>-0.08</v>
          </cell>
          <cell r="S18">
            <v>0.15</v>
          </cell>
        </row>
        <row r="19">
          <cell r="D19">
            <v>37196</v>
          </cell>
          <cell r="E19">
            <v>4.3840000000000003</v>
          </cell>
          <cell r="F19">
            <v>-0.28249999999999997</v>
          </cell>
          <cell r="G19">
            <v>-0.14000000000000001</v>
          </cell>
          <cell r="H19">
            <v>-0.33250000000000002</v>
          </cell>
          <cell r="I19">
            <v>-0.28999999999999998</v>
          </cell>
          <cell r="J19">
            <v>0.27750000000000002</v>
          </cell>
          <cell r="K19">
            <v>0.27750000000000002</v>
          </cell>
          <cell r="L19">
            <v>0.47249999999999998</v>
          </cell>
          <cell r="M19">
            <v>2.5000000000000001E-3</v>
          </cell>
          <cell r="N19">
            <v>6.7233276910466003E-2</v>
          </cell>
          <cell r="O19">
            <v>0.16</v>
          </cell>
          <cell r="P19">
            <v>-0.14249999999999999</v>
          </cell>
          <cell r="Q19">
            <v>-0.125</v>
          </cell>
          <cell r="R19">
            <v>-0.125</v>
          </cell>
          <cell r="S19">
            <v>0.215</v>
          </cell>
        </row>
        <row r="20">
          <cell r="D20">
            <v>37226</v>
          </cell>
          <cell r="E20">
            <v>4.4770000000000003</v>
          </cell>
          <cell r="F20">
            <v>-0.28249999999999997</v>
          </cell>
          <cell r="G20">
            <v>-0.13500000000000001</v>
          </cell>
          <cell r="H20">
            <v>-0.33250000000000002</v>
          </cell>
          <cell r="I20">
            <v>-0.28999999999999998</v>
          </cell>
          <cell r="J20">
            <v>0.27750000000000002</v>
          </cell>
          <cell r="K20">
            <v>0.27750000000000002</v>
          </cell>
          <cell r="L20">
            <v>0.47249999999999998</v>
          </cell>
          <cell r="M20">
            <v>0</v>
          </cell>
          <cell r="N20">
            <v>6.7073427608916006E-2</v>
          </cell>
          <cell r="O20">
            <v>0.26500000000000001</v>
          </cell>
          <cell r="P20">
            <v>-0.14499999999999999</v>
          </cell>
          <cell r="Q20">
            <v>-0.1275</v>
          </cell>
          <cell r="R20">
            <v>-0.125</v>
          </cell>
          <cell r="S20">
            <v>0.21</v>
          </cell>
        </row>
        <row r="21">
          <cell r="D21">
            <v>37257</v>
          </cell>
          <cell r="E21">
            <v>4.4870000000000001</v>
          </cell>
          <cell r="F21">
            <v>-0.27750000000000002</v>
          </cell>
          <cell r="G21">
            <v>-0.13500000000000001</v>
          </cell>
          <cell r="H21">
            <v>-0.32750000000000001</v>
          </cell>
          <cell r="I21">
            <v>-0.28999999999999998</v>
          </cell>
          <cell r="J21">
            <v>0.28249999999999997</v>
          </cell>
          <cell r="K21">
            <v>0.28249999999999997</v>
          </cell>
          <cell r="L21">
            <v>0.47749999999999998</v>
          </cell>
          <cell r="M21">
            <v>2.5000000000000001E-3</v>
          </cell>
          <cell r="N21">
            <v>6.6955610489915995E-2</v>
          </cell>
          <cell r="O21">
            <v>0.27500000000000002</v>
          </cell>
          <cell r="P21">
            <v>-0.14749999999999999</v>
          </cell>
          <cell r="Q21">
            <v>-0.13</v>
          </cell>
          <cell r="R21">
            <v>-0.125</v>
          </cell>
          <cell r="S21">
            <v>0.22500000000000001</v>
          </cell>
        </row>
        <row r="22">
          <cell r="D22">
            <v>37288</v>
          </cell>
          <cell r="E22">
            <v>4.3120000000000003</v>
          </cell>
          <cell r="F22">
            <v>-0.27750000000000002</v>
          </cell>
          <cell r="G22">
            <v>-0.13500000000000001</v>
          </cell>
          <cell r="H22">
            <v>-0.32750000000000001</v>
          </cell>
          <cell r="I22">
            <v>-0.28999999999999998</v>
          </cell>
          <cell r="J22">
            <v>0.28249999999999997</v>
          </cell>
          <cell r="K22">
            <v>0.28249999999999997</v>
          </cell>
          <cell r="L22">
            <v>0.47749999999999998</v>
          </cell>
          <cell r="M22">
            <v>2.5000000000000001E-3</v>
          </cell>
          <cell r="N22">
            <v>6.6903369428552004E-2</v>
          </cell>
          <cell r="O22">
            <v>0.18</v>
          </cell>
          <cell r="P22">
            <v>-0.14000000000000001</v>
          </cell>
          <cell r="Q22">
            <v>-0.1225</v>
          </cell>
          <cell r="R22">
            <v>-0.125</v>
          </cell>
          <cell r="S22">
            <v>0.28999999999999998</v>
          </cell>
        </row>
        <row r="23">
          <cell r="D23">
            <v>37316</v>
          </cell>
          <cell r="E23">
            <v>4.1470000000000002</v>
          </cell>
          <cell r="F23">
            <v>-0.27750000000000002</v>
          </cell>
          <cell r="G23">
            <v>-0.14000000000000001</v>
          </cell>
          <cell r="H23">
            <v>-0.32750000000000001</v>
          </cell>
          <cell r="I23">
            <v>-0.28999999999999998</v>
          </cell>
          <cell r="J23">
            <v>0.28249999999999997</v>
          </cell>
          <cell r="K23">
            <v>0.28249999999999997</v>
          </cell>
          <cell r="L23">
            <v>0.47749999999999998</v>
          </cell>
          <cell r="M23">
            <v>2.5000000000000001E-3</v>
          </cell>
          <cell r="N23">
            <v>6.6856183954548995E-2</v>
          </cell>
          <cell r="O23">
            <v>-0.03</v>
          </cell>
          <cell r="P23">
            <v>-0.13750000000000001</v>
          </cell>
          <cell r="Q23">
            <v>-0.12</v>
          </cell>
          <cell r="R23">
            <v>-0.125</v>
          </cell>
          <cell r="S23">
            <v>0.28499999999999998</v>
          </cell>
        </row>
        <row r="24">
          <cell r="D24">
            <v>37347</v>
          </cell>
          <cell r="E24">
            <v>3.9820000000000002</v>
          </cell>
          <cell r="F24">
            <v>-0.28000000000000003</v>
          </cell>
          <cell r="G24">
            <v>-0.1275</v>
          </cell>
          <cell r="H24">
            <v>-0.61499999999999999</v>
          </cell>
          <cell r="I24">
            <v>-0.41499999999999998</v>
          </cell>
          <cell r="J24">
            <v>0.43</v>
          </cell>
          <cell r="K24">
            <v>0.22</v>
          </cell>
          <cell r="L24">
            <v>0.53</v>
          </cell>
          <cell r="M24">
            <v>6.0000000000000001E-3</v>
          </cell>
          <cell r="N24">
            <v>6.6798811100598002E-2</v>
          </cell>
          <cell r="O24">
            <v>-0.35</v>
          </cell>
          <cell r="P24">
            <v>-0.14249999999999999</v>
          </cell>
          <cell r="Q24">
            <v>-0.125</v>
          </cell>
          <cell r="R24">
            <v>-0.115</v>
          </cell>
          <cell r="S24">
            <v>0.16500000000000001</v>
          </cell>
        </row>
        <row r="25">
          <cell r="D25">
            <v>37377</v>
          </cell>
          <cell r="E25">
            <v>3.9470000000000001</v>
          </cell>
          <cell r="F25">
            <v>-0.28000000000000003</v>
          </cell>
          <cell r="G25">
            <v>-0.1275</v>
          </cell>
          <cell r="H25">
            <v>-0.61499999999999999</v>
          </cell>
          <cell r="I25">
            <v>-0.41499999999999998</v>
          </cell>
          <cell r="J25">
            <v>0.43</v>
          </cell>
          <cell r="K25">
            <v>0.22</v>
          </cell>
          <cell r="L25">
            <v>0.53</v>
          </cell>
          <cell r="M25">
            <v>6.0000000000000001E-3</v>
          </cell>
          <cell r="N25">
            <v>6.6734853227593996E-2</v>
          </cell>
          <cell r="O25">
            <v>-0.35</v>
          </cell>
          <cell r="P25">
            <v>-0.14249999999999999</v>
          </cell>
          <cell r="Q25">
            <v>-0.125</v>
          </cell>
          <cell r="R25">
            <v>-9.5000000000000001E-2</v>
          </cell>
          <cell r="S25">
            <v>0.16500000000000001</v>
          </cell>
        </row>
        <row r="26">
          <cell r="D26">
            <v>37408</v>
          </cell>
          <cell r="E26">
            <v>3.9420000000000002</v>
          </cell>
          <cell r="F26">
            <v>-0.28000000000000003</v>
          </cell>
          <cell r="G26">
            <v>-0.1275</v>
          </cell>
          <cell r="H26">
            <v>-0.61499999999999999</v>
          </cell>
          <cell r="I26">
            <v>-0.41499999999999998</v>
          </cell>
          <cell r="J26">
            <v>0.43</v>
          </cell>
          <cell r="K26">
            <v>0.22</v>
          </cell>
          <cell r="L26">
            <v>0.53</v>
          </cell>
          <cell r="M26">
            <v>6.0000000000000001E-3</v>
          </cell>
          <cell r="N26">
            <v>6.6668763426912997E-2</v>
          </cell>
          <cell r="O26">
            <v>-0.35</v>
          </cell>
          <cell r="P26">
            <v>-0.14249999999999999</v>
          </cell>
          <cell r="Q26">
            <v>-0.125</v>
          </cell>
          <cell r="R26">
            <v>-9.5000000000000001E-2</v>
          </cell>
          <cell r="S26">
            <v>0.16500000000000001</v>
          </cell>
        </row>
        <row r="27">
          <cell r="D27">
            <v>37438</v>
          </cell>
          <cell r="E27">
            <v>3.9620000000000002</v>
          </cell>
          <cell r="F27">
            <v>-0.28000000000000003</v>
          </cell>
          <cell r="G27">
            <v>-0.1275</v>
          </cell>
          <cell r="H27">
            <v>-0.61499999999999999</v>
          </cell>
          <cell r="I27">
            <v>-0.41499999999999998</v>
          </cell>
          <cell r="J27">
            <v>0.43</v>
          </cell>
          <cell r="K27">
            <v>0.22</v>
          </cell>
          <cell r="L27">
            <v>0.53</v>
          </cell>
          <cell r="M27">
            <v>6.0000000000000001E-3</v>
          </cell>
          <cell r="N27">
            <v>6.6620435040402007E-2</v>
          </cell>
          <cell r="O27">
            <v>-0.35</v>
          </cell>
          <cell r="P27">
            <v>-0.14249999999999999</v>
          </cell>
          <cell r="Q27">
            <v>-0.125</v>
          </cell>
          <cell r="R27">
            <v>-9.5000000000000001E-2</v>
          </cell>
          <cell r="S27">
            <v>0.16500000000000001</v>
          </cell>
        </row>
        <row r="28">
          <cell r="D28">
            <v>37469</v>
          </cell>
          <cell r="E28">
            <v>3.9689999999999999</v>
          </cell>
          <cell r="F28">
            <v>-0.28000000000000003</v>
          </cell>
          <cell r="G28">
            <v>-0.1275</v>
          </cell>
          <cell r="H28">
            <v>-0.61499999999999999</v>
          </cell>
          <cell r="I28">
            <v>-0.41499999999999998</v>
          </cell>
          <cell r="J28">
            <v>0.43</v>
          </cell>
          <cell r="K28">
            <v>0.22</v>
          </cell>
          <cell r="L28">
            <v>0.53</v>
          </cell>
          <cell r="M28">
            <v>6.0000000000000001E-3</v>
          </cell>
          <cell r="N28">
            <v>6.6596188495470998E-2</v>
          </cell>
          <cell r="O28">
            <v>-0.35</v>
          </cell>
          <cell r="P28">
            <v>-0.14249999999999999</v>
          </cell>
          <cell r="Q28">
            <v>-0.125</v>
          </cell>
          <cell r="R28">
            <v>-9.5000000000000001E-2</v>
          </cell>
          <cell r="S28">
            <v>0.16500000000000001</v>
          </cell>
        </row>
        <row r="29">
          <cell r="D29">
            <v>37500</v>
          </cell>
          <cell r="E29">
            <v>3.9980000000000002</v>
          </cell>
          <cell r="F29">
            <v>-0.28000000000000003</v>
          </cell>
          <cell r="G29">
            <v>-0.1275</v>
          </cell>
          <cell r="H29">
            <v>-0.61499999999999999</v>
          </cell>
          <cell r="I29">
            <v>-0.41499999999999998</v>
          </cell>
          <cell r="J29">
            <v>0.43</v>
          </cell>
          <cell r="K29">
            <v>0.22</v>
          </cell>
          <cell r="L29">
            <v>0.53</v>
          </cell>
          <cell r="M29">
            <v>6.0000000000000001E-3</v>
          </cell>
          <cell r="N29">
            <v>6.6571941950734001E-2</v>
          </cell>
          <cell r="O29">
            <v>-0.35</v>
          </cell>
          <cell r="P29">
            <v>-0.14249999999999999</v>
          </cell>
          <cell r="Q29">
            <v>-0.125</v>
          </cell>
          <cell r="R29">
            <v>-9.5000000000000001E-2</v>
          </cell>
          <cell r="S29">
            <v>0.16500000000000001</v>
          </cell>
        </row>
        <row r="30">
          <cell r="D30">
            <v>37530</v>
          </cell>
          <cell r="E30">
            <v>4.008</v>
          </cell>
          <cell r="F30">
            <v>-0.28000000000000003</v>
          </cell>
          <cell r="G30">
            <v>-0.1275</v>
          </cell>
          <cell r="H30">
            <v>-0.61499999999999999</v>
          </cell>
          <cell r="I30">
            <v>-0.41499999999999998</v>
          </cell>
          <cell r="J30">
            <v>0.43</v>
          </cell>
          <cell r="K30">
            <v>0.22</v>
          </cell>
          <cell r="L30">
            <v>0.53</v>
          </cell>
          <cell r="M30">
            <v>6.0000000000000001E-3</v>
          </cell>
          <cell r="N30">
            <v>6.6556780787153005E-2</v>
          </cell>
          <cell r="O30">
            <v>-0.35</v>
          </cell>
          <cell r="P30">
            <v>-0.14249999999999999</v>
          </cell>
          <cell r="Q30">
            <v>-0.125</v>
          </cell>
          <cell r="R30">
            <v>-9.5000000000000001E-2</v>
          </cell>
          <cell r="S30">
            <v>0.16500000000000001</v>
          </cell>
        </row>
        <row r="31">
          <cell r="D31">
            <v>37561</v>
          </cell>
          <cell r="E31">
            <v>4.1219999999999999</v>
          </cell>
          <cell r="F31">
            <v>-0.25</v>
          </cell>
          <cell r="G31">
            <v>-0.14000000000000001</v>
          </cell>
          <cell r="H31">
            <v>-0.28999999999999998</v>
          </cell>
          <cell r="I31">
            <v>-0.34499999999999997</v>
          </cell>
          <cell r="J31">
            <v>0.25</v>
          </cell>
          <cell r="K31">
            <v>0.25</v>
          </cell>
          <cell r="L31">
            <v>0.40500000000000003</v>
          </cell>
          <cell r="M31">
            <v>3.5000000000000001E-3</v>
          </cell>
          <cell r="N31">
            <v>6.6553017447025006E-2</v>
          </cell>
          <cell r="O31">
            <v>0.02</v>
          </cell>
          <cell r="P31">
            <v>-0.14749999999999999</v>
          </cell>
          <cell r="Q31">
            <v>-0.13</v>
          </cell>
          <cell r="R31">
            <v>-0.1225</v>
          </cell>
          <cell r="S31">
            <v>0.215</v>
          </cell>
        </row>
        <row r="32">
          <cell r="D32">
            <v>37591</v>
          </cell>
          <cell r="E32">
            <v>4.2130000000000001</v>
          </cell>
          <cell r="F32">
            <v>-0.25</v>
          </cell>
          <cell r="G32">
            <v>-0.13500000000000001</v>
          </cell>
          <cell r="H32">
            <v>-0.28999999999999998</v>
          </cell>
          <cell r="I32">
            <v>-0.34499999999999997</v>
          </cell>
          <cell r="J32">
            <v>0.25</v>
          </cell>
          <cell r="K32">
            <v>0.25</v>
          </cell>
          <cell r="L32">
            <v>0.40500000000000003</v>
          </cell>
          <cell r="M32">
            <v>1E-3</v>
          </cell>
          <cell r="N32">
            <v>6.6549375504972003E-2</v>
          </cell>
          <cell r="O32">
            <v>0.08</v>
          </cell>
          <cell r="P32">
            <v>-0.15</v>
          </cell>
          <cell r="Q32">
            <v>-0.13250000000000001</v>
          </cell>
          <cell r="R32">
            <v>-0.1225</v>
          </cell>
          <cell r="S32">
            <v>0.21</v>
          </cell>
        </row>
        <row r="33">
          <cell r="D33">
            <v>37622</v>
          </cell>
          <cell r="E33">
            <v>4.2320000000000002</v>
          </cell>
          <cell r="F33">
            <v>-0.25</v>
          </cell>
          <cell r="G33">
            <v>-0.13500000000000001</v>
          </cell>
          <cell r="H33">
            <v>-0.28999999999999998</v>
          </cell>
          <cell r="I33">
            <v>-0.34499999999999997</v>
          </cell>
          <cell r="J33">
            <v>0.25</v>
          </cell>
          <cell r="K33">
            <v>0.25</v>
          </cell>
          <cell r="L33">
            <v>0.40500000000000003</v>
          </cell>
          <cell r="M33">
            <v>5.0000000000000001E-3</v>
          </cell>
          <cell r="N33">
            <v>6.6564292099507996E-2</v>
          </cell>
          <cell r="O33">
            <v>0.16</v>
          </cell>
          <cell r="P33">
            <v>-0.1525</v>
          </cell>
          <cell r="Q33">
            <v>-0.13500000000000001</v>
          </cell>
          <cell r="R33">
            <v>-0.1225</v>
          </cell>
          <cell r="S33">
            <v>0.22500000000000001</v>
          </cell>
        </row>
        <row r="34">
          <cell r="D34">
            <v>37653</v>
          </cell>
          <cell r="E34">
            <v>4.0869999999999997</v>
          </cell>
          <cell r="F34">
            <v>-0.25</v>
          </cell>
          <cell r="G34">
            <v>-0.13500000000000001</v>
          </cell>
          <cell r="H34">
            <v>-0.28999999999999998</v>
          </cell>
          <cell r="I34">
            <v>-0.34499999999999997</v>
          </cell>
          <cell r="J34">
            <v>0.25</v>
          </cell>
          <cell r="K34">
            <v>0.25</v>
          </cell>
          <cell r="L34">
            <v>0.40500000000000003</v>
          </cell>
          <cell r="M34">
            <v>5.0000000000000001E-3</v>
          </cell>
          <cell r="N34">
            <v>6.660189147218E-2</v>
          </cell>
          <cell r="O34">
            <v>0.02</v>
          </cell>
          <cell r="P34">
            <v>-0.14499999999999999</v>
          </cell>
          <cell r="Q34">
            <v>-0.1275</v>
          </cell>
          <cell r="R34">
            <v>-0.1225</v>
          </cell>
          <cell r="S34">
            <v>0.28999999999999998</v>
          </cell>
        </row>
        <row r="35">
          <cell r="D35">
            <v>37681</v>
          </cell>
          <cell r="E35">
            <v>3.9169999999999998</v>
          </cell>
          <cell r="F35">
            <v>-0.25</v>
          </cell>
          <cell r="G35">
            <v>-0.14000000000000001</v>
          </cell>
          <cell r="H35">
            <v>-0.28999999999999998</v>
          </cell>
          <cell r="I35">
            <v>-0.34499999999999997</v>
          </cell>
          <cell r="J35">
            <v>0.25</v>
          </cell>
          <cell r="K35">
            <v>0.25</v>
          </cell>
          <cell r="L35">
            <v>0.40500000000000003</v>
          </cell>
          <cell r="M35">
            <v>5.0000000000000001E-3</v>
          </cell>
          <cell r="N35">
            <v>6.6635852196285997E-2</v>
          </cell>
          <cell r="O35">
            <v>-0.18</v>
          </cell>
          <cell r="P35">
            <v>-0.14249999999999999</v>
          </cell>
          <cell r="Q35">
            <v>-0.125</v>
          </cell>
          <cell r="R35">
            <v>-0.1225</v>
          </cell>
          <cell r="S35">
            <v>0.28499999999999998</v>
          </cell>
        </row>
        <row r="36">
          <cell r="D36">
            <v>37712</v>
          </cell>
          <cell r="E36">
            <v>3.762</v>
          </cell>
          <cell r="F36">
            <v>-0.24</v>
          </cell>
          <cell r="G36">
            <v>-0.125</v>
          </cell>
          <cell r="H36">
            <v>-0.39</v>
          </cell>
          <cell r="I36">
            <v>-0.47499999999999998</v>
          </cell>
          <cell r="J36">
            <v>0.34</v>
          </cell>
          <cell r="K36">
            <v>0.12</v>
          </cell>
          <cell r="L36">
            <v>0.495</v>
          </cell>
          <cell r="M36">
            <v>5.0000000000000001E-3</v>
          </cell>
          <cell r="N36">
            <v>6.6666162922044997E-2</v>
          </cell>
          <cell r="O36">
            <v>-0.34</v>
          </cell>
          <cell r="P36">
            <v>-0.14749999999999999</v>
          </cell>
          <cell r="Q36">
            <v>-0.13</v>
          </cell>
          <cell r="R36">
            <v>-0.1125</v>
          </cell>
          <cell r="S36">
            <v>0.185</v>
          </cell>
        </row>
        <row r="37">
          <cell r="D37">
            <v>37742</v>
          </cell>
          <cell r="E37">
            <v>3.7160000000000002</v>
          </cell>
          <cell r="F37">
            <v>-0.24</v>
          </cell>
          <cell r="G37">
            <v>-0.125</v>
          </cell>
          <cell r="H37">
            <v>-0.39</v>
          </cell>
          <cell r="I37">
            <v>-0.47499999999999998</v>
          </cell>
          <cell r="J37">
            <v>0.34</v>
          </cell>
          <cell r="K37">
            <v>0.12</v>
          </cell>
          <cell r="L37">
            <v>0.495</v>
          </cell>
          <cell r="M37">
            <v>5.0000000000000001E-3</v>
          </cell>
          <cell r="N37">
            <v>6.6685391442373995E-2</v>
          </cell>
          <cell r="O37">
            <v>-0.34</v>
          </cell>
          <cell r="P37">
            <v>-0.14749999999999999</v>
          </cell>
          <cell r="Q37">
            <v>-0.13</v>
          </cell>
          <cell r="R37">
            <v>-9.2499999999999999E-2</v>
          </cell>
          <cell r="S37">
            <v>0.185</v>
          </cell>
        </row>
        <row r="38">
          <cell r="D38">
            <v>37773</v>
          </cell>
          <cell r="E38">
            <v>3.7210000000000001</v>
          </cell>
          <cell r="F38">
            <v>-0.24</v>
          </cell>
          <cell r="G38">
            <v>-0.125</v>
          </cell>
          <cell r="H38">
            <v>-0.39</v>
          </cell>
          <cell r="I38">
            <v>-0.47499999999999998</v>
          </cell>
          <cell r="J38">
            <v>0.34</v>
          </cell>
          <cell r="K38">
            <v>0.12</v>
          </cell>
          <cell r="L38">
            <v>0.495</v>
          </cell>
          <cell r="M38">
            <v>5.0000000000000001E-3</v>
          </cell>
          <cell r="N38">
            <v>6.6705260913509007E-2</v>
          </cell>
          <cell r="O38">
            <v>-0.34</v>
          </cell>
          <cell r="P38">
            <v>-0.14749999999999999</v>
          </cell>
          <cell r="Q38">
            <v>-0.13</v>
          </cell>
          <cell r="R38">
            <v>-9.2499999999999999E-2</v>
          </cell>
          <cell r="S38">
            <v>0.185</v>
          </cell>
        </row>
        <row r="39">
          <cell r="D39">
            <v>37803</v>
          </cell>
          <cell r="E39">
            <v>3.7290000000000001</v>
          </cell>
          <cell r="F39">
            <v>-0.24</v>
          </cell>
          <cell r="G39">
            <v>-0.125</v>
          </cell>
          <cell r="H39">
            <v>-0.39</v>
          </cell>
          <cell r="I39">
            <v>-0.47499999999999998</v>
          </cell>
          <cell r="J39">
            <v>0.34</v>
          </cell>
          <cell r="K39">
            <v>0.12</v>
          </cell>
          <cell r="L39">
            <v>0.495</v>
          </cell>
          <cell r="M39">
            <v>5.0000000000000001E-3</v>
          </cell>
          <cell r="N39">
            <v>6.6727069397926997E-2</v>
          </cell>
          <cell r="O39">
            <v>-0.34</v>
          </cell>
          <cell r="P39">
            <v>-0.14749999999999999</v>
          </cell>
          <cell r="Q39">
            <v>-0.13</v>
          </cell>
          <cell r="R39">
            <v>-9.2499999999999999E-2</v>
          </cell>
          <cell r="S39">
            <v>0.185</v>
          </cell>
        </row>
        <row r="40">
          <cell r="D40">
            <v>37834</v>
          </cell>
          <cell r="E40">
            <v>3.7309999999999999</v>
          </cell>
          <cell r="F40">
            <v>-0.24</v>
          </cell>
          <cell r="G40">
            <v>-0.125</v>
          </cell>
          <cell r="H40">
            <v>-0.39</v>
          </cell>
          <cell r="I40">
            <v>-0.47499999999999998</v>
          </cell>
          <cell r="J40">
            <v>0.34</v>
          </cell>
          <cell r="K40">
            <v>0.12</v>
          </cell>
          <cell r="L40">
            <v>0.495</v>
          </cell>
          <cell r="M40">
            <v>5.0000000000000001E-3</v>
          </cell>
          <cell r="N40">
            <v>6.6753312109068E-2</v>
          </cell>
          <cell r="O40">
            <v>-0.34</v>
          </cell>
          <cell r="P40">
            <v>-0.14749999999999999</v>
          </cell>
          <cell r="Q40">
            <v>-0.13</v>
          </cell>
          <cell r="R40">
            <v>-9.2499999999999999E-2</v>
          </cell>
          <cell r="S40">
            <v>0.185</v>
          </cell>
        </row>
        <row r="41">
          <cell r="D41">
            <v>37865</v>
          </cell>
          <cell r="E41">
            <v>3.7440000000000002</v>
          </cell>
          <cell r="F41">
            <v>-0.24</v>
          </cell>
          <cell r="G41">
            <v>-0.125</v>
          </cell>
          <cell r="H41">
            <v>-0.39</v>
          </cell>
          <cell r="I41">
            <v>-0.47499999999999998</v>
          </cell>
          <cell r="J41">
            <v>0.34</v>
          </cell>
          <cell r="K41">
            <v>0.12</v>
          </cell>
          <cell r="L41">
            <v>0.495</v>
          </cell>
          <cell r="M41">
            <v>5.0000000000000001E-3</v>
          </cell>
          <cell r="N41">
            <v>6.6779554820438E-2</v>
          </cell>
          <cell r="O41">
            <v>-0.34</v>
          </cell>
          <cell r="P41">
            <v>-0.14749999999999999</v>
          </cell>
          <cell r="Q41">
            <v>-0.13</v>
          </cell>
          <cell r="R41">
            <v>-9.2499999999999999E-2</v>
          </cell>
          <cell r="S41">
            <v>0.185</v>
          </cell>
        </row>
        <row r="42">
          <cell r="D42">
            <v>37895</v>
          </cell>
          <cell r="E42">
            <v>3.7639999999999998</v>
          </cell>
          <cell r="F42">
            <v>-0.24</v>
          </cell>
          <cell r="G42">
            <v>-0.125</v>
          </cell>
          <cell r="H42">
            <v>-0.39</v>
          </cell>
          <cell r="I42">
            <v>-0.47499999999999998</v>
          </cell>
          <cell r="J42">
            <v>0.34</v>
          </cell>
          <cell r="K42">
            <v>0.12</v>
          </cell>
          <cell r="L42">
            <v>0.495</v>
          </cell>
          <cell r="M42">
            <v>5.0000000000000001E-3</v>
          </cell>
          <cell r="N42">
            <v>6.68060262534E-2</v>
          </cell>
          <cell r="O42">
            <v>-0.34</v>
          </cell>
          <cell r="P42">
            <v>-0.14749999999999999</v>
          </cell>
          <cell r="Q42">
            <v>-0.13</v>
          </cell>
          <cell r="R42">
            <v>-9.2499999999999999E-2</v>
          </cell>
          <cell r="S42">
            <v>0.185</v>
          </cell>
        </row>
        <row r="43">
          <cell r="D43">
            <v>37926</v>
          </cell>
          <cell r="E43">
            <v>3.8940000000000001</v>
          </cell>
          <cell r="F43">
            <v>-0.19500000000000001</v>
          </cell>
          <cell r="G43">
            <v>-0.13750000000000001</v>
          </cell>
          <cell r="H43">
            <v>-0.28999999999999998</v>
          </cell>
          <cell r="I43">
            <v>-0.46500000000000002</v>
          </cell>
          <cell r="J43">
            <v>0.185</v>
          </cell>
          <cell r="K43">
            <v>0.13500000000000001</v>
          </cell>
          <cell r="L43">
            <v>0.34</v>
          </cell>
          <cell r="M43">
            <v>5.0000000000000001E-3</v>
          </cell>
          <cell r="N43">
            <v>6.6834730198158998E-2</v>
          </cell>
          <cell r="O43">
            <v>0.02</v>
          </cell>
          <cell r="P43">
            <v>-0.15</v>
          </cell>
          <cell r="Q43">
            <v>-0.13500000000000001</v>
          </cell>
          <cell r="R43">
            <v>-0.12</v>
          </cell>
          <cell r="S43">
            <v>0.215</v>
          </cell>
        </row>
        <row r="44">
          <cell r="D44">
            <v>37956</v>
          </cell>
          <cell r="E44">
            <v>4.0229999999999997</v>
          </cell>
          <cell r="F44">
            <v>-0.19500000000000001</v>
          </cell>
          <cell r="G44">
            <v>-0.13250000000000001</v>
          </cell>
          <cell r="H44">
            <v>-0.28999999999999998</v>
          </cell>
          <cell r="I44">
            <v>-0.46500000000000002</v>
          </cell>
          <cell r="J44">
            <v>0.185</v>
          </cell>
          <cell r="K44">
            <v>0.13500000000000001</v>
          </cell>
          <cell r="L44">
            <v>0.34</v>
          </cell>
          <cell r="M44">
            <v>5.0000000000000001E-3</v>
          </cell>
          <cell r="N44">
            <v>6.6862508209475993E-2</v>
          </cell>
          <cell r="O44">
            <v>0.08</v>
          </cell>
          <cell r="P44">
            <v>-0.1525</v>
          </cell>
          <cell r="Q44">
            <v>-0.13750000000000001</v>
          </cell>
          <cell r="R44">
            <v>-0.12</v>
          </cell>
          <cell r="S44">
            <v>0.21</v>
          </cell>
        </row>
        <row r="45">
          <cell r="D45">
            <v>37987</v>
          </cell>
          <cell r="E45">
            <v>4.0519999999999996</v>
          </cell>
          <cell r="F45">
            <v>-0.19500000000000001</v>
          </cell>
          <cell r="G45">
            <v>-0.13250000000000001</v>
          </cell>
          <cell r="H45">
            <v>-0.28999999999999998</v>
          </cell>
          <cell r="I45">
            <v>-0.46500000000000002</v>
          </cell>
          <cell r="J45">
            <v>0.185</v>
          </cell>
          <cell r="K45">
            <v>0.13500000000000001</v>
          </cell>
          <cell r="L45">
            <v>0.34</v>
          </cell>
          <cell r="M45">
            <v>5.0000000000000001E-3</v>
          </cell>
          <cell r="N45">
            <v>6.6900744761784994E-2</v>
          </cell>
          <cell r="O45">
            <v>0.16</v>
          </cell>
          <cell r="P45">
            <v>-0.155</v>
          </cell>
          <cell r="Q45">
            <v>-0.14000000000000001</v>
          </cell>
          <cell r="R45">
            <v>-0.12</v>
          </cell>
          <cell r="S45">
            <v>0.22500000000000001</v>
          </cell>
        </row>
        <row r="46">
          <cell r="D46">
            <v>38018</v>
          </cell>
          <cell r="E46">
            <v>3.9420000000000002</v>
          </cell>
          <cell r="F46">
            <v>-0.19500000000000001</v>
          </cell>
          <cell r="G46">
            <v>-0.13250000000000001</v>
          </cell>
          <cell r="H46">
            <v>-0.28999999999999998</v>
          </cell>
          <cell r="I46">
            <v>-0.46500000000000002</v>
          </cell>
          <cell r="J46">
            <v>0.185</v>
          </cell>
          <cell r="K46">
            <v>0.13500000000000001</v>
          </cell>
          <cell r="L46">
            <v>0.34</v>
          </cell>
          <cell r="M46">
            <v>5.0000000000000001E-3</v>
          </cell>
          <cell r="N46">
            <v>6.6949149428887994E-2</v>
          </cell>
          <cell r="O46">
            <v>0.02</v>
          </cell>
          <cell r="P46">
            <v>-0.14749999999999999</v>
          </cell>
          <cell r="Q46">
            <v>-0.13250000000000001</v>
          </cell>
          <cell r="R46">
            <v>-0.12</v>
          </cell>
          <cell r="S46">
            <v>0.28999999999999998</v>
          </cell>
        </row>
        <row r="47">
          <cell r="D47">
            <v>38047</v>
          </cell>
          <cell r="E47">
            <v>3.8319999999999999</v>
          </cell>
          <cell r="F47">
            <v>-0.19500000000000001</v>
          </cell>
          <cell r="G47">
            <v>-0.13750000000000001</v>
          </cell>
          <cell r="H47">
            <v>-0.28999999999999998</v>
          </cell>
          <cell r="I47">
            <v>-0.46500000000000002</v>
          </cell>
          <cell r="J47">
            <v>0.185</v>
          </cell>
          <cell r="K47">
            <v>0.13500000000000001</v>
          </cell>
          <cell r="L47">
            <v>0.34</v>
          </cell>
          <cell r="M47">
            <v>5.0000000000000001E-3</v>
          </cell>
          <cell r="N47">
            <v>6.6994431214944999E-2</v>
          </cell>
          <cell r="O47">
            <v>-0.18</v>
          </cell>
          <cell r="P47">
            <v>-0.14499999999999999</v>
          </cell>
          <cell r="Q47">
            <v>-0.13</v>
          </cell>
          <cell r="R47">
            <v>-0.12</v>
          </cell>
          <cell r="S47">
            <v>0.28499999999999998</v>
          </cell>
        </row>
        <row r="48">
          <cell r="D48">
            <v>38078</v>
          </cell>
          <cell r="E48">
            <v>3.7170000000000001</v>
          </cell>
          <cell r="F48">
            <v>-0.185</v>
          </cell>
          <cell r="G48">
            <v>-0.1225</v>
          </cell>
          <cell r="H48">
            <v>-0.35</v>
          </cell>
          <cell r="I48">
            <v>-0.55500000000000005</v>
          </cell>
          <cell r="J48">
            <v>0.3</v>
          </cell>
          <cell r="K48">
            <v>0.12</v>
          </cell>
          <cell r="L48">
            <v>0.2</v>
          </cell>
          <cell r="M48">
            <v>5.0000000000000001E-3</v>
          </cell>
          <cell r="N48">
            <v>6.7035047789272995E-2</v>
          </cell>
          <cell r="O48">
            <v>-0.33</v>
          </cell>
          <cell r="P48">
            <v>-0.15</v>
          </cell>
          <cell r="Q48">
            <v>-0.13500000000000001</v>
          </cell>
          <cell r="R48">
            <v>-0.11</v>
          </cell>
          <cell r="S48">
            <v>0.185</v>
          </cell>
        </row>
        <row r="49">
          <cell r="D49">
            <v>38108</v>
          </cell>
          <cell r="E49">
            <v>3.6760000000000002</v>
          </cell>
          <cell r="F49">
            <v>-0.185</v>
          </cell>
          <cell r="G49">
            <v>-0.1225</v>
          </cell>
          <cell r="H49">
            <v>-0.35</v>
          </cell>
          <cell r="I49">
            <v>-0.55500000000000005</v>
          </cell>
          <cell r="J49">
            <v>0.3</v>
          </cell>
          <cell r="K49">
            <v>0.12</v>
          </cell>
          <cell r="L49">
            <v>0.2</v>
          </cell>
          <cell r="M49">
            <v>5.0000000000000001E-3</v>
          </cell>
          <cell r="N49">
            <v>6.7066314828837001E-2</v>
          </cell>
          <cell r="O49">
            <v>-0.33</v>
          </cell>
          <cell r="P49">
            <v>-0.15</v>
          </cell>
          <cell r="Q49">
            <v>-0.13500000000000001</v>
          </cell>
          <cell r="R49">
            <v>-0.09</v>
          </cell>
          <cell r="S49">
            <v>0.185</v>
          </cell>
        </row>
        <row r="50">
          <cell r="D50">
            <v>38139</v>
          </cell>
          <cell r="E50">
            <v>3.6909999999999998</v>
          </cell>
          <cell r="F50">
            <v>-0.185</v>
          </cell>
          <cell r="G50">
            <v>-0.1225</v>
          </cell>
          <cell r="H50">
            <v>-0.35</v>
          </cell>
          <cell r="I50">
            <v>-0.55500000000000005</v>
          </cell>
          <cell r="J50">
            <v>0.3</v>
          </cell>
          <cell r="K50">
            <v>0.12</v>
          </cell>
          <cell r="L50">
            <v>0.2</v>
          </cell>
          <cell r="M50">
            <v>5.0000000000000001E-3</v>
          </cell>
          <cell r="N50">
            <v>6.7098624103392998E-2</v>
          </cell>
          <cell r="O50">
            <v>-0.33</v>
          </cell>
          <cell r="P50">
            <v>-0.15</v>
          </cell>
          <cell r="Q50">
            <v>-0.13500000000000001</v>
          </cell>
          <cell r="R50">
            <v>-0.09</v>
          </cell>
          <cell r="S50">
            <v>0.185</v>
          </cell>
        </row>
        <row r="51">
          <cell r="D51">
            <v>38169</v>
          </cell>
          <cell r="E51">
            <v>3.6989999999999998</v>
          </cell>
          <cell r="F51">
            <v>-0.185</v>
          </cell>
          <cell r="G51">
            <v>-0.1225</v>
          </cell>
          <cell r="H51">
            <v>-0.35</v>
          </cell>
          <cell r="I51">
            <v>-0.55500000000000005</v>
          </cell>
          <cell r="J51">
            <v>0.3</v>
          </cell>
          <cell r="K51">
            <v>0.12</v>
          </cell>
          <cell r="L51">
            <v>0.2</v>
          </cell>
          <cell r="M51">
            <v>5.0000000000000001E-3</v>
          </cell>
          <cell r="N51">
            <v>6.7131779466965996E-2</v>
          </cell>
          <cell r="O51">
            <v>-0.33</v>
          </cell>
          <cell r="P51">
            <v>-0.15</v>
          </cell>
          <cell r="Q51">
            <v>-0.13500000000000001</v>
          </cell>
          <cell r="R51">
            <v>-0.09</v>
          </cell>
          <cell r="S51">
            <v>0.185</v>
          </cell>
        </row>
        <row r="52">
          <cell r="D52">
            <v>38200</v>
          </cell>
          <cell r="E52">
            <v>3.7160000000000002</v>
          </cell>
          <cell r="F52">
            <v>-0.185</v>
          </cell>
          <cell r="G52">
            <v>-0.1225</v>
          </cell>
          <cell r="H52">
            <v>-0.35</v>
          </cell>
          <cell r="I52">
            <v>-0.55500000000000005</v>
          </cell>
          <cell r="J52">
            <v>0.3</v>
          </cell>
          <cell r="K52">
            <v>0.12</v>
          </cell>
          <cell r="L52">
            <v>0.2</v>
          </cell>
          <cell r="M52">
            <v>5.0000000000000001E-3</v>
          </cell>
          <cell r="N52">
            <v>6.7168115990103E-2</v>
          </cell>
          <cell r="O52">
            <v>-0.33</v>
          </cell>
          <cell r="P52">
            <v>-0.15</v>
          </cell>
          <cell r="Q52">
            <v>-0.13500000000000001</v>
          </cell>
          <cell r="R52">
            <v>-0.09</v>
          </cell>
          <cell r="S52">
            <v>0.185</v>
          </cell>
        </row>
        <row r="53">
          <cell r="D53">
            <v>38231</v>
          </cell>
          <cell r="E53">
            <v>3.734</v>
          </cell>
          <cell r="F53">
            <v>-0.185</v>
          </cell>
          <cell r="G53">
            <v>-0.1225</v>
          </cell>
          <cell r="H53">
            <v>-0.35</v>
          </cell>
          <cell r="I53">
            <v>-0.55500000000000005</v>
          </cell>
          <cell r="J53">
            <v>0.3</v>
          </cell>
          <cell r="K53">
            <v>0.12</v>
          </cell>
          <cell r="L53">
            <v>0.2</v>
          </cell>
          <cell r="M53">
            <v>5.0000000000000001E-3</v>
          </cell>
          <cell r="N53">
            <v>6.7204452513677002E-2</v>
          </cell>
          <cell r="O53">
            <v>-0.33</v>
          </cell>
          <cell r="P53">
            <v>-0.15</v>
          </cell>
          <cell r="Q53">
            <v>-0.13500000000000001</v>
          </cell>
          <cell r="R53">
            <v>-0.09</v>
          </cell>
          <cell r="S53">
            <v>0.185</v>
          </cell>
        </row>
        <row r="54">
          <cell r="D54">
            <v>38261</v>
          </cell>
          <cell r="E54">
            <v>3.754</v>
          </cell>
          <cell r="F54">
            <v>-0.185</v>
          </cell>
          <cell r="G54">
            <v>-0.1225</v>
          </cell>
          <cell r="H54">
            <v>-0.35</v>
          </cell>
          <cell r="I54">
            <v>-0.55500000000000005</v>
          </cell>
          <cell r="J54">
            <v>0.3</v>
          </cell>
          <cell r="K54">
            <v>0.12</v>
          </cell>
          <cell r="L54">
            <v>0.2</v>
          </cell>
          <cell r="M54">
            <v>5.0000000000000001E-3</v>
          </cell>
          <cell r="N54">
            <v>6.7240153557178994E-2</v>
          </cell>
          <cell r="O54">
            <v>-0.33</v>
          </cell>
          <cell r="P54">
            <v>-0.15</v>
          </cell>
          <cell r="Q54">
            <v>-0.13500000000000001</v>
          </cell>
          <cell r="R54">
            <v>-0.09</v>
          </cell>
          <cell r="S54">
            <v>0.185</v>
          </cell>
        </row>
        <row r="55">
          <cell r="D55">
            <v>38292</v>
          </cell>
          <cell r="E55">
            <v>3.8919999999999999</v>
          </cell>
          <cell r="F55">
            <v>-0.19</v>
          </cell>
          <cell r="G55">
            <v>-0.13500000000000001</v>
          </cell>
          <cell r="H55">
            <v>-0.28999999999999998</v>
          </cell>
          <cell r="I55">
            <v>-0.495</v>
          </cell>
          <cell r="J55">
            <v>0.12</v>
          </cell>
          <cell r="K55">
            <v>7.0000000000000007E-2</v>
          </cell>
          <cell r="L55">
            <v>0.02</v>
          </cell>
          <cell r="M55">
            <v>5.0000000000000001E-3</v>
          </cell>
          <cell r="N55">
            <v>6.7277561199792002E-2</v>
          </cell>
          <cell r="O55">
            <v>0</v>
          </cell>
          <cell r="P55">
            <v>-0.15</v>
          </cell>
          <cell r="Q55">
            <v>-0.13500000000000001</v>
          </cell>
          <cell r="R55">
            <v>-0.11749999999999999</v>
          </cell>
          <cell r="S55">
            <v>0.215</v>
          </cell>
        </row>
        <row r="56">
          <cell r="D56">
            <v>38322</v>
          </cell>
          <cell r="E56">
            <v>4.0330000000000004</v>
          </cell>
          <cell r="F56">
            <v>-0.19</v>
          </cell>
          <cell r="G56">
            <v>-0.13</v>
          </cell>
          <cell r="H56">
            <v>-0.28999999999999998</v>
          </cell>
          <cell r="I56">
            <v>-0.495</v>
          </cell>
          <cell r="J56">
            <v>0.12</v>
          </cell>
          <cell r="K56">
            <v>7.0000000000000007E-2</v>
          </cell>
          <cell r="L56">
            <v>0.02</v>
          </cell>
          <cell r="M56">
            <v>5.0000000000000001E-3</v>
          </cell>
          <cell r="N56">
            <v>6.7313762144698003E-2</v>
          </cell>
          <cell r="O56">
            <v>0.06</v>
          </cell>
          <cell r="P56">
            <v>-0.1525</v>
          </cell>
          <cell r="Q56">
            <v>-0.13750000000000001</v>
          </cell>
          <cell r="R56">
            <v>-0.11749999999999999</v>
          </cell>
          <cell r="S56">
            <v>0.21</v>
          </cell>
        </row>
        <row r="57">
          <cell r="D57">
            <v>38353</v>
          </cell>
          <cell r="E57">
            <v>4.0570000000000004</v>
          </cell>
          <cell r="F57">
            <v>-0.19</v>
          </cell>
          <cell r="G57">
            <v>-0.13</v>
          </cell>
          <cell r="H57">
            <v>-0.28999999999999998</v>
          </cell>
          <cell r="I57">
            <v>-0.495</v>
          </cell>
          <cell r="J57">
            <v>0.12</v>
          </cell>
          <cell r="K57">
            <v>7.0000000000000007E-2</v>
          </cell>
          <cell r="L57">
            <v>0.02</v>
          </cell>
          <cell r="M57">
            <v>5.0000000000000001E-3</v>
          </cell>
          <cell r="N57">
            <v>6.7373062407597994E-2</v>
          </cell>
          <cell r="O57">
            <v>0.13</v>
          </cell>
          <cell r="P57">
            <v>-0.155</v>
          </cell>
          <cell r="Q57">
            <v>-0.14000000000000001</v>
          </cell>
          <cell r="R57">
            <v>-0.11749999999999999</v>
          </cell>
          <cell r="S57">
            <v>0.22500000000000001</v>
          </cell>
        </row>
        <row r="58">
          <cell r="D58">
            <v>38384</v>
          </cell>
          <cell r="E58">
            <v>3.9470000000000001</v>
          </cell>
          <cell r="F58">
            <v>-0.19</v>
          </cell>
          <cell r="G58">
            <v>-0.13</v>
          </cell>
          <cell r="H58">
            <v>-0.28999999999999998</v>
          </cell>
          <cell r="I58">
            <v>-0.495</v>
          </cell>
          <cell r="J58">
            <v>0.12</v>
          </cell>
          <cell r="K58">
            <v>7.0000000000000007E-2</v>
          </cell>
          <cell r="L58">
            <v>0.02</v>
          </cell>
          <cell r="M58">
            <v>5.0000000000000001E-3</v>
          </cell>
          <cell r="N58">
            <v>6.7450391888094E-2</v>
          </cell>
          <cell r="O58">
            <v>0</v>
          </cell>
          <cell r="P58">
            <v>-0.14749999999999999</v>
          </cell>
          <cell r="Q58">
            <v>-0.13250000000000001</v>
          </cell>
          <cell r="R58">
            <v>-0.11749999999999999</v>
          </cell>
          <cell r="S58">
            <v>0.28999999999999998</v>
          </cell>
        </row>
        <row r="59">
          <cell r="D59">
            <v>38412</v>
          </cell>
          <cell r="E59">
            <v>3.8370000000000002</v>
          </cell>
          <cell r="F59">
            <v>-0.19</v>
          </cell>
          <cell r="G59">
            <v>-0.13500000000000001</v>
          </cell>
          <cell r="H59">
            <v>-0.28999999999999998</v>
          </cell>
          <cell r="I59">
            <v>-0.495</v>
          </cell>
          <cell r="J59">
            <v>0.12</v>
          </cell>
          <cell r="K59">
            <v>7.0000000000000007E-2</v>
          </cell>
          <cell r="L59">
            <v>0.02</v>
          </cell>
          <cell r="M59">
            <v>5.0000000000000001E-3</v>
          </cell>
          <cell r="N59">
            <v>6.7520237872176994E-2</v>
          </cell>
          <cell r="O59">
            <v>-0.18</v>
          </cell>
          <cell r="P59">
            <v>-0.14499999999999999</v>
          </cell>
          <cell r="Q59">
            <v>-0.13</v>
          </cell>
          <cell r="R59">
            <v>-0.11749999999999999</v>
          </cell>
          <cell r="S59">
            <v>0.28499999999999998</v>
          </cell>
        </row>
        <row r="60">
          <cell r="D60">
            <v>38443</v>
          </cell>
          <cell r="E60">
            <v>3.722</v>
          </cell>
          <cell r="F60">
            <v>-0.18</v>
          </cell>
          <cell r="G60">
            <v>-0.12</v>
          </cell>
          <cell r="H60">
            <v>-0.34499999999999997</v>
          </cell>
          <cell r="I60">
            <v>-0.58499999999999996</v>
          </cell>
          <cell r="J60">
            <v>0.30499999999999999</v>
          </cell>
          <cell r="K60">
            <v>0.12</v>
          </cell>
          <cell r="L60">
            <v>0.20499999999999999</v>
          </cell>
          <cell r="M60">
            <v>5.0000000000000001E-3</v>
          </cell>
          <cell r="N60">
            <v>6.7597567356439001E-2</v>
          </cell>
          <cell r="O60">
            <v>-0.28999999999999998</v>
          </cell>
          <cell r="P60">
            <v>-0.15</v>
          </cell>
          <cell r="Q60">
            <v>-0.13500000000000001</v>
          </cell>
          <cell r="R60">
            <v>-0.11749999999999999</v>
          </cell>
          <cell r="S60">
            <v>0.185</v>
          </cell>
        </row>
        <row r="61">
          <cell r="D61">
            <v>38473</v>
          </cell>
          <cell r="E61">
            <v>3.681</v>
          </cell>
          <cell r="F61">
            <v>-0.18</v>
          </cell>
          <cell r="G61">
            <v>-0.12</v>
          </cell>
          <cell r="H61">
            <v>-0.34499999999999997</v>
          </cell>
          <cell r="I61">
            <v>-0.58499999999999996</v>
          </cell>
          <cell r="J61">
            <v>0.30499999999999999</v>
          </cell>
          <cell r="K61">
            <v>0.12</v>
          </cell>
          <cell r="L61">
            <v>0.20499999999999999</v>
          </cell>
          <cell r="M61">
            <v>5.0000000000000001E-3</v>
          </cell>
          <cell r="N61">
            <v>6.7672402343094004E-2</v>
          </cell>
          <cell r="O61">
            <v>-0.28999999999999998</v>
          </cell>
          <cell r="P61">
            <v>-0.15</v>
          </cell>
          <cell r="Q61">
            <v>-0.13500000000000001</v>
          </cell>
          <cell r="R61">
            <v>-0.11749999999999999</v>
          </cell>
          <cell r="S61">
            <v>0.185</v>
          </cell>
        </row>
        <row r="62">
          <cell r="D62">
            <v>38504</v>
          </cell>
          <cell r="E62">
            <v>3.6960000000000002</v>
          </cell>
          <cell r="F62">
            <v>-0.18</v>
          </cell>
          <cell r="G62">
            <v>-0.12</v>
          </cell>
          <cell r="H62">
            <v>-0.34499999999999997</v>
          </cell>
          <cell r="I62">
            <v>-0.58499999999999996</v>
          </cell>
          <cell r="J62">
            <v>0.30499999999999999</v>
          </cell>
          <cell r="K62">
            <v>0.12</v>
          </cell>
          <cell r="L62">
            <v>0.20499999999999999</v>
          </cell>
          <cell r="M62">
            <v>5.0000000000000001E-3</v>
          </cell>
          <cell r="N62">
            <v>6.7749731831252005E-2</v>
          </cell>
          <cell r="O62">
            <v>-0.28999999999999998</v>
          </cell>
          <cell r="P62">
            <v>-0.15</v>
          </cell>
          <cell r="Q62">
            <v>-0.13500000000000001</v>
          </cell>
          <cell r="R62">
            <v>-8.7499999999999994E-2</v>
          </cell>
          <cell r="S62">
            <v>0.185</v>
          </cell>
        </row>
        <row r="63">
          <cell r="D63">
            <v>38534</v>
          </cell>
          <cell r="E63">
            <v>3.7040000000000002</v>
          </cell>
          <cell r="F63">
            <v>-0.18</v>
          </cell>
          <cell r="G63">
            <v>-0.12</v>
          </cell>
          <cell r="H63">
            <v>-0.34499999999999997</v>
          </cell>
          <cell r="I63">
            <v>-0.58499999999999996</v>
          </cell>
          <cell r="J63">
            <v>0.30499999999999999</v>
          </cell>
          <cell r="K63">
            <v>0.12</v>
          </cell>
          <cell r="L63">
            <v>0.20499999999999999</v>
          </cell>
          <cell r="M63">
            <v>5.0000000000000001E-3</v>
          </cell>
          <cell r="N63">
            <v>6.7824566821675994E-2</v>
          </cell>
          <cell r="O63">
            <v>-0.28999999999999998</v>
          </cell>
          <cell r="P63">
            <v>-0.15</v>
          </cell>
          <cell r="Q63">
            <v>-0.13500000000000001</v>
          </cell>
          <cell r="R63">
            <v>-8.7499999999999994E-2</v>
          </cell>
          <cell r="S63">
            <v>0.185</v>
          </cell>
        </row>
        <row r="64">
          <cell r="D64">
            <v>38565</v>
          </cell>
          <cell r="E64">
            <v>3.7210000000000001</v>
          </cell>
          <cell r="F64">
            <v>-0.18</v>
          </cell>
          <cell r="G64">
            <v>-0.12</v>
          </cell>
          <cell r="H64">
            <v>-0.34499999999999997</v>
          </cell>
          <cell r="I64">
            <v>-0.58499999999999996</v>
          </cell>
          <cell r="J64">
            <v>0.30499999999999999</v>
          </cell>
          <cell r="K64">
            <v>0.12</v>
          </cell>
          <cell r="L64">
            <v>0.20499999999999999</v>
          </cell>
          <cell r="M64">
            <v>5.0000000000000001E-3</v>
          </cell>
          <cell r="N64">
            <v>6.7901896313729004E-2</v>
          </cell>
          <cell r="O64">
            <v>-0.28999999999999998</v>
          </cell>
          <cell r="P64">
            <v>-0.15</v>
          </cell>
          <cell r="Q64">
            <v>-0.13500000000000001</v>
          </cell>
          <cell r="R64">
            <v>-8.7499999999999994E-2</v>
          </cell>
          <cell r="S64">
            <v>0.185</v>
          </cell>
        </row>
        <row r="65">
          <cell r="D65">
            <v>38596</v>
          </cell>
          <cell r="E65">
            <v>3.7389999999999999</v>
          </cell>
          <cell r="F65">
            <v>-0.18</v>
          </cell>
          <cell r="G65">
            <v>-0.12</v>
          </cell>
          <cell r="H65">
            <v>-0.34499999999999997</v>
          </cell>
          <cell r="I65">
            <v>-0.58499999999999996</v>
          </cell>
          <cell r="J65">
            <v>0.30499999999999999</v>
          </cell>
          <cell r="K65">
            <v>0.12</v>
          </cell>
          <cell r="L65">
            <v>0.20499999999999999</v>
          </cell>
          <cell r="M65">
            <v>5.0000000000000001E-3</v>
          </cell>
          <cell r="N65">
            <v>6.7979225807761001E-2</v>
          </cell>
          <cell r="O65">
            <v>-0.28999999999999998</v>
          </cell>
          <cell r="P65">
            <v>-0.15</v>
          </cell>
          <cell r="Q65">
            <v>-0.13500000000000001</v>
          </cell>
          <cell r="R65">
            <v>-8.7499999999999994E-2</v>
          </cell>
          <cell r="S65">
            <v>0.185</v>
          </cell>
        </row>
        <row r="66">
          <cell r="D66">
            <v>38626</v>
          </cell>
          <cell r="E66">
            <v>3.7589999999999999</v>
          </cell>
          <cell r="F66">
            <v>-0.18</v>
          </cell>
          <cell r="G66">
            <v>-0.12</v>
          </cell>
          <cell r="H66">
            <v>-0.34499999999999997</v>
          </cell>
          <cell r="I66">
            <v>-0.58499999999999996</v>
          </cell>
          <cell r="J66">
            <v>0.30499999999999999</v>
          </cell>
          <cell r="K66">
            <v>0.12</v>
          </cell>
          <cell r="L66">
            <v>0.20499999999999999</v>
          </cell>
          <cell r="M66">
            <v>5.0000000000000001E-3</v>
          </cell>
          <cell r="N66">
            <v>6.8054060803869998E-2</v>
          </cell>
          <cell r="O66">
            <v>-0.28999999999999998</v>
          </cell>
          <cell r="P66">
            <v>-0.15</v>
          </cell>
          <cell r="Q66">
            <v>-0.13500000000000001</v>
          </cell>
          <cell r="R66">
            <v>-8.7499999999999994E-2</v>
          </cell>
          <cell r="S66">
            <v>0.185</v>
          </cell>
        </row>
        <row r="67">
          <cell r="D67">
            <v>38657</v>
          </cell>
          <cell r="E67">
            <v>3.8969999999999998</v>
          </cell>
          <cell r="F67">
            <v>-0.19</v>
          </cell>
          <cell r="G67">
            <v>-0.13250000000000001</v>
          </cell>
          <cell r="H67">
            <v>-0.28999999999999998</v>
          </cell>
          <cell r="I67">
            <v>-0.52500000000000002</v>
          </cell>
          <cell r="J67">
            <v>0.12</v>
          </cell>
          <cell r="K67">
            <v>7.0000000000000007E-2</v>
          </cell>
          <cell r="L67">
            <v>0.02</v>
          </cell>
          <cell r="M67">
            <v>5.0000000000000001E-3</v>
          </cell>
          <cell r="N67">
            <v>6.8131390301796005E-2</v>
          </cell>
          <cell r="O67">
            <v>0</v>
          </cell>
          <cell r="P67">
            <v>-0.15</v>
          </cell>
          <cell r="Q67">
            <v>-0.13500000000000001</v>
          </cell>
          <cell r="R67">
            <v>-0.125</v>
          </cell>
          <cell r="S67">
            <v>0.215</v>
          </cell>
        </row>
        <row r="68">
          <cell r="D68">
            <v>38687</v>
          </cell>
          <cell r="E68">
            <v>4.0380000000000003</v>
          </cell>
          <cell r="F68">
            <v>-0.19</v>
          </cell>
          <cell r="G68">
            <v>-0.1275</v>
          </cell>
          <cell r="H68">
            <v>-0.28999999999999998</v>
          </cell>
          <cell r="I68">
            <v>-0.52500000000000002</v>
          </cell>
          <cell r="J68">
            <v>0.12</v>
          </cell>
          <cell r="K68">
            <v>7.0000000000000007E-2</v>
          </cell>
          <cell r="L68">
            <v>0.02</v>
          </cell>
          <cell r="M68">
            <v>5.0000000000000001E-3</v>
          </cell>
          <cell r="N68">
            <v>6.8179332831243999E-2</v>
          </cell>
          <cell r="O68">
            <v>0.06</v>
          </cell>
          <cell r="P68">
            <v>-0.1525</v>
          </cell>
          <cell r="Q68">
            <v>-0.13750000000000001</v>
          </cell>
          <cell r="R68">
            <v>-0.125</v>
          </cell>
          <cell r="S68">
            <v>0.21</v>
          </cell>
        </row>
        <row r="69">
          <cell r="D69">
            <v>38718</v>
          </cell>
          <cell r="E69">
            <v>4.077</v>
          </cell>
          <cell r="F69">
            <v>-0.19</v>
          </cell>
          <cell r="G69">
            <v>-0.1275</v>
          </cell>
          <cell r="H69">
            <v>-0.28999999999999998</v>
          </cell>
          <cell r="I69">
            <v>-0.52500000000000002</v>
          </cell>
          <cell r="J69">
            <v>0.12</v>
          </cell>
          <cell r="K69">
            <v>7.0000000000000007E-2</v>
          </cell>
          <cell r="L69">
            <v>0.02</v>
          </cell>
          <cell r="M69">
            <v>5.0000000000000001E-3</v>
          </cell>
          <cell r="N69">
            <v>6.8220415958641006E-2</v>
          </cell>
          <cell r="O69">
            <v>0.13</v>
          </cell>
          <cell r="P69">
            <v>-0.155</v>
          </cell>
          <cell r="Q69">
            <v>-0.14000000000000001</v>
          </cell>
          <cell r="R69">
            <v>-0.125</v>
          </cell>
          <cell r="S69">
            <v>0.22500000000000001</v>
          </cell>
        </row>
        <row r="70">
          <cell r="D70">
            <v>38749</v>
          </cell>
          <cell r="E70">
            <v>3.9670000000000001</v>
          </cell>
          <cell r="F70">
            <v>-0.19</v>
          </cell>
          <cell r="G70">
            <v>-0.1275</v>
          </cell>
          <cell r="H70">
            <v>-0.28999999999999998</v>
          </cell>
          <cell r="I70">
            <v>-0.52500000000000002</v>
          </cell>
          <cell r="J70">
            <v>0.12</v>
          </cell>
          <cell r="K70">
            <v>7.0000000000000007E-2</v>
          </cell>
          <cell r="L70">
            <v>0.02</v>
          </cell>
          <cell r="M70">
            <v>5.0000000000000001E-3</v>
          </cell>
          <cell r="N70">
            <v>6.8261499086596997E-2</v>
          </cell>
          <cell r="O70">
            <v>0</v>
          </cell>
          <cell r="P70">
            <v>-0.14749999999999999</v>
          </cell>
          <cell r="Q70">
            <v>-0.13250000000000001</v>
          </cell>
          <cell r="R70">
            <v>-0.125</v>
          </cell>
          <cell r="S70">
            <v>0.28999999999999998</v>
          </cell>
        </row>
        <row r="71">
          <cell r="D71">
            <v>38777</v>
          </cell>
          <cell r="E71">
            <v>3.8570000000000002</v>
          </cell>
          <cell r="F71">
            <v>-0.19</v>
          </cell>
          <cell r="G71">
            <v>-0.13250000000000001</v>
          </cell>
          <cell r="H71">
            <v>-0.28999999999999998</v>
          </cell>
          <cell r="I71">
            <v>-0.52500000000000002</v>
          </cell>
          <cell r="J71">
            <v>0.12</v>
          </cell>
          <cell r="K71">
            <v>7.0000000000000007E-2</v>
          </cell>
          <cell r="L71">
            <v>0.02</v>
          </cell>
          <cell r="M71">
            <v>5.0000000000000001E-3</v>
          </cell>
          <cell r="N71">
            <v>6.8298606428456005E-2</v>
          </cell>
          <cell r="O71">
            <v>-0.18</v>
          </cell>
          <cell r="P71">
            <v>-0.14499999999999999</v>
          </cell>
          <cell r="Q71">
            <v>-0.13</v>
          </cell>
          <cell r="R71">
            <v>-0.125</v>
          </cell>
          <cell r="S71">
            <v>0.28499999999999998</v>
          </cell>
        </row>
        <row r="72">
          <cell r="D72">
            <v>38808</v>
          </cell>
          <cell r="E72">
            <v>3.742</v>
          </cell>
          <cell r="F72">
            <v>-0.18</v>
          </cell>
          <cell r="G72">
            <v>-0.12</v>
          </cell>
          <cell r="H72">
            <v>-0.34499999999999997</v>
          </cell>
          <cell r="I72">
            <v>-0.60499999999999998</v>
          </cell>
          <cell r="J72">
            <v>0.30499999999999999</v>
          </cell>
          <cell r="K72">
            <v>0.12</v>
          </cell>
          <cell r="L72">
            <v>0.20499999999999999</v>
          </cell>
          <cell r="M72">
            <v>5.0000000000000001E-3</v>
          </cell>
          <cell r="N72">
            <v>6.8339689557474007E-2</v>
          </cell>
          <cell r="O72">
            <v>-0.28999999999999998</v>
          </cell>
          <cell r="P72">
            <v>-0.15</v>
          </cell>
          <cell r="Q72">
            <v>-0.13500000000000001</v>
          </cell>
          <cell r="R72">
            <v>-0.1075</v>
          </cell>
          <cell r="S72">
            <v>0.185</v>
          </cell>
        </row>
        <row r="73">
          <cell r="D73">
            <v>38838</v>
          </cell>
          <cell r="E73">
            <v>3.7010000000000001</v>
          </cell>
          <cell r="F73">
            <v>-0.18</v>
          </cell>
          <cell r="G73">
            <v>-0.12</v>
          </cell>
          <cell r="H73">
            <v>-0.34499999999999997</v>
          </cell>
          <cell r="I73">
            <v>-0.60499999999999998</v>
          </cell>
          <cell r="J73">
            <v>0.30499999999999999</v>
          </cell>
          <cell r="K73">
            <v>0.12</v>
          </cell>
          <cell r="L73">
            <v>0.20499999999999999</v>
          </cell>
          <cell r="M73">
            <v>5.0000000000000001E-3</v>
          </cell>
          <cell r="N73">
            <v>6.8379447424797998E-2</v>
          </cell>
          <cell r="O73">
            <v>-0.28999999999999998</v>
          </cell>
          <cell r="P73">
            <v>-0.15</v>
          </cell>
          <cell r="Q73">
            <v>-0.13500000000000001</v>
          </cell>
          <cell r="R73">
            <v>-8.7499999999999994E-2</v>
          </cell>
          <cell r="S73">
            <v>0.185</v>
          </cell>
        </row>
        <row r="74">
          <cell r="D74">
            <v>38869</v>
          </cell>
          <cell r="E74">
            <v>3.7160000000000002</v>
          </cell>
          <cell r="F74">
            <v>-0.18</v>
          </cell>
          <cell r="G74">
            <v>-0.12</v>
          </cell>
          <cell r="H74">
            <v>-0.34499999999999997</v>
          </cell>
          <cell r="I74">
            <v>-0.60499999999999998</v>
          </cell>
          <cell r="J74">
            <v>0.30499999999999999</v>
          </cell>
          <cell r="K74">
            <v>0.12</v>
          </cell>
          <cell r="L74">
            <v>0.20499999999999999</v>
          </cell>
          <cell r="M74">
            <v>5.0000000000000001E-3</v>
          </cell>
          <cell r="N74">
            <v>6.8420530554914996E-2</v>
          </cell>
          <cell r="O74">
            <v>-0.28999999999999998</v>
          </cell>
          <cell r="P74">
            <v>-0.15</v>
          </cell>
          <cell r="Q74">
            <v>-0.13500000000000001</v>
          </cell>
          <cell r="R74">
            <v>-8.7499999999999994E-2</v>
          </cell>
          <cell r="S74">
            <v>0.185</v>
          </cell>
        </row>
        <row r="75">
          <cell r="D75">
            <v>38899</v>
          </cell>
          <cell r="E75">
            <v>3.7240000000000002</v>
          </cell>
          <cell r="F75">
            <v>-0.18</v>
          </cell>
          <cell r="G75">
            <v>-0.12</v>
          </cell>
          <cell r="H75">
            <v>-0.34499999999999997</v>
          </cell>
          <cell r="I75">
            <v>-0.60499999999999998</v>
          </cell>
          <cell r="J75">
            <v>0.30499999999999999</v>
          </cell>
          <cell r="K75">
            <v>0.12</v>
          </cell>
          <cell r="L75">
            <v>0.20499999999999999</v>
          </cell>
          <cell r="M75">
            <v>5.0000000000000001E-3</v>
          </cell>
          <cell r="N75">
            <v>6.8460288423302998E-2</v>
          </cell>
          <cell r="O75">
            <v>-0.28999999999999998</v>
          </cell>
          <cell r="P75">
            <v>-0.15</v>
          </cell>
          <cell r="Q75">
            <v>-0.13500000000000001</v>
          </cell>
          <cell r="R75">
            <v>-8.7499999999999994E-2</v>
          </cell>
          <cell r="S75">
            <v>0.185</v>
          </cell>
        </row>
        <row r="76">
          <cell r="D76">
            <v>38930</v>
          </cell>
          <cell r="E76">
            <v>3.7410000000000001</v>
          </cell>
          <cell r="F76">
            <v>-0.18</v>
          </cell>
          <cell r="G76">
            <v>-0.12</v>
          </cell>
          <cell r="H76">
            <v>-0.34499999999999997</v>
          </cell>
          <cell r="I76">
            <v>-0.60499999999999998</v>
          </cell>
          <cell r="J76">
            <v>0.30499999999999999</v>
          </cell>
          <cell r="K76">
            <v>0.12</v>
          </cell>
          <cell r="L76">
            <v>0.20499999999999999</v>
          </cell>
          <cell r="M76">
            <v>5.0000000000000001E-3</v>
          </cell>
          <cell r="N76">
            <v>6.8501371554519006E-2</v>
          </cell>
          <cell r="O76">
            <v>-0.28999999999999998</v>
          </cell>
          <cell r="P76">
            <v>-0.15</v>
          </cell>
          <cell r="Q76">
            <v>-0.13500000000000001</v>
          </cell>
          <cell r="R76">
            <v>-8.7499999999999994E-2</v>
          </cell>
          <cell r="S76">
            <v>0.185</v>
          </cell>
        </row>
        <row r="77">
          <cell r="D77">
            <v>38961</v>
          </cell>
          <cell r="E77">
            <v>3.7589999999999999</v>
          </cell>
          <cell r="F77">
            <v>-0.18</v>
          </cell>
          <cell r="G77">
            <v>-0.12</v>
          </cell>
          <cell r="H77">
            <v>-0.34499999999999997</v>
          </cell>
          <cell r="I77">
            <v>-0.60499999999999998</v>
          </cell>
          <cell r="J77">
            <v>0.30499999999999999</v>
          </cell>
          <cell r="K77">
            <v>0.12</v>
          </cell>
          <cell r="L77">
            <v>0.20499999999999999</v>
          </cell>
          <cell r="M77">
            <v>5.0000000000000001E-3</v>
          </cell>
          <cell r="N77">
            <v>6.8542454686293997E-2</v>
          </cell>
          <cell r="O77">
            <v>-0.28999999999999998</v>
          </cell>
          <cell r="P77">
            <v>-0.15</v>
          </cell>
          <cell r="Q77">
            <v>-0.13500000000000001</v>
          </cell>
          <cell r="R77">
            <v>-8.7499999999999994E-2</v>
          </cell>
          <cell r="S77">
            <v>0.185</v>
          </cell>
        </row>
        <row r="78">
          <cell r="D78">
            <v>38991</v>
          </cell>
          <cell r="E78">
            <v>3.7789999999999999</v>
          </cell>
          <cell r="F78">
            <v>-0.18</v>
          </cell>
          <cell r="G78">
            <v>-0.12</v>
          </cell>
          <cell r="H78">
            <v>-0.34499999999999997</v>
          </cell>
          <cell r="I78">
            <v>-0.60499999999999998</v>
          </cell>
          <cell r="J78">
            <v>0.30499999999999999</v>
          </cell>
          <cell r="K78">
            <v>0.12</v>
          </cell>
          <cell r="L78">
            <v>0.20499999999999999</v>
          </cell>
          <cell r="M78">
            <v>5.0000000000000001E-3</v>
          </cell>
          <cell r="N78">
            <v>6.8582212556286007E-2</v>
          </cell>
          <cell r="O78">
            <v>-0.28999999999999998</v>
          </cell>
          <cell r="P78">
            <v>-0.15</v>
          </cell>
          <cell r="Q78">
            <v>-0.13500000000000001</v>
          </cell>
          <cell r="R78">
            <v>-8.7499999999999994E-2</v>
          </cell>
          <cell r="S78">
            <v>0.185</v>
          </cell>
        </row>
        <row r="79">
          <cell r="D79">
            <v>39022</v>
          </cell>
          <cell r="E79">
            <v>3.9169999999999998</v>
          </cell>
          <cell r="F79">
            <v>-0.19</v>
          </cell>
          <cell r="G79">
            <v>-0.13250000000000001</v>
          </cell>
          <cell r="H79">
            <v>-0.28999999999999998</v>
          </cell>
          <cell r="I79">
            <v>-0.54</v>
          </cell>
          <cell r="J79">
            <v>0.12</v>
          </cell>
          <cell r="K79">
            <v>7.0000000000000007E-2</v>
          </cell>
          <cell r="L79">
            <v>0.02</v>
          </cell>
          <cell r="M79">
            <v>5.0000000000000001E-3</v>
          </cell>
          <cell r="N79">
            <v>6.8623295689158995E-2</v>
          </cell>
          <cell r="O79">
            <v>0</v>
          </cell>
          <cell r="P79">
            <v>-0.15</v>
          </cell>
          <cell r="Q79">
            <v>-0.13500000000000001</v>
          </cell>
          <cell r="R79">
            <v>-0.125</v>
          </cell>
          <cell r="S79">
            <v>0.215</v>
          </cell>
        </row>
        <row r="80">
          <cell r="D80">
            <v>39052</v>
          </cell>
          <cell r="E80">
            <v>4.0579999999999998</v>
          </cell>
          <cell r="F80">
            <v>-0.19</v>
          </cell>
          <cell r="G80">
            <v>-0.1275</v>
          </cell>
          <cell r="H80">
            <v>-0.28999999999999998</v>
          </cell>
          <cell r="I80">
            <v>-0.54</v>
          </cell>
          <cell r="J80">
            <v>0.12</v>
          </cell>
          <cell r="K80">
            <v>7.0000000000000007E-2</v>
          </cell>
          <cell r="L80">
            <v>0.02</v>
          </cell>
          <cell r="M80">
            <v>5.0000000000000001E-3</v>
          </cell>
          <cell r="N80">
            <v>6.8663053560214002E-2</v>
          </cell>
          <cell r="O80">
            <v>0.06</v>
          </cell>
          <cell r="P80">
            <v>-0.1525</v>
          </cell>
          <cell r="Q80">
            <v>-0.13750000000000001</v>
          </cell>
          <cell r="R80">
            <v>-0.125</v>
          </cell>
          <cell r="S80">
            <v>0.21</v>
          </cell>
        </row>
        <row r="81">
          <cell r="D81">
            <v>39083</v>
          </cell>
          <cell r="E81">
            <v>4.1070000000000002</v>
          </cell>
          <cell r="F81">
            <v>-0.19</v>
          </cell>
          <cell r="G81">
            <v>-0.1275</v>
          </cell>
          <cell r="H81">
            <v>-0.28999999999999998</v>
          </cell>
          <cell r="I81">
            <v>-0.54</v>
          </cell>
          <cell r="J81">
            <v>0.12</v>
          </cell>
          <cell r="K81">
            <v>7.0000000000000007E-2</v>
          </cell>
          <cell r="L81">
            <v>0.02</v>
          </cell>
          <cell r="M81">
            <v>5.0000000000000001E-3</v>
          </cell>
          <cell r="N81">
            <v>6.8704136694186999E-2</v>
          </cell>
          <cell r="O81">
            <v>0.13</v>
          </cell>
          <cell r="P81">
            <v>-0.155</v>
          </cell>
          <cell r="Q81">
            <v>-0.14000000000000001</v>
          </cell>
          <cell r="R81">
            <v>0</v>
          </cell>
          <cell r="S81">
            <v>0.22500000000000001</v>
          </cell>
        </row>
        <row r="82">
          <cell r="D82">
            <v>39114</v>
          </cell>
          <cell r="E82">
            <v>3.9969999999999999</v>
          </cell>
          <cell r="F82">
            <v>-0.19</v>
          </cell>
          <cell r="G82">
            <v>-0.1275</v>
          </cell>
          <cell r="H82">
            <v>-0.28999999999999998</v>
          </cell>
          <cell r="I82">
            <v>-0.54</v>
          </cell>
          <cell r="J82">
            <v>0.12</v>
          </cell>
          <cell r="K82">
            <v>7.0000000000000007E-2</v>
          </cell>
          <cell r="L82">
            <v>0.02</v>
          </cell>
          <cell r="M82">
            <v>5.0000000000000001E-3</v>
          </cell>
          <cell r="N82">
            <v>6.8745219828717993E-2</v>
          </cell>
          <cell r="O82">
            <v>0</v>
          </cell>
          <cell r="P82">
            <v>-0.14749999999999999</v>
          </cell>
          <cell r="Q82">
            <v>-0.13250000000000001</v>
          </cell>
          <cell r="R82">
            <v>0</v>
          </cell>
          <cell r="S82">
            <v>0.28999999999999998</v>
          </cell>
        </row>
        <row r="83">
          <cell r="D83">
            <v>39142</v>
          </cell>
          <cell r="E83">
            <v>3.887</v>
          </cell>
          <cell r="F83">
            <v>-0.19</v>
          </cell>
          <cell r="G83">
            <v>-0.13250000000000001</v>
          </cell>
          <cell r="H83">
            <v>-0.28999999999999998</v>
          </cell>
          <cell r="I83">
            <v>-0.54</v>
          </cell>
          <cell r="J83">
            <v>0.12</v>
          </cell>
          <cell r="K83">
            <v>7.0000000000000007E-2</v>
          </cell>
          <cell r="L83">
            <v>0.02</v>
          </cell>
          <cell r="M83">
            <v>5.0000000000000001E-3</v>
          </cell>
          <cell r="N83">
            <v>6.8782327176516E-2</v>
          </cell>
          <cell r="O83">
            <v>-0.18</v>
          </cell>
          <cell r="P83">
            <v>-0.14499999999999999</v>
          </cell>
          <cell r="Q83">
            <v>-0.13</v>
          </cell>
          <cell r="R83">
            <v>0</v>
          </cell>
          <cell r="S83">
            <v>0.28499999999999998</v>
          </cell>
        </row>
        <row r="84">
          <cell r="D84">
            <v>39173</v>
          </cell>
          <cell r="E84">
            <v>3.7719999999999998</v>
          </cell>
          <cell r="F84">
            <v>-0.18</v>
          </cell>
          <cell r="G84">
            <v>-0.12</v>
          </cell>
          <cell r="H84">
            <v>-0.34499999999999997</v>
          </cell>
          <cell r="I84">
            <v>-0.61</v>
          </cell>
          <cell r="J84">
            <v>0.30499999999999999</v>
          </cell>
          <cell r="K84">
            <v>0.12</v>
          </cell>
          <cell r="L84">
            <v>0.20499999999999999</v>
          </cell>
          <cell r="M84">
            <v>5.0000000000000001E-3</v>
          </cell>
          <cell r="N84">
            <v>6.8823410312110006E-2</v>
          </cell>
          <cell r="O84">
            <v>-0.28999999999999998</v>
          </cell>
          <cell r="P84">
            <v>-0.15</v>
          </cell>
          <cell r="Q84">
            <v>-0.13500000000000001</v>
          </cell>
          <cell r="R84">
            <v>0</v>
          </cell>
          <cell r="S84">
            <v>0.185</v>
          </cell>
        </row>
        <row r="85">
          <cell r="D85">
            <v>39203</v>
          </cell>
          <cell r="E85">
            <v>3.7309999999999999</v>
          </cell>
          <cell r="F85">
            <v>-0.18</v>
          </cell>
          <cell r="G85">
            <v>-0.12</v>
          </cell>
          <cell r="H85">
            <v>-0.34499999999999997</v>
          </cell>
          <cell r="I85">
            <v>-0.61</v>
          </cell>
          <cell r="J85">
            <v>0.30499999999999999</v>
          </cell>
          <cell r="K85">
            <v>0.12</v>
          </cell>
          <cell r="L85">
            <v>0.20499999999999999</v>
          </cell>
          <cell r="M85">
            <v>5.0000000000000001E-3</v>
          </cell>
          <cell r="N85">
            <v>6.8863168185798004E-2</v>
          </cell>
          <cell r="O85">
            <v>-0.28999999999999998</v>
          </cell>
          <cell r="P85">
            <v>-0.15</v>
          </cell>
          <cell r="Q85">
            <v>-0.13500000000000001</v>
          </cell>
          <cell r="R85">
            <v>0</v>
          </cell>
          <cell r="S85">
            <v>0.185</v>
          </cell>
        </row>
        <row r="86">
          <cell r="D86">
            <v>39234</v>
          </cell>
          <cell r="E86">
            <v>3.746</v>
          </cell>
          <cell r="F86">
            <v>-0.18</v>
          </cell>
          <cell r="G86">
            <v>-0.12</v>
          </cell>
          <cell r="H86">
            <v>-0.34499999999999997</v>
          </cell>
          <cell r="I86">
            <v>-0.61</v>
          </cell>
          <cell r="J86">
            <v>0.30499999999999999</v>
          </cell>
          <cell r="K86">
            <v>0.12</v>
          </cell>
          <cell r="L86">
            <v>0</v>
          </cell>
          <cell r="M86">
            <v>5.0000000000000001E-3</v>
          </cell>
          <cell r="N86">
            <v>6.8904251322491006E-2</v>
          </cell>
          <cell r="O86">
            <v>-0.28999999999999998</v>
          </cell>
          <cell r="P86">
            <v>-0.15</v>
          </cell>
          <cell r="Q86">
            <v>-0.13500000000000001</v>
          </cell>
          <cell r="R86">
            <v>0</v>
          </cell>
          <cell r="S86">
            <v>0.185</v>
          </cell>
        </row>
        <row r="87">
          <cell r="D87">
            <v>39264</v>
          </cell>
          <cell r="E87">
            <v>3.754</v>
          </cell>
          <cell r="F87">
            <v>-0.18</v>
          </cell>
          <cell r="G87">
            <v>-0.12</v>
          </cell>
          <cell r="H87">
            <v>-0.34499999999999997</v>
          </cell>
          <cell r="I87">
            <v>-0.61</v>
          </cell>
          <cell r="J87">
            <v>0.30499999999999999</v>
          </cell>
          <cell r="K87">
            <v>0.12</v>
          </cell>
          <cell r="L87">
            <v>0</v>
          </cell>
          <cell r="M87">
            <v>5.0000000000000001E-3</v>
          </cell>
          <cell r="N87">
            <v>6.8944009197241002E-2</v>
          </cell>
          <cell r="O87">
            <v>-0.28999999999999998</v>
          </cell>
          <cell r="P87">
            <v>-0.15</v>
          </cell>
          <cell r="Q87">
            <v>-0.13500000000000001</v>
          </cell>
          <cell r="R87">
            <v>0</v>
          </cell>
          <cell r="S87">
            <v>0.185</v>
          </cell>
        </row>
        <row r="88">
          <cell r="D88">
            <v>39295</v>
          </cell>
          <cell r="E88">
            <v>3.7709999999999999</v>
          </cell>
          <cell r="F88">
            <v>-0.18</v>
          </cell>
          <cell r="G88">
            <v>-0.12</v>
          </cell>
          <cell r="H88">
            <v>-0.34499999999999997</v>
          </cell>
          <cell r="I88">
            <v>-0.61</v>
          </cell>
          <cell r="J88">
            <v>0.30499999999999999</v>
          </cell>
          <cell r="K88">
            <v>0.12</v>
          </cell>
          <cell r="L88">
            <v>0</v>
          </cell>
          <cell r="M88">
            <v>5.0000000000000001E-3</v>
          </cell>
          <cell r="N88">
            <v>6.8985092335032E-2</v>
          </cell>
          <cell r="O88">
            <v>-0.28999999999999998</v>
          </cell>
          <cell r="P88">
            <v>-0.15</v>
          </cell>
          <cell r="Q88">
            <v>-0.13500000000000001</v>
          </cell>
          <cell r="R88">
            <v>0</v>
          </cell>
          <cell r="S88">
            <v>0.185</v>
          </cell>
        </row>
        <row r="89">
          <cell r="D89">
            <v>39326</v>
          </cell>
          <cell r="E89">
            <v>3.7890000000000001</v>
          </cell>
          <cell r="F89">
            <v>-0.18</v>
          </cell>
          <cell r="G89">
            <v>-0.12</v>
          </cell>
          <cell r="H89">
            <v>-0.34499999999999997</v>
          </cell>
          <cell r="I89">
            <v>-0.61</v>
          </cell>
          <cell r="J89">
            <v>0.30499999999999999</v>
          </cell>
          <cell r="K89">
            <v>0.12</v>
          </cell>
          <cell r="L89">
            <v>0</v>
          </cell>
          <cell r="M89">
            <v>5.0000000000000001E-3</v>
          </cell>
          <cell r="N89">
            <v>6.9026175473381995E-2</v>
          </cell>
          <cell r="O89">
            <v>-0.28999999999999998</v>
          </cell>
          <cell r="P89">
            <v>-0.15</v>
          </cell>
          <cell r="Q89">
            <v>-0.13500000000000001</v>
          </cell>
          <cell r="R89">
            <v>0</v>
          </cell>
          <cell r="S89">
            <v>0.185</v>
          </cell>
        </row>
        <row r="90">
          <cell r="D90">
            <v>39356</v>
          </cell>
          <cell r="E90">
            <v>3.8090000000000002</v>
          </cell>
          <cell r="F90">
            <v>-0.18</v>
          </cell>
          <cell r="G90">
            <v>-0.12</v>
          </cell>
          <cell r="H90">
            <v>-0.34499999999999997</v>
          </cell>
          <cell r="I90">
            <v>-0.61</v>
          </cell>
          <cell r="J90">
            <v>0.30499999999999999</v>
          </cell>
          <cell r="K90">
            <v>0.12</v>
          </cell>
          <cell r="L90">
            <v>0</v>
          </cell>
          <cell r="M90">
            <v>5.0000000000000001E-3</v>
          </cell>
          <cell r="N90">
            <v>6.9065933349736999E-2</v>
          </cell>
          <cell r="O90">
            <v>-0.28999999999999998</v>
          </cell>
          <cell r="P90">
            <v>-0.15</v>
          </cell>
          <cell r="Q90">
            <v>-0.13500000000000001</v>
          </cell>
          <cell r="R90">
            <v>0</v>
          </cell>
          <cell r="S90">
            <v>0.185</v>
          </cell>
        </row>
        <row r="91">
          <cell r="D91">
            <v>39387</v>
          </cell>
          <cell r="E91">
            <v>3.9470000000000001</v>
          </cell>
          <cell r="F91">
            <v>-0.19</v>
          </cell>
          <cell r="G91">
            <v>-0.13250000000000001</v>
          </cell>
          <cell r="H91">
            <v>-0.28999999999999998</v>
          </cell>
          <cell r="I91">
            <v>-0.56499999999999995</v>
          </cell>
          <cell r="J91">
            <v>0.12</v>
          </cell>
          <cell r="K91">
            <v>7.0000000000000007E-2</v>
          </cell>
          <cell r="L91">
            <v>0</v>
          </cell>
          <cell r="M91">
            <v>5.0000000000000001E-3</v>
          </cell>
          <cell r="N91">
            <v>6.9107016489185005E-2</v>
          </cell>
          <cell r="O91">
            <v>0</v>
          </cell>
          <cell r="P91">
            <v>-0.14499999999999999</v>
          </cell>
          <cell r="Q91">
            <v>-0.13500000000000001</v>
          </cell>
          <cell r="R91">
            <v>0</v>
          </cell>
          <cell r="S91">
            <v>0.215</v>
          </cell>
        </row>
        <row r="92">
          <cell r="D92">
            <v>39417</v>
          </cell>
          <cell r="E92">
            <v>4.0880000000000001</v>
          </cell>
          <cell r="F92">
            <v>-0.19</v>
          </cell>
          <cell r="G92">
            <v>-0.1275</v>
          </cell>
          <cell r="H92">
            <v>-0.28999999999999998</v>
          </cell>
          <cell r="I92">
            <v>-0.56499999999999995</v>
          </cell>
          <cell r="J92">
            <v>0.12</v>
          </cell>
          <cell r="K92">
            <v>7.0000000000000007E-2</v>
          </cell>
          <cell r="L92">
            <v>0</v>
          </cell>
          <cell r="M92">
            <v>5.0000000000000001E-3</v>
          </cell>
          <cell r="N92">
            <v>6.9132706905602997E-2</v>
          </cell>
          <cell r="O92">
            <v>0.06</v>
          </cell>
          <cell r="P92">
            <v>-0.14749999999999999</v>
          </cell>
          <cell r="Q92">
            <v>-0.13750000000000001</v>
          </cell>
          <cell r="R92">
            <v>0</v>
          </cell>
          <cell r="S92">
            <v>0.21</v>
          </cell>
        </row>
        <row r="93">
          <cell r="D93">
            <v>39448</v>
          </cell>
          <cell r="E93">
            <v>4.1470000000000002</v>
          </cell>
          <cell r="F93">
            <v>-0.19</v>
          </cell>
          <cell r="G93">
            <v>-0.1275</v>
          </cell>
          <cell r="H93">
            <v>-0.28999999999999998</v>
          </cell>
          <cell r="I93">
            <v>-0.56499999999999995</v>
          </cell>
          <cell r="J93">
            <v>0.12</v>
          </cell>
          <cell r="K93">
            <v>7.0000000000000007E-2</v>
          </cell>
          <cell r="L93">
            <v>0</v>
          </cell>
          <cell r="M93">
            <v>5.0000000000000001E-3</v>
          </cell>
          <cell r="N93">
            <v>6.9154829554894007E-2</v>
          </cell>
          <cell r="O93">
            <v>0.13</v>
          </cell>
          <cell r="P93">
            <v>-0.15</v>
          </cell>
          <cell r="Q93">
            <v>-0.14000000000000001</v>
          </cell>
          <cell r="R93">
            <v>0</v>
          </cell>
          <cell r="S93">
            <v>0.22500000000000001</v>
          </cell>
        </row>
        <row r="94">
          <cell r="D94">
            <v>39479</v>
          </cell>
          <cell r="E94">
            <v>4.0369999999999999</v>
          </cell>
          <cell r="F94">
            <v>-0.19</v>
          </cell>
          <cell r="G94">
            <v>-0.1275</v>
          </cell>
          <cell r="H94">
            <v>-0.28999999999999998</v>
          </cell>
          <cell r="I94">
            <v>-0.56499999999999995</v>
          </cell>
          <cell r="J94">
            <v>0.12</v>
          </cell>
          <cell r="K94">
            <v>7.0000000000000007E-2</v>
          </cell>
          <cell r="L94">
            <v>0</v>
          </cell>
          <cell r="M94">
            <v>5.0000000000000001E-3</v>
          </cell>
          <cell r="N94">
            <v>6.9176952204345998E-2</v>
          </cell>
          <cell r="O94">
            <v>0</v>
          </cell>
          <cell r="P94">
            <v>-0.14249999999999999</v>
          </cell>
          <cell r="Q94">
            <v>-0.13250000000000001</v>
          </cell>
          <cell r="R94">
            <v>0</v>
          </cell>
          <cell r="S94">
            <v>0.28999999999999998</v>
          </cell>
        </row>
        <row r="95">
          <cell r="D95">
            <v>39508</v>
          </cell>
          <cell r="E95">
            <v>3.927</v>
          </cell>
          <cell r="F95">
            <v>-0.19</v>
          </cell>
          <cell r="G95">
            <v>-0.13250000000000001</v>
          </cell>
          <cell r="H95">
            <v>-0.28999999999999998</v>
          </cell>
          <cell r="I95">
            <v>-0.56499999999999995</v>
          </cell>
          <cell r="J95">
            <v>0.12</v>
          </cell>
          <cell r="K95">
            <v>7.0000000000000007E-2</v>
          </cell>
          <cell r="L95">
            <v>0</v>
          </cell>
          <cell r="M95">
            <v>5.0000000000000001E-3</v>
          </cell>
          <cell r="N95">
            <v>6.9197647586238004E-2</v>
          </cell>
          <cell r="O95">
            <v>-0.18</v>
          </cell>
          <cell r="P95">
            <v>-0.14000000000000001</v>
          </cell>
          <cell r="Q95">
            <v>-0.13</v>
          </cell>
          <cell r="R95">
            <v>0</v>
          </cell>
          <cell r="S95">
            <v>0.28499999999999998</v>
          </cell>
        </row>
        <row r="96">
          <cell r="D96">
            <v>39539</v>
          </cell>
          <cell r="E96">
            <v>3.8119999999999998</v>
          </cell>
          <cell r="F96">
            <v>-0.18</v>
          </cell>
          <cell r="G96">
            <v>-0.12</v>
          </cell>
          <cell r="H96">
            <v>-0.34499999999999997</v>
          </cell>
          <cell r="I96">
            <v>-0.64</v>
          </cell>
          <cell r="J96">
            <v>0.30499999999999999</v>
          </cell>
          <cell r="K96">
            <v>0.12</v>
          </cell>
          <cell r="L96">
            <v>0</v>
          </cell>
          <cell r="M96">
            <v>5.0000000000000001E-3</v>
          </cell>
          <cell r="N96">
            <v>6.9219770236003994E-2</v>
          </cell>
          <cell r="O96">
            <v>-0.28999999999999998</v>
          </cell>
          <cell r="P96">
            <v>-0.14499999999999999</v>
          </cell>
          <cell r="Q96">
            <v>-0.13500000000000001</v>
          </cell>
          <cell r="R96">
            <v>0</v>
          </cell>
          <cell r="S96">
            <v>0.185</v>
          </cell>
        </row>
        <row r="97">
          <cell r="D97">
            <v>39569</v>
          </cell>
          <cell r="E97">
            <v>3.7709999999999999</v>
          </cell>
          <cell r="F97">
            <v>-0.18</v>
          </cell>
          <cell r="G97">
            <v>-0.12</v>
          </cell>
          <cell r="H97">
            <v>-0.34499999999999997</v>
          </cell>
          <cell r="I97">
            <v>-0.64</v>
          </cell>
          <cell r="J97">
            <v>0.30499999999999999</v>
          </cell>
          <cell r="K97">
            <v>0.12</v>
          </cell>
          <cell r="L97">
            <v>0</v>
          </cell>
          <cell r="M97">
            <v>5.0000000000000001E-3</v>
          </cell>
          <cell r="N97">
            <v>6.9241179252059998E-2</v>
          </cell>
          <cell r="O97">
            <v>-0.28999999999999998</v>
          </cell>
          <cell r="P97">
            <v>-0.14499999999999999</v>
          </cell>
          <cell r="Q97">
            <v>-0.13500000000000001</v>
          </cell>
          <cell r="R97">
            <v>0</v>
          </cell>
          <cell r="S97">
            <v>0.185</v>
          </cell>
        </row>
        <row r="98">
          <cell r="D98">
            <v>39600</v>
          </cell>
          <cell r="E98">
            <v>3.786</v>
          </cell>
          <cell r="F98">
            <v>-0.18</v>
          </cell>
          <cell r="G98">
            <v>-0.12</v>
          </cell>
          <cell r="H98">
            <v>-0.34499999999999997</v>
          </cell>
          <cell r="I98">
            <v>-0.64</v>
          </cell>
          <cell r="J98">
            <v>0.30499999999999999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6.9263301902143998E-2</v>
          </cell>
          <cell r="O98">
            <v>-0.28999999999999998</v>
          </cell>
          <cell r="P98">
            <v>-0.14499999999999999</v>
          </cell>
          <cell r="Q98">
            <v>-0.13500000000000001</v>
          </cell>
          <cell r="R98">
            <v>0</v>
          </cell>
          <cell r="S98">
            <v>0.185</v>
          </cell>
        </row>
        <row r="99">
          <cell r="D99">
            <v>39630</v>
          </cell>
          <cell r="E99">
            <v>3.794</v>
          </cell>
          <cell r="F99">
            <v>-0.18</v>
          </cell>
          <cell r="G99">
            <v>-0.12</v>
          </cell>
          <cell r="H99">
            <v>-0.34499999999999997</v>
          </cell>
          <cell r="I99">
            <v>-0.64</v>
          </cell>
          <cell r="J99">
            <v>0.30499999999999999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6.9284710918508005E-2</v>
          </cell>
          <cell r="O99">
            <v>-0.28999999999999998</v>
          </cell>
          <cell r="P99">
            <v>-0.14499999999999999</v>
          </cell>
          <cell r="Q99">
            <v>-0.13500000000000001</v>
          </cell>
          <cell r="R99">
            <v>0</v>
          </cell>
          <cell r="S99">
            <v>0.185</v>
          </cell>
        </row>
        <row r="100">
          <cell r="D100">
            <v>39661</v>
          </cell>
          <cell r="E100">
            <v>3.8109999999999999</v>
          </cell>
          <cell r="F100">
            <v>-0.18</v>
          </cell>
          <cell r="G100">
            <v>-0.12</v>
          </cell>
          <cell r="H100">
            <v>-0.34499999999999997</v>
          </cell>
          <cell r="I100">
            <v>-0.64</v>
          </cell>
          <cell r="J100">
            <v>0.30499999999999999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6.9306833568911E-2</v>
          </cell>
          <cell r="O100">
            <v>-0.28999999999999998</v>
          </cell>
          <cell r="P100">
            <v>-0.14499999999999999</v>
          </cell>
          <cell r="Q100">
            <v>-0.13500000000000001</v>
          </cell>
          <cell r="R100">
            <v>0</v>
          </cell>
          <cell r="S100">
            <v>0.185</v>
          </cell>
        </row>
        <row r="101">
          <cell r="D101">
            <v>39692</v>
          </cell>
          <cell r="E101">
            <v>3.8290000000000002</v>
          </cell>
          <cell r="F101">
            <v>-0.18</v>
          </cell>
          <cell r="G101">
            <v>-0.12</v>
          </cell>
          <cell r="H101">
            <v>-0.34499999999999997</v>
          </cell>
          <cell r="I101">
            <v>-0.64</v>
          </cell>
          <cell r="J101">
            <v>0.30499999999999999</v>
          </cell>
          <cell r="K101">
            <v>0.12</v>
          </cell>
          <cell r="L101">
            <v>0</v>
          </cell>
          <cell r="M101">
            <v>5.0000000000000001E-3</v>
          </cell>
          <cell r="N101">
            <v>6.9328956219476004E-2</v>
          </cell>
          <cell r="O101">
            <v>-0.28999999999999998</v>
          </cell>
          <cell r="P101">
            <v>-0.14499999999999999</v>
          </cell>
          <cell r="Q101">
            <v>-0.13500000000000001</v>
          </cell>
          <cell r="R101">
            <v>0</v>
          </cell>
          <cell r="S101">
            <v>0.185</v>
          </cell>
        </row>
        <row r="102">
          <cell r="D102">
            <v>39722</v>
          </cell>
          <cell r="E102">
            <v>3.8490000000000002</v>
          </cell>
          <cell r="F102">
            <v>-0.18</v>
          </cell>
          <cell r="G102">
            <v>-0.12</v>
          </cell>
          <cell r="H102">
            <v>-0.34499999999999997</v>
          </cell>
          <cell r="I102">
            <v>-0.64</v>
          </cell>
          <cell r="J102">
            <v>0.30499999999999999</v>
          </cell>
          <cell r="K102">
            <v>0.12</v>
          </cell>
          <cell r="L102">
            <v>0</v>
          </cell>
          <cell r="M102">
            <v>5.0000000000000001E-3</v>
          </cell>
          <cell r="N102">
            <v>6.9350365236305E-2</v>
          </cell>
          <cell r="O102">
            <v>-0.28999999999999998</v>
          </cell>
          <cell r="P102">
            <v>-0.14499999999999999</v>
          </cell>
          <cell r="Q102">
            <v>-0.13500000000000001</v>
          </cell>
          <cell r="R102">
            <v>0</v>
          </cell>
          <cell r="S102">
            <v>0.185</v>
          </cell>
        </row>
        <row r="103">
          <cell r="D103">
            <v>39753</v>
          </cell>
          <cell r="E103">
            <v>3.9870000000000001</v>
          </cell>
          <cell r="F103">
            <v>-0.19</v>
          </cell>
          <cell r="G103">
            <v>-0.13250000000000001</v>
          </cell>
          <cell r="H103">
            <v>-0.28999999999999998</v>
          </cell>
          <cell r="I103">
            <v>-0.56499999999999995</v>
          </cell>
          <cell r="J103">
            <v>0.12</v>
          </cell>
          <cell r="K103">
            <v>0</v>
          </cell>
          <cell r="L103">
            <v>0</v>
          </cell>
          <cell r="M103">
            <v>5.0000000000000001E-3</v>
          </cell>
          <cell r="N103">
            <v>6.9372487887188E-2</v>
          </cell>
          <cell r="O103">
            <v>0</v>
          </cell>
          <cell r="P103">
            <v>-0.14000000000000001</v>
          </cell>
          <cell r="Q103">
            <v>-0.13500000000000001</v>
          </cell>
          <cell r="R103">
            <v>0</v>
          </cell>
          <cell r="S103">
            <v>0.215</v>
          </cell>
        </row>
        <row r="104">
          <cell r="D104">
            <v>39783</v>
          </cell>
          <cell r="E104">
            <v>4.1280000000000001</v>
          </cell>
          <cell r="F104">
            <v>-0.19</v>
          </cell>
          <cell r="G104">
            <v>-0.1275</v>
          </cell>
          <cell r="H104">
            <v>-0.28999999999999998</v>
          </cell>
          <cell r="I104">
            <v>-0.56499999999999995</v>
          </cell>
          <cell r="J104">
            <v>0.12</v>
          </cell>
          <cell r="K104">
            <v>0</v>
          </cell>
          <cell r="L104">
            <v>0</v>
          </cell>
          <cell r="M104">
            <v>5.0000000000000001E-3</v>
          </cell>
          <cell r="N104">
            <v>6.9393896904326E-2</v>
          </cell>
          <cell r="O104">
            <v>0.06</v>
          </cell>
          <cell r="P104">
            <v>-0.14249999999999999</v>
          </cell>
          <cell r="Q104">
            <v>-0.13750000000000001</v>
          </cell>
          <cell r="R104">
            <v>0</v>
          </cell>
          <cell r="S104">
            <v>0.21</v>
          </cell>
        </row>
        <row r="105">
          <cell r="D105">
            <v>39814</v>
          </cell>
          <cell r="E105">
            <v>4.1970000000000001</v>
          </cell>
          <cell r="F105">
            <v>-0.19</v>
          </cell>
          <cell r="G105">
            <v>-0.1275</v>
          </cell>
          <cell r="H105">
            <v>-0.28999999999999998</v>
          </cell>
          <cell r="I105">
            <v>-0.56499999999999995</v>
          </cell>
          <cell r="J105">
            <v>0.12</v>
          </cell>
          <cell r="K105">
            <v>0</v>
          </cell>
          <cell r="L105">
            <v>0</v>
          </cell>
          <cell r="M105">
            <v>5.0000000000000001E-3</v>
          </cell>
          <cell r="N105">
            <v>6.9416019555526995E-2</v>
          </cell>
          <cell r="O105">
            <v>0.13</v>
          </cell>
          <cell r="P105">
            <v>-0.14499999999999999</v>
          </cell>
          <cell r="Q105">
            <v>-0.14000000000000001</v>
          </cell>
          <cell r="R105">
            <v>0</v>
          </cell>
          <cell r="S105">
            <v>0.22500000000000001</v>
          </cell>
        </row>
        <row r="106">
          <cell r="D106">
            <v>39845</v>
          </cell>
          <cell r="E106">
            <v>4.0869999999999997</v>
          </cell>
          <cell r="F106">
            <v>-0.19</v>
          </cell>
          <cell r="G106">
            <v>-0.1275</v>
          </cell>
          <cell r="H106">
            <v>-0.28999999999999998</v>
          </cell>
          <cell r="I106">
            <v>-0.56499999999999995</v>
          </cell>
          <cell r="J106">
            <v>0.12</v>
          </cell>
          <cell r="K106">
            <v>0</v>
          </cell>
          <cell r="L106">
            <v>0</v>
          </cell>
          <cell r="M106">
            <v>5.0000000000000001E-3</v>
          </cell>
          <cell r="N106">
            <v>6.9438142206889999E-2</v>
          </cell>
          <cell r="O106">
            <v>0</v>
          </cell>
          <cell r="P106">
            <v>-0.13750000000000001</v>
          </cell>
          <cell r="Q106">
            <v>-0.13250000000000001</v>
          </cell>
          <cell r="R106">
            <v>0</v>
          </cell>
          <cell r="S106">
            <v>0.28999999999999998</v>
          </cell>
        </row>
        <row r="107">
          <cell r="D107">
            <v>39873</v>
          </cell>
          <cell r="E107">
            <v>3.9769999999999999</v>
          </cell>
          <cell r="F107">
            <v>-0.19</v>
          </cell>
          <cell r="G107">
            <v>-0.13250000000000001</v>
          </cell>
          <cell r="H107">
            <v>-0.28999999999999998</v>
          </cell>
          <cell r="I107">
            <v>-0.56499999999999995</v>
          </cell>
          <cell r="J107">
            <v>0.12</v>
          </cell>
          <cell r="K107">
            <v>0</v>
          </cell>
          <cell r="L107">
            <v>0</v>
          </cell>
          <cell r="M107">
            <v>5.0000000000000001E-3</v>
          </cell>
          <cell r="N107">
            <v>6.9458123956649007E-2</v>
          </cell>
          <cell r="O107">
            <v>-0.18</v>
          </cell>
          <cell r="P107">
            <v>-0.13500000000000001</v>
          </cell>
          <cell r="Q107">
            <v>-0.13</v>
          </cell>
          <cell r="R107">
            <v>0</v>
          </cell>
          <cell r="S107">
            <v>0.28499999999999998</v>
          </cell>
        </row>
        <row r="108">
          <cell r="D108">
            <v>39904</v>
          </cell>
          <cell r="E108">
            <v>3.8620000000000001</v>
          </cell>
          <cell r="F108">
            <v>-0.18</v>
          </cell>
          <cell r="G108">
            <v>-0.12</v>
          </cell>
          <cell r="H108">
            <v>-0.34499999999999997</v>
          </cell>
          <cell r="I108">
            <v>-0.64</v>
          </cell>
          <cell r="J108">
            <v>0.30499999999999999</v>
          </cell>
          <cell r="K108">
            <v>0</v>
          </cell>
          <cell r="L108">
            <v>0</v>
          </cell>
          <cell r="M108">
            <v>5.0000000000000001E-3</v>
          </cell>
          <cell r="N108">
            <v>6.9480246608320001E-2</v>
          </cell>
          <cell r="O108">
            <v>-0.28999999999999998</v>
          </cell>
          <cell r="P108">
            <v>-0.14000000000000001</v>
          </cell>
          <cell r="Q108">
            <v>-0.13500000000000001</v>
          </cell>
          <cell r="R108">
            <v>0</v>
          </cell>
          <cell r="S108">
            <v>0.185</v>
          </cell>
        </row>
        <row r="109">
          <cell r="D109">
            <v>39934</v>
          </cell>
          <cell r="E109">
            <v>3.8210000000000002</v>
          </cell>
          <cell r="F109">
            <v>-0.18</v>
          </cell>
          <cell r="G109">
            <v>-0.12</v>
          </cell>
          <cell r="H109">
            <v>-0.34499999999999997</v>
          </cell>
          <cell r="I109">
            <v>-0.64</v>
          </cell>
          <cell r="J109">
            <v>0.30499999999999999</v>
          </cell>
          <cell r="K109">
            <v>0</v>
          </cell>
          <cell r="L109">
            <v>0</v>
          </cell>
          <cell r="M109">
            <v>5.0000000000000001E-3</v>
          </cell>
          <cell r="N109">
            <v>6.9501655626221001E-2</v>
          </cell>
          <cell r="O109">
            <v>-0.28999999999999998</v>
          </cell>
          <cell r="P109">
            <v>-0.14000000000000001</v>
          </cell>
          <cell r="Q109">
            <v>-0.13500000000000001</v>
          </cell>
          <cell r="R109">
            <v>0</v>
          </cell>
          <cell r="S109">
            <v>0.185</v>
          </cell>
        </row>
        <row r="110">
          <cell r="D110">
            <v>39965</v>
          </cell>
          <cell r="E110">
            <v>3.8359999999999999</v>
          </cell>
          <cell r="F110">
            <v>-0.18</v>
          </cell>
          <cell r="G110">
            <v>-0.12</v>
          </cell>
          <cell r="H110">
            <v>-0.34499999999999997</v>
          </cell>
          <cell r="I110">
            <v>-0.64</v>
          </cell>
          <cell r="J110">
            <v>0.30499999999999999</v>
          </cell>
          <cell r="K110">
            <v>0</v>
          </cell>
          <cell r="L110">
            <v>0</v>
          </cell>
          <cell r="M110">
            <v>5.0000000000000001E-3</v>
          </cell>
          <cell r="N110">
            <v>6.9523778278211004E-2</v>
          </cell>
          <cell r="O110">
            <v>-0.28999999999999998</v>
          </cell>
          <cell r="P110">
            <v>-0.14000000000000001</v>
          </cell>
          <cell r="Q110">
            <v>-0.13500000000000001</v>
          </cell>
          <cell r="R110">
            <v>0</v>
          </cell>
          <cell r="S110">
            <v>0.185</v>
          </cell>
        </row>
        <row r="111">
          <cell r="D111">
            <v>39995</v>
          </cell>
          <cell r="E111">
            <v>3.8439999999999999</v>
          </cell>
          <cell r="F111">
            <v>-0.18</v>
          </cell>
          <cell r="G111">
            <v>-0.12</v>
          </cell>
          <cell r="H111">
            <v>-0.34499999999999997</v>
          </cell>
          <cell r="I111">
            <v>-0.64</v>
          </cell>
          <cell r="J111">
            <v>0.30499999999999999</v>
          </cell>
          <cell r="K111">
            <v>0</v>
          </cell>
          <cell r="L111">
            <v>0</v>
          </cell>
          <cell r="M111">
            <v>5.0000000000000001E-3</v>
          </cell>
          <cell r="N111">
            <v>6.9545187296419994E-2</v>
          </cell>
          <cell r="O111">
            <v>-0.28999999999999998</v>
          </cell>
          <cell r="P111">
            <v>-0.14000000000000001</v>
          </cell>
          <cell r="Q111">
            <v>-0.13500000000000001</v>
          </cell>
          <cell r="R111">
            <v>0</v>
          </cell>
          <cell r="S111">
            <v>0.185</v>
          </cell>
        </row>
        <row r="112">
          <cell r="D112">
            <v>40026</v>
          </cell>
          <cell r="E112">
            <v>3.8610000000000002</v>
          </cell>
          <cell r="F112">
            <v>-0.18</v>
          </cell>
          <cell r="G112">
            <v>-0.12</v>
          </cell>
          <cell r="H112">
            <v>-0.34499999999999997</v>
          </cell>
          <cell r="I112">
            <v>-0.64</v>
          </cell>
          <cell r="J112">
            <v>0.30499999999999999</v>
          </cell>
          <cell r="K112">
            <v>0</v>
          </cell>
          <cell r="L112">
            <v>0</v>
          </cell>
          <cell r="M112">
            <v>5.0000000000000001E-3</v>
          </cell>
          <cell r="N112">
            <v>6.9567309948729006E-2</v>
          </cell>
          <cell r="O112">
            <v>-0.28999999999999998</v>
          </cell>
          <cell r="P112">
            <v>-0.14000000000000001</v>
          </cell>
          <cell r="Q112">
            <v>-0.13500000000000001</v>
          </cell>
          <cell r="R112">
            <v>0</v>
          </cell>
          <cell r="S112">
            <v>0.185</v>
          </cell>
        </row>
        <row r="113">
          <cell r="D113">
            <v>40057</v>
          </cell>
          <cell r="E113">
            <v>3.879</v>
          </cell>
          <cell r="F113">
            <v>-0.18</v>
          </cell>
          <cell r="G113">
            <v>-0.12</v>
          </cell>
          <cell r="H113">
            <v>-0.34499999999999997</v>
          </cell>
          <cell r="I113">
            <v>-0.64</v>
          </cell>
          <cell r="J113">
            <v>0.30499999999999999</v>
          </cell>
          <cell r="K113">
            <v>0</v>
          </cell>
          <cell r="L113">
            <v>0</v>
          </cell>
          <cell r="M113">
            <v>5.0000000000000001E-3</v>
          </cell>
          <cell r="N113">
            <v>6.9589432601199E-2</v>
          </cell>
          <cell r="O113">
            <v>-0.28999999999999998</v>
          </cell>
          <cell r="P113">
            <v>-0.14000000000000001</v>
          </cell>
          <cell r="Q113">
            <v>-0.13500000000000001</v>
          </cell>
          <cell r="R113">
            <v>0</v>
          </cell>
          <cell r="S113">
            <v>0.185</v>
          </cell>
        </row>
        <row r="114">
          <cell r="D114">
            <v>40087</v>
          </cell>
          <cell r="E114">
            <v>3.899</v>
          </cell>
          <cell r="F114">
            <v>-0.18</v>
          </cell>
          <cell r="G114">
            <v>-0.12</v>
          </cell>
          <cell r="H114">
            <v>-0.34499999999999997</v>
          </cell>
          <cell r="I114">
            <v>-0.64</v>
          </cell>
          <cell r="J114">
            <v>0.30499999999999999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6.9610841619873007E-2</v>
          </cell>
          <cell r="O114">
            <v>-0.28999999999999998</v>
          </cell>
          <cell r="P114">
            <v>-0.14000000000000001</v>
          </cell>
          <cell r="Q114">
            <v>-0.13500000000000001</v>
          </cell>
          <cell r="R114">
            <v>0</v>
          </cell>
          <cell r="S114">
            <v>0.185</v>
          </cell>
        </row>
        <row r="115">
          <cell r="D115">
            <v>40118</v>
          </cell>
          <cell r="E115">
            <v>4.0369999999999999</v>
          </cell>
          <cell r="F115">
            <v>-0.19</v>
          </cell>
          <cell r="G115">
            <v>-0.13250000000000001</v>
          </cell>
          <cell r="H115">
            <v>-0.28999999999999998</v>
          </cell>
          <cell r="I115">
            <v>-0.625</v>
          </cell>
          <cell r="J115">
            <v>0.12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6.9632964272661996E-2</v>
          </cell>
          <cell r="O115">
            <v>0</v>
          </cell>
          <cell r="P115">
            <v>-0.14000000000000001</v>
          </cell>
          <cell r="Q115">
            <v>-0.13500000000000001</v>
          </cell>
          <cell r="R115">
            <v>0</v>
          </cell>
          <cell r="S115">
            <v>0.215</v>
          </cell>
        </row>
        <row r="116">
          <cell r="D116">
            <v>40148</v>
          </cell>
          <cell r="E116">
            <v>4.1779999999999999</v>
          </cell>
          <cell r="F116">
            <v>-0.19</v>
          </cell>
          <cell r="G116">
            <v>-0.1275</v>
          </cell>
          <cell r="H116">
            <v>-0.28999999999999998</v>
          </cell>
          <cell r="I116">
            <v>-0.625</v>
          </cell>
          <cell r="J116">
            <v>0.12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6.9654373291644006E-2</v>
          </cell>
          <cell r="O116">
            <v>0.06</v>
          </cell>
          <cell r="P116">
            <v>-0.14249999999999999</v>
          </cell>
          <cell r="Q116">
            <v>-0.13750000000000001</v>
          </cell>
          <cell r="R116">
            <v>0</v>
          </cell>
          <cell r="S116">
            <v>0.21</v>
          </cell>
        </row>
        <row r="117">
          <cell r="D117">
            <v>40179</v>
          </cell>
          <cell r="E117">
            <v>4.2569999999999997</v>
          </cell>
          <cell r="F117">
            <v>-0.19</v>
          </cell>
          <cell r="G117">
            <v>-0.1275</v>
          </cell>
          <cell r="H117">
            <v>-0.28999999999999998</v>
          </cell>
          <cell r="I117">
            <v>-0.625</v>
          </cell>
          <cell r="J117">
            <v>0.12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6.9676495944751005E-2</v>
          </cell>
          <cell r="O117">
            <v>0.13</v>
          </cell>
          <cell r="P117">
            <v>-0.14499999999999999</v>
          </cell>
          <cell r="Q117">
            <v>-0.14000000000000001</v>
          </cell>
          <cell r="R117">
            <v>0</v>
          </cell>
          <cell r="S117">
            <v>0.22500000000000001</v>
          </cell>
        </row>
        <row r="118">
          <cell r="D118">
            <v>40210</v>
          </cell>
          <cell r="E118">
            <v>4.1470000000000002</v>
          </cell>
          <cell r="F118">
            <v>-0.19</v>
          </cell>
          <cell r="G118">
            <v>-0.1275</v>
          </cell>
          <cell r="H118">
            <v>-0.28999999999999998</v>
          </cell>
          <cell r="I118">
            <v>-0.625</v>
          </cell>
          <cell r="J118">
            <v>0.12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6.9698618598020998E-2</v>
          </cell>
          <cell r="O118">
            <v>0</v>
          </cell>
          <cell r="P118">
            <v>-0.13750000000000001</v>
          </cell>
          <cell r="Q118">
            <v>-0.13250000000000001</v>
          </cell>
          <cell r="R118">
            <v>0</v>
          </cell>
          <cell r="S118">
            <v>0.28999999999999998</v>
          </cell>
        </row>
        <row r="119">
          <cell r="D119">
            <v>40238</v>
          </cell>
          <cell r="E119">
            <v>4.0369999999999999</v>
          </cell>
          <cell r="F119">
            <v>-0.19</v>
          </cell>
          <cell r="G119">
            <v>-0.13250000000000001</v>
          </cell>
          <cell r="H119">
            <v>-0.28999999999999998</v>
          </cell>
          <cell r="I119">
            <v>-0.625</v>
          </cell>
          <cell r="J119">
            <v>0.12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6.9718600349499005E-2</v>
          </cell>
          <cell r="O119">
            <v>-0.18</v>
          </cell>
          <cell r="P119">
            <v>-0.13500000000000001</v>
          </cell>
          <cell r="Q119">
            <v>-0.13</v>
          </cell>
          <cell r="R119">
            <v>0</v>
          </cell>
          <cell r="S119">
            <v>0.28499999999999998</v>
          </cell>
        </row>
        <row r="120">
          <cell r="D120">
            <v>40269</v>
          </cell>
          <cell r="E120">
            <v>3.9220000000000002</v>
          </cell>
          <cell r="F120">
            <v>-0.18</v>
          </cell>
          <cell r="G120">
            <v>-0.12</v>
          </cell>
          <cell r="H120">
            <v>-0.34499999999999997</v>
          </cell>
          <cell r="I120">
            <v>-0.625</v>
          </cell>
          <cell r="J120">
            <v>0.30499999999999999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6.9740723003077001E-2</v>
          </cell>
          <cell r="O120">
            <v>-0.28999999999999998</v>
          </cell>
          <cell r="P120">
            <v>-0.14000000000000001</v>
          </cell>
          <cell r="Q120">
            <v>-0.13500000000000001</v>
          </cell>
          <cell r="R120">
            <v>0</v>
          </cell>
          <cell r="S120">
            <v>0.185</v>
          </cell>
        </row>
        <row r="121">
          <cell r="D121">
            <v>40299</v>
          </cell>
          <cell r="E121">
            <v>3.8809999999999998</v>
          </cell>
          <cell r="F121">
            <v>-0.18</v>
          </cell>
          <cell r="G121">
            <v>-0.12</v>
          </cell>
          <cell r="H121">
            <v>-0.34499999999999997</v>
          </cell>
          <cell r="I121">
            <v>-0.625</v>
          </cell>
          <cell r="J121">
            <v>0.30499999999999999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6.9762132022821999E-2</v>
          </cell>
          <cell r="O121">
            <v>-0.28999999999999998</v>
          </cell>
          <cell r="P121">
            <v>-0.14000000000000001</v>
          </cell>
          <cell r="Q121">
            <v>-0.13500000000000001</v>
          </cell>
          <cell r="R121">
            <v>0</v>
          </cell>
          <cell r="S121">
            <v>0.185</v>
          </cell>
        </row>
        <row r="122">
          <cell r="D122">
            <v>40330</v>
          </cell>
          <cell r="E122">
            <v>3.8959999999999999</v>
          </cell>
          <cell r="F122">
            <v>-0.18</v>
          </cell>
          <cell r="G122">
            <v>-0.12</v>
          </cell>
          <cell r="H122">
            <v>-0.34499999999999997</v>
          </cell>
          <cell r="I122">
            <v>-0.625</v>
          </cell>
          <cell r="J122">
            <v>0.30499999999999999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6.9784254676717006E-2</v>
          </cell>
          <cell r="O122">
            <v>-0.28999999999999998</v>
          </cell>
          <cell r="P122">
            <v>-0.14000000000000001</v>
          </cell>
          <cell r="Q122">
            <v>-0.13500000000000001</v>
          </cell>
          <cell r="R122">
            <v>0</v>
          </cell>
          <cell r="S122">
            <v>0.185</v>
          </cell>
        </row>
        <row r="123">
          <cell r="D123">
            <v>40360</v>
          </cell>
          <cell r="E123">
            <v>3.9039999999999999</v>
          </cell>
          <cell r="F123">
            <v>-0.18</v>
          </cell>
          <cell r="G123">
            <v>-0.12</v>
          </cell>
          <cell r="H123">
            <v>-0.34499999999999997</v>
          </cell>
          <cell r="I123">
            <v>-0.625</v>
          </cell>
          <cell r="J123">
            <v>0.30499999999999999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6.9805663696771006E-2</v>
          </cell>
          <cell r="O123">
            <v>-0.28999999999999998</v>
          </cell>
          <cell r="P123">
            <v>-0.14000000000000001</v>
          </cell>
          <cell r="Q123">
            <v>-0.13500000000000001</v>
          </cell>
          <cell r="R123">
            <v>0</v>
          </cell>
          <cell r="S123">
            <v>0.185</v>
          </cell>
        </row>
        <row r="124">
          <cell r="D124">
            <v>40391</v>
          </cell>
          <cell r="E124">
            <v>3.9209999999999998</v>
          </cell>
          <cell r="F124">
            <v>-0.18</v>
          </cell>
          <cell r="G124">
            <v>-0.12</v>
          </cell>
          <cell r="H124">
            <v>-0.34499999999999997</v>
          </cell>
          <cell r="I124">
            <v>-0.625</v>
          </cell>
          <cell r="J124">
            <v>0.30499999999999999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6.9827786350984994E-2</v>
          </cell>
          <cell r="O124">
            <v>-0.28999999999999998</v>
          </cell>
          <cell r="P124">
            <v>-0.14000000000000001</v>
          </cell>
          <cell r="Q124">
            <v>-0.13500000000000001</v>
          </cell>
          <cell r="R124">
            <v>0</v>
          </cell>
          <cell r="S124">
            <v>0.185</v>
          </cell>
        </row>
        <row r="125">
          <cell r="D125">
            <v>40422</v>
          </cell>
          <cell r="E125">
            <v>3.9390000000000001</v>
          </cell>
          <cell r="F125">
            <v>-0.18</v>
          </cell>
          <cell r="G125">
            <v>-0.12</v>
          </cell>
          <cell r="H125">
            <v>-0.34499999999999997</v>
          </cell>
          <cell r="I125">
            <v>-0.625</v>
          </cell>
          <cell r="J125">
            <v>0.30499999999999999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6.9849909005361005E-2</v>
          </cell>
          <cell r="O125">
            <v>-0.28999999999999998</v>
          </cell>
          <cell r="P125">
            <v>-0.14000000000000001</v>
          </cell>
          <cell r="Q125">
            <v>-0.13500000000000001</v>
          </cell>
          <cell r="R125">
            <v>0</v>
          </cell>
          <cell r="S125">
            <v>0.185</v>
          </cell>
        </row>
        <row r="126">
          <cell r="D126">
            <v>40452</v>
          </cell>
          <cell r="E126">
            <v>3.9590000000000001</v>
          </cell>
          <cell r="F126">
            <v>-0.18</v>
          </cell>
          <cell r="G126">
            <v>-0.12</v>
          </cell>
          <cell r="H126">
            <v>-0.34499999999999997</v>
          </cell>
          <cell r="I126">
            <v>-0.625</v>
          </cell>
          <cell r="J126">
            <v>0.30499999999999999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6.9871318025878995E-2</v>
          </cell>
          <cell r="O126">
            <v>-0.28999999999999998</v>
          </cell>
          <cell r="P126">
            <v>-0.14000000000000001</v>
          </cell>
          <cell r="Q126">
            <v>-0.13500000000000001</v>
          </cell>
          <cell r="R126">
            <v>0</v>
          </cell>
          <cell r="S126">
            <v>0.185</v>
          </cell>
        </row>
        <row r="127">
          <cell r="D127">
            <v>40483</v>
          </cell>
          <cell r="E127">
            <v>4.0970000000000004</v>
          </cell>
          <cell r="F127">
            <v>-0.19</v>
          </cell>
          <cell r="G127">
            <v>-0.13250000000000001</v>
          </cell>
          <cell r="H127">
            <v>-0.28999999999999998</v>
          </cell>
          <cell r="I127">
            <v>-0.625</v>
          </cell>
          <cell r="J127">
            <v>0.12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6.9893440680573002E-2</v>
          </cell>
          <cell r="O127">
            <v>0</v>
          </cell>
          <cell r="P127">
            <v>-0.14000000000000001</v>
          </cell>
          <cell r="Q127">
            <v>-0.13500000000000001</v>
          </cell>
          <cell r="R127">
            <v>0</v>
          </cell>
          <cell r="S127">
            <v>0.215</v>
          </cell>
        </row>
        <row r="128">
          <cell r="D128">
            <v>40513</v>
          </cell>
          <cell r="E128">
            <v>4.2380000000000004</v>
          </cell>
          <cell r="F128">
            <v>-0.19</v>
          </cell>
          <cell r="G128">
            <v>-0.1275</v>
          </cell>
          <cell r="H128">
            <v>-0.28999999999999998</v>
          </cell>
          <cell r="I128">
            <v>-0.625</v>
          </cell>
          <cell r="J128">
            <v>0.12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6.9904339151624001E-2</v>
          </cell>
          <cell r="O128">
            <v>0.06</v>
          </cell>
          <cell r="P128">
            <v>-0.14249999999999999</v>
          </cell>
          <cell r="Q128">
            <v>-0.13750000000000001</v>
          </cell>
          <cell r="R128">
            <v>0</v>
          </cell>
          <cell r="S128">
            <v>0.21</v>
          </cell>
        </row>
        <row r="129">
          <cell r="D129">
            <v>40544</v>
          </cell>
          <cell r="E129">
            <v>4.327</v>
          </cell>
          <cell r="F129">
            <v>-0.19</v>
          </cell>
          <cell r="G129">
            <v>-0.1275</v>
          </cell>
          <cell r="H129">
            <v>-0.28999999999999998</v>
          </cell>
          <cell r="I129">
            <v>-0.625</v>
          </cell>
          <cell r="J129">
            <v>0.12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6.9912295413339001E-2</v>
          </cell>
          <cell r="O129">
            <v>0.13</v>
          </cell>
          <cell r="P129">
            <v>-0.14499999999999999</v>
          </cell>
          <cell r="Q129">
            <v>-0.14000000000000001</v>
          </cell>
          <cell r="R129">
            <v>0</v>
          </cell>
          <cell r="S129">
            <v>0.22500000000000001</v>
          </cell>
        </row>
        <row r="130">
          <cell r="D130">
            <v>40575</v>
          </cell>
          <cell r="E130">
            <v>4.2169999999999996</v>
          </cell>
          <cell r="F130">
            <v>-0.19</v>
          </cell>
          <cell r="G130">
            <v>-0.1275</v>
          </cell>
          <cell r="H130">
            <v>-0.28999999999999998</v>
          </cell>
          <cell r="I130">
            <v>-0.625</v>
          </cell>
          <cell r="J130">
            <v>0.12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6.9920251675074999E-2</v>
          </cell>
          <cell r="O130">
            <v>0</v>
          </cell>
          <cell r="P130">
            <v>-0.13750000000000001</v>
          </cell>
          <cell r="Q130">
            <v>-0.13250000000000001</v>
          </cell>
          <cell r="R130">
            <v>0</v>
          </cell>
          <cell r="S130">
            <v>0.28999999999999998</v>
          </cell>
        </row>
        <row r="131">
          <cell r="D131">
            <v>40603</v>
          </cell>
          <cell r="E131">
            <v>4.1070000000000002</v>
          </cell>
          <cell r="F131">
            <v>-0.19</v>
          </cell>
          <cell r="G131">
            <v>-0.13250000000000001</v>
          </cell>
          <cell r="H131">
            <v>-0.28999999999999998</v>
          </cell>
          <cell r="I131">
            <v>-0.625</v>
          </cell>
          <cell r="J131">
            <v>0.12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6.9927437976015E-2</v>
          </cell>
          <cell r="O131">
            <v>-0.18</v>
          </cell>
          <cell r="P131">
            <v>-0.13500000000000001</v>
          </cell>
          <cell r="Q131">
            <v>-0.13</v>
          </cell>
          <cell r="R131">
            <v>0</v>
          </cell>
          <cell r="S131">
            <v>0.28499999999999998</v>
          </cell>
        </row>
        <row r="132">
          <cell r="D132">
            <v>40634</v>
          </cell>
          <cell r="E132">
            <v>3.992</v>
          </cell>
          <cell r="F132">
            <v>-0.19</v>
          </cell>
          <cell r="G132">
            <v>-0.12</v>
          </cell>
          <cell r="H132">
            <v>0</v>
          </cell>
          <cell r="I132">
            <v>-0.625</v>
          </cell>
          <cell r="J132">
            <v>0.29499999999999998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6.9935394237790993E-2</v>
          </cell>
          <cell r="O132">
            <v>-0.28999999999999998</v>
          </cell>
          <cell r="P132">
            <v>-0.14000000000000001</v>
          </cell>
          <cell r="Q132">
            <v>-0.13500000000000001</v>
          </cell>
          <cell r="R132">
            <v>0</v>
          </cell>
          <cell r="S132">
            <v>0.185</v>
          </cell>
        </row>
        <row r="133">
          <cell r="D133">
            <v>40664</v>
          </cell>
          <cell r="E133">
            <v>3.9510000000000001</v>
          </cell>
          <cell r="F133">
            <v>-0.19</v>
          </cell>
          <cell r="G133">
            <v>-0.12</v>
          </cell>
          <cell r="H133">
            <v>0</v>
          </cell>
          <cell r="I133">
            <v>-0.625</v>
          </cell>
          <cell r="J133">
            <v>0.29499999999999998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6.9943093845981005E-2</v>
          </cell>
          <cell r="O133">
            <v>-0.28999999999999998</v>
          </cell>
          <cell r="P133">
            <v>-0.14000000000000001</v>
          </cell>
          <cell r="Q133">
            <v>-0.13500000000000001</v>
          </cell>
          <cell r="R133">
            <v>0</v>
          </cell>
          <cell r="S133">
            <v>0.185</v>
          </cell>
        </row>
        <row r="134">
          <cell r="D134">
            <v>40695</v>
          </cell>
          <cell r="E134">
            <v>3.9660000000000002</v>
          </cell>
          <cell r="F134">
            <v>-0.19</v>
          </cell>
          <cell r="G134">
            <v>-0.12</v>
          </cell>
          <cell r="H134">
            <v>0</v>
          </cell>
          <cell r="I134">
            <v>-0.625</v>
          </cell>
          <cell r="J134">
            <v>0.29499999999999998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6.9951050107796994E-2</v>
          </cell>
          <cell r="O134">
            <v>-0.28999999999999998</v>
          </cell>
          <cell r="P134">
            <v>-0.14000000000000001</v>
          </cell>
          <cell r="Q134">
            <v>-0.13500000000000001</v>
          </cell>
          <cell r="R134">
            <v>0</v>
          </cell>
          <cell r="S134">
            <v>0.185</v>
          </cell>
        </row>
        <row r="135">
          <cell r="D135">
            <v>40725</v>
          </cell>
          <cell r="E135">
            <v>3.9740000000000002</v>
          </cell>
          <cell r="F135">
            <v>-0.19</v>
          </cell>
          <cell r="G135">
            <v>-0.12</v>
          </cell>
          <cell r="H135">
            <v>0</v>
          </cell>
          <cell r="I135">
            <v>-0.625</v>
          </cell>
          <cell r="J135">
            <v>0.29499999999999998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6.9958749716027002E-2</v>
          </cell>
          <cell r="O135">
            <v>-0.28999999999999998</v>
          </cell>
          <cell r="P135">
            <v>-0.14000000000000001</v>
          </cell>
          <cell r="Q135">
            <v>-0.13500000000000001</v>
          </cell>
          <cell r="R135">
            <v>0</v>
          </cell>
          <cell r="S135">
            <v>0.185</v>
          </cell>
        </row>
        <row r="136">
          <cell r="D136">
            <v>40756</v>
          </cell>
          <cell r="E136">
            <v>3.9910000000000001</v>
          </cell>
          <cell r="F136">
            <v>-0.19</v>
          </cell>
          <cell r="G136">
            <v>-0.12</v>
          </cell>
          <cell r="H136">
            <v>0</v>
          </cell>
          <cell r="I136">
            <v>-0.625</v>
          </cell>
          <cell r="J136">
            <v>0.29499999999999998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6.9966705977884999E-2</v>
          </cell>
          <cell r="O136">
            <v>-0.28999999999999998</v>
          </cell>
          <cell r="P136">
            <v>-0.14000000000000001</v>
          </cell>
          <cell r="Q136">
            <v>-0.13500000000000001</v>
          </cell>
          <cell r="R136">
            <v>0</v>
          </cell>
          <cell r="S136">
            <v>0.185</v>
          </cell>
        </row>
        <row r="137">
          <cell r="D137">
            <v>40787</v>
          </cell>
          <cell r="E137">
            <v>4.0090000000000003</v>
          </cell>
          <cell r="F137">
            <v>-0.19</v>
          </cell>
          <cell r="G137">
            <v>-0.12</v>
          </cell>
          <cell r="H137">
            <v>0</v>
          </cell>
          <cell r="I137">
            <v>-0.625</v>
          </cell>
          <cell r="J137">
            <v>0.29499999999999998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6.9974662239763993E-2</v>
          </cell>
          <cell r="O137">
            <v>-0.28999999999999998</v>
          </cell>
          <cell r="P137">
            <v>-0.14000000000000001</v>
          </cell>
          <cell r="Q137">
            <v>-0.13500000000000001</v>
          </cell>
          <cell r="R137">
            <v>0</v>
          </cell>
          <cell r="S137">
            <v>0.185</v>
          </cell>
        </row>
        <row r="138">
          <cell r="D138">
            <v>40817</v>
          </cell>
          <cell r="E138">
            <v>4.0289999999999999</v>
          </cell>
          <cell r="F138">
            <v>-0.19</v>
          </cell>
          <cell r="G138">
            <v>-0.12</v>
          </cell>
          <cell r="H138">
            <v>0</v>
          </cell>
          <cell r="I138">
            <v>-0.625</v>
          </cell>
          <cell r="J138">
            <v>0.29499999999999998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6.9982361848052996E-2</v>
          </cell>
          <cell r="O138">
            <v>-0.28999999999999998</v>
          </cell>
          <cell r="P138">
            <v>-0.14000000000000001</v>
          </cell>
          <cell r="Q138">
            <v>-0.13500000000000001</v>
          </cell>
          <cell r="R138">
            <v>0</v>
          </cell>
          <cell r="S138">
            <v>0.185</v>
          </cell>
        </row>
        <row r="139">
          <cell r="D139">
            <v>40848</v>
          </cell>
          <cell r="E139">
            <v>4.1669999999999998</v>
          </cell>
          <cell r="F139">
            <v>-0.19</v>
          </cell>
          <cell r="G139">
            <v>-0.13250000000000001</v>
          </cell>
          <cell r="H139">
            <v>0</v>
          </cell>
          <cell r="I139">
            <v>-0.625</v>
          </cell>
          <cell r="J139">
            <v>0.12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6.9990318109973998E-2</v>
          </cell>
          <cell r="O139">
            <v>0</v>
          </cell>
          <cell r="P139">
            <v>-0.14000000000000001</v>
          </cell>
          <cell r="Q139">
            <v>-0.13500000000000001</v>
          </cell>
          <cell r="R139">
            <v>0</v>
          </cell>
          <cell r="S139">
            <v>0.215</v>
          </cell>
        </row>
        <row r="140">
          <cell r="D140">
            <v>40878</v>
          </cell>
          <cell r="E140">
            <v>4.3079999999999998</v>
          </cell>
          <cell r="F140">
            <v>-0.19</v>
          </cell>
          <cell r="G140">
            <v>-0.1275</v>
          </cell>
          <cell r="H140">
            <v>0</v>
          </cell>
          <cell r="I140">
            <v>-0.625</v>
          </cell>
          <cell r="J140">
            <v>0.12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6.9998017718302996E-2</v>
          </cell>
          <cell r="O140">
            <v>0.06</v>
          </cell>
          <cell r="P140">
            <v>-0.14249999999999999</v>
          </cell>
          <cell r="Q140">
            <v>-0.13750000000000001</v>
          </cell>
          <cell r="R140">
            <v>0</v>
          </cell>
          <cell r="S140">
            <v>0.21</v>
          </cell>
        </row>
        <row r="141">
          <cell r="D141">
            <v>40909</v>
          </cell>
          <cell r="E141">
            <v>4.407</v>
          </cell>
          <cell r="F141">
            <v>-0.19</v>
          </cell>
          <cell r="G141">
            <v>-0.1275</v>
          </cell>
          <cell r="H141">
            <v>0</v>
          </cell>
          <cell r="I141">
            <v>-0.625</v>
          </cell>
          <cell r="J141">
            <v>0.12</v>
          </cell>
          <cell r="K141">
            <v>0</v>
          </cell>
          <cell r="L141">
            <v>0</v>
          </cell>
          <cell r="M141">
            <v>5.0000000000000001E-3</v>
          </cell>
          <cell r="N141">
            <v>7.0005973980263994E-2</v>
          </cell>
          <cell r="O141">
            <v>0.13</v>
          </cell>
          <cell r="P141">
            <v>-0.14499999999999999</v>
          </cell>
          <cell r="Q141">
            <v>-0.14000000000000001</v>
          </cell>
          <cell r="R141">
            <v>0</v>
          </cell>
          <cell r="S141">
            <v>0.22500000000000001</v>
          </cell>
        </row>
        <row r="142">
          <cell r="D142">
            <v>40940</v>
          </cell>
          <cell r="E142">
            <v>4.2969999999999997</v>
          </cell>
          <cell r="F142">
            <v>-0.19</v>
          </cell>
          <cell r="G142">
            <v>-0.1275</v>
          </cell>
          <cell r="H142">
            <v>0</v>
          </cell>
          <cell r="I142">
            <v>-0.625</v>
          </cell>
          <cell r="J142">
            <v>0.12</v>
          </cell>
          <cell r="K142">
            <v>0</v>
          </cell>
          <cell r="L142">
            <v>0</v>
          </cell>
          <cell r="M142">
            <v>5.0000000000000001E-3</v>
          </cell>
          <cell r="N142">
            <v>7.0013930242247002E-2</v>
          </cell>
          <cell r="O142">
            <v>0</v>
          </cell>
          <cell r="P142">
            <v>-0.13750000000000001</v>
          </cell>
          <cell r="Q142">
            <v>-0.13250000000000001</v>
          </cell>
          <cell r="R142">
            <v>0</v>
          </cell>
          <cell r="S142">
            <v>0.28999999999999998</v>
          </cell>
        </row>
        <row r="143">
          <cell r="D143">
            <v>40969</v>
          </cell>
          <cell r="E143">
            <v>4.1870000000000003</v>
          </cell>
          <cell r="F143">
            <v>-0.19</v>
          </cell>
          <cell r="G143">
            <v>-0.13250000000000001</v>
          </cell>
          <cell r="H143">
            <v>0</v>
          </cell>
          <cell r="I143">
            <v>-0.625</v>
          </cell>
          <cell r="J143">
            <v>0.12</v>
          </cell>
          <cell r="K143">
            <v>0</v>
          </cell>
          <cell r="L143">
            <v>0</v>
          </cell>
          <cell r="M143">
            <v>5.0000000000000001E-3</v>
          </cell>
          <cell r="N143">
            <v>7.0021373197023007E-2</v>
          </cell>
          <cell r="O143">
            <v>-0.18</v>
          </cell>
          <cell r="P143">
            <v>-0.13500000000000001</v>
          </cell>
          <cell r="Q143">
            <v>-0.13</v>
          </cell>
          <cell r="R143">
            <v>0</v>
          </cell>
          <cell r="S143">
            <v>0.28499999999999998</v>
          </cell>
        </row>
        <row r="144">
          <cell r="D144">
            <v>41000</v>
          </cell>
          <cell r="E144">
            <v>4.0720000000000001</v>
          </cell>
          <cell r="F144">
            <v>-0.19</v>
          </cell>
          <cell r="G144">
            <v>-0.12</v>
          </cell>
          <cell r="H144">
            <v>0</v>
          </cell>
          <cell r="I144">
            <v>-0.625</v>
          </cell>
          <cell r="J144">
            <v>0.29499999999999998</v>
          </cell>
          <cell r="K144">
            <v>0</v>
          </cell>
          <cell r="L144">
            <v>0</v>
          </cell>
          <cell r="M144">
            <v>5.0000000000000001E-3</v>
          </cell>
          <cell r="N144">
            <v>7.0029329459045997E-2</v>
          </cell>
          <cell r="O144">
            <v>-0.28999999999999998</v>
          </cell>
          <cell r="P144">
            <v>-0.14000000000000001</v>
          </cell>
          <cell r="Q144">
            <v>-0.13500000000000001</v>
          </cell>
          <cell r="R144">
            <v>0</v>
          </cell>
          <cell r="S144">
            <v>0.185</v>
          </cell>
        </row>
        <row r="145">
          <cell r="D145">
            <v>41030</v>
          </cell>
          <cell r="E145">
            <v>4.0309999999999997</v>
          </cell>
          <cell r="F145">
            <v>-0.19</v>
          </cell>
          <cell r="G145">
            <v>-0.12</v>
          </cell>
          <cell r="H145">
            <v>0</v>
          </cell>
          <cell r="I145">
            <v>-0.625</v>
          </cell>
          <cell r="J145">
            <v>0.29499999999999998</v>
          </cell>
          <cell r="K145">
            <v>0</v>
          </cell>
          <cell r="L145">
            <v>0</v>
          </cell>
          <cell r="M145">
            <v>5.0000000000000001E-3</v>
          </cell>
          <cell r="N145">
            <v>7.0037029067474998E-2</v>
          </cell>
          <cell r="O145">
            <v>-0.28999999999999998</v>
          </cell>
          <cell r="P145">
            <v>-0.14000000000000001</v>
          </cell>
          <cell r="Q145">
            <v>-0.13500000000000001</v>
          </cell>
          <cell r="R145">
            <v>0</v>
          </cell>
          <cell r="S145">
            <v>0.185</v>
          </cell>
        </row>
        <row r="146">
          <cell r="D146">
            <v>41061</v>
          </cell>
          <cell r="E146">
            <v>4.0460000000000003</v>
          </cell>
          <cell r="F146">
            <v>-0.19</v>
          </cell>
          <cell r="G146">
            <v>-0.12</v>
          </cell>
          <cell r="H146">
            <v>0</v>
          </cell>
          <cell r="I146">
            <v>-0.625</v>
          </cell>
          <cell r="J146">
            <v>0.29499999999999998</v>
          </cell>
          <cell r="K146">
            <v>0</v>
          </cell>
          <cell r="L146">
            <v>0</v>
          </cell>
          <cell r="M146">
            <v>5.0000000000000001E-3</v>
          </cell>
          <cell r="N146">
            <v>7.0044985329538997E-2</v>
          </cell>
          <cell r="O146">
            <v>-0.28999999999999998</v>
          </cell>
          <cell r="P146">
            <v>-0.14000000000000001</v>
          </cell>
          <cell r="Q146">
            <v>-0.13500000000000001</v>
          </cell>
          <cell r="R146">
            <v>0</v>
          </cell>
          <cell r="S146">
            <v>0.185</v>
          </cell>
        </row>
        <row r="147">
          <cell r="D147">
            <v>41091</v>
          </cell>
          <cell r="E147">
            <v>4.0540000000000003</v>
          </cell>
          <cell r="F147">
            <v>-0.19</v>
          </cell>
          <cell r="G147">
            <v>-0.12</v>
          </cell>
          <cell r="H147">
            <v>0</v>
          </cell>
          <cell r="I147">
            <v>-0.625</v>
          </cell>
          <cell r="J147">
            <v>0.29499999999999998</v>
          </cell>
          <cell r="K147">
            <v>0</v>
          </cell>
          <cell r="L147">
            <v>0</v>
          </cell>
          <cell r="M147">
            <v>5.0000000000000001E-3</v>
          </cell>
          <cell r="N147">
            <v>7.0052684938006995E-2</v>
          </cell>
          <cell r="O147">
            <v>-0.28999999999999998</v>
          </cell>
          <cell r="P147">
            <v>-0.14000000000000001</v>
          </cell>
          <cell r="Q147">
            <v>-0.13500000000000001</v>
          </cell>
          <cell r="R147">
            <v>0</v>
          </cell>
          <cell r="S147">
            <v>0.185</v>
          </cell>
        </row>
        <row r="148">
          <cell r="D148">
            <v>41122</v>
          </cell>
          <cell r="E148">
            <v>4.0709999999999997</v>
          </cell>
          <cell r="F148">
            <v>-0.19</v>
          </cell>
          <cell r="G148">
            <v>-0.12</v>
          </cell>
          <cell r="H148">
            <v>0</v>
          </cell>
          <cell r="I148">
            <v>-0.625</v>
          </cell>
          <cell r="J148">
            <v>0.29499999999999998</v>
          </cell>
          <cell r="K148">
            <v>0</v>
          </cell>
          <cell r="L148">
            <v>0</v>
          </cell>
          <cell r="M148">
            <v>5.0000000000000001E-3</v>
          </cell>
          <cell r="N148">
            <v>7.0060641200112003E-2</v>
          </cell>
          <cell r="O148">
            <v>-0.28999999999999998</v>
          </cell>
          <cell r="P148">
            <v>-0.14000000000000001</v>
          </cell>
          <cell r="Q148">
            <v>-0.13500000000000001</v>
          </cell>
          <cell r="R148">
            <v>0</v>
          </cell>
          <cell r="S148">
            <v>0.185</v>
          </cell>
        </row>
        <row r="149">
          <cell r="D149">
            <v>41153</v>
          </cell>
          <cell r="E149">
            <v>4.0890000000000004</v>
          </cell>
          <cell r="F149">
            <v>-0.19</v>
          </cell>
          <cell r="G149">
            <v>-0.12</v>
          </cell>
          <cell r="H149">
            <v>0</v>
          </cell>
          <cell r="I149">
            <v>-0.625</v>
          </cell>
          <cell r="J149">
            <v>0.29499999999999998</v>
          </cell>
          <cell r="K149">
            <v>0</v>
          </cell>
          <cell r="L149">
            <v>0</v>
          </cell>
          <cell r="M149">
            <v>5.0000000000000001E-3</v>
          </cell>
          <cell r="N149">
            <v>7.0068597462237994E-2</v>
          </cell>
          <cell r="O149">
            <v>-0.28999999999999998</v>
          </cell>
          <cell r="P149">
            <v>-0.14000000000000001</v>
          </cell>
          <cell r="Q149">
            <v>-0.13500000000000001</v>
          </cell>
          <cell r="R149">
            <v>0</v>
          </cell>
          <cell r="S149">
            <v>0.185</v>
          </cell>
        </row>
        <row r="150">
          <cell r="D150">
            <v>41183</v>
          </cell>
          <cell r="E150">
            <v>4.109</v>
          </cell>
          <cell r="F150">
            <v>-0.19</v>
          </cell>
          <cell r="G150">
            <v>-0.12</v>
          </cell>
          <cell r="H150">
            <v>0</v>
          </cell>
          <cell r="I150">
            <v>-0.625</v>
          </cell>
          <cell r="J150">
            <v>0.29499999999999998</v>
          </cell>
          <cell r="K150">
            <v>0</v>
          </cell>
          <cell r="L150">
            <v>0</v>
          </cell>
          <cell r="M150">
            <v>5.0000000000000001E-3</v>
          </cell>
          <cell r="N150">
            <v>7.0076297070766999E-2</v>
          </cell>
          <cell r="O150">
            <v>-0.28999999999999998</v>
          </cell>
          <cell r="P150">
            <v>-0.14000000000000001</v>
          </cell>
          <cell r="Q150">
            <v>-0.13500000000000001</v>
          </cell>
          <cell r="R150">
            <v>0</v>
          </cell>
          <cell r="S150">
            <v>0.185</v>
          </cell>
        </row>
        <row r="151">
          <cell r="D151">
            <v>41214</v>
          </cell>
          <cell r="E151">
            <v>4.2469999999999999</v>
          </cell>
          <cell r="F151">
            <v>-0.19</v>
          </cell>
          <cell r="G151">
            <v>-0.13250000000000001</v>
          </cell>
          <cell r="H151">
            <v>0</v>
          </cell>
          <cell r="I151">
            <v>-0.625</v>
          </cell>
          <cell r="J151">
            <v>0.12</v>
          </cell>
          <cell r="K151">
            <v>0</v>
          </cell>
          <cell r="L151">
            <v>0</v>
          </cell>
          <cell r="M151">
            <v>5.0000000000000001E-3</v>
          </cell>
          <cell r="N151">
            <v>7.0084253332933999E-2</v>
          </cell>
          <cell r="O151">
            <v>0</v>
          </cell>
          <cell r="P151">
            <v>-0.14000000000000001</v>
          </cell>
          <cell r="Q151">
            <v>-0.13500000000000001</v>
          </cell>
          <cell r="R151">
            <v>0</v>
          </cell>
          <cell r="S151">
            <v>0.215</v>
          </cell>
        </row>
        <row r="152">
          <cell r="D152">
            <v>41244</v>
          </cell>
          <cell r="E152">
            <v>4.3879999999999999</v>
          </cell>
          <cell r="F152">
            <v>-0.19</v>
          </cell>
          <cell r="G152">
            <v>-0.1275</v>
          </cell>
          <cell r="H152">
            <v>0</v>
          </cell>
          <cell r="I152">
            <v>-0.625</v>
          </cell>
          <cell r="J152">
            <v>0.12</v>
          </cell>
          <cell r="K152">
            <v>0</v>
          </cell>
          <cell r="L152">
            <v>0</v>
          </cell>
          <cell r="M152">
            <v>5.0000000000000001E-3</v>
          </cell>
          <cell r="N152">
            <v>7.0091952941503E-2</v>
          </cell>
          <cell r="O152">
            <v>0.06</v>
          </cell>
          <cell r="P152">
            <v>-0.14249999999999999</v>
          </cell>
          <cell r="Q152">
            <v>-0.13750000000000001</v>
          </cell>
          <cell r="R152">
            <v>0</v>
          </cell>
          <cell r="S152">
            <v>0.21</v>
          </cell>
        </row>
        <row r="153">
          <cell r="D153">
            <v>41275</v>
          </cell>
          <cell r="E153">
            <v>4.492</v>
          </cell>
          <cell r="F153">
            <v>-0.19</v>
          </cell>
          <cell r="G153">
            <v>-0.1275</v>
          </cell>
          <cell r="H153">
            <v>0</v>
          </cell>
          <cell r="I153">
            <v>-0.625</v>
          </cell>
          <cell r="J153">
            <v>0.12</v>
          </cell>
          <cell r="K153">
            <v>0</v>
          </cell>
          <cell r="L153">
            <v>0</v>
          </cell>
          <cell r="M153">
            <v>5.0000000000000001E-3</v>
          </cell>
          <cell r="N153">
            <v>7.0099909203710994E-2</v>
          </cell>
          <cell r="O153">
            <v>0.13</v>
          </cell>
          <cell r="P153">
            <v>-0.14499999999999999</v>
          </cell>
          <cell r="Q153">
            <v>-0.14000000000000001</v>
          </cell>
          <cell r="R153">
            <v>0</v>
          </cell>
          <cell r="S153">
            <v>0.22500000000000001</v>
          </cell>
        </row>
        <row r="154">
          <cell r="D154">
            <v>41306</v>
          </cell>
          <cell r="E154">
            <v>4.3819999999999997</v>
          </cell>
          <cell r="F154">
            <v>-0.19</v>
          </cell>
          <cell r="G154">
            <v>-0.1275</v>
          </cell>
          <cell r="H154">
            <v>0</v>
          </cell>
          <cell r="I154">
            <v>-0.625</v>
          </cell>
          <cell r="J154">
            <v>0.12</v>
          </cell>
          <cell r="K154">
            <v>0</v>
          </cell>
          <cell r="L154">
            <v>0</v>
          </cell>
          <cell r="M154">
            <v>5.0000000000000001E-3</v>
          </cell>
          <cell r="N154">
            <v>7.0107865465940999E-2</v>
          </cell>
          <cell r="O154">
            <v>0</v>
          </cell>
          <cell r="P154">
            <v>-0.13750000000000001</v>
          </cell>
          <cell r="Q154">
            <v>-0.13250000000000001</v>
          </cell>
          <cell r="R154">
            <v>0</v>
          </cell>
          <cell r="S154">
            <v>0.28999999999999998</v>
          </cell>
        </row>
        <row r="155">
          <cell r="D155">
            <v>41334</v>
          </cell>
          <cell r="E155">
            <v>4.2720000000000002</v>
          </cell>
          <cell r="F155">
            <v>-0.19</v>
          </cell>
          <cell r="G155">
            <v>-0.13250000000000001</v>
          </cell>
          <cell r="H155">
            <v>0</v>
          </cell>
          <cell r="I155">
            <v>-0.625</v>
          </cell>
          <cell r="J155">
            <v>0.12</v>
          </cell>
          <cell r="K155">
            <v>0</v>
          </cell>
          <cell r="L155">
            <v>0</v>
          </cell>
          <cell r="M155">
            <v>5.0000000000000001E-3</v>
          </cell>
          <cell r="N155">
            <v>7.0115051767327005E-2</v>
          </cell>
          <cell r="O155">
            <v>-0.18</v>
          </cell>
          <cell r="P155">
            <v>-0.13500000000000001</v>
          </cell>
          <cell r="Q155">
            <v>-0.13</v>
          </cell>
          <cell r="R155">
            <v>0</v>
          </cell>
          <cell r="S155">
            <v>0.28499999999999998</v>
          </cell>
        </row>
        <row r="156">
          <cell r="D156">
            <v>41365</v>
          </cell>
          <cell r="E156">
            <v>4.157</v>
          </cell>
          <cell r="F156">
            <v>-0.19</v>
          </cell>
          <cell r="G156">
            <v>-0.12</v>
          </cell>
          <cell r="H156">
            <v>0</v>
          </cell>
          <cell r="I156">
            <v>-0.625</v>
          </cell>
          <cell r="J156">
            <v>0.29499999999999998</v>
          </cell>
          <cell r="K156">
            <v>0</v>
          </cell>
          <cell r="L156">
            <v>0</v>
          </cell>
          <cell r="M156">
            <v>5.0000000000000001E-3</v>
          </cell>
          <cell r="N156">
            <v>7.0123008029596007E-2</v>
          </cell>
          <cell r="O156">
            <v>-0.28999999999999998</v>
          </cell>
          <cell r="P156">
            <v>-0.14000000000000001</v>
          </cell>
          <cell r="Q156">
            <v>-0.13500000000000001</v>
          </cell>
          <cell r="R156">
            <v>0</v>
          </cell>
          <cell r="S156">
            <v>0.185</v>
          </cell>
        </row>
        <row r="157">
          <cell r="D157">
            <v>41395</v>
          </cell>
          <cell r="E157">
            <v>4.1159999999999997</v>
          </cell>
          <cell r="F157">
            <v>-0.19</v>
          </cell>
          <cell r="G157">
            <v>-0.12</v>
          </cell>
          <cell r="H157">
            <v>0</v>
          </cell>
          <cell r="I157">
            <v>-0.625</v>
          </cell>
          <cell r="J157">
            <v>0.29499999999999998</v>
          </cell>
          <cell r="K157">
            <v>0</v>
          </cell>
          <cell r="L157">
            <v>0</v>
          </cell>
          <cell r="M157">
            <v>5.0000000000000001E-3</v>
          </cell>
          <cell r="N157">
            <v>7.0130707638262998E-2</v>
          </cell>
          <cell r="O157">
            <v>-0.28999999999999998</v>
          </cell>
          <cell r="P157">
            <v>-0.14000000000000001</v>
          </cell>
          <cell r="Q157">
            <v>-0.13500000000000001</v>
          </cell>
          <cell r="R157">
            <v>0</v>
          </cell>
          <cell r="S157">
            <v>0.185</v>
          </cell>
        </row>
        <row r="158">
          <cell r="D158">
            <v>41426</v>
          </cell>
          <cell r="E158">
            <v>4.1310000000000002</v>
          </cell>
          <cell r="F158">
            <v>-0.19</v>
          </cell>
          <cell r="G158">
            <v>-0.12</v>
          </cell>
          <cell r="H158">
            <v>0</v>
          </cell>
          <cell r="I158">
            <v>-0.625</v>
          </cell>
          <cell r="J158">
            <v>0.29499999999999998</v>
          </cell>
          <cell r="K158">
            <v>0</v>
          </cell>
          <cell r="L158">
            <v>0</v>
          </cell>
          <cell r="M158">
            <v>5.0000000000000001E-3</v>
          </cell>
          <cell r="N158">
            <v>7.0138663900573994E-2</v>
          </cell>
          <cell r="O158">
            <v>-0.28999999999999998</v>
          </cell>
          <cell r="P158">
            <v>-0.14000000000000001</v>
          </cell>
          <cell r="Q158">
            <v>-0.13500000000000001</v>
          </cell>
          <cell r="R158">
            <v>0</v>
          </cell>
          <cell r="S158">
            <v>0.185</v>
          </cell>
        </row>
        <row r="159">
          <cell r="D159">
            <v>41456</v>
          </cell>
          <cell r="E159">
            <v>4.1390000000000002</v>
          </cell>
          <cell r="F159">
            <v>-0.19</v>
          </cell>
          <cell r="G159">
            <v>-0.12</v>
          </cell>
          <cell r="H159">
            <v>0</v>
          </cell>
          <cell r="I159">
            <v>-0.625</v>
          </cell>
          <cell r="J159">
            <v>0.29499999999999998</v>
          </cell>
          <cell r="K159">
            <v>0</v>
          </cell>
          <cell r="L159">
            <v>0</v>
          </cell>
          <cell r="M159">
            <v>5.0000000000000001E-3</v>
          </cell>
          <cell r="N159">
            <v>7.0146363509280996E-2</v>
          </cell>
          <cell r="O159">
            <v>-0.28999999999999998</v>
          </cell>
          <cell r="P159">
            <v>-0.14000000000000001</v>
          </cell>
          <cell r="Q159">
            <v>-0.13500000000000001</v>
          </cell>
          <cell r="R159">
            <v>0</v>
          </cell>
          <cell r="S159">
            <v>0.185</v>
          </cell>
        </row>
        <row r="160">
          <cell r="D160">
            <v>41487</v>
          </cell>
          <cell r="E160">
            <v>4.1559999999999997</v>
          </cell>
          <cell r="F160">
            <v>-0.19</v>
          </cell>
          <cell r="G160">
            <v>-0.12</v>
          </cell>
          <cell r="H160">
            <v>0</v>
          </cell>
          <cell r="I160">
            <v>-0.625</v>
          </cell>
          <cell r="J160">
            <v>0.29499999999999998</v>
          </cell>
          <cell r="K160">
            <v>0</v>
          </cell>
          <cell r="L160">
            <v>0</v>
          </cell>
          <cell r="M160">
            <v>5.0000000000000001E-3</v>
          </cell>
          <cell r="N160">
            <v>7.0154319771632001E-2</v>
          </cell>
          <cell r="O160">
            <v>-0.28999999999999998</v>
          </cell>
          <cell r="P160">
            <v>-0.14000000000000001</v>
          </cell>
          <cell r="Q160">
            <v>-0.13500000000000001</v>
          </cell>
          <cell r="R160">
            <v>0</v>
          </cell>
          <cell r="S160">
            <v>0.185</v>
          </cell>
        </row>
        <row r="161">
          <cell r="D161">
            <v>41518</v>
          </cell>
          <cell r="E161">
            <v>4.1740000000000004</v>
          </cell>
          <cell r="F161">
            <v>-0.19</v>
          </cell>
          <cell r="G161">
            <v>-0.12</v>
          </cell>
          <cell r="H161">
            <v>0</v>
          </cell>
          <cell r="I161">
            <v>-0.625</v>
          </cell>
          <cell r="J161">
            <v>0.29499999999999998</v>
          </cell>
          <cell r="K161">
            <v>0</v>
          </cell>
          <cell r="L161">
            <v>0</v>
          </cell>
          <cell r="M161">
            <v>5.0000000000000001E-3</v>
          </cell>
          <cell r="N161">
            <v>7.0162276034005003E-2</v>
          </cell>
          <cell r="O161">
            <v>-0.28999999999999998</v>
          </cell>
          <cell r="P161">
            <v>-0.14000000000000001</v>
          </cell>
          <cell r="Q161">
            <v>-0.13500000000000001</v>
          </cell>
          <cell r="R161">
            <v>0</v>
          </cell>
          <cell r="S161">
            <v>0.185</v>
          </cell>
        </row>
        <row r="162">
          <cell r="D162">
            <v>41548</v>
          </cell>
          <cell r="E162">
            <v>4.194</v>
          </cell>
          <cell r="F162">
            <v>-0.19</v>
          </cell>
          <cell r="G162">
            <v>-0.12</v>
          </cell>
          <cell r="H162">
            <v>0</v>
          </cell>
          <cell r="I162">
            <v>-0.625</v>
          </cell>
          <cell r="J162">
            <v>0.29499999999999998</v>
          </cell>
          <cell r="K162">
            <v>0</v>
          </cell>
          <cell r="L162">
            <v>0</v>
          </cell>
          <cell r="M162">
            <v>5.0000000000000001E-3</v>
          </cell>
          <cell r="N162">
            <v>7.0169975642771998E-2</v>
          </cell>
          <cell r="O162">
            <v>-0.28999999999999998</v>
          </cell>
          <cell r="P162">
            <v>-0.14000000000000001</v>
          </cell>
          <cell r="Q162">
            <v>-0.13500000000000001</v>
          </cell>
          <cell r="R162">
            <v>0</v>
          </cell>
          <cell r="S162">
            <v>0.185</v>
          </cell>
        </row>
        <row r="163">
          <cell r="D163">
            <v>41579</v>
          </cell>
          <cell r="E163">
            <v>4.3319999999999999</v>
          </cell>
          <cell r="F163">
            <v>-0.19</v>
          </cell>
          <cell r="G163">
            <v>-0.13250000000000001</v>
          </cell>
          <cell r="H163">
            <v>0</v>
          </cell>
          <cell r="I163">
            <v>-0.625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7.0177931905185995E-2</v>
          </cell>
          <cell r="O163">
            <v>0</v>
          </cell>
          <cell r="P163">
            <v>-0.14000000000000001</v>
          </cell>
          <cell r="Q163">
            <v>-0.13500000000000001</v>
          </cell>
          <cell r="R163">
            <v>0</v>
          </cell>
          <cell r="S163">
            <v>0.215</v>
          </cell>
        </row>
        <row r="164">
          <cell r="D164">
            <v>41609</v>
          </cell>
          <cell r="E164">
            <v>4.4729999999999999</v>
          </cell>
          <cell r="F164">
            <v>-0.19</v>
          </cell>
          <cell r="G164">
            <v>-0.1275</v>
          </cell>
          <cell r="H164">
            <v>0</v>
          </cell>
          <cell r="I164">
            <v>-0.625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7.0185631513999994E-2</v>
          </cell>
          <cell r="O164">
            <v>0.06</v>
          </cell>
          <cell r="P164">
            <v>-0.14249999999999999</v>
          </cell>
          <cell r="Q164">
            <v>-0.13750000000000001</v>
          </cell>
          <cell r="R164">
            <v>0</v>
          </cell>
          <cell r="S164">
            <v>0.21</v>
          </cell>
        </row>
        <row r="165">
          <cell r="D165">
            <v>41640</v>
          </cell>
          <cell r="E165">
            <v>4.5819999999999999</v>
          </cell>
          <cell r="F165">
            <v>-0.19</v>
          </cell>
          <cell r="G165">
            <v>-0.1275</v>
          </cell>
          <cell r="H165">
            <v>0</v>
          </cell>
          <cell r="I165">
            <v>-0.625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7.0193587776448005E-2</v>
          </cell>
          <cell r="O165">
            <v>0.13</v>
          </cell>
          <cell r="P165">
            <v>-0.14499999999999999</v>
          </cell>
          <cell r="Q165">
            <v>-0.14000000000000001</v>
          </cell>
          <cell r="R165">
            <v>0</v>
          </cell>
          <cell r="S165">
            <v>0.22500000000000001</v>
          </cell>
        </row>
        <row r="166">
          <cell r="D166">
            <v>41671</v>
          </cell>
          <cell r="E166">
            <v>4.4720000000000004</v>
          </cell>
          <cell r="F166">
            <v>-0.19</v>
          </cell>
          <cell r="G166">
            <v>-0.1275</v>
          </cell>
          <cell r="H166">
            <v>0</v>
          </cell>
          <cell r="I166">
            <v>-0.625</v>
          </cell>
          <cell r="J166">
            <v>0.12</v>
          </cell>
          <cell r="K166">
            <v>0</v>
          </cell>
          <cell r="L166">
            <v>0</v>
          </cell>
          <cell r="M166">
            <v>5.0000000000000001E-3</v>
          </cell>
          <cell r="N166">
            <v>7.0201544038923994E-2</v>
          </cell>
          <cell r="O166">
            <v>0</v>
          </cell>
          <cell r="P166">
            <v>-0.13750000000000001</v>
          </cell>
          <cell r="Q166">
            <v>-0.13250000000000001</v>
          </cell>
          <cell r="R166">
            <v>0</v>
          </cell>
          <cell r="S166">
            <v>0.28999999999999998</v>
          </cell>
        </row>
        <row r="167">
          <cell r="D167">
            <v>41699</v>
          </cell>
          <cell r="E167">
            <v>4.3620000000000001</v>
          </cell>
          <cell r="F167">
            <v>-0.19</v>
          </cell>
          <cell r="G167">
            <v>-0.13250000000000001</v>
          </cell>
          <cell r="H167">
            <v>0</v>
          </cell>
          <cell r="I167">
            <v>-0.625</v>
          </cell>
          <cell r="J167">
            <v>0.12</v>
          </cell>
          <cell r="K167">
            <v>0</v>
          </cell>
          <cell r="L167">
            <v>0</v>
          </cell>
          <cell r="M167">
            <v>5.0000000000000001E-3</v>
          </cell>
          <cell r="N167">
            <v>7.0208730340533002E-2</v>
          </cell>
          <cell r="O167">
            <v>-0.18</v>
          </cell>
          <cell r="P167">
            <v>-0.13500000000000001</v>
          </cell>
          <cell r="Q167">
            <v>-0.13</v>
          </cell>
          <cell r="R167">
            <v>0</v>
          </cell>
          <cell r="S167">
            <v>0.28499999999999998</v>
          </cell>
        </row>
        <row r="168">
          <cell r="D168">
            <v>41730</v>
          </cell>
          <cell r="E168">
            <v>4.2469999999999999</v>
          </cell>
          <cell r="F168">
            <v>-0.19</v>
          </cell>
          <cell r="G168">
            <v>-0.12</v>
          </cell>
          <cell r="H168">
            <v>0</v>
          </cell>
          <cell r="I168">
            <v>-0.625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7.0216686603048001E-2</v>
          </cell>
          <cell r="O168">
            <v>-0.28999999999999998</v>
          </cell>
          <cell r="P168">
            <v>-0.14000000000000001</v>
          </cell>
          <cell r="Q168">
            <v>-0.13500000000000001</v>
          </cell>
          <cell r="R168">
            <v>0</v>
          </cell>
          <cell r="S168">
            <v>0.185</v>
          </cell>
        </row>
        <row r="169">
          <cell r="D169">
            <v>41760</v>
          </cell>
          <cell r="E169">
            <v>4.2060000000000004</v>
          </cell>
          <cell r="F169">
            <v>-0.19</v>
          </cell>
          <cell r="G169">
            <v>-0.12</v>
          </cell>
          <cell r="H169">
            <v>0</v>
          </cell>
          <cell r="I169">
            <v>-0.625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7.0224386211953996E-2</v>
          </cell>
          <cell r="O169">
            <v>-0.28999999999999998</v>
          </cell>
          <cell r="P169">
            <v>-0.14000000000000001</v>
          </cell>
          <cell r="Q169">
            <v>-0.13500000000000001</v>
          </cell>
          <cell r="R169">
            <v>0</v>
          </cell>
          <cell r="S169">
            <v>0.185</v>
          </cell>
        </row>
        <row r="170">
          <cell r="D170">
            <v>41791</v>
          </cell>
          <cell r="E170">
            <v>4.2210000000000001</v>
          </cell>
          <cell r="F170">
            <v>-0.19</v>
          </cell>
          <cell r="G170">
            <v>-0.12</v>
          </cell>
          <cell r="H170">
            <v>0</v>
          </cell>
          <cell r="I170">
            <v>-0.625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7.0232342474511003E-2</v>
          </cell>
          <cell r="O170">
            <v>-0.28999999999999998</v>
          </cell>
          <cell r="P170">
            <v>-0.14000000000000001</v>
          </cell>
          <cell r="Q170">
            <v>-0.13500000000000001</v>
          </cell>
          <cell r="R170">
            <v>0</v>
          </cell>
          <cell r="S170">
            <v>0.185</v>
          </cell>
        </row>
        <row r="171">
          <cell r="D171">
            <v>41821</v>
          </cell>
          <cell r="E171">
            <v>4.2290000000000001</v>
          </cell>
          <cell r="F171">
            <v>-0.19</v>
          </cell>
          <cell r="G171">
            <v>-0.12</v>
          </cell>
          <cell r="H171">
            <v>0</v>
          </cell>
          <cell r="I171">
            <v>-0.625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7.0240042083456994E-2</v>
          </cell>
          <cell r="O171">
            <v>-0.28999999999999998</v>
          </cell>
          <cell r="P171">
            <v>-0.14000000000000001</v>
          </cell>
          <cell r="Q171">
            <v>-0.13500000000000001</v>
          </cell>
          <cell r="R171">
            <v>0</v>
          </cell>
          <cell r="S171">
            <v>0.185</v>
          </cell>
        </row>
        <row r="172">
          <cell r="D172">
            <v>41852</v>
          </cell>
          <cell r="E172">
            <v>4.2460000000000004</v>
          </cell>
          <cell r="F172">
            <v>-0.19</v>
          </cell>
          <cell r="G172">
            <v>-0.12</v>
          </cell>
          <cell r="H172">
            <v>0</v>
          </cell>
          <cell r="I172">
            <v>-0.625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7.0247998346053997E-2</v>
          </cell>
          <cell r="O172">
            <v>-0.28999999999999998</v>
          </cell>
          <cell r="P172">
            <v>-0.14000000000000001</v>
          </cell>
          <cell r="Q172">
            <v>-0.13500000000000001</v>
          </cell>
          <cell r="R172">
            <v>0</v>
          </cell>
          <cell r="S172">
            <v>0.185</v>
          </cell>
        </row>
        <row r="173">
          <cell r="D173">
            <v>41883</v>
          </cell>
          <cell r="E173">
            <v>4.2640000000000002</v>
          </cell>
          <cell r="F173">
            <v>-0.19</v>
          </cell>
          <cell r="G173">
            <v>-0.12</v>
          </cell>
          <cell r="H173">
            <v>0</v>
          </cell>
          <cell r="I173">
            <v>-0.625</v>
          </cell>
          <cell r="J173">
            <v>0.29499999999999998</v>
          </cell>
          <cell r="K173">
            <v>0</v>
          </cell>
          <cell r="L173">
            <v>0</v>
          </cell>
          <cell r="M173">
            <v>5.0000000000000001E-3</v>
          </cell>
          <cell r="N173">
            <v>7.0255954608672996E-2</v>
          </cell>
          <cell r="O173">
            <v>-0.28999999999999998</v>
          </cell>
          <cell r="P173">
            <v>-0.14000000000000001</v>
          </cell>
          <cell r="Q173">
            <v>-0.13500000000000001</v>
          </cell>
          <cell r="R173">
            <v>0</v>
          </cell>
          <cell r="S173">
            <v>0.185</v>
          </cell>
        </row>
        <row r="174">
          <cell r="D174">
            <v>41913</v>
          </cell>
          <cell r="E174">
            <v>4.2839999999999998</v>
          </cell>
          <cell r="F174">
            <v>-0.19</v>
          </cell>
          <cell r="G174">
            <v>-0.12</v>
          </cell>
          <cell r="H174">
            <v>0</v>
          </cell>
          <cell r="I174">
            <v>-0.625</v>
          </cell>
          <cell r="J174">
            <v>0.29499999999999998</v>
          </cell>
          <cell r="K174">
            <v>0</v>
          </cell>
          <cell r="L174">
            <v>0</v>
          </cell>
          <cell r="M174">
            <v>5.0000000000000001E-3</v>
          </cell>
          <cell r="N174">
            <v>7.0263654217678995E-2</v>
          </cell>
          <cell r="O174">
            <v>-0.28999999999999998</v>
          </cell>
          <cell r="P174">
            <v>-0.14000000000000001</v>
          </cell>
          <cell r="Q174">
            <v>-0.13500000000000001</v>
          </cell>
          <cell r="R174">
            <v>0</v>
          </cell>
          <cell r="S174">
            <v>0.185</v>
          </cell>
        </row>
        <row r="175">
          <cell r="D175">
            <v>41944</v>
          </cell>
          <cell r="E175">
            <v>4.4219999999999997</v>
          </cell>
          <cell r="F175">
            <v>-0.19</v>
          </cell>
          <cell r="G175">
            <v>-0.13250000000000001</v>
          </cell>
          <cell r="H175">
            <v>0</v>
          </cell>
          <cell r="I175">
            <v>-0.625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7.0271610480339003E-2</v>
          </cell>
          <cell r="O175">
            <v>0</v>
          </cell>
          <cell r="P175">
            <v>-0.14000000000000001</v>
          </cell>
          <cell r="Q175">
            <v>-0.13500000000000001</v>
          </cell>
          <cell r="R175">
            <v>0</v>
          </cell>
          <cell r="S175">
            <v>0</v>
          </cell>
        </row>
        <row r="176">
          <cell r="D176">
            <v>41974</v>
          </cell>
          <cell r="E176">
            <v>4.5629999999999997</v>
          </cell>
          <cell r="F176">
            <v>-0.19</v>
          </cell>
          <cell r="G176">
            <v>-0.1275</v>
          </cell>
          <cell r="H176">
            <v>0</v>
          </cell>
          <cell r="I176">
            <v>-0.625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7.0279310089384997E-2</v>
          </cell>
          <cell r="O176">
            <v>0.06</v>
          </cell>
          <cell r="P176">
            <v>-0.14249999999999999</v>
          </cell>
          <cell r="Q176">
            <v>-0.13750000000000001</v>
          </cell>
          <cell r="R176">
            <v>0</v>
          </cell>
          <cell r="S176">
            <v>0</v>
          </cell>
        </row>
        <row r="177">
          <cell r="D177">
            <v>42005</v>
          </cell>
          <cell r="E177">
            <v>4.6769999999999996</v>
          </cell>
          <cell r="F177">
            <v>-0.19</v>
          </cell>
          <cell r="G177">
            <v>-0.1275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7.0287266352086E-2</v>
          </cell>
          <cell r="P177">
            <v>-0.14499999999999999</v>
          </cell>
          <cell r="Q177">
            <v>-0.14000000000000001</v>
          </cell>
          <cell r="R177">
            <v>0</v>
          </cell>
          <cell r="S177">
            <v>0</v>
          </cell>
        </row>
        <row r="178">
          <cell r="D178">
            <v>42036</v>
          </cell>
          <cell r="E178">
            <v>4.5670000000000002</v>
          </cell>
          <cell r="F178">
            <v>-0.19</v>
          </cell>
          <cell r="G178">
            <v>-0.1275</v>
          </cell>
          <cell r="H178">
            <v>0</v>
          </cell>
          <cell r="J178">
            <v>0.12</v>
          </cell>
          <cell r="K178">
            <v>0</v>
          </cell>
          <cell r="L178">
            <v>0</v>
          </cell>
          <cell r="M178">
            <v>5.0000000000000001E-3</v>
          </cell>
          <cell r="N178">
            <v>7.0295222614808001E-2</v>
          </cell>
          <cell r="P178">
            <v>-0.13750000000000001</v>
          </cell>
          <cell r="Q178">
            <v>-0.13250000000000001</v>
          </cell>
          <cell r="R178">
            <v>0</v>
          </cell>
          <cell r="S178">
            <v>0</v>
          </cell>
        </row>
        <row r="179">
          <cell r="D179">
            <v>42064</v>
          </cell>
          <cell r="E179">
            <v>4.4569999999999999</v>
          </cell>
          <cell r="F179">
            <v>-0.19</v>
          </cell>
          <cell r="G179">
            <v>-0.13250000000000001</v>
          </cell>
          <cell r="H179">
            <v>0</v>
          </cell>
          <cell r="J179">
            <v>0.12</v>
          </cell>
          <cell r="K179">
            <v>0</v>
          </cell>
          <cell r="L179">
            <v>0</v>
          </cell>
          <cell r="M179">
            <v>5.0000000000000001E-3</v>
          </cell>
          <cell r="N179">
            <v>7.0302408916638998E-2</v>
          </cell>
          <cell r="P179">
            <v>-0.13500000000000001</v>
          </cell>
          <cell r="Q179">
            <v>-0.13</v>
          </cell>
          <cell r="R179">
            <v>0</v>
          </cell>
          <cell r="S179">
            <v>0</v>
          </cell>
        </row>
        <row r="180">
          <cell r="D180">
            <v>42095</v>
          </cell>
          <cell r="E180">
            <v>4.3419999999999996</v>
          </cell>
          <cell r="F180">
            <v>-0.19</v>
          </cell>
          <cell r="G180">
            <v>-0.12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7.0310365179400994E-2</v>
          </cell>
          <cell r="P180">
            <v>-0.14000000000000001</v>
          </cell>
          <cell r="Q180">
            <v>-0.13500000000000001</v>
          </cell>
          <cell r="R180">
            <v>0</v>
          </cell>
          <cell r="S180">
            <v>0</v>
          </cell>
        </row>
        <row r="181">
          <cell r="D181">
            <v>42125</v>
          </cell>
          <cell r="E181">
            <v>4.3010000000000002</v>
          </cell>
          <cell r="F181">
            <v>-0.19</v>
          </cell>
          <cell r="G181">
            <v>-0.12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7.0318064788546006E-2</v>
          </cell>
          <cell r="P181">
            <v>-0.14000000000000001</v>
          </cell>
          <cell r="Q181">
            <v>-0.13500000000000001</v>
          </cell>
          <cell r="R181">
            <v>0</v>
          </cell>
          <cell r="S181">
            <v>0</v>
          </cell>
        </row>
        <row r="182">
          <cell r="D182">
            <v>42156</v>
          </cell>
          <cell r="E182">
            <v>4.3159999999999998</v>
          </cell>
          <cell r="F182">
            <v>-0.19</v>
          </cell>
          <cell r="G182">
            <v>-0.12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7.0326021051348997E-2</v>
          </cell>
          <cell r="P182">
            <v>-0.14000000000000001</v>
          </cell>
          <cell r="Q182">
            <v>-0.13500000000000001</v>
          </cell>
          <cell r="R182">
            <v>0</v>
          </cell>
          <cell r="S182">
            <v>0</v>
          </cell>
        </row>
        <row r="183">
          <cell r="D183">
            <v>42186</v>
          </cell>
          <cell r="E183">
            <v>4.3239999999999998</v>
          </cell>
          <cell r="F183">
            <v>-0.19</v>
          </cell>
          <cell r="G183">
            <v>-0.12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7.0333720660533006E-2</v>
          </cell>
          <cell r="P183">
            <v>-0.14000000000000001</v>
          </cell>
          <cell r="Q183">
            <v>-0.13500000000000001</v>
          </cell>
          <cell r="R183">
            <v>0</v>
          </cell>
          <cell r="S183">
            <v>0</v>
          </cell>
        </row>
        <row r="184">
          <cell r="D184">
            <v>42217</v>
          </cell>
          <cell r="E184">
            <v>4.3410000000000002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7.0341676923378005E-2</v>
          </cell>
          <cell r="P184">
            <v>-0.14000000000000001</v>
          </cell>
          <cell r="Q184">
            <v>-0.13500000000000001</v>
          </cell>
          <cell r="R184">
            <v>0</v>
          </cell>
          <cell r="S184">
            <v>0</v>
          </cell>
        </row>
        <row r="185">
          <cell r="D185">
            <v>42248</v>
          </cell>
          <cell r="E185">
            <v>4.359</v>
          </cell>
          <cell r="F185">
            <v>-0.19</v>
          </cell>
          <cell r="G185">
            <v>0</v>
          </cell>
          <cell r="H185">
            <v>0</v>
          </cell>
          <cell r="J185">
            <v>0.29499999999999998</v>
          </cell>
          <cell r="K185">
            <v>0</v>
          </cell>
          <cell r="L185">
            <v>0</v>
          </cell>
          <cell r="M185">
            <v>5.0000000000000001E-3</v>
          </cell>
          <cell r="N185">
            <v>7.0349633186243002E-2</v>
          </cell>
          <cell r="P185">
            <v>-0.14000000000000001</v>
          </cell>
          <cell r="Q185">
            <v>-0.13500000000000001</v>
          </cell>
          <cell r="R185">
            <v>0</v>
          </cell>
          <cell r="S185">
            <v>0</v>
          </cell>
        </row>
        <row r="186">
          <cell r="D186">
            <v>42278</v>
          </cell>
          <cell r="E186">
            <v>4.3789999999999996</v>
          </cell>
          <cell r="F186">
            <v>-0.19</v>
          </cell>
          <cell r="G186">
            <v>0</v>
          </cell>
          <cell r="H186">
            <v>0</v>
          </cell>
          <cell r="J186">
            <v>0.29499999999999998</v>
          </cell>
          <cell r="K186">
            <v>0</v>
          </cell>
          <cell r="L186">
            <v>0</v>
          </cell>
          <cell r="M186">
            <v>5.0000000000000001E-3</v>
          </cell>
          <cell r="N186">
            <v>7.0357332795487004E-2</v>
          </cell>
          <cell r="P186">
            <v>-0.14000000000000001</v>
          </cell>
          <cell r="Q186">
            <v>-0.13500000000000001</v>
          </cell>
          <cell r="R186">
            <v>0</v>
          </cell>
          <cell r="S186">
            <v>0</v>
          </cell>
        </row>
        <row r="187">
          <cell r="D187">
            <v>42309</v>
          </cell>
          <cell r="E187">
            <v>4.5170000000000003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7.0365289058393996E-2</v>
          </cell>
          <cell r="P187">
            <v>-0.14000000000000001</v>
          </cell>
          <cell r="Q187">
            <v>-0.13500000000000001</v>
          </cell>
          <cell r="R187">
            <v>0</v>
          </cell>
          <cell r="S187">
            <v>0</v>
          </cell>
        </row>
        <row r="188">
          <cell r="D188">
            <v>42339</v>
          </cell>
          <cell r="E188">
            <v>4.6580000000000004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7.0372988667677994E-2</v>
          </cell>
          <cell r="P188">
            <v>-0.14249999999999999</v>
          </cell>
          <cell r="Q188">
            <v>-0.13750000000000001</v>
          </cell>
          <cell r="R188">
            <v>0</v>
          </cell>
          <cell r="S188">
            <v>0</v>
          </cell>
        </row>
        <row r="189">
          <cell r="D189">
            <v>42370</v>
          </cell>
          <cell r="E189">
            <v>4.7770000000000001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7.0380944930624995E-2</v>
          </cell>
          <cell r="P189">
            <v>-0.14499999999999999</v>
          </cell>
          <cell r="Q189">
            <v>-0.14000000000000001</v>
          </cell>
          <cell r="R189">
            <v>0</v>
          </cell>
          <cell r="S189">
            <v>0</v>
          </cell>
        </row>
        <row r="190">
          <cell r="D190">
            <v>42401</v>
          </cell>
          <cell r="E190">
            <v>4.6669999999999998</v>
          </cell>
          <cell r="F190">
            <v>-0.19</v>
          </cell>
          <cell r="G190">
            <v>0</v>
          </cell>
          <cell r="H190">
            <v>0</v>
          </cell>
          <cell r="J190">
            <v>0.12</v>
          </cell>
          <cell r="K190">
            <v>0</v>
          </cell>
          <cell r="L190">
            <v>0</v>
          </cell>
          <cell r="M190">
            <v>5.0000000000000001E-3</v>
          </cell>
          <cell r="N190">
            <v>7.0388901193594006E-2</v>
          </cell>
          <cell r="P190">
            <v>-0.13750000000000001</v>
          </cell>
          <cell r="Q190">
            <v>-0.13250000000000001</v>
          </cell>
          <cell r="R190">
            <v>0</v>
          </cell>
          <cell r="S190">
            <v>0</v>
          </cell>
        </row>
        <row r="191">
          <cell r="D191">
            <v>42430</v>
          </cell>
          <cell r="E191">
            <v>4.5570000000000004</v>
          </cell>
          <cell r="F191">
            <v>-0.19</v>
          </cell>
          <cell r="G191">
            <v>0</v>
          </cell>
          <cell r="H191">
            <v>0</v>
          </cell>
          <cell r="J191">
            <v>0.12</v>
          </cell>
          <cell r="K191">
            <v>0</v>
          </cell>
          <cell r="L191">
            <v>0</v>
          </cell>
          <cell r="M191">
            <v>5.0000000000000001E-3</v>
          </cell>
          <cell r="N191">
            <v>7.0396344149292994E-2</v>
          </cell>
          <cell r="P191">
            <v>-0.13500000000000001</v>
          </cell>
          <cell r="Q191">
            <v>-0.13</v>
          </cell>
          <cell r="R191">
            <v>0</v>
          </cell>
          <cell r="S191">
            <v>0</v>
          </cell>
        </row>
        <row r="192">
          <cell r="D192">
            <v>42461</v>
          </cell>
          <cell r="E192">
            <v>4.4420000000000002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7.0404300412302001E-2</v>
          </cell>
          <cell r="P192">
            <v>-0.14000000000000001</v>
          </cell>
          <cell r="Q192">
            <v>-0.13500000000000001</v>
          </cell>
          <cell r="R192">
            <v>0</v>
          </cell>
          <cell r="S192">
            <v>0</v>
          </cell>
        </row>
        <row r="193">
          <cell r="D193">
            <v>42491</v>
          </cell>
          <cell r="E193">
            <v>4.4009999999999998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7.0412000021685003E-2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D194">
            <v>42522</v>
          </cell>
          <cell r="E194">
            <v>4.4160000000000004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7.0419956284736004E-2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D195">
            <v>42552</v>
          </cell>
          <cell r="E195">
            <v>4.4240000000000004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7.0427655894159003E-2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D196">
            <v>42583</v>
          </cell>
          <cell r="E196">
            <v>4.4409999999999998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7.0435612157249999E-2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>
            <v>42614</v>
          </cell>
          <cell r="E197">
            <v>4.4589999999999996</v>
          </cell>
          <cell r="F197">
            <v>-0.19</v>
          </cell>
          <cell r="G197">
            <v>0</v>
          </cell>
          <cell r="H197">
            <v>0</v>
          </cell>
          <cell r="J197">
            <v>0.29499999999999998</v>
          </cell>
          <cell r="K197">
            <v>0</v>
          </cell>
          <cell r="L197">
            <v>0</v>
          </cell>
          <cell r="M197">
            <v>5.0000000000000001E-3</v>
          </cell>
          <cell r="N197">
            <v>7.0443568420361993E-2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D198">
            <v>42644</v>
          </cell>
          <cell r="E198">
            <v>4.4790000000000001</v>
          </cell>
          <cell r="F198">
            <v>-0.19</v>
          </cell>
          <cell r="G198">
            <v>0</v>
          </cell>
          <cell r="H198">
            <v>0</v>
          </cell>
          <cell r="J198">
            <v>0.29499999999999998</v>
          </cell>
          <cell r="K198">
            <v>0</v>
          </cell>
          <cell r="L198">
            <v>0</v>
          </cell>
          <cell r="M198">
            <v>5.0000000000000001E-3</v>
          </cell>
          <cell r="N198">
            <v>7.0451268029845998E-2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D199">
            <v>42675</v>
          </cell>
          <cell r="E199">
            <v>4.617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7.0459224293E-2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D200">
            <v>42705</v>
          </cell>
          <cell r="E200">
            <v>4.758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7.0466923902523002E-2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D201">
            <v>42736</v>
          </cell>
          <cell r="E201">
            <v>4.8795000000000002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5.0000000000000001E-3</v>
          </cell>
          <cell r="N201">
            <v>7.0474880165716999E-2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D202">
            <v>42767</v>
          </cell>
          <cell r="E202">
            <v>4.7694999999999999</v>
          </cell>
          <cell r="F202">
            <v>-0.19</v>
          </cell>
          <cell r="G202">
            <v>0</v>
          </cell>
          <cell r="H202">
            <v>0</v>
          </cell>
          <cell r="J202">
            <v>0.12</v>
          </cell>
          <cell r="K202">
            <v>0</v>
          </cell>
          <cell r="L202">
            <v>0</v>
          </cell>
          <cell r="M202">
            <v>5.0000000000000001E-3</v>
          </cell>
          <cell r="N202">
            <v>7.0482836428932993E-2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D203">
            <v>42795</v>
          </cell>
          <cell r="E203">
            <v>4.6595000000000004</v>
          </cell>
          <cell r="F203">
            <v>-0.19</v>
          </cell>
          <cell r="G203">
            <v>0</v>
          </cell>
          <cell r="H203">
            <v>0</v>
          </cell>
          <cell r="J203">
            <v>0.12</v>
          </cell>
          <cell r="K203">
            <v>0</v>
          </cell>
          <cell r="L203">
            <v>0</v>
          </cell>
          <cell r="M203">
            <v>0</v>
          </cell>
          <cell r="N203">
            <v>7.0490022731210994E-2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D204">
            <v>42826</v>
          </cell>
          <cell r="E204">
            <v>4.5445000000000002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7.0497978994465998E-2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D205">
            <v>42856</v>
          </cell>
          <cell r="E205">
            <v>4.5034999999999998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7.0505678604088004E-2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D206">
            <v>42887</v>
          </cell>
          <cell r="E206">
            <v>4.5185000000000004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7.0513634867384004E-2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D207">
            <v>42917</v>
          </cell>
          <cell r="E207">
            <v>4.5265000000000004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7.0521334477046005E-2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D208">
            <v>42948</v>
          </cell>
          <cell r="E208">
            <v>4.5434999999999999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7.0529290740383999E-2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D209">
            <v>42979</v>
          </cell>
          <cell r="E209">
            <v>4.5614999999999997</v>
          </cell>
          <cell r="F209">
            <v>-0.19</v>
          </cell>
          <cell r="G209">
            <v>0</v>
          </cell>
          <cell r="H209">
            <v>0</v>
          </cell>
          <cell r="J209">
            <v>0.29499999999999998</v>
          </cell>
          <cell r="K209">
            <v>0</v>
          </cell>
          <cell r="L209">
            <v>0</v>
          </cell>
          <cell r="M209">
            <v>0</v>
          </cell>
          <cell r="N209">
            <v>7.0537247003743003E-2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D210">
            <v>43009</v>
          </cell>
          <cell r="E210">
            <v>4.5815000000000001</v>
          </cell>
          <cell r="F210">
            <v>-0.19</v>
          </cell>
          <cell r="G210">
            <v>0</v>
          </cell>
          <cell r="H210">
            <v>0</v>
          </cell>
          <cell r="J210">
            <v>0.29499999999999998</v>
          </cell>
          <cell r="K210">
            <v>0</v>
          </cell>
          <cell r="L210">
            <v>0</v>
          </cell>
          <cell r="M210">
            <v>0</v>
          </cell>
          <cell r="N210">
            <v>7.0544946613463999E-2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D211">
            <v>43040</v>
          </cell>
          <cell r="E211">
            <v>4.7195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7.0552902876863999E-2</v>
          </cell>
          <cell r="R211">
            <v>0</v>
          </cell>
        </row>
        <row r="212">
          <cell r="D212">
            <v>43070</v>
          </cell>
          <cell r="E212">
            <v>4.8605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7.0560602486626003E-2</v>
          </cell>
          <cell r="R212">
            <v>0</v>
          </cell>
        </row>
        <row r="213">
          <cell r="D213">
            <v>43101</v>
          </cell>
          <cell r="E213">
            <v>4.9844999999999997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7.0568558750066998E-2</v>
          </cell>
          <cell r="R213">
            <v>0</v>
          </cell>
        </row>
        <row r="214">
          <cell r="D214">
            <v>43132</v>
          </cell>
          <cell r="E214">
            <v>4.8745000000000003</v>
          </cell>
          <cell r="F214">
            <v>-0.19</v>
          </cell>
          <cell r="G214">
            <v>0</v>
          </cell>
          <cell r="H214">
            <v>0</v>
          </cell>
          <cell r="J214">
            <v>0.12</v>
          </cell>
          <cell r="K214">
            <v>0</v>
          </cell>
          <cell r="L214">
            <v>0</v>
          </cell>
          <cell r="M214">
            <v>0</v>
          </cell>
          <cell r="N214">
            <v>7.0576515013529004E-2</v>
          </cell>
          <cell r="R214">
            <v>0</v>
          </cell>
        </row>
        <row r="215">
          <cell r="D215">
            <v>43160</v>
          </cell>
          <cell r="E215">
            <v>4.7645</v>
          </cell>
          <cell r="F215">
            <v>-0.19</v>
          </cell>
          <cell r="G215">
            <v>0</v>
          </cell>
          <cell r="H215">
            <v>0</v>
          </cell>
          <cell r="J215">
            <v>0.12</v>
          </cell>
          <cell r="K215">
            <v>0</v>
          </cell>
          <cell r="L215">
            <v>0</v>
          </cell>
          <cell r="M215">
            <v>0</v>
          </cell>
          <cell r="N215">
            <v>7.0583701316028993E-2</v>
          </cell>
          <cell r="R215">
            <v>0</v>
          </cell>
        </row>
        <row r="216">
          <cell r="D216">
            <v>43191</v>
          </cell>
          <cell r="E216">
            <v>4.6494999999999997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7.0591657579530995E-2</v>
          </cell>
          <cell r="R216">
            <v>0</v>
          </cell>
        </row>
        <row r="217">
          <cell r="D217">
            <v>43221</v>
          </cell>
          <cell r="E217">
            <v>4.6085000000000003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7.0599357189391004E-2</v>
          </cell>
          <cell r="R217">
            <v>0</v>
          </cell>
        </row>
        <row r="218">
          <cell r="D218">
            <v>43252</v>
          </cell>
          <cell r="E218">
            <v>4.6234999999999999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7.0607313452934001E-2</v>
          </cell>
          <cell r="R218">
            <v>0</v>
          </cell>
        </row>
        <row r="219">
          <cell r="D219">
            <v>43282</v>
          </cell>
          <cell r="E219">
            <v>4.6315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7.0615013062834006E-2</v>
          </cell>
          <cell r="R219">
            <v>0</v>
          </cell>
        </row>
        <row r="220">
          <cell r="D220">
            <v>43313</v>
          </cell>
          <cell r="E220">
            <v>4.6485000000000003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7.0622969326418997E-2</v>
          </cell>
          <cell r="R220">
            <v>0</v>
          </cell>
        </row>
        <row r="221">
          <cell r="D221">
            <v>43344</v>
          </cell>
          <cell r="E221">
            <v>4.6665000000000001</v>
          </cell>
          <cell r="F221">
            <v>-0.19</v>
          </cell>
          <cell r="G221">
            <v>0</v>
          </cell>
          <cell r="H221">
            <v>0</v>
          </cell>
          <cell r="J221">
            <v>0.29499999999999998</v>
          </cell>
          <cell r="K221">
            <v>0</v>
          </cell>
          <cell r="L221">
            <v>0</v>
          </cell>
          <cell r="M221">
            <v>0</v>
          </cell>
          <cell r="N221">
            <v>7.0630925590023999E-2</v>
          </cell>
          <cell r="R221">
            <v>0</v>
          </cell>
        </row>
        <row r="222">
          <cell r="D222">
            <v>43374</v>
          </cell>
          <cell r="E222">
            <v>4.6864999999999997</v>
          </cell>
          <cell r="F222">
            <v>-0.19</v>
          </cell>
          <cell r="G222">
            <v>0</v>
          </cell>
          <cell r="H222">
            <v>0</v>
          </cell>
          <cell r="J222">
            <v>0.29499999999999998</v>
          </cell>
          <cell r="K222">
            <v>0</v>
          </cell>
          <cell r="L222">
            <v>0</v>
          </cell>
          <cell r="M222">
            <v>0</v>
          </cell>
          <cell r="N222">
            <v>7.0638625199983998E-2</v>
          </cell>
          <cell r="R222">
            <v>0</v>
          </cell>
        </row>
        <row r="223">
          <cell r="D223">
            <v>43405</v>
          </cell>
          <cell r="E223">
            <v>4.8244999999999996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7.0646581463629995E-2</v>
          </cell>
          <cell r="R223">
            <v>0</v>
          </cell>
        </row>
        <row r="224">
          <cell r="D224">
            <v>43435</v>
          </cell>
          <cell r="E224">
            <v>4.9654999999999996</v>
          </cell>
          <cell r="F224">
            <v>-0.19</v>
          </cell>
          <cell r="G224">
            <v>0</v>
          </cell>
          <cell r="H224">
            <v>0</v>
          </cell>
          <cell r="J224">
            <v>0.12</v>
          </cell>
          <cell r="K224">
            <v>0</v>
          </cell>
          <cell r="L224">
            <v>0</v>
          </cell>
          <cell r="M224">
            <v>0</v>
          </cell>
          <cell r="N224">
            <v>7.0654281073630004E-2</v>
          </cell>
          <cell r="R224">
            <v>0</v>
          </cell>
        </row>
        <row r="225">
          <cell r="D225">
            <v>43466</v>
          </cell>
          <cell r="E225">
            <v>5.0919999999999996</v>
          </cell>
          <cell r="F225">
            <v>-0.19</v>
          </cell>
          <cell r="G225">
            <v>0</v>
          </cell>
          <cell r="H225">
            <v>0</v>
          </cell>
          <cell r="J225">
            <v>0.12</v>
          </cell>
          <cell r="K225">
            <v>0</v>
          </cell>
          <cell r="L225">
            <v>0</v>
          </cell>
          <cell r="M225">
            <v>0</v>
          </cell>
          <cell r="N225">
            <v>7.0662237337317996E-2</v>
          </cell>
          <cell r="R225">
            <v>0</v>
          </cell>
        </row>
        <row r="226">
          <cell r="D226">
            <v>43497</v>
          </cell>
          <cell r="E226">
            <v>4.9820000000000002</v>
          </cell>
          <cell r="F226">
            <v>0</v>
          </cell>
          <cell r="G226">
            <v>0</v>
          </cell>
          <cell r="H226">
            <v>0</v>
          </cell>
          <cell r="J226">
            <v>0.31</v>
          </cell>
          <cell r="K226">
            <v>0</v>
          </cell>
          <cell r="L226">
            <v>0</v>
          </cell>
          <cell r="M226">
            <v>0</v>
          </cell>
          <cell r="N226">
            <v>7.0670193601025999E-2</v>
          </cell>
          <cell r="R226">
            <v>0</v>
          </cell>
        </row>
        <row r="227">
          <cell r="D227">
            <v>43525</v>
          </cell>
          <cell r="E227">
            <v>4.8719999999999999</v>
          </cell>
          <cell r="F227">
            <v>0</v>
          </cell>
          <cell r="G227">
            <v>0</v>
          </cell>
          <cell r="H227">
            <v>0</v>
          </cell>
          <cell r="J227">
            <v>0.31</v>
          </cell>
          <cell r="K227">
            <v>0</v>
          </cell>
          <cell r="L227">
            <v>0</v>
          </cell>
          <cell r="M227">
            <v>0</v>
          </cell>
          <cell r="N227">
            <v>7.0677379903748005E-2</v>
          </cell>
          <cell r="R227">
            <v>0</v>
          </cell>
        </row>
        <row r="228">
          <cell r="D228">
            <v>43556</v>
          </cell>
          <cell r="E228">
            <v>4.7569999999999997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7.0685336167497004E-2</v>
          </cell>
          <cell r="R228">
            <v>0</v>
          </cell>
        </row>
        <row r="229">
          <cell r="D229">
            <v>43586</v>
          </cell>
          <cell r="E229">
            <v>4.7160000000000002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7.0693035777595004E-2</v>
          </cell>
          <cell r="R229">
            <v>0</v>
          </cell>
        </row>
        <row r="230">
          <cell r="D230">
            <v>43617</v>
          </cell>
          <cell r="E230">
            <v>4.7309999999999999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7.0700992041383998E-2</v>
          </cell>
          <cell r="R230">
            <v>0</v>
          </cell>
        </row>
        <row r="231">
          <cell r="D231">
            <v>43647</v>
          </cell>
          <cell r="E231">
            <v>4.7389999999999999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7.0708691651523006E-2</v>
          </cell>
          <cell r="R231">
            <v>0</v>
          </cell>
        </row>
        <row r="232">
          <cell r="D232">
            <v>43678</v>
          </cell>
          <cell r="E232">
            <v>4.7560000000000002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7.0716647915353995E-2</v>
          </cell>
          <cell r="R232">
            <v>0</v>
          </cell>
        </row>
        <row r="233">
          <cell r="D233">
            <v>43709</v>
          </cell>
          <cell r="E233">
            <v>4.774</v>
          </cell>
          <cell r="F233">
            <v>0</v>
          </cell>
          <cell r="G233">
            <v>0</v>
          </cell>
          <cell r="H233">
            <v>0</v>
          </cell>
          <cell r="J233">
            <v>0.3775</v>
          </cell>
          <cell r="K233">
            <v>0</v>
          </cell>
          <cell r="L233">
            <v>0</v>
          </cell>
          <cell r="M233">
            <v>0</v>
          </cell>
          <cell r="N233">
            <v>7.0724604179204995E-2</v>
          </cell>
          <cell r="R233">
            <v>0</v>
          </cell>
        </row>
        <row r="234">
          <cell r="D234">
            <v>43739</v>
          </cell>
          <cell r="E234">
            <v>4.7939999999999996</v>
          </cell>
          <cell r="F234">
            <v>0</v>
          </cell>
          <cell r="G234">
            <v>0</v>
          </cell>
          <cell r="H234">
            <v>0</v>
          </cell>
          <cell r="J234">
            <v>0.3775</v>
          </cell>
          <cell r="K234">
            <v>0</v>
          </cell>
          <cell r="L234">
            <v>0</v>
          </cell>
          <cell r="M234">
            <v>0</v>
          </cell>
          <cell r="N234">
            <v>7.0732303789403997E-2</v>
          </cell>
          <cell r="R234">
            <v>0</v>
          </cell>
        </row>
        <row r="235">
          <cell r="D235">
            <v>43770</v>
          </cell>
          <cell r="E235">
            <v>4.9320000000000004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7.0740260053297005E-2</v>
          </cell>
          <cell r="R235">
            <v>0</v>
          </cell>
        </row>
        <row r="236">
          <cell r="D236">
            <v>43800</v>
          </cell>
          <cell r="E236">
            <v>5.0730000000000004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7.0747959663535004E-2</v>
          </cell>
          <cell r="R236">
            <v>0</v>
          </cell>
        </row>
        <row r="237">
          <cell r="D237">
            <v>43831</v>
          </cell>
          <cell r="E237">
            <v>5.202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7.0755915927470006E-2</v>
          </cell>
          <cell r="R237">
            <v>0</v>
          </cell>
        </row>
        <row r="238">
          <cell r="D238">
            <v>43862</v>
          </cell>
          <cell r="E238">
            <v>5.0919999999999996</v>
          </cell>
          <cell r="F238">
            <v>0</v>
          </cell>
          <cell r="G238">
            <v>0</v>
          </cell>
          <cell r="H238">
            <v>0</v>
          </cell>
          <cell r="J238">
            <v>0.31</v>
          </cell>
          <cell r="K238">
            <v>0</v>
          </cell>
          <cell r="L238">
            <v>0</v>
          </cell>
          <cell r="M238">
            <v>0</v>
          </cell>
          <cell r="N238">
            <v>7.0763872191423993E-2</v>
          </cell>
          <cell r="R238">
            <v>0</v>
          </cell>
        </row>
        <row r="239">
          <cell r="D239">
            <v>43891</v>
          </cell>
          <cell r="E239">
            <v>4.9820000000000002</v>
          </cell>
          <cell r="F239">
            <v>0</v>
          </cell>
          <cell r="G239">
            <v>0</v>
          </cell>
          <cell r="H239">
            <v>0</v>
          </cell>
          <cell r="J239">
            <v>0.31</v>
          </cell>
          <cell r="K239">
            <v>0</v>
          </cell>
          <cell r="L239">
            <v>0</v>
          </cell>
          <cell r="M239">
            <v>0</v>
          </cell>
          <cell r="N239">
            <v>7.0771315148045993E-2</v>
          </cell>
          <cell r="R239">
            <v>0</v>
          </cell>
        </row>
        <row r="240">
          <cell r="D240">
            <v>43922</v>
          </cell>
          <cell r="E240">
            <v>4.867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7.0779271412041003E-2</v>
          </cell>
          <cell r="R240">
            <v>0</v>
          </cell>
        </row>
        <row r="241">
          <cell r="D241">
            <v>43952</v>
          </cell>
          <cell r="E241">
            <v>4.8259999999999996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7.0786971022379006E-2</v>
          </cell>
          <cell r="R241">
            <v>0</v>
          </cell>
        </row>
        <row r="242">
          <cell r="D242">
            <v>43983</v>
          </cell>
          <cell r="E242">
            <v>4.8410000000000002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7.0794927286414996E-2</v>
          </cell>
          <cell r="R242">
            <v>0</v>
          </cell>
        </row>
        <row r="243">
          <cell r="D243">
            <v>44013</v>
          </cell>
          <cell r="E243">
            <v>4.8490000000000002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7.0802626896792994E-2</v>
          </cell>
          <cell r="R243">
            <v>0</v>
          </cell>
        </row>
        <row r="244">
          <cell r="D244">
            <v>44044</v>
          </cell>
          <cell r="E244">
            <v>4.8659999999999997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7.0810583160869994E-2</v>
          </cell>
          <cell r="R244">
            <v>0</v>
          </cell>
        </row>
        <row r="245">
          <cell r="D245">
            <v>44075</v>
          </cell>
          <cell r="E245">
            <v>4.8840000000000003</v>
          </cell>
          <cell r="F245">
            <v>0</v>
          </cell>
          <cell r="G245">
            <v>0</v>
          </cell>
          <cell r="H245">
            <v>0</v>
          </cell>
          <cell r="J245">
            <v>0.3775</v>
          </cell>
          <cell r="K245">
            <v>0</v>
          </cell>
          <cell r="L245">
            <v>0</v>
          </cell>
          <cell r="M245">
            <v>0</v>
          </cell>
          <cell r="N245">
            <v>7.0818539424969004E-2</v>
          </cell>
          <cell r="R245">
            <v>0</v>
          </cell>
        </row>
        <row r="246">
          <cell r="D246">
            <v>44105</v>
          </cell>
          <cell r="E246">
            <v>4.9039999999999999</v>
          </cell>
          <cell r="F246">
            <v>0</v>
          </cell>
          <cell r="G246">
            <v>0</v>
          </cell>
          <cell r="H246">
            <v>0</v>
          </cell>
          <cell r="J246">
            <v>0.3775</v>
          </cell>
          <cell r="K246">
            <v>0</v>
          </cell>
          <cell r="L246">
            <v>0</v>
          </cell>
          <cell r="M246">
            <v>0</v>
          </cell>
          <cell r="N246">
            <v>7.0826239035406996E-2</v>
          </cell>
          <cell r="R246">
            <v>0</v>
          </cell>
        </row>
        <row r="247">
          <cell r="D247">
            <v>44136</v>
          </cell>
          <cell r="E247">
            <v>5.0419999999999998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7.0834195299547001E-2</v>
          </cell>
          <cell r="R247">
            <v>0</v>
          </cell>
        </row>
        <row r="248">
          <cell r="D248">
            <v>44166</v>
          </cell>
          <cell r="E248">
            <v>5.1829999999999998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7.0832186215562004E-2</v>
          </cell>
          <cell r="R248">
            <v>0</v>
          </cell>
        </row>
        <row r="249">
          <cell r="D249">
            <v>44197</v>
          </cell>
          <cell r="E249">
            <v>5.3144999999999998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N249">
            <v>7.0826462046628999E-2</v>
          </cell>
          <cell r="R249">
            <v>0</v>
          </cell>
        </row>
        <row r="250">
          <cell r="D250">
            <v>44228</v>
          </cell>
          <cell r="E250">
            <v>5.2045000000000003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N250">
            <v>7.0820737877706999E-2</v>
          </cell>
          <cell r="R250">
            <v>0</v>
          </cell>
        </row>
        <row r="251">
          <cell r="D251">
            <v>44256</v>
          </cell>
          <cell r="E251">
            <v>5.0945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N251">
            <v>7.0815567660624995E-2</v>
          </cell>
          <cell r="R251">
            <v>0</v>
          </cell>
        </row>
        <row r="252">
          <cell r="D252">
            <v>44287</v>
          </cell>
          <cell r="E252">
            <v>4.9794999999999998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N252">
            <v>7.0809843491724006E-2</v>
          </cell>
          <cell r="R252">
            <v>0</v>
          </cell>
        </row>
        <row r="253">
          <cell r="D253">
            <v>44317</v>
          </cell>
          <cell r="E253">
            <v>4.9385000000000003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N253">
            <v>7.0804303973442007E-2</v>
          </cell>
          <cell r="R253">
            <v>0</v>
          </cell>
        </row>
        <row r="254">
          <cell r="D254">
            <v>44348</v>
          </cell>
          <cell r="E254">
            <v>4.9535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N254">
            <v>7.0798579804562001E-2</v>
          </cell>
          <cell r="R254">
            <v>0</v>
          </cell>
        </row>
        <row r="255">
          <cell r="D255">
            <v>44378</v>
          </cell>
          <cell r="E255">
            <v>4.9615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N255">
            <v>7.0793040286300998E-2</v>
          </cell>
          <cell r="R255">
            <v>0</v>
          </cell>
        </row>
        <row r="256">
          <cell r="D256">
            <v>44409</v>
          </cell>
          <cell r="E256">
            <v>4.9785000000000004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N256">
            <v>7.0787316117442003E-2</v>
          </cell>
          <cell r="R256">
            <v>0</v>
          </cell>
        </row>
        <row r="257">
          <cell r="D257">
            <v>44440</v>
          </cell>
          <cell r="E257">
            <v>4.9965000000000002</v>
          </cell>
          <cell r="F257">
            <v>0</v>
          </cell>
          <cell r="G257">
            <v>0</v>
          </cell>
          <cell r="H257">
            <v>0</v>
          </cell>
          <cell r="J257">
            <v>0.33</v>
          </cell>
          <cell r="K257">
            <v>0</v>
          </cell>
          <cell r="L257">
            <v>0</v>
          </cell>
          <cell r="N257">
            <v>7.0781591948594E-2</v>
          </cell>
          <cell r="R257">
            <v>0</v>
          </cell>
        </row>
        <row r="258">
          <cell r="D258">
            <v>44470</v>
          </cell>
          <cell r="E258">
            <v>5.0164999999999997</v>
          </cell>
          <cell r="F258">
            <v>0</v>
          </cell>
          <cell r="G258">
            <v>0</v>
          </cell>
          <cell r="H258">
            <v>0</v>
          </cell>
          <cell r="J258">
            <v>0.33</v>
          </cell>
          <cell r="K258">
            <v>0</v>
          </cell>
          <cell r="L258">
            <v>0</v>
          </cell>
          <cell r="N258">
            <v>7.0776052430364E-2</v>
          </cell>
          <cell r="R258">
            <v>0</v>
          </cell>
        </row>
        <row r="259">
          <cell r="D259">
            <v>44501</v>
          </cell>
          <cell r="E259">
            <v>5.1544999999999996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N259">
            <v>7.0770328261536994E-2</v>
          </cell>
          <cell r="R259">
            <v>0</v>
          </cell>
        </row>
        <row r="260">
          <cell r="D260">
            <v>44531</v>
          </cell>
          <cell r="E260">
            <v>5.2954999999999997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N260">
            <v>7.0764788743328005E-2</v>
          </cell>
          <cell r="R260">
            <v>0</v>
          </cell>
        </row>
        <row r="261">
          <cell r="D261">
            <v>44562</v>
          </cell>
          <cell r="E261">
            <v>5.4295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N261">
            <v>7.0759064574521996E-2</v>
          </cell>
          <cell r="R261">
            <v>0</v>
          </cell>
        </row>
        <row r="262">
          <cell r="D262">
            <v>44593</v>
          </cell>
          <cell r="E262">
            <v>5.3194999999999997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N262">
            <v>7.0753340405728005E-2</v>
          </cell>
          <cell r="R262">
            <v>0</v>
          </cell>
        </row>
        <row r="263">
          <cell r="D263">
            <v>44621</v>
          </cell>
          <cell r="E263">
            <v>5.2095000000000002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N263">
            <v>7.0748170188761006E-2</v>
          </cell>
          <cell r="R263">
            <v>0</v>
          </cell>
        </row>
        <row r="264">
          <cell r="D264">
            <v>44652</v>
          </cell>
          <cell r="E264">
            <v>5.0945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N264">
            <v>7.0742446019986999E-2</v>
          </cell>
          <cell r="R264">
            <v>0</v>
          </cell>
        </row>
        <row r="265">
          <cell r="D265">
            <v>44682</v>
          </cell>
          <cell r="E265">
            <v>5.0534999999999997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N265">
            <v>7.0736906501828997E-2</v>
          </cell>
          <cell r="R265">
            <v>0</v>
          </cell>
        </row>
        <row r="266">
          <cell r="D266">
            <v>44713</v>
          </cell>
          <cell r="E266">
            <v>5.0685000000000002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N266">
            <v>7.0731182333077E-2</v>
          </cell>
          <cell r="R266">
            <v>0</v>
          </cell>
        </row>
        <row r="267">
          <cell r="D267">
            <v>44743</v>
          </cell>
          <cell r="E267">
            <v>5.0765000000000002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N267">
            <v>7.0725642814938997E-2</v>
          </cell>
          <cell r="R267">
            <v>0</v>
          </cell>
        </row>
        <row r="268">
          <cell r="D268">
            <v>44774</v>
          </cell>
          <cell r="E268">
            <v>5.0934999999999997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N268">
            <v>7.0719918646206997E-2</v>
          </cell>
          <cell r="R268">
            <v>0</v>
          </cell>
        </row>
        <row r="269">
          <cell r="D269">
            <v>44805</v>
          </cell>
          <cell r="E269">
            <v>5.1115000000000004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N269">
            <v>7.0714194477487002E-2</v>
          </cell>
          <cell r="R269">
            <v>0</v>
          </cell>
        </row>
        <row r="270">
          <cell r="D270">
            <v>44835</v>
          </cell>
          <cell r="E270">
            <v>5.1315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N270">
            <v>7.0708654959380002E-2</v>
          </cell>
          <cell r="R270">
            <v>0</v>
          </cell>
        </row>
        <row r="271">
          <cell r="D271">
            <v>44866</v>
          </cell>
          <cell r="E271">
            <v>5.2694999999999999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7.0702930790681004E-2</v>
          </cell>
          <cell r="R271">
            <v>0</v>
          </cell>
        </row>
        <row r="272">
          <cell r="D272">
            <v>44896</v>
          </cell>
          <cell r="E272">
            <v>5.4104999999999999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7.0697391272595E-2</v>
          </cell>
          <cell r="R272">
            <v>0</v>
          </cell>
        </row>
        <row r="273">
          <cell r="D273">
            <v>44927</v>
          </cell>
          <cell r="E273">
            <v>5.5469999999999997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7.0691667103917E-2</v>
          </cell>
          <cell r="R273">
            <v>0</v>
          </cell>
        </row>
        <row r="274">
          <cell r="D274">
            <v>44958</v>
          </cell>
          <cell r="E274">
            <v>5.4370000000000003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7.0685942935250004E-2</v>
          </cell>
          <cell r="R274">
            <v>0</v>
          </cell>
        </row>
        <row r="275">
          <cell r="D275">
            <v>44986</v>
          </cell>
          <cell r="E275">
            <v>5.327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7.0680772718397997E-2</v>
          </cell>
          <cell r="R275">
            <v>0</v>
          </cell>
        </row>
        <row r="276">
          <cell r="D276">
            <v>45017</v>
          </cell>
          <cell r="E276">
            <v>5.2119999999999997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7.0675048549751998E-2</v>
          </cell>
          <cell r="R276">
            <v>0</v>
          </cell>
        </row>
        <row r="277">
          <cell r="D277">
            <v>45047</v>
          </cell>
          <cell r="E277">
            <v>5.1710000000000003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7.0669509031716995E-2</v>
          </cell>
          <cell r="R277">
            <v>0</v>
          </cell>
        </row>
        <row r="278">
          <cell r="D278">
            <v>45078</v>
          </cell>
          <cell r="E278">
            <v>5.1859999999999999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7.0663784863091994E-2</v>
          </cell>
          <cell r="R278">
            <v>0</v>
          </cell>
        </row>
        <row r="279">
          <cell r="D279">
            <v>45108</v>
          </cell>
          <cell r="E279">
            <v>5.194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7.0658245345078002E-2</v>
          </cell>
          <cell r="R279">
            <v>0</v>
          </cell>
        </row>
        <row r="280">
          <cell r="D280">
            <v>45139</v>
          </cell>
          <cell r="E280">
            <v>5.2110000000000003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7.0652521176473998E-2</v>
          </cell>
          <cell r="R280">
            <v>0</v>
          </cell>
        </row>
        <row r="281">
          <cell r="D281">
            <v>45170</v>
          </cell>
          <cell r="E281">
            <v>5.2290000000000001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7.0646797007880999E-2</v>
          </cell>
          <cell r="R281">
            <v>0</v>
          </cell>
        </row>
        <row r="282">
          <cell r="D282">
            <v>45200</v>
          </cell>
          <cell r="E282">
            <v>5.2489999999999997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7.0641257489896997E-2</v>
          </cell>
          <cell r="R282">
            <v>0</v>
          </cell>
        </row>
        <row r="283">
          <cell r="D283">
            <v>45231</v>
          </cell>
          <cell r="E283">
            <v>5.3869999999999996</v>
          </cell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7.0635533321325994E-2</v>
          </cell>
          <cell r="R283">
            <v>0</v>
          </cell>
        </row>
        <row r="284">
          <cell r="D284">
            <v>45261</v>
          </cell>
          <cell r="E284">
            <v>5.5279999999999996</v>
          </cell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7.0629993803364002E-2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7.0624269634812997E-2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7.0618545466272997E-2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7.0613190598940001E-2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7.0607466430421997E-2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7.0601926912509994E-2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7.0596202744013001E-2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7.0590663226122993E-2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7.0584939057646998E-2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7.0579214889180994E-2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7.0573675371322003E-2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7.0567951202877996E-2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7.0562411685040002E-2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7.0556687516617006E-2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7.0550963348206E-2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7.0545793131584003E-2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7.0540068963192995E-2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7.0534529445406002E-2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7.0528805277036005E-2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7.0523265759268997E-2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7.0517541590919997E-2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7.0511817422583001E-2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7.0506277904846995E-2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7.0500553736529997E-2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7.0495014218815003E-2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7.0489290050520001E-2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7.0483565882236004E-2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7.0478395665730997E-2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7.0472671497466999E-2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7.0467131979803005E-2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7.0461407811561003E-2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7.0455868293917007E-2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7.0450144125696001E-2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7.0444419957486001E-2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7.0438880439873994E-2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7.0433156271685005E-2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7.0427616754092995E-2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7.0421892585926002E-2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7.0416168417769001E-2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7.0410998201378E-2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7.0405274033241996E-2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7.0399734515702E-2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7.0394010347586994E-2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7.0388470830066996E-2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7.0382746661973E-2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7.0377022493890995E-2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7.0371482976402E-2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7.0365758808340007E-2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7.0360219290871995E-2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7.0354495122831998E-2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7.0348770954803005E-2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7.0343416087947003E-2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7.0337691919937995E-2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7.0332152402521997E-2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7.0326428234534999E-2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7.0320888717138999E-2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7.0315164549172998E-2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7.0309440381219002E-2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7.0303900863853006E-2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7.0298176695920006E-2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7.0292637178574993E-2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7.0286913010663005E-2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7.0281188842760994E-2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7.0276018626602002E-2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7.0270294458722002E-2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7.0264754941428004E-2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7.0259030773569001E-2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7.0253491256296E-2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7.0247767088457994E-2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7.0242042920631007E-2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7.0236503403388995E-2</v>
          </cell>
          <cell r="R354">
            <v>0</v>
          </cell>
        </row>
        <row r="355">
          <cell r="F355">
            <v>0</v>
          </cell>
          <cell r="G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N355">
            <v>7.0230779235583005E-2</v>
          </cell>
          <cell r="R355">
            <v>0</v>
          </cell>
        </row>
        <row r="356">
          <cell r="F356">
            <v>0</v>
          </cell>
          <cell r="G356">
            <v>0</v>
          </cell>
          <cell r="H356">
            <v>0</v>
          </cell>
          <cell r="J356">
            <v>0</v>
          </cell>
          <cell r="K356">
            <v>0</v>
          </cell>
          <cell r="L356">
            <v>0</v>
          </cell>
          <cell r="N356">
            <v>7.0225239718362004E-2</v>
          </cell>
          <cell r="R356">
            <v>0</v>
          </cell>
        </row>
        <row r="357">
          <cell r="N357">
            <v>7.0219515550576997E-2</v>
          </cell>
        </row>
        <row r="358">
          <cell r="N358">
            <v>7.0213791382802995E-2</v>
          </cell>
        </row>
        <row r="359">
          <cell r="N359">
            <v>7.0208621166758994E-2</v>
          </cell>
        </row>
        <row r="360">
          <cell r="N360">
            <v>7.0202896999006004E-2</v>
          </cell>
        </row>
        <row r="361">
          <cell r="N361">
            <v>7.0197357481836004E-2</v>
          </cell>
        </row>
        <row r="362">
          <cell r="N362">
            <v>7.0191633314104995E-2</v>
          </cell>
        </row>
        <row r="363">
          <cell r="N363">
            <v>7.0186093796955007E-2</v>
          </cell>
        </row>
        <row r="364">
          <cell r="N364">
            <v>7.0180369629244996E-2</v>
          </cell>
        </row>
        <row r="365">
          <cell r="N365">
            <v>7.0174645461545004E-2</v>
          </cell>
        </row>
        <row r="366">
          <cell r="N366">
            <v>7.0169105944426005E-2</v>
          </cell>
        </row>
        <row r="367">
          <cell r="N367">
            <v>7.0163381776747996E-2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D1" workbookViewId="0">
      <selection activeCell="H17" sqref="H17"/>
    </sheetView>
  </sheetViews>
  <sheetFormatPr defaultColWidth="9.7109375" defaultRowHeight="11.25" x14ac:dyDescent="0.2"/>
  <cols>
    <col min="1" max="1" width="17" style="18" bestFit="1" customWidth="1"/>
    <col min="2" max="2" width="9.7109375" style="18" customWidth="1"/>
    <col min="3" max="4" width="12.28515625" style="18" customWidth="1"/>
    <col min="5" max="5" width="11.28515625" style="18" bestFit="1" customWidth="1"/>
    <col min="6" max="9" width="9.7109375" style="18" customWidth="1"/>
    <col min="10" max="10" width="18.5703125" style="18" customWidth="1"/>
    <col min="11" max="16384" width="9.7109375" style="18"/>
  </cols>
  <sheetData>
    <row r="1" spans="1:15" ht="12" thickBot="1" x14ac:dyDescent="0.25">
      <c r="A1" s="285">
        <f ca="1">TODAY()</f>
        <v>36837</v>
      </c>
    </row>
    <row r="2" spans="1:15" x14ac:dyDescent="0.2">
      <c r="A2" s="286">
        <f ca="1">DATE(YEAR($A$1),MONTH($A$1)+1,1)</f>
        <v>36861</v>
      </c>
    </row>
    <row r="3" spans="1:15" x14ac:dyDescent="0.2">
      <c r="B3" s="19" t="s">
        <v>215</v>
      </c>
      <c r="C3" s="19" t="s">
        <v>216</v>
      </c>
      <c r="D3" s="19" t="s">
        <v>217</v>
      </c>
      <c r="E3" s="19" t="s">
        <v>176</v>
      </c>
      <c r="F3" s="19" t="s">
        <v>175</v>
      </c>
      <c r="J3" s="287" t="s">
        <v>220</v>
      </c>
      <c r="K3" s="4" t="s">
        <v>34</v>
      </c>
      <c r="L3" s="4" t="s">
        <v>35</v>
      </c>
      <c r="M3" s="4" t="s">
        <v>36</v>
      </c>
      <c r="N3" s="4" t="s">
        <v>93</v>
      </c>
      <c r="O3" s="19" t="s">
        <v>42</v>
      </c>
    </row>
    <row r="4" spans="1:15" x14ac:dyDescent="0.2">
      <c r="A4" s="29" t="s">
        <v>63</v>
      </c>
      <c r="B4" s="187">
        <f ca="1">VLOOKUP($A$1,Data!$A$1:$X$40000,15,0)</f>
        <v>5.4550000000000001</v>
      </c>
      <c r="C4" s="187">
        <f ca="1">B4-$B$15</f>
        <v>0.85500000000000043</v>
      </c>
      <c r="D4" s="187">
        <f ca="1">VLOOKUP($A$2,[4]CurveFetch!$D$8:$R$1200,7)</f>
        <v>0.46500000000000002</v>
      </c>
      <c r="E4" s="187">
        <f ca="1">HLOOKUP($A4,Map!$D$90:$R$106,17,0)</f>
        <v>0.26949999999999996</v>
      </c>
      <c r="F4" s="187">
        <f ca="1">HLOOKUP($A4,Map!$D$90:$R$106,16,0)</f>
        <v>0.57714285714285718</v>
      </c>
      <c r="J4" s="3" t="s">
        <v>28</v>
      </c>
      <c r="K4" s="10">
        <v>3.8800000000000001E-2</v>
      </c>
      <c r="L4" s="1">
        <v>1.66E-2</v>
      </c>
      <c r="M4" s="1">
        <v>2.2000000000000001E-3</v>
      </c>
      <c r="N4" s="1">
        <v>7.1999999999999998E-3</v>
      </c>
      <c r="O4" s="1"/>
    </row>
    <row r="5" spans="1:15" x14ac:dyDescent="0.2">
      <c r="A5" s="29" t="s">
        <v>180</v>
      </c>
      <c r="B5" s="187">
        <f ca="1">VLOOKUP($A$1,Data!$A$1:$X$40000,13,0)</f>
        <v>5.5549999999999997</v>
      </c>
      <c r="C5" s="187">
        <f t="shared" ref="C5:C15" ca="1" si="0">B5-$B$15</f>
        <v>0.95500000000000007</v>
      </c>
      <c r="D5" s="187">
        <f ca="1">VLOOKUP($A$2,[4]CurveFetch!$D$8:$R$1200,9)</f>
        <v>0.72499999999999998</v>
      </c>
      <c r="E5" s="187">
        <f ca="1">HLOOKUP($A5,Map!$D$90:$R$106,17,0)</f>
        <v>0.48450000000000004</v>
      </c>
      <c r="F5" s="187">
        <f ca="1">HLOOKUP($A5,Map!$D$90:$R$106,16,0)</f>
        <v>0.65357142857142858</v>
      </c>
      <c r="J5" s="3" t="s">
        <v>29</v>
      </c>
      <c r="K5" s="10">
        <v>3.8800000000000001E-2</v>
      </c>
      <c r="L5" s="1">
        <v>3.4099999999999998E-2</v>
      </c>
      <c r="M5" s="1">
        <v>2.2000000000000001E-3</v>
      </c>
      <c r="N5" s="1">
        <v>7.1999999999999998E-3</v>
      </c>
      <c r="O5" s="1"/>
    </row>
    <row r="6" spans="1:15" x14ac:dyDescent="0.2">
      <c r="A6" s="29" t="s">
        <v>58</v>
      </c>
      <c r="B6" s="187">
        <f ca="1">VLOOKUP($A$1,Data!$A$1:$X$40000,10,0)</f>
        <v>5.38</v>
      </c>
      <c r="C6" s="187">
        <f t="shared" ca="1" si="0"/>
        <v>0.78000000000000025</v>
      </c>
      <c r="D6" s="187">
        <f ca="1">VLOOKUP($A$2,[4]CurveFetch!$D$8:$R$1200,8)</f>
        <v>0.4325</v>
      </c>
      <c r="E6" s="187">
        <f ca="1">HLOOKUP($A6,Map!$D$90:$R$106,17,0)</f>
        <v>0.27749999999999997</v>
      </c>
      <c r="F6" s="187">
        <f ca="1">HLOOKUP($A6,Map!$D$90:$R$106,16,0)</f>
        <v>0.32250000000000006</v>
      </c>
      <c r="J6" s="3" t="s">
        <v>30</v>
      </c>
      <c r="K6" s="10">
        <v>4.7500000000000001E-2</v>
      </c>
      <c r="L6" s="1">
        <v>1.6400000000000001E-2</v>
      </c>
      <c r="M6" s="1">
        <v>8.5000000000000006E-3</v>
      </c>
      <c r="N6" s="1">
        <v>7.1999999999999998E-3</v>
      </c>
      <c r="O6" s="1"/>
    </row>
    <row r="7" spans="1:15" x14ac:dyDescent="0.2">
      <c r="A7" s="29" t="s">
        <v>109</v>
      </c>
      <c r="B7" s="187">
        <f ca="1">VLOOKUP($A$1,Data!$A$1:$X$40000,8,0)</f>
        <v>4.5049999999999999</v>
      </c>
      <c r="C7" s="187">
        <f t="shared" ca="1" si="0"/>
        <v>-9.4999999999999751E-2</v>
      </c>
      <c r="D7" s="187">
        <f ca="1">VLOOKUP($A$2,[4]CurveFetch!$D$8:$R$1200,3)</f>
        <v>-0.255</v>
      </c>
      <c r="E7" s="187">
        <f ca="1">HLOOKUP($A7,Map!$D$90:$R$106,17,0)</f>
        <v>-0.14000000000000001</v>
      </c>
      <c r="F7" s="187">
        <f ca="1">HLOOKUP($A7,Map!$D$90:$R$106,16,0)</f>
        <v>-0.13500000000000004</v>
      </c>
      <c r="J7" s="3" t="s">
        <v>31</v>
      </c>
      <c r="K7" s="10">
        <v>0.05</v>
      </c>
      <c r="L7" s="1">
        <v>2.24E-2</v>
      </c>
      <c r="M7" s="1">
        <v>8.5000000000000006E-3</v>
      </c>
      <c r="N7" s="1">
        <v>7.1999999999999998E-3</v>
      </c>
      <c r="O7" s="1"/>
    </row>
    <row r="8" spans="1:15" x14ac:dyDescent="0.2">
      <c r="A8" s="29" t="s">
        <v>134</v>
      </c>
      <c r="B8" s="187">
        <f ca="1">VLOOKUP($A$1,Data!$A$1:$X$40000,7,0)</f>
        <v>4.4400000000000004</v>
      </c>
      <c r="C8" s="187">
        <f t="shared" ca="1" si="0"/>
        <v>-0.15999999999999925</v>
      </c>
      <c r="D8" s="187">
        <f ca="1">VLOOKUP($A$2,[4]CurveFetch!$D$8:$R$1200,7)</f>
        <v>0.46500000000000002</v>
      </c>
      <c r="E8" s="187">
        <f ca="1">HLOOKUP($A8,Map!$D$90:$R$106,17,0)</f>
        <v>-0.30149999999999999</v>
      </c>
      <c r="F8" s="187">
        <f ca="1">HLOOKUP($A8,Map!$D$90:$R$106,16,0)</f>
        <v>-0.42107142857142854</v>
      </c>
      <c r="J8" s="3" t="s">
        <v>32</v>
      </c>
      <c r="K8" s="10">
        <v>1.2999999999999999E-2</v>
      </c>
      <c r="L8" s="1"/>
      <c r="M8" s="1"/>
      <c r="N8" s="1"/>
      <c r="O8" s="1"/>
    </row>
    <row r="9" spans="1:15" x14ac:dyDescent="0.2">
      <c r="A9" s="29" t="s">
        <v>179</v>
      </c>
      <c r="B9" s="187">
        <f ca="1">VLOOKUP($A$1,Data!$A$1:$X$40000,11,0)</f>
        <v>4.4649999999999999</v>
      </c>
      <c r="C9" s="187">
        <f t="shared" ca="1" si="0"/>
        <v>-0.13499999999999979</v>
      </c>
      <c r="D9" s="187">
        <f ca="1">VLOOKUP($A$2,[4]CurveFetch!$D$8:$R$1200,5)</f>
        <v>-0.29249999999999998</v>
      </c>
      <c r="E9" s="187">
        <f ca="1">HLOOKUP($A9,Map!$D$90:$R$106,17,0)</f>
        <v>-0.33950000000000002</v>
      </c>
      <c r="F9" s="187">
        <f ca="1">HLOOKUP($A9,Map!$D$90:$R$106,16,0)</f>
        <v>-0.59750000000000003</v>
      </c>
      <c r="J9" s="3" t="s">
        <v>33</v>
      </c>
      <c r="K9" s="10">
        <v>1.2999999999999999E-2</v>
      </c>
      <c r="L9" s="1"/>
      <c r="M9" s="1"/>
      <c r="N9" s="1">
        <v>7.1999999999999998E-3</v>
      </c>
      <c r="O9" s="1"/>
    </row>
    <row r="10" spans="1:15" x14ac:dyDescent="0.2">
      <c r="A10" s="29" t="s">
        <v>20</v>
      </c>
      <c r="B10" s="187">
        <f ca="1">VLOOKUP($A$1,Data!$A$1:$X$40000,5,0)</f>
        <v>5.125</v>
      </c>
      <c r="C10" s="187">
        <f t="shared" ca="1" si="0"/>
        <v>0.52500000000000036</v>
      </c>
      <c r="D10" s="187">
        <f ca="1">VLOOKUP($A$2,[4]CurveFetch!$D$8:$R$1200,12)</f>
        <v>0.4</v>
      </c>
      <c r="E10" s="187">
        <f ca="1">HLOOKUP($A10,Map!$D$90:$R$106,17,0)</f>
        <v>0.10700000000000003</v>
      </c>
      <c r="F10" s="187">
        <f ca="1">HLOOKUP($A10,Map!$D$90:$R$106,16,0)</f>
        <v>-0.24714285714285714</v>
      </c>
      <c r="J10" s="3" t="s">
        <v>38</v>
      </c>
      <c r="K10" s="1">
        <v>8.3999999999999995E-3</v>
      </c>
      <c r="L10" s="1">
        <v>0.03</v>
      </c>
      <c r="M10" s="1">
        <v>2.2000000000000001E-3</v>
      </c>
      <c r="N10" s="1">
        <v>7.1999999999999998E-3</v>
      </c>
      <c r="O10" s="1"/>
    </row>
    <row r="11" spans="1:15" x14ac:dyDescent="0.2">
      <c r="A11" s="29" t="s">
        <v>21</v>
      </c>
      <c r="B11" s="187">
        <f ca="1">VLOOKUP($A$1,Data!$A$1:$X$40000,4,0)</f>
        <v>6.17</v>
      </c>
      <c r="C11" s="187">
        <f t="shared" ca="1" si="0"/>
        <v>1.5700000000000003</v>
      </c>
      <c r="D11" s="187">
        <f ca="1">VLOOKUP($A$2,[4]CurveFetch!$D$8:$R$1200,6)</f>
        <v>-0.32957668491313002</v>
      </c>
      <c r="E11" s="187">
        <f ca="1">HLOOKUP($A11,Map!$D$90:$R$106,17,0)</f>
        <v>-0.32206669922077202</v>
      </c>
      <c r="F11" s="187">
        <f ca="1">HLOOKUP($A11,Map!$D$90:$R$106,16,0)</f>
        <v>-0.3457142857142857</v>
      </c>
      <c r="J11" s="3" t="s">
        <v>39</v>
      </c>
      <c r="K11" s="1">
        <v>4.6999999999999997E-5</v>
      </c>
      <c r="L11" s="1"/>
      <c r="M11" s="1">
        <v>9.7000000000000003E-3</v>
      </c>
      <c r="N11" s="1">
        <v>7.1999999999999998E-3</v>
      </c>
      <c r="O11" s="1">
        <v>612.46</v>
      </c>
    </row>
    <row r="12" spans="1:15" x14ac:dyDescent="0.2">
      <c r="A12" s="29" t="s">
        <v>16</v>
      </c>
      <c r="B12" s="187">
        <f ca="1">VLOOKUP($A$1,Data!$A$1:$X$40000,16,0)</f>
        <v>4.5650000000000004</v>
      </c>
      <c r="C12" s="187">
        <f t="shared" ca="1" si="0"/>
        <v>-3.4999999999999254E-2</v>
      </c>
      <c r="D12" s="187">
        <f ca="1">VLOOKUP($A$2,[4]CurveFetch!$D$8:$R$1200,15)</f>
        <v>-9.7500000000000003E-2</v>
      </c>
      <c r="E12" s="187">
        <f ca="1">HLOOKUP($A12,Map!$D$90:$R$106,17,0)</f>
        <v>-0.10200000000000001</v>
      </c>
      <c r="F12" s="187">
        <f ca="1">HLOOKUP($A12,Map!$D$90:$R$106,16,0)</f>
        <v>-6.7142857142857143E-2</v>
      </c>
      <c r="J12" s="3" t="s">
        <v>40</v>
      </c>
      <c r="K12" s="1">
        <v>4.6999999999999997E-5</v>
      </c>
      <c r="L12" s="1"/>
      <c r="M12" s="1">
        <v>9.7000000000000003E-3</v>
      </c>
      <c r="N12" s="1"/>
      <c r="O12" s="1">
        <v>277.37</v>
      </c>
    </row>
    <row r="13" spans="1:15" x14ac:dyDescent="0.2">
      <c r="A13" s="29" t="s">
        <v>0</v>
      </c>
      <c r="B13" s="187">
        <f ca="1">VLOOKUP($A$1,Data!$A$1:$X$40000,23,0)</f>
        <v>4.4800000000000004</v>
      </c>
      <c r="C13" s="187">
        <f t="shared" ca="1" si="0"/>
        <v>-0.11999999999999922</v>
      </c>
      <c r="D13" s="187">
        <f ca="1">VLOOKUP($A$2,[4]CurveFetch!$D$8:$R$1200,14)</f>
        <v>-0.13750000000000001</v>
      </c>
      <c r="E13" s="187">
        <f ca="1">HLOOKUP($A13,Map!$D$90:$R$106,17,0)</f>
        <v>-0.13400000000000001</v>
      </c>
      <c r="F13" s="187">
        <f ca="1">HLOOKUP($A13,Map!$D$90:$R$106,16,0)</f>
        <v>-0.11928571428571429</v>
      </c>
      <c r="J13" s="3" t="s">
        <v>41</v>
      </c>
      <c r="K13" s="1">
        <v>4.6999999999999997E-5</v>
      </c>
      <c r="L13" s="1"/>
      <c r="M13" s="1">
        <v>9.7000000000000003E-3</v>
      </c>
      <c r="N13" s="1">
        <v>7.1999999999999998E-3</v>
      </c>
      <c r="O13" s="1">
        <v>335.09</v>
      </c>
    </row>
    <row r="14" spans="1:15" x14ac:dyDescent="0.2">
      <c r="A14" s="29" t="s">
        <v>196</v>
      </c>
      <c r="B14" s="187">
        <f ca="1">VLOOKUP($A$1,Data!$A$1:$X$40000,24,0)</f>
        <v>4.8550000000000004</v>
      </c>
      <c r="C14" s="187">
        <f t="shared" ca="1" si="0"/>
        <v>0.25500000000000078</v>
      </c>
      <c r="D14" s="187">
        <f ca="1">VLOOKUP($A$2,[4]CurveFetch!$D$8:$T$1200,16)</f>
        <v>0.17499999999999999</v>
      </c>
      <c r="E14" s="187">
        <f ca="1">HLOOKUP($A14,Map!$D$90:$R$106,17,0)</f>
        <v>0.19800000000000001</v>
      </c>
      <c r="F14" s="187">
        <f ca="1">HLOOKUP($A14,Map!$D$90:$T$106,16,0)</f>
        <v>0.15928571428571428</v>
      </c>
      <c r="J14" s="3" t="s">
        <v>74</v>
      </c>
      <c r="K14" s="1">
        <v>3.8800000000000001E-2</v>
      </c>
      <c r="L14" s="1">
        <v>3.0000000000000001E-3</v>
      </c>
      <c r="M14" s="1">
        <v>2.2000000000000001E-3</v>
      </c>
      <c r="N14" s="1">
        <v>7.1999999999999998E-3</v>
      </c>
      <c r="O14" s="1"/>
    </row>
    <row r="15" spans="1:15" x14ac:dyDescent="0.2">
      <c r="A15" s="29" t="s">
        <v>57</v>
      </c>
      <c r="B15" s="187">
        <f ca="1">VLOOKUP($A$1,Data!$A$1:$X$40000,9,0)</f>
        <v>4.5999999999999996</v>
      </c>
      <c r="C15" s="187">
        <f t="shared" ca="1" si="0"/>
        <v>0</v>
      </c>
      <c r="D15" s="18">
        <f ca="1">VLOOKUP($A$2,[4]CurveFetch!$D$8:$R$1200,2)</f>
        <v>4.8490000000000002</v>
      </c>
      <c r="E15" s="187">
        <f ca="1">Map!$E$106</f>
        <v>4.681</v>
      </c>
      <c r="F15" s="187">
        <f ca="1">Map!$E$105</f>
        <v>4.2875714285714279</v>
      </c>
      <c r="J15" s="3" t="s">
        <v>75</v>
      </c>
      <c r="K15" s="1">
        <v>1.55E-2</v>
      </c>
      <c r="L15" s="1">
        <v>5.7999999999999996E-3</v>
      </c>
      <c r="M15" s="1">
        <v>2.2000000000000001E-3</v>
      </c>
      <c r="N15" s="1"/>
      <c r="O15" s="1"/>
    </row>
    <row r="16" spans="1:15" ht="12" thickBot="1" x14ac:dyDescent="0.25">
      <c r="J16" s="3" t="s">
        <v>76</v>
      </c>
      <c r="K16" s="1">
        <v>1.55E-2</v>
      </c>
      <c r="L16" s="1">
        <v>1.49E-2</v>
      </c>
      <c r="M16" s="1">
        <v>2.2000000000000001E-3</v>
      </c>
      <c r="N16" s="1">
        <v>7.1999999999999998E-3</v>
      </c>
      <c r="O16" s="1"/>
    </row>
    <row r="17" spans="1:15" ht="12" thickBot="1" x14ac:dyDescent="0.25">
      <c r="A17" s="282" t="s">
        <v>206</v>
      </c>
      <c r="B17" s="187"/>
      <c r="C17" s="288" t="s">
        <v>223</v>
      </c>
      <c r="D17" s="187"/>
      <c r="E17" s="282" t="s">
        <v>213</v>
      </c>
      <c r="F17" s="187"/>
      <c r="J17" s="3" t="s">
        <v>77</v>
      </c>
      <c r="K17" s="1">
        <v>3.8800000000000001E-2</v>
      </c>
      <c r="L17" s="1">
        <v>2.2100000000000002E-2</v>
      </c>
      <c r="M17" s="1">
        <v>2.2000000000000001E-3</v>
      </c>
      <c r="N17" s="1">
        <v>7.1999999999999998E-3</v>
      </c>
      <c r="O17" s="1"/>
    </row>
    <row r="18" spans="1:15" x14ac:dyDescent="0.2">
      <c r="A18" s="281" t="s">
        <v>207</v>
      </c>
      <c r="B18" s="187"/>
      <c r="C18" s="187">
        <f ca="1">Spreads!$G$3*Sheet2!$K$4+Sheet2!$L$4+Sheet2!$M$4</f>
        <v>0.19107200000000002</v>
      </c>
      <c r="D18" s="187"/>
      <c r="E18" s="18" t="s">
        <v>27</v>
      </c>
      <c r="F18" s="187"/>
      <c r="J18" s="3" t="s">
        <v>78</v>
      </c>
      <c r="K18" s="1">
        <v>3.8800000000000001E-2</v>
      </c>
      <c r="L18" s="1">
        <v>3.5799999999999998E-2</v>
      </c>
      <c r="M18" s="1">
        <v>2.2000000000000001E-3</v>
      </c>
      <c r="N18" s="1">
        <v>7.1999999999999998E-3</v>
      </c>
      <c r="O18" s="1"/>
    </row>
    <row r="19" spans="1:15" x14ac:dyDescent="0.2">
      <c r="A19" s="281" t="s">
        <v>208</v>
      </c>
      <c r="B19" s="187"/>
      <c r="C19" s="187">
        <f ca="1">Spreads!$I$3*Sheet2!$K$5+Sheet2!$L$5+Sheet2!$M$5</f>
        <v>0.211094</v>
      </c>
      <c r="D19" s="187"/>
      <c r="E19" s="18" t="s">
        <v>37</v>
      </c>
      <c r="F19" s="187"/>
      <c r="J19" s="3" t="s">
        <v>82</v>
      </c>
      <c r="K19" s="1">
        <v>3.8800000000000001E-2</v>
      </c>
      <c r="L19" s="1">
        <v>3.0999999999999999E-3</v>
      </c>
      <c r="M19" s="1">
        <v>2.2000000000000001E-3</v>
      </c>
      <c r="N19" s="1">
        <v>7.1999999999999998E-3</v>
      </c>
      <c r="O19" s="1"/>
    </row>
    <row r="20" spans="1:15" x14ac:dyDescent="0.2">
      <c r="A20" s="281" t="s">
        <v>209</v>
      </c>
      <c r="B20" s="187"/>
      <c r="C20" s="187">
        <f ca="1">Spreads!$C$3*Sheet2!$K$8</f>
        <v>7.0914999999999992E-2</v>
      </c>
      <c r="D20" s="187"/>
      <c r="E20" s="18" t="s">
        <v>210</v>
      </c>
      <c r="F20" s="187">
        <v>0.51919999999999999</v>
      </c>
      <c r="J20" s="3" t="s">
        <v>1</v>
      </c>
      <c r="K20" s="1">
        <v>3.3000000000000002E-2</v>
      </c>
      <c r="L20" s="1">
        <v>2.4500000000000001E-2</v>
      </c>
      <c r="M20" s="1"/>
      <c r="N20" s="1">
        <v>7.1999999999999998E-3</v>
      </c>
      <c r="O20" s="1"/>
    </row>
    <row r="21" spans="1:15" x14ac:dyDescent="0.2">
      <c r="A21" s="281" t="s">
        <v>210</v>
      </c>
      <c r="B21" s="187"/>
      <c r="C21" s="187">
        <f ca="1">Spreads!$I$13*Sheet2!$K$9</f>
        <v>6.9940000000000002E-2</v>
      </c>
      <c r="D21" s="187"/>
      <c r="E21" s="18" t="s">
        <v>214</v>
      </c>
      <c r="F21" s="187"/>
      <c r="J21" s="3" t="s">
        <v>3</v>
      </c>
      <c r="K21" s="1">
        <v>1.5599999999999999E-2</v>
      </c>
      <c r="L21" s="1">
        <v>8.2000000000000007E-3</v>
      </c>
      <c r="M21" s="1">
        <v>8.8000000000000005E-3</v>
      </c>
      <c r="N21" s="1">
        <v>7.1999999999999998E-3</v>
      </c>
      <c r="O21" s="1"/>
    </row>
    <row r="22" spans="1:15" x14ac:dyDescent="0.2">
      <c r="A22" s="281" t="s">
        <v>41</v>
      </c>
      <c r="B22" s="187"/>
      <c r="C22" s="187">
        <f ca="1">VLOOKUP(Spreads!$A$1,Data!$A$1:$Y$20000,12)*Sheet2!$K$13*Sheet2!$O$13+Sheet2!$M$13</f>
        <v>9.1123519099999981E-2</v>
      </c>
      <c r="D22" s="187"/>
      <c r="F22" s="187"/>
    </row>
    <row r="23" spans="1:15" x14ac:dyDescent="0.2">
      <c r="A23" s="281" t="s">
        <v>39</v>
      </c>
      <c r="B23" s="187"/>
      <c r="C23" s="249">
        <f ca="1">VLOOKUP(Spreads!$A$1,Data!$A$1:$W$30000,17)*Sheet2!$K$11*Sheet2!$O$11+Sheet2!$M$11</f>
        <v>0.15319631570000003</v>
      </c>
      <c r="D23" s="187"/>
      <c r="F23" s="187"/>
      <c r="J23" s="287" t="s">
        <v>221</v>
      </c>
    </row>
    <row r="24" spans="1:15" x14ac:dyDescent="0.2">
      <c r="A24" s="281" t="s">
        <v>40</v>
      </c>
      <c r="B24" s="187"/>
      <c r="C24" s="249">
        <f ca="1">VLOOKUP(Spreads!$A$1,Data!$A$1:$W$30000,17)*Sheet2!$K$12*Sheet2!$O$12+Sheet2!$M$12</f>
        <v>7.4686404149999996E-2</v>
      </c>
      <c r="D24" s="187"/>
      <c r="F24" s="187"/>
      <c r="J24" s="3" t="s">
        <v>28</v>
      </c>
      <c r="K24" s="1">
        <v>3.8800000000000001E-2</v>
      </c>
      <c r="L24" s="18">
        <v>0.3876</v>
      </c>
      <c r="M24" s="18">
        <v>2.2000000000000001E-3</v>
      </c>
      <c r="N24" s="1">
        <v>7.1999999999999998E-3</v>
      </c>
    </row>
    <row r="25" spans="1:15" x14ac:dyDescent="0.2">
      <c r="A25" s="281" t="s">
        <v>13</v>
      </c>
      <c r="B25" s="187"/>
      <c r="C25" s="187">
        <f ca="1">Spreads!$E$13*Sheet2!$K$10+Sheet2!$L$10+Sheet2!$M$10</f>
        <v>7.5249999999999997E-2</v>
      </c>
      <c r="D25" s="187"/>
      <c r="F25" s="187"/>
      <c r="J25" s="3" t="s">
        <v>29</v>
      </c>
      <c r="K25" s="1">
        <v>3.8800000000000001E-2</v>
      </c>
      <c r="L25" s="18">
        <v>0.37009999999999998</v>
      </c>
      <c r="M25" s="18">
        <v>2.2000000000000001E-3</v>
      </c>
      <c r="N25" s="1">
        <v>7.1999999999999998E-3</v>
      </c>
    </row>
    <row r="26" spans="1:15" x14ac:dyDescent="0.2">
      <c r="A26" s="281" t="s">
        <v>211</v>
      </c>
      <c r="B26" s="187"/>
      <c r="C26" s="187">
        <f ca="1">Spreads!$C$13*Sheet2!$K$10+Sheet2!$L$10+Sheet2!$M$10</f>
        <v>6.970599999999999E-2</v>
      </c>
      <c r="D26" s="187"/>
      <c r="F26" s="187"/>
      <c r="J26" s="3" t="s">
        <v>218</v>
      </c>
      <c r="K26" s="1">
        <v>3.8800000000000001E-2</v>
      </c>
      <c r="L26" s="18">
        <v>0.39179999999999998</v>
      </c>
      <c r="M26" s="18">
        <v>2.2000000000000001E-3</v>
      </c>
      <c r="N26" s="1">
        <v>7.1999999999999998E-3</v>
      </c>
    </row>
    <row r="27" spans="1:15" x14ac:dyDescent="0.2">
      <c r="A27" s="281" t="s">
        <v>212</v>
      </c>
      <c r="B27" s="187"/>
      <c r="C27" s="187">
        <f ca="1">Spreads!$C$13*Sheet2!$K$10+Sheet2!$L$10+Sheet2!$M$10</f>
        <v>6.970599999999999E-2</v>
      </c>
      <c r="D27" s="187"/>
      <c r="F27" s="187"/>
      <c r="I27" s="18" t="s">
        <v>222</v>
      </c>
      <c r="J27" s="29" t="s">
        <v>219</v>
      </c>
      <c r="L27" s="18">
        <v>0.36770000000000003</v>
      </c>
      <c r="M27" s="18">
        <v>2.2000000000000001E-3</v>
      </c>
      <c r="N27" s="1">
        <v>7.1999999999999998E-3</v>
      </c>
    </row>
    <row r="28" spans="1:15" x14ac:dyDescent="0.2">
      <c r="B28" s="187"/>
      <c r="D28" s="187"/>
      <c r="F28" s="18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45"/>
  <sheetViews>
    <sheetView tabSelected="1" workbookViewId="0">
      <selection activeCell="B17" sqref="B17"/>
    </sheetView>
  </sheetViews>
  <sheetFormatPr defaultColWidth="16.7109375" defaultRowHeight="11.25" x14ac:dyDescent="0.2"/>
  <cols>
    <col min="1" max="1" width="16.7109375" style="29" customWidth="1"/>
    <col min="2" max="7" width="16.7109375" style="24" customWidth="1"/>
    <col min="8" max="17" width="16.7109375" style="18" customWidth="1"/>
    <col min="18" max="18" width="18.5703125" style="18" bestFit="1" customWidth="1"/>
    <col min="19" max="16384" width="16.7109375" style="18"/>
  </cols>
  <sheetData>
    <row r="1" spans="1:14" ht="15.75" thickBot="1" x14ac:dyDescent="0.3">
      <c r="B1" s="292" t="s">
        <v>140</v>
      </c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4"/>
      <c r="N1" s="195"/>
    </row>
    <row r="2" spans="1:14" s="118" customFormat="1" ht="12.75" customHeight="1" x14ac:dyDescent="0.2">
      <c r="A2" s="119"/>
      <c r="B2" s="119">
        <f ca="1">B3</f>
        <v>36837</v>
      </c>
      <c r="C2" s="120">
        <f t="shared" ref="C2:I2" ca="1" si="0">C3</f>
        <v>36836</v>
      </c>
      <c r="D2" s="120">
        <f t="shared" ca="1" si="0"/>
        <v>36835</v>
      </c>
      <c r="E2" s="120">
        <f t="shared" ca="1" si="0"/>
        <v>36834</v>
      </c>
      <c r="F2" s="120">
        <f t="shared" ca="1" si="0"/>
        <v>36833</v>
      </c>
      <c r="G2" s="120">
        <f t="shared" ca="1" si="0"/>
        <v>36832</v>
      </c>
      <c r="H2" s="120">
        <f t="shared" ca="1" si="0"/>
        <v>36831</v>
      </c>
      <c r="I2" s="120">
        <f t="shared" ca="1" si="0"/>
        <v>36830</v>
      </c>
      <c r="J2" s="127" t="s">
        <v>141</v>
      </c>
      <c r="K2" s="128" t="s">
        <v>142</v>
      </c>
      <c r="L2" s="295" t="s">
        <v>143</v>
      </c>
      <c r="M2" s="296"/>
      <c r="N2" s="192"/>
    </row>
    <row r="3" spans="1:14" s="117" customFormat="1" ht="12" thickBot="1" x14ac:dyDescent="0.25">
      <c r="A3" s="191"/>
      <c r="B3" s="191">
        <f ca="1">TODAY()</f>
        <v>36837</v>
      </c>
      <c r="C3" s="190">
        <f ca="1">B3-1</f>
        <v>36836</v>
      </c>
      <c r="D3" s="190">
        <f t="shared" ref="D3:I3" ca="1" si="1">C3-1</f>
        <v>36835</v>
      </c>
      <c r="E3" s="190">
        <f t="shared" ca="1" si="1"/>
        <v>36834</v>
      </c>
      <c r="F3" s="190">
        <f t="shared" ca="1" si="1"/>
        <v>36833</v>
      </c>
      <c r="G3" s="190">
        <f t="shared" ca="1" si="1"/>
        <v>36832</v>
      </c>
      <c r="H3" s="190">
        <f t="shared" ca="1" si="1"/>
        <v>36831</v>
      </c>
      <c r="I3" s="190">
        <f t="shared" ca="1" si="1"/>
        <v>36830</v>
      </c>
      <c r="J3" s="155">
        <f ca="1">DATE(YEAR($B$3),MONTH($B$3),1)</f>
        <v>36831</v>
      </c>
      <c r="K3" s="156">
        <f ca="1">DATE(YEAR($B$3)-1,MONTH($B$3),1)</f>
        <v>36465</v>
      </c>
      <c r="L3" s="155">
        <f ca="1">$J$3</f>
        <v>36831</v>
      </c>
      <c r="M3" s="156">
        <f ca="1">K3</f>
        <v>36465</v>
      </c>
      <c r="N3" s="193"/>
    </row>
    <row r="4" spans="1:14" x14ac:dyDescent="0.2">
      <c r="A4" s="159" t="s">
        <v>63</v>
      </c>
      <c r="B4" s="123">
        <f ca="1">VLOOKUP(B$3,Data!$A$1:$W$17000,15,0)</f>
        <v>5.4550000000000001</v>
      </c>
      <c r="C4" s="124">
        <f ca="1">VLOOKUP(C$3,Data!$A$1:$W$17000,15,0)</f>
        <v>5.4450000000000003</v>
      </c>
      <c r="D4" s="124">
        <f ca="1">VLOOKUP(D$3,Data!$A$1:$W$17000,15,0)</f>
        <v>5.4450000000000003</v>
      </c>
      <c r="E4" s="124">
        <f ca="1">VLOOKUP(E$3,Data!$A$1:$W$17000,15,0)</f>
        <v>5.4450000000000003</v>
      </c>
      <c r="F4" s="124">
        <f ca="1">VLOOKUP(F$3,Data!$A$1:$W$17000,15,0)</f>
        <v>5.3</v>
      </c>
      <c r="G4" s="124">
        <f ca="1">VLOOKUP(G$3,Data!$A$1:$W$17000,15,0)</f>
        <v>5.1950000000000003</v>
      </c>
      <c r="H4" s="124">
        <f ca="1">VLOOKUP(H$3,Data!$A$1:$W$17000,15,0)</f>
        <v>5.2</v>
      </c>
      <c r="I4" s="124">
        <f ca="1">VLOOKUP(I$3,Data!$A$1:$W$17000,15,0)</f>
        <v>5.1950000000000003</v>
      </c>
      <c r="J4" s="130">
        <f ca="1">HLOOKUP(J$3,Data!$AB$2:$EJ$22,13)</f>
        <v>5.3549999999999995</v>
      </c>
      <c r="K4" s="175">
        <f ca="1">HLOOKUP(K$3,Data!$AB$2:$EJ$22,13)</f>
        <v>2.5641666666666656</v>
      </c>
      <c r="L4" s="144">
        <f ca="1">VLOOKUP(L$3,Indicies!$A$2:$L$6000,2,0)</f>
        <v>0</v>
      </c>
      <c r="M4" s="145">
        <f ca="1">VLOOKUP(M$3,Indicies!$A$2:$L$6000,2,0)</f>
        <v>3.07</v>
      </c>
      <c r="N4" s="194"/>
    </row>
    <row r="5" spans="1:14" x14ac:dyDescent="0.2">
      <c r="A5" s="160" t="s">
        <v>61</v>
      </c>
      <c r="B5" s="125">
        <f ca="1">VLOOKUP(B$3,Data!$A$1:$W$17000,13,0)</f>
        <v>5.5549999999999997</v>
      </c>
      <c r="C5" s="126">
        <f ca="1">VLOOKUP(C$3,Data!$A$1:$W$17000,13,0)</f>
        <v>5.54</v>
      </c>
      <c r="D5" s="126">
        <f ca="1">VLOOKUP(D$3,Data!$A$1:$W$17000,13,0)</f>
        <v>5.54</v>
      </c>
      <c r="E5" s="126">
        <f ca="1">VLOOKUP(E$3,Data!$A$1:$W$17000,13,0)</f>
        <v>5.54</v>
      </c>
      <c r="F5" s="126">
        <f ca="1">VLOOKUP(F$3,Data!$A$1:$W$17000,13,0)</f>
        <v>5.34</v>
      </c>
      <c r="G5" s="126">
        <f ca="1">VLOOKUP(G$3,Data!$A$1:$W$17000,13,0)</f>
        <v>5.2149999999999999</v>
      </c>
      <c r="H5" s="126">
        <f ca="1">VLOOKUP(H$3,Data!$A$1:$W$17000,13,0)</f>
        <v>5.18</v>
      </c>
      <c r="I5" s="126">
        <f ca="1">VLOOKUP(I$3,Data!$A$1:$W$17000,13,0)</f>
        <v>5.33</v>
      </c>
      <c r="J5" s="131">
        <f ca="1">HLOOKUP(J$3,Data!$AB$2:$EJ$22,11)</f>
        <v>5.4157142857142855</v>
      </c>
      <c r="K5" s="132">
        <f ca="1">HLOOKUP(K$3,Data!$AB$2:$EJ$22,11)</f>
        <v>2.6666666666666661</v>
      </c>
      <c r="L5" s="146">
        <f ca="1">VLOOKUP(L$3,Indicies!$A$2:$L$6000,3,0)</f>
        <v>0</v>
      </c>
      <c r="M5" s="147">
        <f ca="1">VLOOKUP(M$3,Indicies!$A$2:$L$6000,3,0)</f>
        <v>2.86</v>
      </c>
      <c r="N5" s="194"/>
    </row>
    <row r="6" spans="1:14" x14ac:dyDescent="0.2">
      <c r="A6" s="160" t="s">
        <v>58</v>
      </c>
      <c r="B6" s="121">
        <f ca="1">VLOOKUP(B$3,Data!$A$1:$W$17000,10,0)</f>
        <v>5.38</v>
      </c>
      <c r="C6" s="122">
        <f ca="1">VLOOKUP(C$3,Data!$A$1:$W$17000,10,0)</f>
        <v>5.38</v>
      </c>
      <c r="D6" s="122">
        <f ca="1">VLOOKUP(D$3,Data!$A$1:$W$17000,10,0)</f>
        <v>5.38</v>
      </c>
      <c r="E6" s="122">
        <f ca="1">VLOOKUP(E$3,Data!$A$1:$W$17000,10,0)</f>
        <v>5.38</v>
      </c>
      <c r="F6" s="122">
        <f ca="1">VLOOKUP(F$3,Data!$A$1:$W$17000,10,0)</f>
        <v>5.1050000000000004</v>
      </c>
      <c r="G6" s="122">
        <f ca="1">VLOOKUP(G$3,Data!$A$1:$W$17000,10,0)</f>
        <v>5.0999999999999996</v>
      </c>
      <c r="H6" s="122">
        <f ca="1">VLOOKUP(H$3,Data!$A$1:$W$17000,10,0)</f>
        <v>5.04</v>
      </c>
      <c r="I6" s="122">
        <f ca="1">VLOOKUP(I$3,Data!$A$1:$W$17000,10,0)</f>
        <v>4.9950000000000001</v>
      </c>
      <c r="J6" s="129">
        <f ca="1">HLOOKUP(J$3,Data!$AB$2:$EJ$22,8)</f>
        <v>5.2521428571428572</v>
      </c>
      <c r="K6" s="176">
        <f ca="1">HLOOKUP(K$3,Data!$AB$2:$EJ$22,8)</f>
        <v>2.3978333333333337</v>
      </c>
      <c r="L6" s="139">
        <f ca="1">VLOOKUP(L$3,Indicies!$A$2:$L$6000,4,0)</f>
        <v>0</v>
      </c>
      <c r="M6" s="140">
        <f ca="1">VLOOKUP(M$3,Indicies!$A$2:$L$6000,4,0)</f>
        <v>2.99</v>
      </c>
      <c r="N6" s="194"/>
    </row>
    <row r="7" spans="1:14" x14ac:dyDescent="0.2">
      <c r="A7" s="160" t="s">
        <v>134</v>
      </c>
      <c r="B7" s="121">
        <f ca="1">VLOOKUP(B$3,Data!$A$1:$W$17000,7,0)</f>
        <v>4.4400000000000004</v>
      </c>
      <c r="C7" s="122">
        <f ca="1">VLOOKUP(C$3,Data!$A$1:$W$17000,7,0)</f>
        <v>4.2</v>
      </c>
      <c r="D7" s="122">
        <f ca="1">VLOOKUP(D$3,Data!$A$1:$W$17000,7,0)</f>
        <v>4.2</v>
      </c>
      <c r="E7" s="122">
        <f ca="1">VLOOKUP(E$3,Data!$A$1:$W$17000,7,0)</f>
        <v>4.2</v>
      </c>
      <c r="F7" s="122">
        <f ca="1">VLOOKUP(F$3,Data!$A$1:$W$17000,7,0)</f>
        <v>4.1050000000000004</v>
      </c>
      <c r="G7" s="122">
        <f ca="1">VLOOKUP(G$3,Data!$A$1:$W$17000,7,0)</f>
        <v>3.9550000000000001</v>
      </c>
      <c r="H7" s="122">
        <f ca="1">VLOOKUP(H$3,Data!$A$1:$W$17000,7,0)</f>
        <v>4</v>
      </c>
      <c r="I7" s="122">
        <f ca="1">VLOOKUP(I$3,Data!$A$1:$W$17000,7,0)</f>
        <v>4.22</v>
      </c>
      <c r="J7" s="129">
        <f ca="1">HLOOKUP(J$3,Data!$AB$2:$EJ$22,5)</f>
        <v>4.1571428571428575</v>
      </c>
      <c r="K7" s="176">
        <f ca="1">HLOOKUP(K$3,Data!$AB$2:$EJ$22,5)</f>
        <v>2.1531666666666665</v>
      </c>
      <c r="L7" s="139">
        <f ca="1">VLOOKUP(L$3,Indicies!$A$2:$L$6000,5,0)</f>
        <v>0</v>
      </c>
      <c r="M7" s="140">
        <f ca="1">VLOOKUP(M$3,Indicies!$A$2:$L$6000,5,0)</f>
        <v>2.84</v>
      </c>
      <c r="N7" s="194"/>
    </row>
    <row r="8" spans="1:14" x14ac:dyDescent="0.2">
      <c r="A8" s="160" t="s">
        <v>135</v>
      </c>
      <c r="B8" s="125">
        <f ca="1">VLOOKUP(B$3,Data!$A$1:$W$17000,8,0)</f>
        <v>4.5049999999999999</v>
      </c>
      <c r="C8" s="126">
        <f ca="1">VLOOKUP(C$3,Data!$A$1:$W$17000,8,0)</f>
        <v>4.4249999999999998</v>
      </c>
      <c r="D8" s="126">
        <f ca="1">VLOOKUP(D$3,Data!$A$1:$W$17000,8,0)</f>
        <v>4.4249999999999998</v>
      </c>
      <c r="E8" s="126">
        <f ca="1">VLOOKUP(E$3,Data!$A$1:$W$17000,8,0)</f>
        <v>4.4249999999999998</v>
      </c>
      <c r="F8" s="126">
        <f ca="1">VLOOKUP(F$3,Data!$A$1:$W$17000,8,0)</f>
        <v>4.2249999999999996</v>
      </c>
      <c r="G8" s="126">
        <f ca="1">VLOOKUP(G$3,Data!$A$1:$W$17000,8,0)</f>
        <v>4.1449999999999996</v>
      </c>
      <c r="H8" s="126">
        <f ca="1">VLOOKUP(H$3,Data!$A$1:$W$17000,8,0)</f>
        <v>4.1950000000000003</v>
      </c>
      <c r="I8" s="126">
        <f ca="1">VLOOKUP(I$3,Data!$A$1:$W$17000,8,0)</f>
        <v>4.3650000000000002</v>
      </c>
      <c r="J8" s="131">
        <f ca="1">HLOOKUP(J$3,Data!$AB$2:$EJ$22,6)</f>
        <v>4.335</v>
      </c>
      <c r="K8" s="132">
        <f ca="1">HLOOKUP(K$3,Data!$AB$2:$EJ$22,6)</f>
        <v>2.1678333333333328</v>
      </c>
      <c r="L8" s="146">
        <f ca="1">VLOOKUP(L$3,Indicies!$A$2:$L$6000,6,0)</f>
        <v>0</v>
      </c>
      <c r="M8" s="147">
        <f ca="1">VLOOKUP(M$3,Indicies!$A$2:$L$6000,6,0)</f>
        <v>2.87</v>
      </c>
      <c r="N8" s="194"/>
    </row>
    <row r="9" spans="1:14" x14ac:dyDescent="0.2">
      <c r="A9" s="160" t="s">
        <v>16</v>
      </c>
      <c r="B9" s="125">
        <f ca="1">VLOOKUP(B$3,Data!$A$1:$W$17000,16,0)</f>
        <v>4.5650000000000004</v>
      </c>
      <c r="C9" s="126">
        <f ca="1">VLOOKUP(C$3,Data!$A$1:$W$17000,16,0)</f>
        <v>4.5650000000000004</v>
      </c>
      <c r="D9" s="126">
        <f ca="1">VLOOKUP(D$3,Data!$A$1:$W$17000,16,0)</f>
        <v>4.5650000000000004</v>
      </c>
      <c r="E9" s="126">
        <f ca="1">VLOOKUP(E$3,Data!$A$1:$W$17000,16,0)</f>
        <v>4.5650000000000004</v>
      </c>
      <c r="F9" s="126">
        <f ca="1">VLOOKUP(F$3,Data!$A$1:$W$17000,16,0)</f>
        <v>4.37</v>
      </c>
      <c r="G9" s="126">
        <f ca="1">VLOOKUP(G$3,Data!$A$1:$W$17000,16,0)</f>
        <v>4.24</v>
      </c>
      <c r="H9" s="126">
        <f ca="1">VLOOKUP(H$3,Data!$A$1:$W$17000,16,0)</f>
        <v>4.29</v>
      </c>
      <c r="I9" s="126">
        <f ca="1">VLOOKUP(I$3,Data!$A$1:$W$17000,16,0)</f>
        <v>4.41</v>
      </c>
      <c r="J9" s="131">
        <f ca="1">HLOOKUP(J$3,Data!$AB$2:$EJ$22,14)</f>
        <v>4.4514285714285728</v>
      </c>
      <c r="K9" s="132">
        <f ca="1">HLOOKUP(K$3,Data!$AB$2:$EJ$22,14)</f>
        <v>2.2081666666666666</v>
      </c>
      <c r="L9" s="146">
        <f ca="1">VLOOKUP(L$3,Indicies!$A$2:$L$6000,7,0)</f>
        <v>0</v>
      </c>
      <c r="M9" s="147">
        <f ca="1">VLOOKUP(M$3,Indicies!$A$2:$L$6000,7,0)</f>
        <v>2.9</v>
      </c>
      <c r="N9" s="194"/>
    </row>
    <row r="10" spans="1:14" x14ac:dyDescent="0.2">
      <c r="A10" s="160" t="s">
        <v>190</v>
      </c>
      <c r="B10" s="121">
        <f ca="1">VLOOKUP(B$3,Data!$A$1:$W$17000,11,0)</f>
        <v>4.4649999999999999</v>
      </c>
      <c r="C10" s="122">
        <f ca="1">VLOOKUP(C$3,Data!$A$1:$W$17000,11,0)</f>
        <v>4.2649999999999997</v>
      </c>
      <c r="D10" s="122">
        <f ca="1">VLOOKUP(D$3,Data!$A$1:$W$17000,11,0)</f>
        <v>4.2649999999999997</v>
      </c>
      <c r="E10" s="122">
        <f ca="1">VLOOKUP(E$3,Data!$A$1:$W$17000,11,0)</f>
        <v>4.2649999999999997</v>
      </c>
      <c r="F10" s="122">
        <f ca="1">VLOOKUP(F$3,Data!$A$1:$W$17000,11,0)</f>
        <v>4.0650000000000004</v>
      </c>
      <c r="G10" s="122">
        <f ca="1">VLOOKUP(G$3,Data!$A$1:$W$17000,11,0)</f>
        <v>3.95</v>
      </c>
      <c r="H10" s="122">
        <f ca="1">VLOOKUP(H$3,Data!$A$1:$W$17000,11,0)</f>
        <v>4.0599999999999996</v>
      </c>
      <c r="I10" s="122">
        <f ca="1">VLOOKUP(I$3,Data!$A$1:$W$17000,11,0)</f>
        <v>4.2</v>
      </c>
      <c r="J10" s="129">
        <f ca="1">HLOOKUP(J$3,Data!$AB$2:$EJ$22,9)</f>
        <v>4.1907142857142858</v>
      </c>
      <c r="K10" s="176">
        <f ca="1">HLOOKUP(K$3,Data!$AB$2:$EJ$22,9)</f>
        <v>2.1171666666666669</v>
      </c>
      <c r="L10" s="139">
        <f ca="1">VLOOKUP(L$3,Indicies!$A$2:$L$6000,8,0)</f>
        <v>0</v>
      </c>
      <c r="M10" s="140">
        <f ca="1">VLOOKUP(M$3,Indicies!$A$2:$L$6000,8,0)</f>
        <v>2.86</v>
      </c>
      <c r="N10" s="194"/>
    </row>
    <row r="11" spans="1:14" x14ac:dyDescent="0.2">
      <c r="A11" s="160" t="s">
        <v>22</v>
      </c>
      <c r="B11" s="121">
        <f ca="1">VLOOKUP(B$3,Data!$A$1:$W$17000,12,0)</f>
        <v>5.17</v>
      </c>
      <c r="C11" s="122">
        <f ca="1">VLOOKUP(C$3,Data!$A$1:$W$17000,12,0)</f>
        <v>5.3250000000000002</v>
      </c>
      <c r="D11" s="122">
        <f ca="1">VLOOKUP(D$3,Data!$A$1:$W$17000,12,0)</f>
        <v>5.3250000000000002</v>
      </c>
      <c r="E11" s="122">
        <f ca="1">VLOOKUP(E$3,Data!$A$1:$W$17000,12,0)</f>
        <v>5.3250000000000002</v>
      </c>
      <c r="F11" s="122">
        <f ca="1">VLOOKUP(F$3,Data!$A$1:$W$17000,12,0)</f>
        <v>5.0549999999999997</v>
      </c>
      <c r="G11" s="122">
        <f ca="1">VLOOKUP(G$3,Data!$A$1:$W$17000,12,0)</f>
        <v>4.9000000000000004</v>
      </c>
      <c r="H11" s="122">
        <f ca="1">VLOOKUP(H$3,Data!$A$1:$W$17000,12,0)</f>
        <v>4.5650000000000004</v>
      </c>
      <c r="I11" s="122">
        <f ca="1">VLOOKUP(I$3,Data!$A$1:$W$17000,12,0)</f>
        <v>4.5549999999999997</v>
      </c>
      <c r="J11" s="129">
        <f ca="1">HLOOKUP(J$3,Data!$AB$2:$EJ$22,10)</f>
        <v>5.0949999999999998</v>
      </c>
      <c r="K11" s="176">
        <f ca="1">HLOOKUP(K$3,Data!$AB$2:$EJ$22,10)</f>
        <v>2.1676666666666669</v>
      </c>
      <c r="L11" s="139"/>
      <c r="M11" s="140"/>
      <c r="N11" s="194"/>
    </row>
    <row r="12" spans="1:14" x14ac:dyDescent="0.2">
      <c r="A12" s="160" t="s">
        <v>20</v>
      </c>
      <c r="B12" s="125">
        <f ca="1">VLOOKUP(B$3,Data!$A$1:$W$17000,5,0)</f>
        <v>5.125</v>
      </c>
      <c r="C12" s="126">
        <f ca="1">VLOOKUP(C$3,Data!$A$1:$W$17000,5,0)</f>
        <v>5.2450000000000001</v>
      </c>
      <c r="D12" s="126">
        <f ca="1">VLOOKUP(D$3,Data!$A$1:$W$17000,5,0)</f>
        <v>5.2450000000000001</v>
      </c>
      <c r="E12" s="126">
        <f ca="1">VLOOKUP(E$3,Data!$A$1:$W$17000,5,0)</f>
        <v>5.2450000000000001</v>
      </c>
      <c r="F12" s="126">
        <f ca="1">VLOOKUP(F$3,Data!$A$1:$W$17000,5,0)</f>
        <v>4.9649999999999999</v>
      </c>
      <c r="G12" s="126">
        <f ca="1">VLOOKUP(G$3,Data!$A$1:$W$17000,5,0)</f>
        <v>4.8650000000000002</v>
      </c>
      <c r="H12" s="126">
        <f ca="1">VLOOKUP(H$3,Data!$A$1:$W$17000,5,0)</f>
        <v>4.4950000000000001</v>
      </c>
      <c r="I12" s="126">
        <f ca="1">VLOOKUP(I$3,Data!$A$1:$W$17000,5,0)</f>
        <v>4.45</v>
      </c>
      <c r="J12" s="131">
        <f ca="1">HLOOKUP(J$3,Data!$AB$2:$EJ$22,3)</f>
        <v>5.0264285714285721</v>
      </c>
      <c r="K12" s="132">
        <f ca="1">HLOOKUP(K$3,Data!$AB$2:$EJ$22,3)</f>
        <v>2.1288333333333336</v>
      </c>
      <c r="L12" s="146">
        <f ca="1">VLOOKUP(L$3,Indicies!$A$2:$L$6000,10,0)</f>
        <v>0</v>
      </c>
      <c r="M12" s="147">
        <f ca="1">VLOOKUP(M$3,Indicies!$A$2:$L$6000,10,0)</f>
        <v>2.92</v>
      </c>
      <c r="N12" s="194"/>
    </row>
    <row r="13" spans="1:14" x14ac:dyDescent="0.2">
      <c r="A13" s="160" t="s">
        <v>21</v>
      </c>
      <c r="B13" s="125">
        <f ca="1">VLOOKUP(B$3,Data!$A$1:$W$17000,4,0)</f>
        <v>6.17</v>
      </c>
      <c r="C13" s="126">
        <f ca="1">VLOOKUP(C$3,Data!$A$1:$W$17000,4,0)</f>
        <v>5.98</v>
      </c>
      <c r="D13" s="126">
        <f ca="1">VLOOKUP(D$3,Data!$A$1:$W$17000,4,0)</f>
        <v>5.98</v>
      </c>
      <c r="E13" s="126">
        <f ca="1">VLOOKUP(E$3,Data!$A$1:$W$17000,4,0)</f>
        <v>5.98</v>
      </c>
      <c r="F13" s="126">
        <f ca="1">VLOOKUP(F$3,Data!$A$1:$W$17000,4,0)</f>
        <v>5.91</v>
      </c>
      <c r="G13" s="126">
        <f ca="1">VLOOKUP(G$3,Data!$A$1:$W$17000,4,0)</f>
        <v>5.6550000000000002</v>
      </c>
      <c r="H13" s="126">
        <f ca="1">VLOOKUP(H$3,Data!$A$1:$W$17000,4,0)</f>
        <v>5.82</v>
      </c>
      <c r="I13" s="126">
        <f ca="1">VLOOKUP(I$3,Data!$A$1:$W$17000,4,0)</f>
        <v>5.94</v>
      </c>
      <c r="J13" s="131">
        <f ca="1">HLOOKUP(J$3,Data!$AB$2:$EJ$22,2)</f>
        <v>5.9278571428571434</v>
      </c>
      <c r="K13" s="132">
        <f ca="1">HLOOKUP(K$3,Data!$AB$2:$EJ$22,2)</f>
        <v>2.8945000000000007</v>
      </c>
      <c r="L13" s="146"/>
      <c r="M13" s="147"/>
      <c r="N13" s="194"/>
    </row>
    <row r="14" spans="1:14" x14ac:dyDescent="0.2">
      <c r="A14" s="160" t="s">
        <v>0</v>
      </c>
      <c r="B14" s="202">
        <f ca="1">VLOOKUP(B$3,Data!$A$1:$W$17000,23,0)</f>
        <v>4.4800000000000004</v>
      </c>
      <c r="C14" s="194">
        <f ca="1">VLOOKUP(C$3,Data!$A$1:$W$17000,23,0)</f>
        <v>4.4550000000000001</v>
      </c>
      <c r="D14" s="194">
        <f ca="1">VLOOKUP(D$3,Data!$A$1:$W$17000,23,0)</f>
        <v>4.4550000000000001</v>
      </c>
      <c r="E14" s="194">
        <f ca="1">VLOOKUP(E$3,Data!$A$1:$W$17000,23,0)</f>
        <v>4.4550000000000001</v>
      </c>
      <c r="F14" s="194">
        <f ca="1">VLOOKUP(F$3,Data!$A$1:$W$17000,23,0)</f>
        <v>4.25</v>
      </c>
      <c r="G14" s="194">
        <f ca="1">VLOOKUP(G$3,Data!$A$1:$W$17000,23,0)</f>
        <v>4.1349999999999998</v>
      </c>
      <c r="H14" s="194">
        <f ca="1">VLOOKUP(H$3,Data!$A$1:$W$17000,23,0)</f>
        <v>4.1100000000000003</v>
      </c>
      <c r="I14" s="194">
        <f ca="1">VLOOKUP(I$3,Data!$A$1:$W$17000,23,0)</f>
        <v>4.37</v>
      </c>
      <c r="J14" s="149">
        <f ca="1">HLOOKUP(J$3,Data!$AB$2:$EJ$22,21)</f>
        <v>4.3342857142857145</v>
      </c>
      <c r="K14" s="150">
        <f ca="1">HLOOKUP(K$3,Data!$AB$2:$EJ$22,21)</f>
        <v>2.2153333333333336</v>
      </c>
      <c r="L14" s="202"/>
      <c r="M14" s="208"/>
      <c r="N14" s="194"/>
    </row>
    <row r="15" spans="1:14" x14ac:dyDescent="0.2">
      <c r="A15" s="160" t="s">
        <v>169</v>
      </c>
      <c r="B15" s="202">
        <f ca="1">VLOOKUP(B$3,Data!$A$1:$W$17000,19,0)</f>
        <v>4.6849999999999996</v>
      </c>
      <c r="C15" s="194">
        <f ca="1">VLOOKUP(C$3,Data!$A$1:$W$17000,19,0)</f>
        <v>4.7149999999999999</v>
      </c>
      <c r="D15" s="194">
        <f ca="1">VLOOKUP(D$3,Data!$A$1:$W$17000,19,0)</f>
        <v>4.7149999999999999</v>
      </c>
      <c r="E15" s="194">
        <f ca="1">VLOOKUP(E$3,Data!$A$1:$W$17000,19,0)</f>
        <v>4.7149999999999999</v>
      </c>
      <c r="F15" s="194">
        <f ca="1">VLOOKUP(F$3,Data!$A$1:$W$17000,19,0)</f>
        <v>4.57</v>
      </c>
      <c r="G15" s="194">
        <f ca="1">VLOOKUP(G$3,Data!$A$1:$W$17000,19,0)</f>
        <v>4.43</v>
      </c>
      <c r="H15" s="194">
        <f ca="1">VLOOKUP(H$3,Data!$A$1:$W$17000,19,0)</f>
        <v>4.415</v>
      </c>
      <c r="I15" s="194">
        <f ca="1">VLOOKUP(I$3,Data!$A$1:$W$17000,19,0)</f>
        <v>4.6150000000000002</v>
      </c>
      <c r="J15" s="149">
        <f ca="1">HLOOKUP(J$3,Data!$AB$2:$EJ$22,17)</f>
        <v>4.6064285714285713</v>
      </c>
      <c r="K15" s="150">
        <f ca="1">HLOOKUP(K$3,Data!$AB$2:$EJ$22,17)</f>
        <v>2.369333333333334</v>
      </c>
      <c r="L15" s="202"/>
      <c r="M15" s="208"/>
      <c r="N15" s="194"/>
    </row>
    <row r="16" spans="1:14" ht="12" thickBot="1" x14ac:dyDescent="0.25">
      <c r="A16" s="161" t="s">
        <v>57</v>
      </c>
      <c r="B16" s="203">
        <f ca="1">VLOOKUP(B$3,Data!$A$1:$W$17000,9,0)</f>
        <v>4.5999999999999996</v>
      </c>
      <c r="C16" s="204">
        <f ca="1">VLOOKUP(C$3,Data!$A$1:$W$17000,9,0)</f>
        <v>4.63</v>
      </c>
      <c r="D16" s="204">
        <f ca="1">VLOOKUP(D$3,Data!$A$1:$W$17000,9,0)</f>
        <v>4.63</v>
      </c>
      <c r="E16" s="204">
        <f ca="1">VLOOKUP(E$3,Data!$A$1:$W$17000,9,0)</f>
        <v>4.63</v>
      </c>
      <c r="F16" s="204">
        <f ca="1">VLOOKUP(F$3,Data!$A$1:$W$17000,9,0)</f>
        <v>4.47</v>
      </c>
      <c r="G16" s="204">
        <f ca="1">VLOOKUP(G$3,Data!$A$1:$W$17000,9,0)</f>
        <v>4.3899999999999997</v>
      </c>
      <c r="H16" s="204">
        <f ca="1">VLOOKUP(H$3,Data!$A$1:$W$17000,9,0)</f>
        <v>4.38</v>
      </c>
      <c r="I16" s="204">
        <f ca="1">VLOOKUP(I$3,Data!$A$1:$W$17000,9,0)</f>
        <v>4.55</v>
      </c>
      <c r="J16" s="205">
        <f ca="1">HLOOKUP(J$3,Data!$AB$2:$EJ$22,7)</f>
        <v>4.532857142857142</v>
      </c>
      <c r="K16" s="174">
        <f ca="1">HLOOKUP(K$3,Data!$AB$2:$EJ$22,7)</f>
        <v>2.3123333333333331</v>
      </c>
      <c r="L16" s="206"/>
      <c r="M16" s="207"/>
      <c r="N16" s="194"/>
    </row>
    <row r="17" spans="1:14" x14ac:dyDescent="0.2">
      <c r="A17" s="209" t="s">
        <v>154</v>
      </c>
      <c r="B17" s="196">
        <f ca="1">B4-B7</f>
        <v>1.0149999999999997</v>
      </c>
      <c r="C17" s="162">
        <f t="shared" ref="C17:I17" ca="1" si="2">C4-C7</f>
        <v>1.2450000000000001</v>
      </c>
      <c r="D17" s="162">
        <f t="shared" ca="1" si="2"/>
        <v>1.2450000000000001</v>
      </c>
      <c r="E17" s="162">
        <f t="shared" ca="1" si="2"/>
        <v>1.2450000000000001</v>
      </c>
      <c r="F17" s="162">
        <f t="shared" ca="1" si="2"/>
        <v>1.1949999999999994</v>
      </c>
      <c r="G17" s="162">
        <f t="shared" ca="1" si="2"/>
        <v>1.2400000000000002</v>
      </c>
      <c r="H17" s="162">
        <f t="shared" ca="1" si="2"/>
        <v>1.2000000000000002</v>
      </c>
      <c r="I17" s="162">
        <f t="shared" ca="1" si="2"/>
        <v>0.97500000000000053</v>
      </c>
      <c r="J17" s="196">
        <f ca="1">J4-J7</f>
        <v>1.1978571428571421</v>
      </c>
      <c r="K17" s="197">
        <f ca="1">K4-K7</f>
        <v>0.41099999999999914</v>
      </c>
      <c r="L17" s="196">
        <f ca="1">L4-L7</f>
        <v>0</v>
      </c>
      <c r="M17" s="197">
        <f ca="1">M4-M7</f>
        <v>0.22999999999999998</v>
      </c>
      <c r="N17" s="194"/>
    </row>
    <row r="18" spans="1:14" x14ac:dyDescent="0.2">
      <c r="A18" s="210" t="s">
        <v>155</v>
      </c>
      <c r="B18" s="163">
        <f ca="1">B4-B8</f>
        <v>0.95000000000000018</v>
      </c>
      <c r="C18" s="164">
        <f t="shared" ref="C18:I18" ca="1" si="3">C4-C8</f>
        <v>1.0200000000000005</v>
      </c>
      <c r="D18" s="164">
        <f t="shared" ca="1" si="3"/>
        <v>1.0200000000000005</v>
      </c>
      <c r="E18" s="164">
        <f t="shared" ca="1" si="3"/>
        <v>1.0200000000000005</v>
      </c>
      <c r="F18" s="164">
        <f t="shared" ca="1" si="3"/>
        <v>1.0750000000000002</v>
      </c>
      <c r="G18" s="164">
        <f t="shared" ca="1" si="3"/>
        <v>1.0500000000000007</v>
      </c>
      <c r="H18" s="164">
        <f t="shared" ca="1" si="3"/>
        <v>1.0049999999999999</v>
      </c>
      <c r="I18" s="164">
        <f t="shared" ca="1" si="3"/>
        <v>0.83000000000000007</v>
      </c>
      <c r="J18" s="163">
        <f ca="1">J4-J8</f>
        <v>1.0199999999999996</v>
      </c>
      <c r="K18" s="165">
        <f ca="1">K4-K8</f>
        <v>0.39633333333333276</v>
      </c>
      <c r="L18" s="163">
        <f ca="1">L4-L8</f>
        <v>0</v>
      </c>
      <c r="M18" s="165">
        <f ca="1">M4-M8</f>
        <v>0.19999999999999973</v>
      </c>
      <c r="N18" s="194"/>
    </row>
    <row r="19" spans="1:14" x14ac:dyDescent="0.2">
      <c r="A19" s="210" t="s">
        <v>156</v>
      </c>
      <c r="B19" s="163">
        <f ca="1">B4-B6</f>
        <v>7.5000000000000178E-2</v>
      </c>
      <c r="C19" s="164">
        <f t="shared" ref="C19:I19" ca="1" si="4">C4-C6</f>
        <v>6.5000000000000391E-2</v>
      </c>
      <c r="D19" s="164">
        <f t="shared" ca="1" si="4"/>
        <v>6.5000000000000391E-2</v>
      </c>
      <c r="E19" s="164">
        <f t="shared" ca="1" si="4"/>
        <v>6.5000000000000391E-2</v>
      </c>
      <c r="F19" s="164">
        <f t="shared" ca="1" si="4"/>
        <v>0.1949999999999994</v>
      </c>
      <c r="G19" s="164">
        <f t="shared" ca="1" si="4"/>
        <v>9.5000000000000639E-2</v>
      </c>
      <c r="H19" s="164">
        <f t="shared" ca="1" si="4"/>
        <v>0.16000000000000014</v>
      </c>
      <c r="I19" s="164">
        <f t="shared" ca="1" si="4"/>
        <v>0.20000000000000018</v>
      </c>
      <c r="J19" s="163">
        <f ca="1">J4-J6</f>
        <v>0.10285714285714231</v>
      </c>
      <c r="K19" s="165">
        <f ca="1">K4-K6</f>
        <v>0.16633333333333189</v>
      </c>
      <c r="L19" s="163">
        <f ca="1">L4-L6</f>
        <v>0</v>
      </c>
      <c r="M19" s="165">
        <f ca="1">M4-M6</f>
        <v>7.9999999999999627E-2</v>
      </c>
      <c r="N19" s="194"/>
    </row>
    <row r="20" spans="1:14" x14ac:dyDescent="0.2">
      <c r="A20" s="210" t="s">
        <v>157</v>
      </c>
      <c r="B20" s="163">
        <f ca="1">B5-B4</f>
        <v>9.9999999999999645E-2</v>
      </c>
      <c r="C20" s="164">
        <f t="shared" ref="C20:I20" ca="1" si="5">C5-C4</f>
        <v>9.4999999999999751E-2</v>
      </c>
      <c r="D20" s="164">
        <f t="shared" ca="1" si="5"/>
        <v>9.4999999999999751E-2</v>
      </c>
      <c r="E20" s="164">
        <f t="shared" ca="1" si="5"/>
        <v>9.4999999999999751E-2</v>
      </c>
      <c r="F20" s="164">
        <f t="shared" ca="1" si="5"/>
        <v>4.0000000000000036E-2</v>
      </c>
      <c r="G20" s="164">
        <f t="shared" ca="1" si="5"/>
        <v>1.9999999999999574E-2</v>
      </c>
      <c r="H20" s="164">
        <f t="shared" ca="1" si="5"/>
        <v>-2.0000000000000462E-2</v>
      </c>
      <c r="I20" s="164">
        <f t="shared" ca="1" si="5"/>
        <v>0.13499999999999979</v>
      </c>
      <c r="J20" s="163">
        <f ca="1">J5-J4</f>
        <v>6.0714285714285943E-2</v>
      </c>
      <c r="K20" s="165">
        <f ca="1">K5-K4</f>
        <v>0.10250000000000048</v>
      </c>
      <c r="L20" s="163">
        <f ca="1">L5-L4</f>
        <v>0</v>
      </c>
      <c r="M20" s="165">
        <f ca="1">M5-M4</f>
        <v>-0.20999999999999996</v>
      </c>
      <c r="N20" s="194"/>
    </row>
    <row r="21" spans="1:14" x14ac:dyDescent="0.2">
      <c r="A21" s="211" t="s">
        <v>158</v>
      </c>
      <c r="B21" s="163">
        <f ca="1">B10-B12</f>
        <v>-0.66000000000000014</v>
      </c>
      <c r="C21" s="164">
        <f t="shared" ref="C21:I21" ca="1" si="6">C10-C12</f>
        <v>-0.98000000000000043</v>
      </c>
      <c r="D21" s="164">
        <f t="shared" ca="1" si="6"/>
        <v>-0.98000000000000043</v>
      </c>
      <c r="E21" s="164">
        <f t="shared" ca="1" si="6"/>
        <v>-0.98000000000000043</v>
      </c>
      <c r="F21" s="164">
        <f t="shared" ca="1" si="6"/>
        <v>-0.89999999999999947</v>
      </c>
      <c r="G21" s="164">
        <f t="shared" ca="1" si="6"/>
        <v>-0.91500000000000004</v>
      </c>
      <c r="H21" s="164">
        <f t="shared" ca="1" si="6"/>
        <v>-0.4350000000000005</v>
      </c>
      <c r="I21" s="164">
        <f t="shared" ca="1" si="6"/>
        <v>-0.25</v>
      </c>
      <c r="J21" s="163">
        <f ca="1">J10-J12</f>
        <v>-0.8357142857142863</v>
      </c>
      <c r="K21" s="165">
        <f ca="1">K10-K12</f>
        <v>-1.1666666666666714E-2</v>
      </c>
      <c r="L21" s="163">
        <f ca="1">L10-L12</f>
        <v>0</v>
      </c>
      <c r="M21" s="165">
        <f ca="1">M10-M12</f>
        <v>-6.0000000000000053E-2</v>
      </c>
      <c r="N21" s="194"/>
    </row>
    <row r="22" spans="1:14" s="177" customFormat="1" x14ac:dyDescent="0.2">
      <c r="A22" s="211" t="s">
        <v>159</v>
      </c>
      <c r="B22" s="163">
        <f ca="1">B7-B10</f>
        <v>-2.4999999999999467E-2</v>
      </c>
      <c r="C22" s="164">
        <f t="shared" ref="C22:I22" ca="1" si="7">C7-C10</f>
        <v>-6.4999999999999503E-2</v>
      </c>
      <c r="D22" s="164">
        <f t="shared" ca="1" si="7"/>
        <v>-6.4999999999999503E-2</v>
      </c>
      <c r="E22" s="164">
        <f t="shared" ca="1" si="7"/>
        <v>-6.4999999999999503E-2</v>
      </c>
      <c r="F22" s="164">
        <f t="shared" ca="1" si="7"/>
        <v>4.0000000000000036E-2</v>
      </c>
      <c r="G22" s="164">
        <f t="shared" ca="1" si="7"/>
        <v>4.9999999999998934E-3</v>
      </c>
      <c r="H22" s="164">
        <f t="shared" ca="1" si="7"/>
        <v>-5.9999999999999609E-2</v>
      </c>
      <c r="I22" s="164">
        <f t="shared" ca="1" si="7"/>
        <v>1.9999999999999574E-2</v>
      </c>
      <c r="J22" s="163">
        <f ca="1">J7-J10</f>
        <v>-3.3571428571428363E-2</v>
      </c>
      <c r="K22" s="165">
        <f ca="1">K7-K10</f>
        <v>3.5999999999999588E-2</v>
      </c>
      <c r="L22" s="163">
        <f ca="1">L7-L10</f>
        <v>0</v>
      </c>
      <c r="M22" s="165">
        <f ca="1">M7-M10</f>
        <v>-2.0000000000000018E-2</v>
      </c>
      <c r="N22" s="194"/>
    </row>
    <row r="23" spans="1:14" s="177" customFormat="1" x14ac:dyDescent="0.2">
      <c r="A23" s="211" t="s">
        <v>162</v>
      </c>
      <c r="B23" s="163">
        <f t="shared" ref="B23:M23" ca="1" si="8">B9-B8</f>
        <v>6.0000000000000497E-2</v>
      </c>
      <c r="C23" s="164">
        <f t="shared" ca="1" si="8"/>
        <v>0.14000000000000057</v>
      </c>
      <c r="D23" s="164">
        <f t="shared" ca="1" si="8"/>
        <v>0.14000000000000057</v>
      </c>
      <c r="E23" s="164">
        <f t="shared" ca="1" si="8"/>
        <v>0.14000000000000057</v>
      </c>
      <c r="F23" s="164">
        <f t="shared" ca="1" si="8"/>
        <v>0.14500000000000046</v>
      </c>
      <c r="G23" s="164">
        <f t="shared" ca="1" si="8"/>
        <v>9.5000000000000639E-2</v>
      </c>
      <c r="H23" s="164">
        <f t="shared" ca="1" si="8"/>
        <v>9.4999999999999751E-2</v>
      </c>
      <c r="I23" s="164">
        <f t="shared" ca="1" si="8"/>
        <v>4.4999999999999929E-2</v>
      </c>
      <c r="J23" s="163">
        <f t="shared" ca="1" si="8"/>
        <v>0.11642857142857288</v>
      </c>
      <c r="K23" s="165">
        <f t="shared" ca="1" si="8"/>
        <v>4.0333333333333776E-2</v>
      </c>
      <c r="L23" s="163">
        <f t="shared" ca="1" si="8"/>
        <v>0</v>
      </c>
      <c r="M23" s="165">
        <f t="shared" ca="1" si="8"/>
        <v>2.9999999999999805E-2</v>
      </c>
      <c r="N23" s="194"/>
    </row>
    <row r="24" spans="1:14" s="177" customFormat="1" x14ac:dyDescent="0.2">
      <c r="A24" s="211" t="s">
        <v>161</v>
      </c>
      <c r="B24" s="163">
        <f t="shared" ref="B24:M24" ca="1" si="9">B9-B7</f>
        <v>0.125</v>
      </c>
      <c r="C24" s="164">
        <f t="shared" ca="1" si="9"/>
        <v>0.36500000000000021</v>
      </c>
      <c r="D24" s="164">
        <f t="shared" ca="1" si="9"/>
        <v>0.36500000000000021</v>
      </c>
      <c r="E24" s="164">
        <f t="shared" ca="1" si="9"/>
        <v>0.36500000000000021</v>
      </c>
      <c r="F24" s="164">
        <f t="shared" ca="1" si="9"/>
        <v>0.26499999999999968</v>
      </c>
      <c r="G24" s="164">
        <f t="shared" ca="1" si="9"/>
        <v>0.28500000000000014</v>
      </c>
      <c r="H24" s="164">
        <f t="shared" ca="1" si="9"/>
        <v>0.29000000000000004</v>
      </c>
      <c r="I24" s="164">
        <f t="shared" ca="1" si="9"/>
        <v>0.19000000000000039</v>
      </c>
      <c r="J24" s="163">
        <f t="shared" ca="1" si="9"/>
        <v>0.29428571428571537</v>
      </c>
      <c r="K24" s="165">
        <f t="shared" ca="1" si="9"/>
        <v>5.500000000000016E-2</v>
      </c>
      <c r="L24" s="163">
        <f t="shared" ca="1" si="9"/>
        <v>0</v>
      </c>
      <c r="M24" s="165">
        <f t="shared" ca="1" si="9"/>
        <v>6.0000000000000053E-2</v>
      </c>
      <c r="N24" s="194"/>
    </row>
    <row r="25" spans="1:14" s="177" customFormat="1" x14ac:dyDescent="0.2">
      <c r="A25" s="211" t="s">
        <v>167</v>
      </c>
      <c r="B25" s="163">
        <f t="shared" ref="B25:M25" ca="1" si="10">B8-B7</f>
        <v>6.4999999999999503E-2</v>
      </c>
      <c r="C25" s="164">
        <f t="shared" ca="1" si="10"/>
        <v>0.22499999999999964</v>
      </c>
      <c r="D25" s="164">
        <f t="shared" ca="1" si="10"/>
        <v>0.22499999999999964</v>
      </c>
      <c r="E25" s="164">
        <f t="shared" ca="1" si="10"/>
        <v>0.22499999999999964</v>
      </c>
      <c r="F25" s="164">
        <f t="shared" ca="1" si="10"/>
        <v>0.11999999999999922</v>
      </c>
      <c r="G25" s="164">
        <f t="shared" ca="1" si="10"/>
        <v>0.1899999999999995</v>
      </c>
      <c r="H25" s="164">
        <f t="shared" ca="1" si="10"/>
        <v>0.19500000000000028</v>
      </c>
      <c r="I25" s="164">
        <f t="shared" ca="1" si="10"/>
        <v>0.14500000000000046</v>
      </c>
      <c r="J25" s="163">
        <f t="shared" ca="1" si="10"/>
        <v>0.17785714285714249</v>
      </c>
      <c r="K25" s="165">
        <f t="shared" ca="1" si="10"/>
        <v>1.4666666666666384E-2</v>
      </c>
      <c r="L25" s="163">
        <f t="shared" ca="1" si="10"/>
        <v>0</v>
      </c>
      <c r="M25" s="165">
        <f t="shared" ca="1" si="10"/>
        <v>3.0000000000000249E-2</v>
      </c>
      <c r="N25" s="194"/>
    </row>
    <row r="26" spans="1:14" s="177" customFormat="1" x14ac:dyDescent="0.2">
      <c r="A26" s="211" t="s">
        <v>170</v>
      </c>
      <c r="B26" s="163">
        <f ca="1">B$14-B$8</f>
        <v>-2.4999999999999467E-2</v>
      </c>
      <c r="C26" s="164">
        <f t="shared" ref="C26:L26" ca="1" si="11">C$14-C$8</f>
        <v>3.0000000000000249E-2</v>
      </c>
      <c r="D26" s="164">
        <f t="shared" ca="1" si="11"/>
        <v>3.0000000000000249E-2</v>
      </c>
      <c r="E26" s="164">
        <f t="shared" ca="1" si="11"/>
        <v>3.0000000000000249E-2</v>
      </c>
      <c r="F26" s="164">
        <f t="shared" ca="1" si="11"/>
        <v>2.5000000000000355E-2</v>
      </c>
      <c r="G26" s="164">
        <f t="shared" ca="1" si="11"/>
        <v>-9.9999999999997868E-3</v>
      </c>
      <c r="H26" s="164">
        <f t="shared" ca="1" si="11"/>
        <v>-8.4999999999999964E-2</v>
      </c>
      <c r="I26" s="164">
        <f t="shared" ca="1" si="11"/>
        <v>4.9999999999998934E-3</v>
      </c>
      <c r="J26" s="163">
        <f t="shared" ca="1" si="11"/>
        <v>-7.1428571428544529E-4</v>
      </c>
      <c r="K26" s="165">
        <f t="shared" ca="1" si="11"/>
        <v>4.7500000000000764E-2</v>
      </c>
      <c r="L26" s="163">
        <f t="shared" ca="1" si="11"/>
        <v>0</v>
      </c>
      <c r="M26" s="165"/>
      <c r="N26" s="194"/>
    </row>
    <row r="27" spans="1:14" s="177" customFormat="1" x14ac:dyDescent="0.2">
      <c r="A27" s="211" t="s">
        <v>171</v>
      </c>
      <c r="B27" s="163">
        <f ca="1">B$14-B$10</f>
        <v>1.5000000000000568E-2</v>
      </c>
      <c r="C27" s="164">
        <f t="shared" ref="C27:L27" ca="1" si="12">C$14-C$10</f>
        <v>0.19000000000000039</v>
      </c>
      <c r="D27" s="164">
        <f t="shared" ca="1" si="12"/>
        <v>0.19000000000000039</v>
      </c>
      <c r="E27" s="164">
        <f t="shared" ca="1" si="12"/>
        <v>0.19000000000000039</v>
      </c>
      <c r="F27" s="164">
        <f t="shared" ca="1" si="12"/>
        <v>0.18499999999999961</v>
      </c>
      <c r="G27" s="164">
        <f t="shared" ca="1" si="12"/>
        <v>0.18499999999999961</v>
      </c>
      <c r="H27" s="164">
        <f t="shared" ca="1" si="12"/>
        <v>5.0000000000000711E-2</v>
      </c>
      <c r="I27" s="164">
        <f t="shared" ca="1" si="12"/>
        <v>0.16999999999999993</v>
      </c>
      <c r="J27" s="163">
        <f t="shared" ca="1" si="12"/>
        <v>0.14357142857142868</v>
      </c>
      <c r="K27" s="165">
        <f t="shared" ca="1" si="12"/>
        <v>9.8166666666666735E-2</v>
      </c>
      <c r="L27" s="163">
        <f t="shared" ca="1" si="12"/>
        <v>0</v>
      </c>
      <c r="M27" s="165"/>
      <c r="N27" s="194"/>
    </row>
    <row r="28" spans="1:14" s="177" customFormat="1" ht="12" thickBot="1" x14ac:dyDescent="0.25">
      <c r="A28" s="212" t="s">
        <v>172</v>
      </c>
      <c r="B28" s="166">
        <f ca="1">B$15-B$6</f>
        <v>-0.69500000000000028</v>
      </c>
      <c r="C28" s="167">
        <f t="shared" ref="C28:L28" ca="1" si="13">C$15-C$6</f>
        <v>-0.66500000000000004</v>
      </c>
      <c r="D28" s="167">
        <f t="shared" ca="1" si="13"/>
        <v>-0.66500000000000004</v>
      </c>
      <c r="E28" s="167">
        <f t="shared" ca="1" si="13"/>
        <v>-0.66500000000000004</v>
      </c>
      <c r="F28" s="167">
        <f t="shared" ca="1" si="13"/>
        <v>-0.53500000000000014</v>
      </c>
      <c r="G28" s="167">
        <f t="shared" ca="1" si="13"/>
        <v>-0.66999999999999993</v>
      </c>
      <c r="H28" s="167">
        <f t="shared" ca="1" si="13"/>
        <v>-0.625</v>
      </c>
      <c r="I28" s="167">
        <f t="shared" ca="1" si="13"/>
        <v>-0.37999999999999989</v>
      </c>
      <c r="J28" s="166">
        <f t="shared" ca="1" si="13"/>
        <v>-0.64571428571428591</v>
      </c>
      <c r="K28" s="168">
        <f t="shared" ca="1" si="13"/>
        <v>-2.8499999999999748E-2</v>
      </c>
      <c r="L28" s="166">
        <f t="shared" ca="1" si="13"/>
        <v>0</v>
      </c>
      <c r="M28" s="168"/>
      <c r="N28" s="194"/>
    </row>
    <row r="29" spans="1:14" ht="12" thickBot="1" x14ac:dyDescent="0.25">
      <c r="A29" s="177"/>
    </row>
    <row r="30" spans="1:14" ht="13.5" customHeight="1" thickBot="1" x14ac:dyDescent="0.25">
      <c r="A30" s="116"/>
      <c r="B30" s="300" t="s">
        <v>152</v>
      </c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2"/>
    </row>
    <row r="31" spans="1:14" ht="12" thickBot="1" x14ac:dyDescent="0.25">
      <c r="A31" s="116"/>
      <c r="B31" s="213" t="s">
        <v>63</v>
      </c>
      <c r="C31" s="214" t="s">
        <v>61</v>
      </c>
      <c r="D31" s="214" t="s">
        <v>58</v>
      </c>
      <c r="E31" s="214" t="s">
        <v>134</v>
      </c>
      <c r="F31" s="214" t="s">
        <v>135</v>
      </c>
      <c r="G31" s="214" t="s">
        <v>16</v>
      </c>
      <c r="H31" s="214" t="s">
        <v>59</v>
      </c>
      <c r="I31" s="214" t="s">
        <v>22</v>
      </c>
      <c r="J31" s="214" t="s">
        <v>20</v>
      </c>
      <c r="K31" s="214" t="s">
        <v>21</v>
      </c>
      <c r="L31" s="214" t="s">
        <v>0</v>
      </c>
      <c r="M31" s="214" t="s">
        <v>169</v>
      </c>
      <c r="N31" s="215" t="s">
        <v>57</v>
      </c>
    </row>
    <row r="32" spans="1:14" ht="12" thickTop="1" x14ac:dyDescent="0.2">
      <c r="A32" s="199">
        <f t="shared" ref="A32:A54" ca="1" si="14">DATE(YEAR(A33),MONTH(A33)-1,1)</f>
        <v>36069</v>
      </c>
      <c r="B32" s="131">
        <f ca="1">HLOOKUP($A32,Data!$AB$2:$EJ$22,13)</f>
        <v>2.2053225806451615</v>
      </c>
      <c r="C32" s="138">
        <f ca="1">HLOOKUP($A32,Data!$AB$2:$EJ$22,11)</f>
        <v>2.3846774193548392</v>
      </c>
      <c r="D32" s="138">
        <f ca="1">HLOOKUP($A32,Data!$AB$2:$EJ$22,8)</f>
        <v>2.0293548387096778</v>
      </c>
      <c r="E32" s="138">
        <f ca="1">HLOOKUP($A32,Data!$AB$2:$EJ$22,5)</f>
        <v>1.694032258064516</v>
      </c>
      <c r="F32" s="138">
        <f ca="1">HLOOKUP($A32,Data!$AB$2:$EJ$22,6)</f>
        <v>1.7772580645161287</v>
      </c>
      <c r="G32" s="138">
        <f ca="1">HLOOKUP($A32,Data!$AB$2:$EJ$22,14)</f>
        <v>1.8185483870967742</v>
      </c>
      <c r="H32" s="138">
        <f ca="1">HLOOKUP($A32,Data!$AB$2:$EJ$22,9)</f>
        <v>1.7430645161290317</v>
      </c>
      <c r="I32" s="138">
        <f ca="1">HLOOKUP($A32,Data!$AB$2:$EJ$22,10)</f>
        <v>1.7546774193548396</v>
      </c>
      <c r="J32" s="138">
        <f ca="1">HLOOKUP($A32,Data!$AB$2:$EJ$22,3)</f>
        <v>1.7353225806451613</v>
      </c>
      <c r="K32" s="138">
        <f ca="1">HLOOKUP($A32,Data!$AB$2:$EJ$22,2)</f>
        <v>2.3535483870967742</v>
      </c>
      <c r="L32" s="138">
        <f ca="1">HLOOKUP($A32,Data!$AB$2:$EJ$22,21)</f>
        <v>1.7993548387096776</v>
      </c>
      <c r="M32" s="138">
        <f ca="1">HLOOKUP($A32,Data!$AB$2:$EJ$22,17)</f>
        <v>1.9979032258064522</v>
      </c>
      <c r="N32" s="132">
        <f ca="1">HLOOKUP($A32,Data!$AB$2:$EJ$22,7)</f>
        <v>1.8832258064516132</v>
      </c>
    </row>
    <row r="33" spans="1:14" x14ac:dyDescent="0.2">
      <c r="A33" s="200">
        <f t="shared" ca="1" si="14"/>
        <v>36100</v>
      </c>
      <c r="B33" s="131">
        <f ca="1">HLOOKUP($A33,Data!$AB$2:$EJ$22,13)</f>
        <v>2.3533333333333339</v>
      </c>
      <c r="C33" s="138">
        <f ca="1">HLOOKUP($A33,Data!$AB$2:$EJ$22,11)</f>
        <v>2.5983928571428581</v>
      </c>
      <c r="D33" s="138">
        <f ca="1">HLOOKUP($A33,Data!$AB$2:$EJ$22,8)</f>
        <v>2.226428571428571</v>
      </c>
      <c r="E33" s="138">
        <f ca="1">HLOOKUP($A33,Data!$AB$2:$EJ$22,5)</f>
        <v>1.9733928571428572</v>
      </c>
      <c r="F33" s="138">
        <f ca="1">HLOOKUP($A33,Data!$AB$2:$EJ$22,6)</f>
        <v>1.9916071428571429</v>
      </c>
      <c r="G33" s="138">
        <f ca="1">HLOOKUP($A33,Data!$AB$2:$EJ$22,14)</f>
        <v>2.0201785714285707</v>
      </c>
      <c r="H33" s="138">
        <f ca="1">HLOOKUP($A33,Data!$AB$2:$EJ$22,9)</f>
        <v>1.8978571428571429</v>
      </c>
      <c r="I33" s="138">
        <f ca="1">HLOOKUP($A33,Data!$AB$2:$EJ$22,10)</f>
        <v>1.9580357142857143</v>
      </c>
      <c r="J33" s="138">
        <f ca="1">HLOOKUP($A33,Data!$AB$2:$EJ$22,3)</f>
        <v>1.8533928571428564</v>
      </c>
      <c r="K33" s="138">
        <f ca="1">HLOOKUP($A33,Data!$AB$2:$EJ$22,2)</f>
        <v>2.5248333333333335</v>
      </c>
      <c r="L33" s="138">
        <f ca="1">HLOOKUP($A33,Data!$AB$2:$EJ$22,21)</f>
        <v>2.0414285714285718</v>
      </c>
      <c r="M33" s="138">
        <f ca="1">HLOOKUP($A33,Data!$AB$2:$EJ$22,17)</f>
        <v>2.1728333333333336</v>
      </c>
      <c r="N33" s="132">
        <f ca="1">HLOOKUP($A33,Data!$AB$2:$EJ$22,7)</f>
        <v>2.0992857142857142</v>
      </c>
    </row>
    <row r="34" spans="1:14" x14ac:dyDescent="0.2">
      <c r="A34" s="200">
        <f t="shared" ca="1" si="14"/>
        <v>36130</v>
      </c>
      <c r="B34" s="131">
        <f ca="1">HLOOKUP($A34,Data!$AB$2:$EJ$22,13)</f>
        <v>2.1232258064516127</v>
      </c>
      <c r="C34" s="138">
        <f ca="1">HLOOKUP($A34,Data!$AB$2:$EJ$22,11)</f>
        <v>2.5518965517241377</v>
      </c>
      <c r="D34" s="138">
        <f ca="1">HLOOKUP($A34,Data!$AB$2:$EJ$22,8)</f>
        <v>2.2320689655172412</v>
      </c>
      <c r="E34" s="138">
        <f ca="1">HLOOKUP($A34,Data!$AB$2:$EJ$22,5)</f>
        <v>1.6982758620689651</v>
      </c>
      <c r="F34" s="138">
        <f ca="1">HLOOKUP($A34,Data!$AB$2:$EJ$22,6)</f>
        <v>1.6836206896551729</v>
      </c>
      <c r="G34" s="138">
        <f ca="1">HLOOKUP($A34,Data!$AB$2:$EJ$22,14)</f>
        <v>1.6970689655172415</v>
      </c>
      <c r="H34" s="138">
        <f ca="1">HLOOKUP($A34,Data!$AB$2:$EJ$22,9)</f>
        <v>1.7058620689655175</v>
      </c>
      <c r="I34" s="138">
        <f ca="1">HLOOKUP($A34,Data!$AB$2:$EJ$22,10)</f>
        <v>2.1131034482758619</v>
      </c>
      <c r="J34" s="138">
        <f ca="1">HLOOKUP($A34,Data!$AB$2:$EJ$22,3)</f>
        <v>3.3312068965517247</v>
      </c>
      <c r="K34" s="138">
        <f ca="1">HLOOKUP($A34,Data!$AB$2:$EJ$22,2)</f>
        <v>2.222258064516129</v>
      </c>
      <c r="L34" s="138">
        <f ca="1">HLOOKUP($A34,Data!$AB$2:$EJ$22,21)</f>
        <v>1.691551724137931</v>
      </c>
      <c r="M34" s="138">
        <f ca="1">HLOOKUP($A34,Data!$AB$2:$EJ$22,17)</f>
        <v>1.7811290322580651</v>
      </c>
      <c r="N34" s="132">
        <f ca="1">HLOOKUP($A34,Data!$AB$2:$EJ$22,7)</f>
        <v>1.6705172413793103</v>
      </c>
    </row>
    <row r="35" spans="1:14" x14ac:dyDescent="0.2">
      <c r="A35" s="200">
        <f t="shared" ca="1" si="14"/>
        <v>36161</v>
      </c>
      <c r="B35" s="131">
        <f ca="1">HLOOKUP($A35,Data!$AB$2:$EJ$22,13)</f>
        <v>1.8974193548387093</v>
      </c>
      <c r="C35" s="138">
        <f ca="1">HLOOKUP($A35,Data!$AB$2:$EJ$22,11)</f>
        <v>2.0749999999999997</v>
      </c>
      <c r="D35" s="138">
        <f ca="1">HLOOKUP($A35,Data!$AB$2:$EJ$22,8)</f>
        <v>1.7677586206896554</v>
      </c>
      <c r="E35" s="138">
        <f ca="1">HLOOKUP($A35,Data!$AB$2:$EJ$22,5)</f>
        <v>1.7370689655172415</v>
      </c>
      <c r="F35" s="138">
        <f ca="1">HLOOKUP($A35,Data!$AB$2:$EJ$22,6)</f>
        <v>1.7429310344827591</v>
      </c>
      <c r="G35" s="138">
        <f ca="1">HLOOKUP($A35,Data!$AB$2:$EJ$22,14)</f>
        <v>1.7737931034482766</v>
      </c>
      <c r="H35" s="138">
        <f ca="1">HLOOKUP($A35,Data!$AB$2:$EJ$22,9)</f>
        <v>1.6737931034482754</v>
      </c>
      <c r="I35" s="138">
        <f ca="1">HLOOKUP($A35,Data!$AB$2:$EJ$22,10)</f>
        <v>1.7106896551724136</v>
      </c>
      <c r="J35" s="138">
        <f ca="1">HLOOKUP($A35,Data!$AB$2:$EJ$22,3)</f>
        <v>1.7448275862068967</v>
      </c>
      <c r="K35" s="138">
        <f ca="1">HLOOKUP($A35,Data!$AB$2:$EJ$22,2)</f>
        <v>2.3129032258064517</v>
      </c>
      <c r="L35" s="138">
        <f ca="1">HLOOKUP($A35,Data!$AB$2:$EJ$22,21)</f>
        <v>1.8005172413793105</v>
      </c>
      <c r="M35" s="138">
        <f ca="1">HLOOKUP($A35,Data!$AB$2:$EJ$22,17)</f>
        <v>1.9593548387096773</v>
      </c>
      <c r="N35" s="132">
        <f ca="1">HLOOKUP($A35,Data!$AB$2:$EJ$22,7)</f>
        <v>1.8444827586206898</v>
      </c>
    </row>
    <row r="36" spans="1:14" x14ac:dyDescent="0.2">
      <c r="A36" s="200">
        <f t="shared" ca="1" si="14"/>
        <v>36192</v>
      </c>
      <c r="B36" s="149">
        <f ca="1">HLOOKUP($A36,Data!$AB$2:$EJ$22,13)</f>
        <v>1.8169642857142863</v>
      </c>
      <c r="C36" s="148">
        <f ca="1">HLOOKUP($A36,Data!$AB$2:$EJ$22,11)</f>
        <v>1.9471428571428575</v>
      </c>
      <c r="D36" s="148">
        <f ca="1">HLOOKUP($A36,Data!$AB$2:$EJ$22,8)</f>
        <v>1.7157142857142851</v>
      </c>
      <c r="E36" s="148">
        <f ca="1">HLOOKUP($A36,Data!$AB$2:$EJ$22,5)</f>
        <v>1.594642857142857</v>
      </c>
      <c r="F36" s="148">
        <f ca="1">HLOOKUP($A36,Data!$AB$2:$EJ$22,6)</f>
        <v>1.6287500000000001</v>
      </c>
      <c r="G36" s="148">
        <f ca="1">HLOOKUP($A36,Data!$AB$2:$EJ$22,14)</f>
        <v>1.6710714285714285</v>
      </c>
      <c r="H36" s="148">
        <f ca="1">HLOOKUP($A36,Data!$AB$2:$EJ$22,9)</f>
        <v>1.58125</v>
      </c>
      <c r="I36" s="148">
        <f ca="1">HLOOKUP($A36,Data!$AB$2:$EJ$22,10)</f>
        <v>1.6242857142857141</v>
      </c>
      <c r="J36" s="148">
        <f ca="1">HLOOKUP($A36,Data!$AB$2:$EJ$22,3)</f>
        <v>1.5794642857142855</v>
      </c>
      <c r="K36" s="148">
        <f ca="1">HLOOKUP($A36,Data!$AB$2:$EJ$22,2)</f>
        <v>2.2437499999999999</v>
      </c>
      <c r="L36" s="148">
        <f ca="1">HLOOKUP($A36,Data!$AB$2:$EJ$22,21)</f>
        <v>1.7026785714285715</v>
      </c>
      <c r="M36" s="148">
        <f ca="1">HLOOKUP($A36,Data!$AB$2:$EJ$22,17)</f>
        <v>1.8000000000000005</v>
      </c>
      <c r="N36" s="150">
        <f ca="1">HLOOKUP($A36,Data!$AB$2:$EJ$22,7)</f>
        <v>1.779821428571428</v>
      </c>
    </row>
    <row r="37" spans="1:14" x14ac:dyDescent="0.2">
      <c r="A37" s="200">
        <f t="shared" ca="1" si="14"/>
        <v>36220</v>
      </c>
      <c r="B37" s="149">
        <f ca="1">HLOOKUP($A37,Data!$AB$2:$EJ$22,13)</f>
        <v>1.7133870967741935</v>
      </c>
      <c r="C37" s="148">
        <f ca="1">HLOOKUP($A37,Data!$AB$2:$EJ$22,11)</f>
        <v>1.9200000000000002</v>
      </c>
      <c r="D37" s="148">
        <f ca="1">HLOOKUP($A37,Data!$AB$2:$EJ$22,8)</f>
        <v>1.64758064516129</v>
      </c>
      <c r="E37" s="148">
        <f ca="1">HLOOKUP($A37,Data!$AB$2:$EJ$22,5)</f>
        <v>1.5562903225806455</v>
      </c>
      <c r="F37" s="148">
        <f ca="1">HLOOKUP($A37,Data!$AB$2:$EJ$22,6)</f>
        <v>1.6043548387096778</v>
      </c>
      <c r="G37" s="148">
        <f ca="1">HLOOKUP($A37,Data!$AB$2:$EJ$22,14)</f>
        <v>1.6604838709677423</v>
      </c>
      <c r="H37" s="148">
        <f ca="1">HLOOKUP($A37,Data!$AB$2:$EJ$22,9)</f>
        <v>1.524516129032258</v>
      </c>
      <c r="I37" s="148">
        <f ca="1">HLOOKUP($A37,Data!$AB$2:$EJ$22,10)</f>
        <v>1.5614516129032252</v>
      </c>
      <c r="J37" s="148">
        <f ca="1">HLOOKUP($A37,Data!$AB$2:$EJ$22,3)</f>
        <v>1.5366129032258069</v>
      </c>
      <c r="K37" s="148">
        <f ca="1">HLOOKUP($A37,Data!$AB$2:$EJ$22,2)</f>
        <v>2.2025806451612904</v>
      </c>
      <c r="L37" s="148">
        <f ca="1">HLOOKUP($A37,Data!$AB$2:$EJ$22,21)</f>
        <v>1.6667741935483873</v>
      </c>
      <c r="M37" s="148">
        <f ca="1">HLOOKUP($A37,Data!$AB$2:$EJ$22,17)</f>
        <v>1.7920967741935485</v>
      </c>
      <c r="N37" s="150">
        <f ca="1">HLOOKUP($A37,Data!$AB$2:$EJ$22,7)</f>
        <v>1.7741935483870972</v>
      </c>
    </row>
    <row r="38" spans="1:14" x14ac:dyDescent="0.2">
      <c r="A38" s="200">
        <f t="shared" ca="1" si="14"/>
        <v>36251</v>
      </c>
      <c r="B38" s="149">
        <f ca="1">HLOOKUP($A38,Data!$AB$2:$EJ$22,13)</f>
        <v>2.0803333333333329</v>
      </c>
      <c r="C38" s="148">
        <f ca="1">HLOOKUP($A38,Data!$AB$2:$EJ$22,11)</f>
        <v>2.2775000000000007</v>
      </c>
      <c r="D38" s="148">
        <f ca="1">HLOOKUP($A38,Data!$AB$2:$EJ$22,8)</f>
        <v>1.9538333333333331</v>
      </c>
      <c r="E38" s="148">
        <f ca="1">HLOOKUP($A38,Data!$AB$2:$EJ$22,5)</f>
        <v>1.9113333333333331</v>
      </c>
      <c r="F38" s="148">
        <f ca="1">HLOOKUP($A38,Data!$AB$2:$EJ$22,6)</f>
        <v>1.9618333333333335</v>
      </c>
      <c r="G38" s="148">
        <f ca="1">HLOOKUP($A38,Data!$AB$2:$EJ$22,14)</f>
        <v>2.0258333333333334</v>
      </c>
      <c r="H38" s="148">
        <f ca="1">HLOOKUP($A38,Data!$AB$2:$EJ$22,9)</f>
        <v>1.8385</v>
      </c>
      <c r="I38" s="148">
        <f ca="1">HLOOKUP($A38,Data!$AB$2:$EJ$22,10)</f>
        <v>1.8568333333333336</v>
      </c>
      <c r="J38" s="148">
        <f ca="1">HLOOKUP($A38,Data!$AB$2:$EJ$22,3)</f>
        <v>1.8251666666666668</v>
      </c>
      <c r="K38" s="148">
        <f ca="1">HLOOKUP($A38,Data!$AB$2:$EJ$22,2)</f>
        <v>2.5260000000000002</v>
      </c>
      <c r="L38" s="148">
        <f ca="1">HLOOKUP($A38,Data!$AB$2:$EJ$22,21)</f>
        <v>1.9973333333333334</v>
      </c>
      <c r="M38" s="148">
        <f ca="1">HLOOKUP($A38,Data!$AB$2:$EJ$22,17)</f>
        <v>2.1411666666666664</v>
      </c>
      <c r="N38" s="150">
        <f ca="1">HLOOKUP($A38,Data!$AB$2:$EJ$22,7)</f>
        <v>2.1244999999999994</v>
      </c>
    </row>
    <row r="39" spans="1:14" x14ac:dyDescent="0.2">
      <c r="A39" s="200">
        <f t="shared" ca="1" si="14"/>
        <v>36281</v>
      </c>
      <c r="B39" s="149">
        <f ca="1">HLOOKUP($A39,Data!$AB$2:$EJ$22,13)</f>
        <v>2.2151612903225808</v>
      </c>
      <c r="C39" s="148">
        <f ca="1">HLOOKUP($A39,Data!$AB$2:$EJ$22,11)</f>
        <v>2.4109677419354831</v>
      </c>
      <c r="D39" s="148">
        <f ca="1">HLOOKUP($A39,Data!$AB$2:$EJ$22,8)</f>
        <v>2.1056451612903224</v>
      </c>
      <c r="E39" s="148">
        <f ca="1">HLOOKUP($A39,Data!$AB$2:$EJ$22,5)</f>
        <v>1.9785483870967744</v>
      </c>
      <c r="F39" s="148">
        <f ca="1">HLOOKUP($A39,Data!$AB$2:$EJ$22,6)</f>
        <v>2.1083870967741936</v>
      </c>
      <c r="G39" s="148">
        <f ca="1">HLOOKUP($A39,Data!$AB$2:$EJ$22,14)</f>
        <v>2.1569354838709676</v>
      </c>
      <c r="H39" s="148">
        <f ca="1">HLOOKUP($A39,Data!$AB$2:$EJ$22,9)</f>
        <v>1.9770967741935488</v>
      </c>
      <c r="I39" s="148">
        <f ca="1">HLOOKUP($A39,Data!$AB$2:$EJ$22,10)</f>
        <v>2.0219354838709678</v>
      </c>
      <c r="J39" s="148">
        <f ca="1">HLOOKUP($A39,Data!$AB$2:$EJ$22,3)</f>
        <v>1.9408064516129027</v>
      </c>
      <c r="K39" s="148">
        <f ca="1">HLOOKUP($A39,Data!$AB$2:$EJ$22,2)</f>
        <v>2.6993548387096782</v>
      </c>
      <c r="L39" s="148">
        <f ca="1">HLOOKUP($A39,Data!$AB$2:$EJ$22,21)</f>
        <v>2.1301612903225799</v>
      </c>
      <c r="M39" s="148">
        <f ca="1">HLOOKUP($A39,Data!$AB$2:$EJ$22,17)</f>
        <v>2.3009677419354824</v>
      </c>
      <c r="N39" s="150">
        <f ca="1">HLOOKUP($A39,Data!$AB$2:$EJ$22,7)</f>
        <v>2.254838709677419</v>
      </c>
    </row>
    <row r="40" spans="1:14" x14ac:dyDescent="0.2">
      <c r="A40" s="200">
        <f t="shared" ca="1" si="14"/>
        <v>36312</v>
      </c>
      <c r="B40" s="131">
        <f ca="1">HLOOKUP($A40,Data!$AB$2:$EJ$22,13)</f>
        <v>2.2921666666666667</v>
      </c>
      <c r="C40" s="138">
        <f ca="1">HLOOKUP($A40,Data!$AB$2:$EJ$22,11)</f>
        <v>2.4586666666666668</v>
      </c>
      <c r="D40" s="138">
        <f ca="1">HLOOKUP($A40,Data!$AB$2:$EJ$22,8)</f>
        <v>2.1575000000000002</v>
      </c>
      <c r="E40" s="138">
        <f ca="1">HLOOKUP($A40,Data!$AB$2:$EJ$22,5)</f>
        <v>2.0229999999999997</v>
      </c>
      <c r="F40" s="138">
        <f ca="1">HLOOKUP($A40,Data!$AB$2:$EJ$22,6)</f>
        <v>2.1503333333333337</v>
      </c>
      <c r="G40" s="138">
        <f ca="1">HLOOKUP($A40,Data!$AB$2:$EJ$22,14)</f>
        <v>2.2069999999999999</v>
      </c>
      <c r="H40" s="138">
        <f ca="1">HLOOKUP($A40,Data!$AB$2:$EJ$22,9)</f>
        <v>1.9841666666666666</v>
      </c>
      <c r="I40" s="138">
        <f ca="1">HLOOKUP($A40,Data!$AB$2:$EJ$22,10)</f>
        <v>2.048</v>
      </c>
      <c r="J40" s="138">
        <f ca="1">HLOOKUP($A40,Data!$AB$2:$EJ$22,3)</f>
        <v>1.981166666666667</v>
      </c>
      <c r="K40" s="138">
        <f ca="1">HLOOKUP($A40,Data!$AB$2:$EJ$22,2)</f>
        <v>2.7919999999999998</v>
      </c>
      <c r="L40" s="138">
        <f ca="1">HLOOKUP($A40,Data!$AB$2:$EJ$22,21)</f>
        <v>2.1558333333333337</v>
      </c>
      <c r="M40" s="138">
        <f ca="1">HLOOKUP($A40,Data!$AB$2:$EJ$22,17)</f>
        <v>2.3133333333333335</v>
      </c>
      <c r="N40" s="132">
        <f ca="1">HLOOKUP($A40,Data!$AB$2:$EJ$22,7)</f>
        <v>2.2951666666666664</v>
      </c>
    </row>
    <row r="41" spans="1:14" x14ac:dyDescent="0.2">
      <c r="A41" s="200">
        <f t="shared" ca="1" si="14"/>
        <v>36342</v>
      </c>
      <c r="B41" s="131">
        <f ca="1">HLOOKUP($A41,Data!$AB$2:$EJ$22,13)</f>
        <v>2.3417741935483876</v>
      </c>
      <c r="C41" s="138">
        <f ca="1">HLOOKUP($A41,Data!$AB$2:$EJ$22,11)</f>
        <v>2.4770967741935483</v>
      </c>
      <c r="D41" s="138">
        <f ca="1">HLOOKUP($A41,Data!$AB$2:$EJ$22,8)</f>
        <v>2.1501612903225804</v>
      </c>
      <c r="E41" s="138">
        <f ca="1">HLOOKUP($A41,Data!$AB$2:$EJ$22,5)</f>
        <v>2.0091935483870973</v>
      </c>
      <c r="F41" s="138">
        <f ca="1">HLOOKUP($A41,Data!$AB$2:$EJ$22,6)</f>
        <v>2.1935483870967736</v>
      </c>
      <c r="G41" s="138">
        <f ca="1">HLOOKUP($A41,Data!$AB$2:$EJ$22,14)</f>
        <v>2.2443548387096781</v>
      </c>
      <c r="H41" s="138">
        <f ca="1">HLOOKUP($A41,Data!$AB$2:$EJ$22,9)</f>
        <v>1.9603225806451616</v>
      </c>
      <c r="I41" s="138">
        <f ca="1">HLOOKUP($A41,Data!$AB$2:$EJ$22,10)</f>
        <v>2.0151612903225802</v>
      </c>
      <c r="J41" s="138">
        <f ca="1">HLOOKUP($A41,Data!$AB$2:$EJ$22,3)</f>
        <v>1.9725806451612902</v>
      </c>
      <c r="K41" s="138">
        <f ca="1">HLOOKUP($A41,Data!$AB$2:$EJ$22,2)</f>
        <v>2.7812903225806451</v>
      </c>
      <c r="L41" s="138">
        <f ca="1">HLOOKUP($A41,Data!$AB$2:$EJ$22,21)</f>
        <v>2.1982258064516129</v>
      </c>
      <c r="M41" s="138">
        <f ca="1">HLOOKUP($A41,Data!$AB$2:$EJ$22,17)</f>
        <v>2.3361290322580652</v>
      </c>
      <c r="N41" s="132">
        <f ca="1">HLOOKUP($A41,Data!$AB$2:$EJ$22,7)</f>
        <v>2.2893548387096767</v>
      </c>
    </row>
    <row r="42" spans="1:14" x14ac:dyDescent="0.2">
      <c r="A42" s="200">
        <f t="shared" ca="1" si="14"/>
        <v>36373</v>
      </c>
      <c r="B42" s="131">
        <f ca="1">HLOOKUP($A42,Data!$AB$2:$EJ$22,13)</f>
        <v>2.7216129032258061</v>
      </c>
      <c r="C42" s="138">
        <f ca="1">HLOOKUP($A42,Data!$AB$2:$EJ$22,11)</f>
        <v>2.7438709677419348</v>
      </c>
      <c r="D42" s="138">
        <f ca="1">HLOOKUP($A42,Data!$AB$2:$EJ$22,8)</f>
        <v>2.4495161290322578</v>
      </c>
      <c r="E42" s="138">
        <f ca="1">HLOOKUP($A42,Data!$AB$2:$EJ$22,5)</f>
        <v>2.3998387096774199</v>
      </c>
      <c r="F42" s="138">
        <f ca="1">HLOOKUP($A42,Data!$AB$2:$EJ$22,6)</f>
        <v>2.6482258064516135</v>
      </c>
      <c r="G42" s="138">
        <f ca="1">HLOOKUP($A42,Data!$AB$2:$EJ$22,14)</f>
        <v>2.7211290322580646</v>
      </c>
      <c r="H42" s="138">
        <f ca="1">HLOOKUP($A42,Data!$AB$2:$EJ$22,9)</f>
        <v>2.3204838709677413</v>
      </c>
      <c r="I42" s="138">
        <f ca="1">HLOOKUP($A42,Data!$AB$2:$EJ$22,10)</f>
        <v>2.363387096774193</v>
      </c>
      <c r="J42" s="138">
        <f ca="1">HLOOKUP($A42,Data!$AB$2:$EJ$22,3)</f>
        <v>2.2596774193548388</v>
      </c>
      <c r="K42" s="138">
        <f ca="1">HLOOKUP($A42,Data!$AB$2:$EJ$22,2)</f>
        <v>3.250322580645161</v>
      </c>
      <c r="L42" s="138">
        <f ca="1">HLOOKUP($A42,Data!$AB$2:$EJ$22,21)</f>
        <v>2.660645161290323</v>
      </c>
      <c r="M42" s="138">
        <f ca="1">HLOOKUP($A42,Data!$AB$2:$EJ$22,17)</f>
        <v>2.8277419354838718</v>
      </c>
      <c r="N42" s="132">
        <f ca="1">HLOOKUP($A42,Data!$AB$2:$EJ$22,7)</f>
        <v>2.7796774193548388</v>
      </c>
    </row>
    <row r="43" spans="1:14" x14ac:dyDescent="0.2">
      <c r="A43" s="200">
        <f t="shared" ca="1" si="14"/>
        <v>36404</v>
      </c>
      <c r="B43" s="131">
        <f ca="1">HLOOKUP($A43,Data!$AB$2:$EJ$22,13)</f>
        <v>2.6663333333333341</v>
      </c>
      <c r="C43" s="138">
        <f ca="1">HLOOKUP($A43,Data!$AB$2:$EJ$22,11)</f>
        <v>2.7884999999999995</v>
      </c>
      <c r="D43" s="138">
        <f ca="1">HLOOKUP($A43,Data!$AB$2:$EJ$22,8)</f>
        <v>2.4374999999999996</v>
      </c>
      <c r="E43" s="138">
        <f ca="1">HLOOKUP($A43,Data!$AB$2:$EJ$22,5)</f>
        <v>2.2928333333333328</v>
      </c>
      <c r="F43" s="138">
        <f ca="1">HLOOKUP($A43,Data!$AB$2:$EJ$22,6)</f>
        <v>2.4149999999999991</v>
      </c>
      <c r="G43" s="138">
        <f ca="1">HLOOKUP($A43,Data!$AB$2:$EJ$22,14)</f>
        <v>2.4723333333333333</v>
      </c>
      <c r="H43" s="138">
        <f ca="1">HLOOKUP($A43,Data!$AB$2:$EJ$22,9)</f>
        <v>2.2628333333333339</v>
      </c>
      <c r="I43" s="138">
        <f ca="1">HLOOKUP($A43,Data!$AB$2:$EJ$22,10)</f>
        <v>2.3038333333333338</v>
      </c>
      <c r="J43" s="138">
        <f ca="1">HLOOKUP($A43,Data!$AB$2:$EJ$22,3)</f>
        <v>2.2366666666666668</v>
      </c>
      <c r="K43" s="138">
        <f ca="1">HLOOKUP($A43,Data!$AB$2:$EJ$22,2)</f>
        <v>3.1150000000000002</v>
      </c>
      <c r="L43" s="138">
        <f ca="1">HLOOKUP($A43,Data!$AB$2:$EJ$22,21)</f>
        <v>2.450499999999999</v>
      </c>
      <c r="M43" s="138">
        <f ca="1">HLOOKUP($A43,Data!$AB$2:$EJ$22,17)</f>
        <v>2.6531666666666669</v>
      </c>
      <c r="N43" s="132">
        <f ca="1">HLOOKUP($A43,Data!$AB$2:$EJ$22,7)</f>
        <v>2.5736666666666665</v>
      </c>
    </row>
    <row r="44" spans="1:14" x14ac:dyDescent="0.2">
      <c r="A44" s="200">
        <f t="shared" ca="1" si="14"/>
        <v>36434</v>
      </c>
      <c r="B44" s="149">
        <f ca="1">HLOOKUP($A44,Data!$AB$2:$EJ$22,13)</f>
        <v>2.9374193548387093</v>
      </c>
      <c r="C44" s="148">
        <f ca="1">HLOOKUP($A44,Data!$AB$2:$EJ$22,11)</f>
        <v>3.1562903225806451</v>
      </c>
      <c r="D44" s="148">
        <f ca="1">HLOOKUP($A44,Data!$AB$2:$EJ$22,8)</f>
        <v>2.7946774193548398</v>
      </c>
      <c r="E44" s="148">
        <f ca="1">HLOOKUP($A44,Data!$AB$2:$EJ$22,5)</f>
        <v>2.600161290322581</v>
      </c>
      <c r="F44" s="148">
        <f ca="1">HLOOKUP($A44,Data!$AB$2:$EJ$22,6)</f>
        <v>2.6064516129032262</v>
      </c>
      <c r="G44" s="148">
        <f ca="1">HLOOKUP($A44,Data!$AB$2:$EJ$22,14)</f>
        <v>2.6445161290322581</v>
      </c>
      <c r="H44" s="148">
        <f ca="1">HLOOKUP($A44,Data!$AB$2:$EJ$22,9)</f>
        <v>2.5670967741935486</v>
      </c>
      <c r="I44" s="148">
        <f ca="1">HLOOKUP($A44,Data!$AB$2:$EJ$22,10)</f>
        <v>2.6324193548387105</v>
      </c>
      <c r="J44" s="148">
        <f ca="1">HLOOKUP($A44,Data!$AB$2:$EJ$22,3)</f>
        <v>2.573064516129032</v>
      </c>
      <c r="K44" s="148">
        <f ca="1">HLOOKUP($A44,Data!$AB$2:$EJ$22,2)</f>
        <v>3.5780645161290319</v>
      </c>
      <c r="L44" s="148">
        <f ca="1">HLOOKUP($A44,Data!$AB$2:$EJ$22,21)</f>
        <v>2.6235483870967742</v>
      </c>
      <c r="M44" s="148">
        <f ca="1">HLOOKUP($A44,Data!$AB$2:$EJ$22,17)</f>
        <v>2.77725806451613</v>
      </c>
      <c r="N44" s="150">
        <f ca="1">HLOOKUP($A44,Data!$AB$2:$EJ$22,7)</f>
        <v>2.6833870967741937</v>
      </c>
    </row>
    <row r="45" spans="1:14" x14ac:dyDescent="0.2">
      <c r="A45" s="200">
        <f t="shared" ca="1" si="14"/>
        <v>36465</v>
      </c>
      <c r="B45" s="149">
        <f ca="1">HLOOKUP($A45,Data!$AB$2:$EJ$22,13)</f>
        <v>2.5641666666666656</v>
      </c>
      <c r="C45" s="148">
        <f ca="1">HLOOKUP($A45,Data!$AB$2:$EJ$22,11)</f>
        <v>2.6666666666666661</v>
      </c>
      <c r="D45" s="148">
        <f ca="1">HLOOKUP($A45,Data!$AB$2:$EJ$22,8)</f>
        <v>2.3978333333333337</v>
      </c>
      <c r="E45" s="148">
        <f ca="1">HLOOKUP($A45,Data!$AB$2:$EJ$22,5)</f>
        <v>2.1531666666666665</v>
      </c>
      <c r="F45" s="148">
        <f ca="1">HLOOKUP($A45,Data!$AB$2:$EJ$22,6)</f>
        <v>2.1678333333333328</v>
      </c>
      <c r="G45" s="148">
        <f ca="1">HLOOKUP($A45,Data!$AB$2:$EJ$22,14)</f>
        <v>2.2081666666666666</v>
      </c>
      <c r="H45" s="148">
        <f ca="1">HLOOKUP($A45,Data!$AB$2:$EJ$22,9)</f>
        <v>2.1171666666666669</v>
      </c>
      <c r="I45" s="148">
        <f ca="1">HLOOKUP($A45,Data!$AB$2:$EJ$22,10)</f>
        <v>2.1676666666666669</v>
      </c>
      <c r="J45" s="148">
        <f ca="1">HLOOKUP($A45,Data!$AB$2:$EJ$22,3)</f>
        <v>2.1288333333333336</v>
      </c>
      <c r="K45" s="148">
        <f ca="1">HLOOKUP($A45,Data!$AB$2:$EJ$22,2)</f>
        <v>2.8945000000000007</v>
      </c>
      <c r="L45" s="148">
        <f ca="1">HLOOKUP($A45,Data!$AB$2:$EJ$22,21)</f>
        <v>2.2153333333333336</v>
      </c>
      <c r="M45" s="148">
        <f ca="1">HLOOKUP($A45,Data!$AB$2:$EJ$22,17)</f>
        <v>2.369333333333334</v>
      </c>
      <c r="N45" s="150">
        <f ca="1">HLOOKUP($A45,Data!$AB$2:$EJ$22,7)</f>
        <v>2.3123333333333331</v>
      </c>
    </row>
    <row r="46" spans="1:14" x14ac:dyDescent="0.2">
      <c r="A46" s="200">
        <f t="shared" ca="1" si="14"/>
        <v>36495</v>
      </c>
      <c r="B46" s="149">
        <f ca="1">HLOOKUP($A46,Data!$AB$2:$EJ$22,13)</f>
        <v>2.4649999999999999</v>
      </c>
      <c r="C46" s="148">
        <f ca="1">HLOOKUP($A46,Data!$AB$2:$EJ$22,11)</f>
        <v>2.5098387096774193</v>
      </c>
      <c r="D46" s="148">
        <f ca="1">HLOOKUP($A46,Data!$AB$2:$EJ$22,8)</f>
        <v>2.3588709677419355</v>
      </c>
      <c r="E46" s="148">
        <f ca="1">HLOOKUP($A46,Data!$AB$2:$EJ$22,5)</f>
        <v>2.2322580645161287</v>
      </c>
      <c r="F46" s="148">
        <f ca="1">HLOOKUP($A46,Data!$AB$2:$EJ$22,6)</f>
        <v>2.2372580645161291</v>
      </c>
      <c r="G46" s="148">
        <f ca="1">HLOOKUP($A46,Data!$AB$2:$EJ$22,14)</f>
        <v>2.278225806451613</v>
      </c>
      <c r="H46" s="148">
        <f ca="1">HLOOKUP($A46,Data!$AB$2:$EJ$22,9)</f>
        <v>2.1874193548387093</v>
      </c>
      <c r="I46" s="148">
        <f ca="1">HLOOKUP($A46,Data!$AB$2:$EJ$22,10)</f>
        <v>2.229193548387097</v>
      </c>
      <c r="J46" s="148">
        <f ca="1">HLOOKUP($A46,Data!$AB$2:$EJ$22,3)</f>
        <v>2.2051612903225815</v>
      </c>
      <c r="K46" s="148">
        <f ca="1">HLOOKUP($A46,Data!$AB$2:$EJ$22,2)</f>
        <v>2.790322580645161</v>
      </c>
      <c r="L46" s="148">
        <f ca="1">HLOOKUP($A46,Data!$AB$2:$EJ$22,21)</f>
        <v>2.2749999999999999</v>
      </c>
      <c r="M46" s="148">
        <f ca="1">HLOOKUP($A46,Data!$AB$2:$EJ$22,17)</f>
        <v>2.3896774193548391</v>
      </c>
      <c r="N46" s="150">
        <f ca="1">HLOOKUP($A46,Data!$AB$2:$EJ$22,7)</f>
        <v>2.3546774193548381</v>
      </c>
    </row>
    <row r="47" spans="1:14" x14ac:dyDescent="0.2">
      <c r="A47" s="200">
        <f t="shared" ca="1" si="14"/>
        <v>36526</v>
      </c>
      <c r="B47" s="149">
        <f ca="1">HLOOKUP($A47,Data!$AB$2:$EJ$22,13)</f>
        <v>2.4237096774193558</v>
      </c>
      <c r="C47" s="148">
        <f ca="1">HLOOKUP($A47,Data!$AB$2:$EJ$22,11)</f>
        <v>2.4787096774193551</v>
      </c>
      <c r="D47" s="148">
        <f ca="1">HLOOKUP($A47,Data!$AB$2:$EJ$22,8)</f>
        <v>2.3787096774193541</v>
      </c>
      <c r="E47" s="148">
        <f ca="1">HLOOKUP($A47,Data!$AB$2:$EJ$22,5)</f>
        <v>2.2464516129032264</v>
      </c>
      <c r="F47" s="148">
        <f ca="1">HLOOKUP($A47,Data!$AB$2:$EJ$22,6)</f>
        <v>2.2654838709677421</v>
      </c>
      <c r="G47" s="148">
        <f ca="1">HLOOKUP($A47,Data!$AB$2:$EJ$22,14)</f>
        <v>2.306129032258065</v>
      </c>
      <c r="H47" s="148">
        <f ca="1">HLOOKUP($A47,Data!$AB$2:$EJ$22,9)</f>
        <v>2.2230645161290332</v>
      </c>
      <c r="I47" s="148">
        <f ca="1">HLOOKUP($A47,Data!$AB$2:$EJ$22,10)</f>
        <v>2.2798387096774193</v>
      </c>
      <c r="J47" s="148">
        <f ca="1">HLOOKUP($A47,Data!$AB$2:$EJ$22,3)</f>
        <v>2.2770967741935491</v>
      </c>
      <c r="K47" s="148">
        <f ca="1">HLOOKUP($A47,Data!$AB$2:$EJ$22,2)</f>
        <v>2.827096774193548</v>
      </c>
      <c r="L47" s="148">
        <f ca="1">HLOOKUP($A47,Data!$AB$2:$EJ$22,21)</f>
        <v>2.2816129032258066</v>
      </c>
      <c r="M47" s="148">
        <f ca="1">HLOOKUP($A47,Data!$AB$2:$EJ$22,17)</f>
        <v>2.4453225806451617</v>
      </c>
      <c r="N47" s="150">
        <f ca="1">HLOOKUP($A47,Data!$AB$2:$EJ$22,7)</f>
        <v>2.3987096774193541</v>
      </c>
    </row>
    <row r="48" spans="1:14" x14ac:dyDescent="0.2">
      <c r="A48" s="200">
        <f t="shared" ca="1" si="14"/>
        <v>36557</v>
      </c>
      <c r="B48" s="131">
        <f ca="1">HLOOKUP($A48,Data!$AB$2:$EJ$22,13)</f>
        <v>2.616896551724138</v>
      </c>
      <c r="C48" s="138">
        <f ca="1">HLOOKUP($A48,Data!$AB$2:$EJ$22,11)</f>
        <v>2.6960344827586225</v>
      </c>
      <c r="D48" s="138">
        <f ca="1">HLOOKUP($A48,Data!$AB$2:$EJ$22,8)</f>
        <v>2.4881034482758615</v>
      </c>
      <c r="E48" s="138">
        <f ca="1">HLOOKUP($A48,Data!$AB$2:$EJ$22,5)</f>
        <v>2.4037931034482756</v>
      </c>
      <c r="F48" s="138">
        <f ca="1">HLOOKUP($A48,Data!$AB$2:$EJ$22,6)</f>
        <v>2.4429310344827586</v>
      </c>
      <c r="G48" s="138">
        <f ca="1">HLOOKUP($A48,Data!$AB$2:$EJ$22,14)</f>
        <v>2.4948275862068963</v>
      </c>
      <c r="H48" s="138">
        <f ca="1">HLOOKUP($A48,Data!$AB$2:$EJ$22,9)</f>
        <v>2.365344827586207</v>
      </c>
      <c r="I48" s="138">
        <f ca="1">HLOOKUP($A48,Data!$AB$2:$EJ$22,10)</f>
        <v>2.3825862068965513</v>
      </c>
      <c r="J48" s="138">
        <f ca="1">HLOOKUP($A48,Data!$AB$2:$EJ$22,3)</f>
        <v>2.3600000000000003</v>
      </c>
      <c r="K48" s="138">
        <f ca="1">HLOOKUP($A48,Data!$AB$2:$EJ$22,2)</f>
        <v>3.1018965517241388</v>
      </c>
      <c r="L48" s="138">
        <f ca="1">HLOOKUP($A48,Data!$AB$2:$EJ$22,21)</f>
        <v>2.4824137931034476</v>
      </c>
      <c r="M48" s="138">
        <f ca="1">HLOOKUP($A48,Data!$AB$2:$EJ$22,17)</f>
        <v>2.6687931034482744</v>
      </c>
      <c r="N48" s="132">
        <f ca="1">HLOOKUP($A48,Data!$AB$2:$EJ$22,7)</f>
        <v>2.656896551724139</v>
      </c>
    </row>
    <row r="49" spans="1:21" x14ac:dyDescent="0.2">
      <c r="A49" s="200">
        <f t="shared" ca="1" si="14"/>
        <v>36586</v>
      </c>
      <c r="B49" s="131">
        <f ca="1">HLOOKUP($A49,Data!$AB$2:$EJ$22,13)</f>
        <v>2.8348387096774186</v>
      </c>
      <c r="C49" s="138">
        <f ca="1">HLOOKUP($A49,Data!$AB$2:$EJ$22,11)</f>
        <v>2.9650000000000007</v>
      </c>
      <c r="D49" s="138">
        <f ca="1">HLOOKUP($A49,Data!$AB$2:$EJ$22,8)</f>
        <v>2.7233870967741933</v>
      </c>
      <c r="E49" s="138">
        <f ca="1">HLOOKUP($A49,Data!$AB$2:$EJ$22,5)</f>
        <v>2.6214516129032264</v>
      </c>
      <c r="F49" s="138">
        <f ca="1">HLOOKUP($A49,Data!$AB$2:$EJ$22,6)</f>
        <v>2.6653225806451619</v>
      </c>
      <c r="G49" s="138">
        <f ca="1">HLOOKUP($A49,Data!$AB$2:$EJ$22,14)</f>
        <v>2.7187096774193558</v>
      </c>
      <c r="H49" s="138">
        <f ca="1">HLOOKUP($A49,Data!$AB$2:$EJ$22,9)</f>
        <v>2.560483870967742</v>
      </c>
      <c r="I49" s="138">
        <f ca="1">HLOOKUP($A49,Data!$AB$2:$EJ$22,10)</f>
        <v>2.6111290322580643</v>
      </c>
      <c r="J49" s="138">
        <f ca="1">HLOOKUP($A49,Data!$AB$2:$EJ$22,3)</f>
        <v>2.5746774193548383</v>
      </c>
      <c r="K49" s="138">
        <f ca="1">HLOOKUP($A49,Data!$AB$2:$EJ$22,2)</f>
        <v>3.521290322580644</v>
      </c>
      <c r="L49" s="138">
        <f ca="1">HLOOKUP($A49,Data!$AB$2:$EJ$22,21)</f>
        <v>2.6922580645161278</v>
      </c>
      <c r="M49" s="138">
        <f ca="1">HLOOKUP($A49,Data!$AB$2:$EJ$22,17)</f>
        <v>2.8275806451612899</v>
      </c>
      <c r="N49" s="132">
        <f ca="1">HLOOKUP($A49,Data!$AB$2:$EJ$22,7)</f>
        <v>2.7808064516129019</v>
      </c>
    </row>
    <row r="50" spans="1:21" x14ac:dyDescent="0.2">
      <c r="A50" s="200">
        <f t="shared" ca="1" si="14"/>
        <v>36617</v>
      </c>
      <c r="B50" s="131">
        <f ca="1">HLOOKUP($A50,Data!$AB$2:$EJ$22,13)</f>
        <v>3.0128333333333335</v>
      </c>
      <c r="C50" s="138">
        <f ca="1">HLOOKUP($A50,Data!$AB$2:$EJ$22,11)</f>
        <v>3.085</v>
      </c>
      <c r="D50" s="138">
        <f ca="1">HLOOKUP($A50,Data!$AB$2:$EJ$22,8)</f>
        <v>2.8894999999999995</v>
      </c>
      <c r="E50" s="138">
        <f ca="1">HLOOKUP($A50,Data!$AB$2:$EJ$22,5)</f>
        <v>2.738833333333333</v>
      </c>
      <c r="F50" s="138">
        <f ca="1">HLOOKUP($A50,Data!$AB$2:$EJ$22,6)</f>
        <v>2.8133333333333326</v>
      </c>
      <c r="G50" s="138">
        <f ca="1">HLOOKUP($A50,Data!$AB$2:$EJ$22,14)</f>
        <v>2.8971666666666653</v>
      </c>
      <c r="H50" s="138">
        <f ca="1">HLOOKUP($A50,Data!$AB$2:$EJ$22,9)</f>
        <v>2.6925000000000003</v>
      </c>
      <c r="I50" s="138">
        <f ca="1">HLOOKUP($A50,Data!$AB$2:$EJ$22,10)</f>
        <v>2.7911666666666668</v>
      </c>
      <c r="J50" s="138">
        <f ca="1">HLOOKUP($A50,Data!$AB$2:$EJ$22,3)</f>
        <v>2.7053333333333338</v>
      </c>
      <c r="K50" s="138">
        <f ca="1">HLOOKUP($A50,Data!$AB$2:$EJ$22,2)</f>
        <v>3.7708333333333335</v>
      </c>
      <c r="L50" s="138">
        <f ca="1">HLOOKUP($A50,Data!$AB$2:$EJ$22,21)</f>
        <v>2.8988333333333332</v>
      </c>
      <c r="M50" s="138">
        <f ca="1">HLOOKUP($A50,Data!$AB$2:$EJ$22,17)</f>
        <v>3.0630000000000002</v>
      </c>
      <c r="N50" s="132">
        <f ca="1">HLOOKUP($A50,Data!$AB$2:$EJ$22,7)</f>
        <v>3.0200000000000014</v>
      </c>
    </row>
    <row r="51" spans="1:21" x14ac:dyDescent="0.2">
      <c r="A51" s="200">
        <f t="shared" ca="1" si="14"/>
        <v>36647</v>
      </c>
      <c r="B51" s="131">
        <f ca="1">HLOOKUP($A51,Data!$AB$2:$EJ$22,13)</f>
        <v>3.6243548387096762</v>
      </c>
      <c r="C51" s="138">
        <f ca="1">HLOOKUP($A51,Data!$AB$2:$EJ$22,11)</f>
        <v>3.6777419354838714</v>
      </c>
      <c r="D51" s="138">
        <f ca="1">HLOOKUP($A51,Data!$AB$2:$EJ$22,8)</f>
        <v>3.2964516129032257</v>
      </c>
      <c r="E51" s="138">
        <f ca="1">HLOOKUP($A51,Data!$AB$2:$EJ$22,5)</f>
        <v>3.1788709677419349</v>
      </c>
      <c r="F51" s="138">
        <f ca="1">HLOOKUP($A51,Data!$AB$2:$EJ$22,6)</f>
        <v>3.3643548387096769</v>
      </c>
      <c r="G51" s="138">
        <f ca="1">HLOOKUP($A51,Data!$AB$2:$EJ$22,14)</f>
        <v>3.4314516129032264</v>
      </c>
      <c r="H51" s="138">
        <f ca="1">HLOOKUP($A51,Data!$AB$2:$EJ$22,9)</f>
        <v>3.0670967741935486</v>
      </c>
      <c r="I51" s="138">
        <f ca="1">HLOOKUP($A51,Data!$AB$2:$EJ$22,10)</f>
        <v>3.1640322580645153</v>
      </c>
      <c r="J51" s="138">
        <f ca="1">HLOOKUP($A51,Data!$AB$2:$EJ$22,3)</f>
        <v>3.060483870967742</v>
      </c>
      <c r="K51" s="138">
        <f ca="1">HLOOKUP($A51,Data!$AB$2:$EJ$22,2)</f>
        <v>4.3430645161290338</v>
      </c>
      <c r="L51" s="138">
        <f ca="1">HLOOKUP($A51,Data!$AB$2:$EJ$22,21)</f>
        <v>3.3953225806451615</v>
      </c>
      <c r="M51" s="138">
        <f ca="1">HLOOKUP($A51,Data!$AB$2:$EJ$22,17)</f>
        <v>3.6211290322580645</v>
      </c>
      <c r="N51" s="132">
        <f ca="1">HLOOKUP($A51,Data!$AB$2:$EJ$22,7)</f>
        <v>3.5748387096774188</v>
      </c>
    </row>
    <row r="52" spans="1:21" x14ac:dyDescent="0.2">
      <c r="A52" s="200">
        <f t="shared" ca="1" si="14"/>
        <v>36678</v>
      </c>
      <c r="B52" s="149">
        <f ca="1">HLOOKUP($A52,Data!$AB$2:$EJ$22,13)</f>
        <v>4.6306666666666665</v>
      </c>
      <c r="C52" s="148">
        <f ca="1">HLOOKUP($A52,Data!$AB$2:$EJ$22,11)</f>
        <v>4.6659999999999995</v>
      </c>
      <c r="D52" s="148">
        <f ca="1">HLOOKUP($A52,Data!$AB$2:$EJ$22,8)</f>
        <v>4.1558333333333328</v>
      </c>
      <c r="E52" s="148">
        <f ca="1">HLOOKUP($A52,Data!$AB$2:$EJ$22,5)</f>
        <v>3.972</v>
      </c>
      <c r="F52" s="148">
        <f ca="1">HLOOKUP($A52,Data!$AB$2:$EJ$22,6)</f>
        <v>4.158500000000001</v>
      </c>
      <c r="G52" s="148">
        <f ca="1">HLOOKUP($A52,Data!$AB$2:$EJ$22,14)</f>
        <v>4.2038333333333329</v>
      </c>
      <c r="H52" s="148">
        <f ca="1">HLOOKUP($A52,Data!$AB$2:$EJ$22,9)</f>
        <v>3.7635000000000001</v>
      </c>
      <c r="I52" s="148">
        <f ca="1">HLOOKUP($A52,Data!$AB$2:$EJ$22,10)</f>
        <v>3.8258333333333332</v>
      </c>
      <c r="J52" s="148">
        <f ca="1">HLOOKUP($A52,Data!$AB$2:$EJ$22,3)</f>
        <v>3.6911666666666658</v>
      </c>
      <c r="K52" s="148">
        <f ca="1">HLOOKUP($A52,Data!$AB$2:$EJ$22,2)</f>
        <v>5.1076666666666659</v>
      </c>
      <c r="L52" s="148">
        <f ca="1">HLOOKUP($A52,Data!$AB$2:$EJ$22,21)</f>
        <v>4.1226666666666656</v>
      </c>
      <c r="M52" s="148">
        <f ca="1">HLOOKUP($A52,Data!$AB$2:$EJ$22,17)</f>
        <v>4.3786666666666649</v>
      </c>
      <c r="N52" s="150">
        <f ca="1">HLOOKUP($A52,Data!$AB$2:$EJ$22,7)</f>
        <v>4.3011666666666661</v>
      </c>
    </row>
    <row r="53" spans="1:21" x14ac:dyDescent="0.2">
      <c r="A53" s="200">
        <f t="shared" ca="1" si="14"/>
        <v>36708</v>
      </c>
      <c r="B53" s="149">
        <f ca="1">HLOOKUP($A53,Data!$AB$2:$EJ$22,13)</f>
        <v>4.6153225806451612</v>
      </c>
      <c r="C53" s="148">
        <f ca="1">HLOOKUP($A53,Data!$AB$2:$EJ$22,11)</f>
        <v>4.395161290322581</v>
      </c>
      <c r="D53" s="148">
        <f ca="1">HLOOKUP($A53,Data!$AB$2:$EJ$22,8)</f>
        <v>3.9380645161290326</v>
      </c>
      <c r="E53" s="148">
        <f ca="1">HLOOKUP($A53,Data!$AB$2:$EJ$22,5)</f>
        <v>3.6509677419354833</v>
      </c>
      <c r="F53" s="148">
        <f ca="1">HLOOKUP($A53,Data!$AB$2:$EJ$22,6)</f>
        <v>3.991451612903226</v>
      </c>
      <c r="G53" s="148">
        <f ca="1">HLOOKUP($A53,Data!$AB$2:$EJ$22,14)</f>
        <v>4.0377419354838713</v>
      </c>
      <c r="H53" s="148">
        <f ca="1">HLOOKUP($A53,Data!$AB$2:$EJ$22,9)</f>
        <v>3.4235483870967744</v>
      </c>
      <c r="I53" s="148">
        <f ca="1">HLOOKUP($A53,Data!$AB$2:$EJ$22,10)</f>
        <v>3.4935483870967761</v>
      </c>
      <c r="J53" s="148">
        <f ca="1">HLOOKUP($A53,Data!$AB$2:$EJ$22,3)</f>
        <v>3.4230645161290312</v>
      </c>
      <c r="K53" s="148">
        <f ca="1">HLOOKUP($A53,Data!$AB$2:$EJ$22,2)</f>
        <v>4.535967741935484</v>
      </c>
      <c r="L53" s="148">
        <f ca="1">HLOOKUP($A53,Data!$AB$2:$EJ$22,21)</f>
        <v>3.8912903225806446</v>
      </c>
      <c r="M53" s="148">
        <f ca="1">HLOOKUP($A53,Data!$AB$2:$EJ$22,17)</f>
        <v>4.0883870967741931</v>
      </c>
      <c r="N53" s="150">
        <f ca="1">HLOOKUP($A53,Data!$AB$2:$EJ$22,7)</f>
        <v>4.0396774193548382</v>
      </c>
    </row>
    <row r="54" spans="1:21" x14ac:dyDescent="0.2">
      <c r="A54" s="200">
        <f t="shared" ca="1" si="14"/>
        <v>36739</v>
      </c>
      <c r="B54" s="149">
        <f ca="1">HLOOKUP($A54,Data!$AB$2:$EJ$22,13)</f>
        <v>5.2424193548387104</v>
      </c>
      <c r="C54" s="148">
        <f ca="1">HLOOKUP($A54,Data!$AB$2:$EJ$22,11)</f>
        <v>4.8640322580645154</v>
      </c>
      <c r="D54" s="148">
        <f ca="1">HLOOKUP($A54,Data!$AB$2:$EJ$22,8)</f>
        <v>4.4088709677419367</v>
      </c>
      <c r="E54" s="148">
        <f ca="1">HLOOKUP($A54,Data!$AB$2:$EJ$22,5)</f>
        <v>3.4111290322580632</v>
      </c>
      <c r="F54" s="148">
        <f ca="1">HLOOKUP($A54,Data!$AB$2:$EJ$22,6)</f>
        <v>4.3204838709677409</v>
      </c>
      <c r="G54" s="148">
        <f ca="1">HLOOKUP($A54,Data!$AB$2:$EJ$22,14)</f>
        <v>4.3829032258064506</v>
      </c>
      <c r="H54" s="148">
        <f ca="1">HLOOKUP($A54,Data!$AB$2:$EJ$22,9)</f>
        <v>3.201935483870967</v>
      </c>
      <c r="I54" s="148">
        <f ca="1">HLOOKUP($A54,Data!$AB$2:$EJ$22,10)</f>
        <v>3.3391935483870983</v>
      </c>
      <c r="J54" s="148">
        <f ca="1">HLOOKUP($A54,Data!$AB$2:$EJ$22,3)</f>
        <v>3.1546774193548379</v>
      </c>
      <c r="K54" s="148">
        <f ca="1">HLOOKUP($A54,Data!$AB$2:$EJ$22,2)</f>
        <v>4.5043548387096788</v>
      </c>
      <c r="L54" s="148">
        <f ca="1">HLOOKUP($A54,Data!$AB$2:$EJ$22,21)</f>
        <v>4.2762903225806452</v>
      </c>
      <c r="M54" s="148">
        <f ca="1">HLOOKUP($A54,Data!$AB$2:$EJ$22,17)</f>
        <v>4.4595161290322585</v>
      </c>
      <c r="N54" s="150">
        <f ca="1">HLOOKUP($A54,Data!$AB$2:$EJ$22,7)</f>
        <v>4.3846774193548388</v>
      </c>
    </row>
    <row r="55" spans="1:21" x14ac:dyDescent="0.2">
      <c r="A55" s="200">
        <f ca="1">DATE(YEAR(A56),MONTH(A56)-1,1)</f>
        <v>36770</v>
      </c>
      <c r="B55" s="149">
        <f ca="1">HLOOKUP($A55,Data!$AB$2:$EJ$22,13)</f>
        <v>6.0076666666666654</v>
      </c>
      <c r="C55" s="148">
        <f ca="1">HLOOKUP($A55,Data!$AB$2:$EJ$22,11)</f>
        <v>5.916333333333335</v>
      </c>
      <c r="D55" s="148">
        <f ca="1">HLOOKUP($A55,Data!$AB$2:$EJ$22,8)</f>
        <v>5.3293333333333335</v>
      </c>
      <c r="E55" s="148">
        <f ca="1">HLOOKUP($A55,Data!$AB$2:$EJ$22,5)</f>
        <v>4.1896666666666675</v>
      </c>
      <c r="F55" s="148">
        <f ca="1">HLOOKUP($A55,Data!$AB$2:$EJ$22,6)</f>
        <v>4.9026666666666667</v>
      </c>
      <c r="G55" s="148">
        <f ca="1">HLOOKUP($A55,Data!$AB$2:$EJ$22,14)</f>
        <v>4.9881666666666682</v>
      </c>
      <c r="H55" s="148">
        <f ca="1">HLOOKUP($A55,Data!$AB$2:$EJ$22,9)</f>
        <v>4.0146666666666668</v>
      </c>
      <c r="I55" s="148">
        <f ca="1">HLOOKUP($A55,Data!$AB$2:$EJ$22,10)</f>
        <v>4.6545000000000005</v>
      </c>
      <c r="J55" s="148">
        <f ca="1">HLOOKUP($A55,Data!$AB$2:$EJ$22,3)</f>
        <v>4.5286666666666653</v>
      </c>
      <c r="K55" s="148">
        <f ca="1">HLOOKUP($A55,Data!$AB$2:$EJ$22,2)</f>
        <v>6.2013333333333351</v>
      </c>
      <c r="L55" s="148">
        <f ca="1">HLOOKUP($A55,Data!$AB$2:$EJ$22,21)</f>
        <v>4.9329999999999989</v>
      </c>
      <c r="M55" s="148">
        <f ca="1">HLOOKUP($A55,Data!$AB$2:$EJ$22,17)</f>
        <v>5.1645000000000003</v>
      </c>
      <c r="N55" s="150">
        <f ca="1">HLOOKUP($A55,Data!$AB$2:$EJ$22,7)</f>
        <v>5.0141666666666671</v>
      </c>
    </row>
    <row r="56" spans="1:21" ht="12" thickBot="1" x14ac:dyDescent="0.25">
      <c r="A56" s="201">
        <f ca="1">DATE(YEAR($B$3),MONTH($B$3)-1,1)</f>
        <v>36800</v>
      </c>
      <c r="B56" s="151">
        <f ca="1">HLOOKUP($A56,Data!$AB$2:$EJ$22,13)</f>
        <v>5.57790322580645</v>
      </c>
      <c r="C56" s="152">
        <f ca="1">HLOOKUP($A56,Data!$AB$2:$EJ$22,11)</f>
        <v>5.5932258064516134</v>
      </c>
      <c r="D56" s="152">
        <f ca="1">HLOOKUP($A56,Data!$AB$2:$EJ$22,8)</f>
        <v>5.2716129032258072</v>
      </c>
      <c r="E56" s="152">
        <f ca="1">HLOOKUP($A56,Data!$AB$2:$EJ$22,5)</f>
        <v>4.5819354838709669</v>
      </c>
      <c r="F56" s="152">
        <f ca="1">HLOOKUP($A56,Data!$AB$2:$EJ$22,6)</f>
        <v>4.9219354838709704</v>
      </c>
      <c r="G56" s="152">
        <f ca="1">HLOOKUP($A56,Data!$AB$2:$EJ$22,14)</f>
        <v>4.9640322580645151</v>
      </c>
      <c r="H56" s="152">
        <f ca="1">HLOOKUP($A56,Data!$AB$2:$EJ$22,9)</f>
        <v>4.5633870967741927</v>
      </c>
      <c r="I56" s="152">
        <f ca="1">HLOOKUP($A56,Data!$AB$2:$EJ$22,10)</f>
        <v>4.833387096774195</v>
      </c>
      <c r="J56" s="152">
        <f ca="1">HLOOKUP($A56,Data!$AB$2:$EJ$22,3)</f>
        <v>4.7193548387096769</v>
      </c>
      <c r="K56" s="152">
        <f ca="1">HLOOKUP($A56,Data!$AB$2:$EJ$22,2)</f>
        <v>6.444193548387096</v>
      </c>
      <c r="L56" s="152">
        <f ca="1">HLOOKUP($A56,Data!$AB$2:$EJ$22,21)</f>
        <v>4.9429032258064529</v>
      </c>
      <c r="M56" s="152">
        <f ca="1">HLOOKUP($A56,Data!$AB$2:$EJ$22,17)</f>
        <v>5.1685483870967737</v>
      </c>
      <c r="N56" s="178">
        <f ca="1">HLOOKUP($A56,Data!$AB$2:$EJ$22,7)</f>
        <v>5.0320967741935494</v>
      </c>
    </row>
    <row r="57" spans="1:21" ht="12" thickBot="1" x14ac:dyDescent="0.25">
      <c r="A57" s="19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70"/>
      <c r="N57" s="170"/>
      <c r="O57" s="148"/>
      <c r="P57" s="148"/>
      <c r="Q57" s="148"/>
      <c r="R57" s="148"/>
      <c r="S57" s="148"/>
      <c r="T57" s="148"/>
      <c r="U57" s="148"/>
    </row>
    <row r="58" spans="1:21" ht="12.75" thickBot="1" x14ac:dyDescent="0.25">
      <c r="A58" s="116"/>
      <c r="B58" s="289" t="s">
        <v>67</v>
      </c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1"/>
      <c r="N58" s="170"/>
      <c r="O58" s="148"/>
      <c r="P58" s="148"/>
      <c r="Q58" s="148"/>
      <c r="R58" s="148"/>
      <c r="S58" s="148"/>
      <c r="T58" s="148"/>
      <c r="U58" s="148"/>
    </row>
    <row r="59" spans="1:21" ht="12" thickBot="1" x14ac:dyDescent="0.25">
      <c r="A59" s="116"/>
      <c r="B59" s="180" t="s">
        <v>154</v>
      </c>
      <c r="C59" s="181" t="s">
        <v>155</v>
      </c>
      <c r="D59" s="181" t="s">
        <v>156</v>
      </c>
      <c r="E59" s="181" t="s">
        <v>157</v>
      </c>
      <c r="F59" s="181" t="s">
        <v>158</v>
      </c>
      <c r="G59" s="182" t="s">
        <v>159</v>
      </c>
      <c r="H59" s="182" t="s">
        <v>160</v>
      </c>
      <c r="I59" s="182" t="s">
        <v>161</v>
      </c>
      <c r="J59" s="217" t="s">
        <v>167</v>
      </c>
      <c r="K59" s="218" t="s">
        <v>170</v>
      </c>
      <c r="L59" s="218" t="s">
        <v>171</v>
      </c>
      <c r="M59" s="219" t="s">
        <v>172</v>
      </c>
      <c r="N59" s="170"/>
      <c r="O59" s="148"/>
      <c r="P59" s="148"/>
      <c r="Q59" s="148"/>
      <c r="R59" s="148"/>
      <c r="S59" s="148"/>
      <c r="T59" s="148"/>
      <c r="U59" s="148"/>
    </row>
    <row r="60" spans="1:21" x14ac:dyDescent="0.2">
      <c r="A60" s="199">
        <f ca="1">A32</f>
        <v>36069</v>
      </c>
      <c r="B60" s="149" t="s">
        <v>66</v>
      </c>
      <c r="C60" s="169" t="s">
        <v>66</v>
      </c>
      <c r="D60" s="169" t="s">
        <v>66</v>
      </c>
      <c r="E60" s="169" t="s">
        <v>66</v>
      </c>
      <c r="F60" s="148">
        <f t="shared" ref="F60:F84" ca="1" si="15">H32-J32</f>
        <v>7.7419354838703658E-3</v>
      </c>
      <c r="G60" s="148">
        <f t="shared" ref="G60:G84" ca="1" si="16">E32-H32</f>
        <v>-4.9032258064515721E-2</v>
      </c>
      <c r="H60" s="148">
        <f t="shared" ref="H60:H84" ca="1" si="17">$G32-$F32</f>
        <v>4.1290322580645578E-2</v>
      </c>
      <c r="I60" s="148">
        <f t="shared" ref="I60:I84" ca="1" si="18">G32-E32</f>
        <v>0.12451612903225828</v>
      </c>
      <c r="J60" s="216">
        <f t="shared" ref="J60:J84" ca="1" si="19">F32-E32</f>
        <v>8.3225806451612705E-2</v>
      </c>
      <c r="K60" s="183">
        <f ca="1">L32-F32</f>
        <v>2.209677419354894E-2</v>
      </c>
      <c r="L60" s="183">
        <f ca="1">L32-H32</f>
        <v>5.6290322580645924E-2</v>
      </c>
      <c r="M60" s="220">
        <f ca="1">M32-D32</f>
        <v>-3.1451612903225623E-2</v>
      </c>
      <c r="N60" s="170"/>
      <c r="O60" s="148"/>
      <c r="P60" s="148"/>
      <c r="Q60" s="148"/>
      <c r="R60" s="148"/>
      <c r="S60" s="148"/>
      <c r="T60" s="148"/>
      <c r="U60" s="148"/>
    </row>
    <row r="61" spans="1:21" x14ac:dyDescent="0.2">
      <c r="A61" s="200">
        <f t="shared" ref="A61:A84" ca="1" si="20">A33</f>
        <v>36100</v>
      </c>
      <c r="B61" s="184">
        <f t="shared" ref="B61:B84" ca="1" si="21">B33-E33</f>
        <v>0.37994047619047677</v>
      </c>
      <c r="C61" s="170">
        <f t="shared" ref="C61:C84" ca="1" si="22">B33-F33</f>
        <v>0.36172619047619103</v>
      </c>
      <c r="D61" s="148">
        <f t="shared" ref="D61:D84" ca="1" si="23">B33-D33</f>
        <v>0.12690476190476296</v>
      </c>
      <c r="E61" s="169" t="s">
        <v>66</v>
      </c>
      <c r="F61" s="148">
        <f t="shared" ca="1" si="15"/>
        <v>4.4464285714286511E-2</v>
      </c>
      <c r="G61" s="148">
        <f t="shared" ca="1" si="16"/>
        <v>7.5535714285714262E-2</v>
      </c>
      <c r="H61" s="148">
        <f t="shared" ca="1" si="17"/>
        <v>2.8571428571427804E-2</v>
      </c>
      <c r="I61" s="148">
        <f t="shared" ca="1" si="18"/>
        <v>4.6785714285713542E-2</v>
      </c>
      <c r="J61" s="216">
        <f t="shared" ca="1" si="19"/>
        <v>1.8214285714285738E-2</v>
      </c>
      <c r="K61" s="148">
        <f t="shared" ref="K61:K84" ca="1" si="24">L33-F33</f>
        <v>4.9821428571428905E-2</v>
      </c>
      <c r="L61" s="148">
        <f t="shared" ref="L61:L84" ca="1" si="25">L33-H33</f>
        <v>0.14357142857142891</v>
      </c>
      <c r="M61" s="150">
        <f t="shared" ref="M61:M84" ca="1" si="26">M33-D33</f>
        <v>-5.3595238095237363E-2</v>
      </c>
      <c r="N61" s="170"/>
      <c r="O61" s="148"/>
      <c r="P61" s="148"/>
      <c r="Q61" s="148"/>
      <c r="R61" s="148"/>
      <c r="S61" s="148"/>
      <c r="T61" s="148"/>
      <c r="U61" s="148"/>
    </row>
    <row r="62" spans="1:21" x14ac:dyDescent="0.2">
      <c r="A62" s="200">
        <f t="shared" ca="1" si="20"/>
        <v>36130</v>
      </c>
      <c r="B62" s="184">
        <f t="shared" ca="1" si="21"/>
        <v>0.42494994438264766</v>
      </c>
      <c r="C62" s="170">
        <f t="shared" ca="1" si="22"/>
        <v>0.43960511679643988</v>
      </c>
      <c r="D62" s="148">
        <f t="shared" ca="1" si="23"/>
        <v>-0.10884315906562847</v>
      </c>
      <c r="E62" s="169" t="s">
        <v>66</v>
      </c>
      <c r="F62" s="148">
        <f t="shared" ca="1" si="15"/>
        <v>-1.6253448275862072</v>
      </c>
      <c r="G62" s="148">
        <f t="shared" ca="1" si="16"/>
        <v>-7.5862068965524276E-3</v>
      </c>
      <c r="H62" s="148">
        <f t="shared" ca="1" si="17"/>
        <v>1.3448275862068648E-2</v>
      </c>
      <c r="I62" s="148">
        <f t="shared" ca="1" si="18"/>
        <v>-1.2068965517235686E-3</v>
      </c>
      <c r="J62" s="216">
        <f t="shared" ca="1" si="19"/>
        <v>-1.4655172413792217E-2</v>
      </c>
      <c r="K62" s="148">
        <f t="shared" ca="1" si="24"/>
        <v>7.9310344827581147E-3</v>
      </c>
      <c r="L62" s="148">
        <f t="shared" ca="1" si="25"/>
        <v>-1.431034482758653E-2</v>
      </c>
      <c r="M62" s="150">
        <f t="shared" ca="1" si="26"/>
        <v>-0.45093993325917614</v>
      </c>
      <c r="N62" s="170"/>
      <c r="O62" s="148"/>
      <c r="P62" s="148"/>
      <c r="Q62" s="148"/>
      <c r="R62" s="148"/>
      <c r="S62" s="148"/>
      <c r="T62" s="148"/>
      <c r="U62" s="148"/>
    </row>
    <row r="63" spans="1:21" x14ac:dyDescent="0.2">
      <c r="A63" s="200">
        <f t="shared" ca="1" si="20"/>
        <v>36161</v>
      </c>
      <c r="B63" s="184">
        <f t="shared" ca="1" si="21"/>
        <v>0.16035038932146772</v>
      </c>
      <c r="C63" s="170">
        <f t="shared" ca="1" si="22"/>
        <v>0.15448832035595017</v>
      </c>
      <c r="D63" s="148">
        <f t="shared" ca="1" si="23"/>
        <v>0.12966073414905388</v>
      </c>
      <c r="E63" s="169" t="s">
        <v>66</v>
      </c>
      <c r="F63" s="148">
        <f t="shared" ca="1" si="15"/>
        <v>-7.1034482758621342E-2</v>
      </c>
      <c r="G63" s="148">
        <f t="shared" ca="1" si="16"/>
        <v>6.3275862068966182E-2</v>
      </c>
      <c r="H63" s="148">
        <f t="shared" ca="1" si="17"/>
        <v>3.0862068965517464E-2</v>
      </c>
      <c r="I63" s="148">
        <f t="shared" ca="1" si="18"/>
        <v>3.6724137931035017E-2</v>
      </c>
      <c r="J63" s="216">
        <f t="shared" ca="1" si="19"/>
        <v>5.8620689655175529E-3</v>
      </c>
      <c r="K63" s="148">
        <f t="shared" ca="1" si="24"/>
        <v>5.7586206896551362E-2</v>
      </c>
      <c r="L63" s="148">
        <f t="shared" ca="1" si="25"/>
        <v>0.1267241379310351</v>
      </c>
      <c r="M63" s="150">
        <f t="shared" ca="1" si="26"/>
        <v>0.19159621802002191</v>
      </c>
      <c r="N63" s="170"/>
      <c r="O63" s="148"/>
      <c r="P63" s="148"/>
      <c r="Q63" s="148"/>
      <c r="R63" s="148"/>
      <c r="S63" s="148"/>
      <c r="T63" s="148"/>
      <c r="U63" s="148"/>
    </row>
    <row r="64" spans="1:21" x14ac:dyDescent="0.2">
      <c r="A64" s="200">
        <f t="shared" ca="1" si="20"/>
        <v>36192</v>
      </c>
      <c r="B64" s="185">
        <f t="shared" ca="1" si="21"/>
        <v>0.22232142857142922</v>
      </c>
      <c r="C64" s="171">
        <f t="shared" ca="1" si="22"/>
        <v>0.18821428571428611</v>
      </c>
      <c r="D64" s="138">
        <f t="shared" ca="1" si="23"/>
        <v>0.10125000000000117</v>
      </c>
      <c r="E64" s="138">
        <f t="shared" ref="E64:E84" ca="1" si="27">C36-B36</f>
        <v>0.13017857142857125</v>
      </c>
      <c r="F64" s="138">
        <f t="shared" ca="1" si="15"/>
        <v>1.7857142857145014E-3</v>
      </c>
      <c r="G64" s="138">
        <f t="shared" ca="1" si="16"/>
        <v>1.3392857142856984E-2</v>
      </c>
      <c r="H64" s="138">
        <f t="shared" ca="1" si="17"/>
        <v>4.2321428571428399E-2</v>
      </c>
      <c r="I64" s="138">
        <f t="shared" ca="1" si="18"/>
        <v>7.6428571428571512E-2</v>
      </c>
      <c r="J64" s="138">
        <f t="shared" ca="1" si="19"/>
        <v>3.4107142857143113E-2</v>
      </c>
      <c r="K64" s="138">
        <f t="shared" ca="1" si="24"/>
        <v>7.3928571428571344E-2</v>
      </c>
      <c r="L64" s="138">
        <f t="shared" ca="1" si="25"/>
        <v>0.12142857142857144</v>
      </c>
      <c r="M64" s="132">
        <f t="shared" ca="1" si="26"/>
        <v>8.4285714285715407E-2</v>
      </c>
      <c r="N64" s="170"/>
      <c r="O64" s="148"/>
      <c r="P64" s="148"/>
      <c r="Q64" s="148"/>
      <c r="R64" s="148"/>
      <c r="S64" s="148"/>
      <c r="T64" s="148"/>
      <c r="U64" s="148"/>
    </row>
    <row r="65" spans="1:21" x14ac:dyDescent="0.2">
      <c r="A65" s="200">
        <f t="shared" ca="1" si="20"/>
        <v>36220</v>
      </c>
      <c r="B65" s="185">
        <f t="shared" ca="1" si="21"/>
        <v>0.15709677419354806</v>
      </c>
      <c r="C65" s="171">
        <f t="shared" ca="1" si="22"/>
        <v>0.10903225806451577</v>
      </c>
      <c r="D65" s="138">
        <f t="shared" ca="1" si="23"/>
        <v>6.5806451612903549E-2</v>
      </c>
      <c r="E65" s="138">
        <f t="shared" ca="1" si="27"/>
        <v>0.20661290322580661</v>
      </c>
      <c r="F65" s="138">
        <f t="shared" ca="1" si="15"/>
        <v>-1.2096774193548931E-2</v>
      </c>
      <c r="G65" s="138">
        <f t="shared" ca="1" si="16"/>
        <v>3.1774193548387508E-2</v>
      </c>
      <c r="H65" s="138">
        <f t="shared" ca="1" si="17"/>
        <v>5.6129032258064537E-2</v>
      </c>
      <c r="I65" s="138">
        <f t="shared" ca="1" si="18"/>
        <v>0.10419354838709682</v>
      </c>
      <c r="J65" s="138">
        <f t="shared" ca="1" si="19"/>
        <v>4.8064516129032286E-2</v>
      </c>
      <c r="K65" s="138">
        <f t="shared" ca="1" si="24"/>
        <v>6.2419354838709529E-2</v>
      </c>
      <c r="L65" s="138">
        <f t="shared" ca="1" si="25"/>
        <v>0.14225806451612932</v>
      </c>
      <c r="M65" s="132">
        <f t="shared" ca="1" si="26"/>
        <v>0.14451612903225852</v>
      </c>
      <c r="N65" s="170"/>
      <c r="O65" s="148"/>
      <c r="P65" s="148"/>
      <c r="Q65" s="148"/>
      <c r="R65" s="148"/>
      <c r="S65" s="148"/>
      <c r="T65" s="148"/>
      <c r="U65" s="148"/>
    </row>
    <row r="66" spans="1:21" x14ac:dyDescent="0.2">
      <c r="A66" s="200">
        <f t="shared" ca="1" si="20"/>
        <v>36251</v>
      </c>
      <c r="B66" s="185">
        <f t="shared" ca="1" si="21"/>
        <v>0.16899999999999982</v>
      </c>
      <c r="C66" s="171">
        <f t="shared" ca="1" si="22"/>
        <v>0.11849999999999938</v>
      </c>
      <c r="D66" s="138">
        <f t="shared" ca="1" si="23"/>
        <v>0.12649999999999983</v>
      </c>
      <c r="E66" s="138">
        <f t="shared" ca="1" si="27"/>
        <v>0.19716666666666782</v>
      </c>
      <c r="F66" s="138">
        <f t="shared" ca="1" si="15"/>
        <v>1.3333333333333197E-2</v>
      </c>
      <c r="G66" s="138">
        <f t="shared" ca="1" si="16"/>
        <v>7.2833333333333083E-2</v>
      </c>
      <c r="H66" s="138">
        <f t="shared" ca="1" si="17"/>
        <v>6.3999999999999835E-2</v>
      </c>
      <c r="I66" s="138">
        <f t="shared" ca="1" si="18"/>
        <v>0.11450000000000027</v>
      </c>
      <c r="J66" s="138">
        <f t="shared" ca="1" si="19"/>
        <v>5.0500000000000433E-2</v>
      </c>
      <c r="K66" s="138">
        <f t="shared" ca="1" si="24"/>
        <v>3.5499999999999865E-2</v>
      </c>
      <c r="L66" s="138">
        <f t="shared" ca="1" si="25"/>
        <v>0.15883333333333338</v>
      </c>
      <c r="M66" s="132">
        <f t="shared" ca="1" si="26"/>
        <v>0.18733333333333335</v>
      </c>
      <c r="N66" s="170"/>
      <c r="O66" s="148"/>
      <c r="P66" s="148"/>
      <c r="Q66" s="148"/>
      <c r="R66" s="148"/>
      <c r="S66" s="148"/>
      <c r="T66" s="148"/>
      <c r="U66" s="148"/>
    </row>
    <row r="67" spans="1:21" x14ac:dyDescent="0.2">
      <c r="A67" s="200">
        <f t="shared" ca="1" si="20"/>
        <v>36281</v>
      </c>
      <c r="B67" s="185">
        <f t="shared" ca="1" si="21"/>
        <v>0.23661290322580641</v>
      </c>
      <c r="C67" s="171">
        <f t="shared" ca="1" si="22"/>
        <v>0.10677419354838724</v>
      </c>
      <c r="D67" s="138">
        <f t="shared" ca="1" si="23"/>
        <v>0.10951612903225838</v>
      </c>
      <c r="E67" s="138">
        <f t="shared" ca="1" si="27"/>
        <v>0.19580645161290233</v>
      </c>
      <c r="F67" s="138">
        <f t="shared" ca="1" si="15"/>
        <v>3.6290322580646128E-2</v>
      </c>
      <c r="G67" s="138">
        <f t="shared" ca="1" si="16"/>
        <v>1.4516129032255964E-3</v>
      </c>
      <c r="H67" s="138">
        <f t="shared" ca="1" si="17"/>
        <v>4.8548387096774004E-2</v>
      </c>
      <c r="I67" s="138">
        <f t="shared" ca="1" si="18"/>
        <v>0.17838709677419318</v>
      </c>
      <c r="J67" s="138">
        <f t="shared" ca="1" si="19"/>
        <v>0.12983870967741917</v>
      </c>
      <c r="K67" s="138">
        <f t="shared" ca="1" si="24"/>
        <v>2.1774193548386389E-2</v>
      </c>
      <c r="L67" s="138">
        <f t="shared" ca="1" si="25"/>
        <v>0.15306451612903116</v>
      </c>
      <c r="M67" s="132">
        <f t="shared" ca="1" si="26"/>
        <v>0.19532258064515995</v>
      </c>
      <c r="N67" s="170"/>
      <c r="O67" s="148"/>
      <c r="P67" s="148"/>
      <c r="Q67" s="148"/>
      <c r="R67" s="148"/>
      <c r="S67" s="148"/>
      <c r="T67" s="148"/>
      <c r="U67" s="148"/>
    </row>
    <row r="68" spans="1:21" x14ac:dyDescent="0.2">
      <c r="A68" s="200">
        <f t="shared" ca="1" si="20"/>
        <v>36312</v>
      </c>
      <c r="B68" s="184">
        <f t="shared" ca="1" si="21"/>
        <v>0.269166666666667</v>
      </c>
      <c r="C68" s="170">
        <f t="shared" ca="1" si="22"/>
        <v>0.14183333333333303</v>
      </c>
      <c r="D68" s="148">
        <f t="shared" ca="1" si="23"/>
        <v>0.13466666666666649</v>
      </c>
      <c r="E68" s="148">
        <f t="shared" ca="1" si="27"/>
        <v>0.16650000000000009</v>
      </c>
      <c r="F68" s="148">
        <f t="shared" ca="1" si="15"/>
        <v>2.9999999999996696E-3</v>
      </c>
      <c r="G68" s="148">
        <f t="shared" ca="1" si="16"/>
        <v>3.8833333333333053E-2</v>
      </c>
      <c r="H68" s="148">
        <f t="shared" ca="1" si="17"/>
        <v>5.6666666666666199E-2</v>
      </c>
      <c r="I68" s="148">
        <f t="shared" ca="1" si="18"/>
        <v>0.18400000000000016</v>
      </c>
      <c r="J68" s="216">
        <f t="shared" ca="1" si="19"/>
        <v>0.12733333333333396</v>
      </c>
      <c r="K68" s="148">
        <f t="shared" ca="1" si="24"/>
        <v>5.5000000000000604E-3</v>
      </c>
      <c r="L68" s="148">
        <f t="shared" ca="1" si="25"/>
        <v>0.17166666666666708</v>
      </c>
      <c r="M68" s="150">
        <f t="shared" ca="1" si="26"/>
        <v>0.15583333333333327</v>
      </c>
      <c r="N68" s="170"/>
      <c r="O68" s="148"/>
      <c r="P68" s="148"/>
      <c r="Q68" s="148"/>
      <c r="R68" s="148"/>
      <c r="S68" s="148"/>
      <c r="T68" s="148"/>
      <c r="U68" s="148"/>
    </row>
    <row r="69" spans="1:21" x14ac:dyDescent="0.2">
      <c r="A69" s="200">
        <f t="shared" ca="1" si="20"/>
        <v>36342</v>
      </c>
      <c r="B69" s="184">
        <f t="shared" ca="1" si="21"/>
        <v>0.33258064516129027</v>
      </c>
      <c r="C69" s="170">
        <f t="shared" ca="1" si="22"/>
        <v>0.14822580645161398</v>
      </c>
      <c r="D69" s="148">
        <f t="shared" ca="1" si="23"/>
        <v>0.19161290322580715</v>
      </c>
      <c r="E69" s="148">
        <f t="shared" ca="1" si="27"/>
        <v>0.13532258064516078</v>
      </c>
      <c r="F69" s="148">
        <f t="shared" ca="1" si="15"/>
        <v>-1.2258064516128542E-2</v>
      </c>
      <c r="G69" s="148">
        <f t="shared" ca="1" si="16"/>
        <v>4.8870967741935667E-2</v>
      </c>
      <c r="H69" s="148">
        <f t="shared" ca="1" si="17"/>
        <v>5.0806451612904535E-2</v>
      </c>
      <c r="I69" s="148">
        <f t="shared" ca="1" si="18"/>
        <v>0.23516129032258082</v>
      </c>
      <c r="J69" s="216">
        <f t="shared" ca="1" si="19"/>
        <v>0.18435483870967628</v>
      </c>
      <c r="K69" s="148">
        <f t="shared" ca="1" si="24"/>
        <v>4.6774193548393406E-3</v>
      </c>
      <c r="L69" s="148">
        <f t="shared" ca="1" si="25"/>
        <v>0.23790322580645129</v>
      </c>
      <c r="M69" s="150">
        <f t="shared" ca="1" si="26"/>
        <v>0.18596774193548482</v>
      </c>
      <c r="N69" s="170"/>
      <c r="O69" s="148"/>
      <c r="P69" s="148"/>
      <c r="Q69" s="148"/>
      <c r="R69" s="148"/>
      <c r="S69" s="148"/>
      <c r="T69" s="148"/>
      <c r="U69" s="148"/>
    </row>
    <row r="70" spans="1:21" x14ac:dyDescent="0.2">
      <c r="A70" s="200">
        <f t="shared" ca="1" si="20"/>
        <v>36373</v>
      </c>
      <c r="B70" s="184">
        <f t="shared" ca="1" si="21"/>
        <v>0.32177419354838621</v>
      </c>
      <c r="C70" s="170">
        <f t="shared" ca="1" si="22"/>
        <v>7.3387096774192528E-2</v>
      </c>
      <c r="D70" s="148">
        <f t="shared" ca="1" si="23"/>
        <v>0.27209677419354827</v>
      </c>
      <c r="E70" s="148">
        <f t="shared" ca="1" si="27"/>
        <v>2.2258064516128773E-2</v>
      </c>
      <c r="F70" s="148">
        <f t="shared" ca="1" si="15"/>
        <v>6.0806451612902546E-2</v>
      </c>
      <c r="G70" s="148">
        <f t="shared" ca="1" si="16"/>
        <v>7.9354838709678521E-2</v>
      </c>
      <c r="H70" s="148">
        <f t="shared" ca="1" si="17"/>
        <v>7.2903225806451033E-2</v>
      </c>
      <c r="I70" s="148">
        <f t="shared" ca="1" si="18"/>
        <v>0.32129032258064472</v>
      </c>
      <c r="J70" s="216">
        <f t="shared" ca="1" si="19"/>
        <v>0.24838709677419368</v>
      </c>
      <c r="K70" s="148">
        <f t="shared" ca="1" si="24"/>
        <v>1.2419354838709484E-2</v>
      </c>
      <c r="L70" s="148">
        <f t="shared" ca="1" si="25"/>
        <v>0.34016129032258169</v>
      </c>
      <c r="M70" s="150">
        <f t="shared" ca="1" si="26"/>
        <v>0.37822580645161397</v>
      </c>
      <c r="N70" s="170"/>
      <c r="O70" s="148"/>
      <c r="P70" s="148"/>
      <c r="Q70" s="148"/>
      <c r="R70" s="148"/>
      <c r="S70" s="148"/>
      <c r="T70" s="148"/>
      <c r="U70" s="148"/>
    </row>
    <row r="71" spans="1:21" x14ac:dyDescent="0.2">
      <c r="A71" s="200">
        <f t="shared" ca="1" si="20"/>
        <v>36404</v>
      </c>
      <c r="B71" s="184">
        <f t="shared" ca="1" si="21"/>
        <v>0.37350000000000128</v>
      </c>
      <c r="C71" s="170">
        <f t="shared" ca="1" si="22"/>
        <v>0.25133333333333496</v>
      </c>
      <c r="D71" s="148">
        <f t="shared" ca="1" si="23"/>
        <v>0.22883333333333455</v>
      </c>
      <c r="E71" s="148">
        <f t="shared" ca="1" si="27"/>
        <v>0.12216666666666542</v>
      </c>
      <c r="F71" s="148">
        <f t="shared" ca="1" si="15"/>
        <v>2.6166666666667115E-2</v>
      </c>
      <c r="G71" s="148">
        <f t="shared" ca="1" si="16"/>
        <v>2.9999999999998916E-2</v>
      </c>
      <c r="H71" s="148">
        <f ca="1">$G43-$F43</f>
        <v>5.7333333333334124E-2</v>
      </c>
      <c r="I71" s="148">
        <f t="shared" ca="1" si="18"/>
        <v>0.17950000000000044</v>
      </c>
      <c r="J71" s="216">
        <f t="shared" ca="1" si="19"/>
        <v>0.12216666666666631</v>
      </c>
      <c r="K71" s="148">
        <f t="shared" ca="1" si="24"/>
        <v>3.5499999999999865E-2</v>
      </c>
      <c r="L71" s="148">
        <f t="shared" ca="1" si="25"/>
        <v>0.18766666666666509</v>
      </c>
      <c r="M71" s="150">
        <f t="shared" ca="1" si="26"/>
        <v>0.21566666666666734</v>
      </c>
      <c r="N71" s="170"/>
      <c r="O71" s="148"/>
      <c r="P71" s="148"/>
      <c r="Q71" s="148"/>
      <c r="R71" s="148"/>
      <c r="S71" s="148"/>
      <c r="T71" s="148"/>
      <c r="U71" s="148"/>
    </row>
    <row r="72" spans="1:21" x14ac:dyDescent="0.2">
      <c r="A72" s="200">
        <f t="shared" ca="1" si="20"/>
        <v>36434</v>
      </c>
      <c r="B72" s="185">
        <f t="shared" ca="1" si="21"/>
        <v>0.33725806451612828</v>
      </c>
      <c r="C72" s="171">
        <f t="shared" ca="1" si="22"/>
        <v>0.33096774193548306</v>
      </c>
      <c r="D72" s="138">
        <f t="shared" ca="1" si="23"/>
        <v>0.14274193548386949</v>
      </c>
      <c r="E72" s="138">
        <f t="shared" ca="1" si="27"/>
        <v>0.21887096774193582</v>
      </c>
      <c r="F72" s="138">
        <f t="shared" ca="1" si="15"/>
        <v>-5.9677419354833283E-3</v>
      </c>
      <c r="G72" s="138">
        <f ca="1">E44-H44</f>
        <v>3.3064516129032384E-2</v>
      </c>
      <c r="H72" s="138">
        <f t="shared" ca="1" si="17"/>
        <v>3.8064516129031833E-2</v>
      </c>
      <c r="I72" s="138">
        <f t="shared" ca="1" si="18"/>
        <v>4.4354838709677047E-2</v>
      </c>
      <c r="J72" s="138">
        <f t="shared" ca="1" si="19"/>
        <v>6.2903225806452134E-3</v>
      </c>
      <c r="K72" s="138">
        <f t="shared" ca="1" si="24"/>
        <v>1.7096774193547937E-2</v>
      </c>
      <c r="L72" s="138">
        <f t="shared" ca="1" si="25"/>
        <v>5.6451612903225534E-2</v>
      </c>
      <c r="M72" s="132">
        <f t="shared" ca="1" si="26"/>
        <v>-1.7419354838709822E-2</v>
      </c>
      <c r="N72" s="170"/>
      <c r="O72" s="148"/>
      <c r="P72" s="148"/>
      <c r="Q72" s="148"/>
      <c r="R72" s="148"/>
      <c r="S72" s="148"/>
      <c r="T72" s="148"/>
      <c r="U72" s="148"/>
    </row>
    <row r="73" spans="1:21" x14ac:dyDescent="0.2">
      <c r="A73" s="200">
        <f t="shared" ca="1" si="20"/>
        <v>36465</v>
      </c>
      <c r="B73" s="185">
        <f t="shared" ca="1" si="21"/>
        <v>0.41099999999999914</v>
      </c>
      <c r="C73" s="171">
        <f t="shared" ca="1" si="22"/>
        <v>0.39633333333333276</v>
      </c>
      <c r="D73" s="138">
        <f t="shared" ca="1" si="23"/>
        <v>0.16633333333333189</v>
      </c>
      <c r="E73" s="138">
        <f t="shared" ca="1" si="27"/>
        <v>0.10250000000000048</v>
      </c>
      <c r="F73" s="138">
        <f t="shared" ca="1" si="15"/>
        <v>-1.1666666666666714E-2</v>
      </c>
      <c r="G73" s="138">
        <f t="shared" ca="1" si="16"/>
        <v>3.5999999999999588E-2</v>
      </c>
      <c r="H73" s="138">
        <f t="shared" ca="1" si="17"/>
        <v>4.0333333333333776E-2</v>
      </c>
      <c r="I73" s="138">
        <f t="shared" ca="1" si="18"/>
        <v>5.500000000000016E-2</v>
      </c>
      <c r="J73" s="138">
        <f t="shared" ca="1" si="19"/>
        <v>1.4666666666666384E-2</v>
      </c>
      <c r="K73" s="138">
        <f t="shared" ca="1" si="24"/>
        <v>4.7500000000000764E-2</v>
      </c>
      <c r="L73" s="138">
        <f t="shared" ca="1" si="25"/>
        <v>9.8166666666666735E-2</v>
      </c>
      <c r="M73" s="132">
        <f t="shared" ca="1" si="26"/>
        <v>-2.8499999999999748E-2</v>
      </c>
      <c r="N73" s="170"/>
      <c r="O73" s="148"/>
      <c r="P73" s="148"/>
      <c r="Q73" s="148"/>
      <c r="R73" s="148"/>
      <c r="S73" s="148"/>
      <c r="T73" s="148"/>
      <c r="U73" s="148"/>
    </row>
    <row r="74" spans="1:21" x14ac:dyDescent="0.2">
      <c r="A74" s="200">
        <f t="shared" ca="1" si="20"/>
        <v>36495</v>
      </c>
      <c r="B74" s="185">
        <f t="shared" ca="1" si="21"/>
        <v>0.23274193548387112</v>
      </c>
      <c r="C74" s="171">
        <f t="shared" ca="1" si="22"/>
        <v>0.22774193548387078</v>
      </c>
      <c r="D74" s="138">
        <f t="shared" ca="1" si="23"/>
        <v>0.10612903225806436</v>
      </c>
      <c r="E74" s="138">
        <f t="shared" ca="1" si="27"/>
        <v>4.483870967741943E-2</v>
      </c>
      <c r="F74" s="138">
        <f t="shared" ca="1" si="15"/>
        <v>-1.7741935483872151E-2</v>
      </c>
      <c r="G74" s="138">
        <f t="shared" ca="1" si="16"/>
        <v>4.483870967741943E-2</v>
      </c>
      <c r="H74" s="138">
        <f t="shared" ca="1" si="17"/>
        <v>4.0967741935483915E-2</v>
      </c>
      <c r="I74" s="138">
        <f t="shared" ca="1" si="18"/>
        <v>4.5967741935484252E-2</v>
      </c>
      <c r="J74" s="138">
        <f t="shared" ca="1" si="19"/>
        <v>5.0000000000003375E-3</v>
      </c>
      <c r="K74" s="138">
        <f t="shared" ca="1" si="24"/>
        <v>3.7741935483870837E-2</v>
      </c>
      <c r="L74" s="138">
        <f t="shared" ca="1" si="25"/>
        <v>8.7580645161290605E-2</v>
      </c>
      <c r="M74" s="132">
        <f t="shared" ca="1" si="26"/>
        <v>3.0806451612903629E-2</v>
      </c>
      <c r="N74" s="170"/>
      <c r="O74" s="148"/>
      <c r="P74" s="148"/>
      <c r="Q74" s="148"/>
      <c r="R74" s="148"/>
      <c r="S74" s="148"/>
      <c r="T74" s="148"/>
      <c r="U74" s="148"/>
    </row>
    <row r="75" spans="1:21" x14ac:dyDescent="0.2">
      <c r="A75" s="200">
        <f t="shared" ca="1" si="20"/>
        <v>36526</v>
      </c>
      <c r="B75" s="185">
        <f t="shared" ca="1" si="21"/>
        <v>0.17725806451612947</v>
      </c>
      <c r="C75" s="171">
        <f t="shared" ca="1" si="22"/>
        <v>0.15822580645161377</v>
      </c>
      <c r="D75" s="138">
        <f t="shared" ca="1" si="23"/>
        <v>4.5000000000001705E-2</v>
      </c>
      <c r="E75" s="138">
        <f t="shared" ca="1" si="27"/>
        <v>5.4999999999999272E-2</v>
      </c>
      <c r="F75" s="138">
        <f t="shared" ca="1" si="15"/>
        <v>-5.4032258064515837E-2</v>
      </c>
      <c r="G75" s="138">
        <f t="shared" ca="1" si="16"/>
        <v>2.338709677419315E-2</v>
      </c>
      <c r="H75" s="138">
        <f t="shared" ca="1" si="17"/>
        <v>4.0645161290322918E-2</v>
      </c>
      <c r="I75" s="138">
        <f t="shared" ca="1" si="18"/>
        <v>5.9677419354838612E-2</v>
      </c>
      <c r="J75" s="138">
        <f t="shared" ca="1" si="19"/>
        <v>1.9032258064515695E-2</v>
      </c>
      <c r="K75" s="138">
        <f t="shared" ca="1" si="24"/>
        <v>1.6129032258064502E-2</v>
      </c>
      <c r="L75" s="138">
        <f t="shared" ca="1" si="25"/>
        <v>5.8548387096773347E-2</v>
      </c>
      <c r="M75" s="132">
        <f t="shared" ca="1" si="26"/>
        <v>6.6612903225807596E-2</v>
      </c>
      <c r="N75" s="170"/>
      <c r="O75" s="148"/>
      <c r="P75" s="148"/>
      <c r="Q75" s="148"/>
      <c r="R75" s="148"/>
      <c r="S75" s="148"/>
      <c r="T75" s="148"/>
      <c r="U75" s="148"/>
    </row>
    <row r="76" spans="1:21" x14ac:dyDescent="0.2">
      <c r="A76" s="200">
        <f t="shared" ca="1" si="20"/>
        <v>36557</v>
      </c>
      <c r="B76" s="184">
        <f t="shared" ca="1" si="21"/>
        <v>0.21310344827586247</v>
      </c>
      <c r="C76" s="170">
        <f t="shared" ca="1" si="22"/>
        <v>0.17396551724137943</v>
      </c>
      <c r="D76" s="148">
        <f t="shared" ca="1" si="23"/>
        <v>0.12879310344827655</v>
      </c>
      <c r="E76" s="148">
        <f t="shared" ca="1" si="27"/>
        <v>7.913793103448441E-2</v>
      </c>
      <c r="F76" s="148">
        <f t="shared" ca="1" si="15"/>
        <v>5.3448275862066907E-3</v>
      </c>
      <c r="G76" s="148">
        <f t="shared" ca="1" si="16"/>
        <v>3.8448275862068559E-2</v>
      </c>
      <c r="H76" s="148">
        <f t="shared" ca="1" si="17"/>
        <v>5.1896551724137652E-2</v>
      </c>
      <c r="I76" s="148">
        <f t="shared" ca="1" si="18"/>
        <v>9.1034482758620694E-2</v>
      </c>
      <c r="J76" s="216">
        <f t="shared" ca="1" si="19"/>
        <v>3.9137931034483042E-2</v>
      </c>
      <c r="K76" s="148">
        <f t="shared" ca="1" si="24"/>
        <v>3.9482758620688951E-2</v>
      </c>
      <c r="L76" s="148">
        <f t="shared" ca="1" si="25"/>
        <v>0.11706896551724055</v>
      </c>
      <c r="M76" s="150">
        <f t="shared" ca="1" si="26"/>
        <v>0.18068965517241287</v>
      </c>
      <c r="N76" s="170"/>
      <c r="O76" s="148"/>
      <c r="P76" s="148"/>
      <c r="Q76" s="148"/>
      <c r="R76" s="148"/>
      <c r="S76" s="148"/>
      <c r="T76" s="148"/>
      <c r="U76" s="148"/>
    </row>
    <row r="77" spans="1:21" x14ac:dyDescent="0.2">
      <c r="A77" s="200">
        <f t="shared" ca="1" si="20"/>
        <v>36586</v>
      </c>
      <c r="B77" s="184">
        <f t="shared" ca="1" si="21"/>
        <v>0.21338709677419221</v>
      </c>
      <c r="C77" s="170">
        <f t="shared" ca="1" si="22"/>
        <v>0.16951612903225666</v>
      </c>
      <c r="D77" s="148">
        <f t="shared" ca="1" si="23"/>
        <v>0.11145161290322525</v>
      </c>
      <c r="E77" s="148">
        <f t="shared" ca="1" si="27"/>
        <v>0.13016129032258217</v>
      </c>
      <c r="F77" s="148">
        <f t="shared" ca="1" si="15"/>
        <v>-1.41935483870963E-2</v>
      </c>
      <c r="G77" s="148">
        <f t="shared" ca="1" si="16"/>
        <v>6.0967741935484376E-2</v>
      </c>
      <c r="H77" s="148">
        <f t="shared" ca="1" si="17"/>
        <v>5.3387096774193843E-2</v>
      </c>
      <c r="I77" s="148">
        <f t="shared" ca="1" si="18"/>
        <v>9.7258064516129394E-2</v>
      </c>
      <c r="J77" s="216">
        <f t="shared" ca="1" si="19"/>
        <v>4.3870967741935551E-2</v>
      </c>
      <c r="K77" s="148">
        <f t="shared" ca="1" si="24"/>
        <v>2.6935483870965893E-2</v>
      </c>
      <c r="L77" s="148">
        <f t="shared" ca="1" si="25"/>
        <v>0.13177419354838582</v>
      </c>
      <c r="M77" s="150">
        <f t="shared" ca="1" si="26"/>
        <v>0.1041935483870966</v>
      </c>
      <c r="N77" s="170"/>
      <c r="O77" s="148"/>
      <c r="P77" s="148"/>
      <c r="Q77" s="148"/>
      <c r="R77" s="148"/>
      <c r="S77" s="148"/>
      <c r="T77" s="148"/>
      <c r="U77" s="148"/>
    </row>
    <row r="78" spans="1:21" x14ac:dyDescent="0.2">
      <c r="A78" s="200">
        <f t="shared" ca="1" si="20"/>
        <v>36617</v>
      </c>
      <c r="B78" s="184">
        <f t="shared" ca="1" si="21"/>
        <v>0.27400000000000047</v>
      </c>
      <c r="C78" s="170">
        <f t="shared" ca="1" si="22"/>
        <v>0.1995000000000009</v>
      </c>
      <c r="D78" s="148">
        <f t="shared" ca="1" si="23"/>
        <v>0.12333333333333396</v>
      </c>
      <c r="E78" s="148">
        <f t="shared" ca="1" si="27"/>
        <v>7.216666666666649E-2</v>
      </c>
      <c r="F78" s="148">
        <f t="shared" ca="1" si="15"/>
        <v>-1.2833333333333474E-2</v>
      </c>
      <c r="G78" s="148">
        <f t="shared" ca="1" si="16"/>
        <v>4.6333333333332671E-2</v>
      </c>
      <c r="H78" s="148">
        <f t="shared" ca="1" si="17"/>
        <v>8.383333333333276E-2</v>
      </c>
      <c r="I78" s="148">
        <f t="shared" ca="1" si="18"/>
        <v>0.15833333333333233</v>
      </c>
      <c r="J78" s="216">
        <f t="shared" ca="1" si="19"/>
        <v>7.4499999999999567E-2</v>
      </c>
      <c r="K78" s="148">
        <f t="shared" ca="1" si="24"/>
        <v>8.5500000000000576E-2</v>
      </c>
      <c r="L78" s="148">
        <f t="shared" ca="1" si="25"/>
        <v>0.20633333333333281</v>
      </c>
      <c r="M78" s="150">
        <f t="shared" ca="1" si="26"/>
        <v>0.17350000000000065</v>
      </c>
      <c r="N78" s="170"/>
      <c r="O78" s="148"/>
      <c r="P78" s="148"/>
      <c r="Q78" s="148"/>
      <c r="R78" s="148"/>
      <c r="S78" s="148"/>
      <c r="T78" s="148"/>
      <c r="U78" s="148"/>
    </row>
    <row r="79" spans="1:21" x14ac:dyDescent="0.2">
      <c r="A79" s="200">
        <f t="shared" ca="1" si="20"/>
        <v>36647</v>
      </c>
      <c r="B79" s="184">
        <f t="shared" ca="1" si="21"/>
        <v>0.44548387096774134</v>
      </c>
      <c r="C79" s="170">
        <f t="shared" ca="1" si="22"/>
        <v>0.25999999999999934</v>
      </c>
      <c r="D79" s="148">
        <f t="shared" ca="1" si="23"/>
        <v>0.32790322580645048</v>
      </c>
      <c r="E79" s="148">
        <f t="shared" ca="1" si="27"/>
        <v>5.3387096774195175E-2</v>
      </c>
      <c r="F79" s="148">
        <f t="shared" ca="1" si="15"/>
        <v>6.6129032258066545E-3</v>
      </c>
      <c r="G79" s="148">
        <f t="shared" ca="1" si="16"/>
        <v>0.11177419354838625</v>
      </c>
      <c r="H79" s="148">
        <f t="shared" ca="1" si="17"/>
        <v>6.7096774193549535E-2</v>
      </c>
      <c r="I79" s="148">
        <f t="shared" ca="1" si="18"/>
        <v>0.25258064516129153</v>
      </c>
      <c r="J79" s="216">
        <f t="shared" ca="1" si="19"/>
        <v>0.18548387096774199</v>
      </c>
      <c r="K79" s="148">
        <f t="shared" ca="1" si="24"/>
        <v>3.0967741935484572E-2</v>
      </c>
      <c r="L79" s="148">
        <f t="shared" ca="1" si="25"/>
        <v>0.32822580645161281</v>
      </c>
      <c r="M79" s="150">
        <f t="shared" ca="1" si="26"/>
        <v>0.32467741935483874</v>
      </c>
      <c r="N79" s="170"/>
      <c r="O79" s="148"/>
      <c r="P79" s="148"/>
      <c r="Q79" s="148"/>
      <c r="R79" s="148"/>
      <c r="S79" s="148"/>
      <c r="T79" s="148"/>
      <c r="U79" s="148"/>
    </row>
    <row r="80" spans="1:21" x14ac:dyDescent="0.2">
      <c r="A80" s="200">
        <f t="shared" ca="1" si="20"/>
        <v>36678</v>
      </c>
      <c r="B80" s="185">
        <f t="shared" ca="1" si="21"/>
        <v>0.65866666666666651</v>
      </c>
      <c r="C80" s="171">
        <f t="shared" ca="1" si="22"/>
        <v>0.47216666666666551</v>
      </c>
      <c r="D80" s="138">
        <f t="shared" ca="1" si="23"/>
        <v>0.47483333333333366</v>
      </c>
      <c r="E80" s="138">
        <f t="shared" ca="1" si="27"/>
        <v>3.5333333333332995E-2</v>
      </c>
      <c r="F80" s="138">
        <f t="shared" ca="1" si="15"/>
        <v>7.2333333333334249E-2</v>
      </c>
      <c r="G80" s="138">
        <f t="shared" ca="1" si="16"/>
        <v>0.20849999999999991</v>
      </c>
      <c r="H80" s="138">
        <f t="shared" ca="1" si="17"/>
        <v>4.5333333333331893E-2</v>
      </c>
      <c r="I80" s="138">
        <f t="shared" ca="1" si="18"/>
        <v>0.23183333333333289</v>
      </c>
      <c r="J80" s="138">
        <f t="shared" ca="1" si="19"/>
        <v>0.186500000000001</v>
      </c>
      <c r="K80" s="138">
        <f t="shared" ca="1" si="24"/>
        <v>-3.5833333333335382E-2</v>
      </c>
      <c r="L80" s="138">
        <f t="shared" ca="1" si="25"/>
        <v>0.35916666666666552</v>
      </c>
      <c r="M80" s="132">
        <f t="shared" ca="1" si="26"/>
        <v>0.22283333333333211</v>
      </c>
      <c r="N80" s="170"/>
      <c r="O80" s="148"/>
      <c r="P80" s="148"/>
      <c r="Q80" s="148"/>
      <c r="R80" s="148"/>
      <c r="S80" s="148"/>
      <c r="T80" s="148"/>
      <c r="U80" s="148"/>
    </row>
    <row r="81" spans="1:21" x14ac:dyDescent="0.2">
      <c r="A81" s="200">
        <f t="shared" ca="1" si="20"/>
        <v>36708</v>
      </c>
      <c r="B81" s="185">
        <f t="shared" ca="1" si="21"/>
        <v>0.96435483870967786</v>
      </c>
      <c r="C81" s="171">
        <f t="shared" ca="1" si="22"/>
        <v>0.62387096774193518</v>
      </c>
      <c r="D81" s="138">
        <f t="shared" ca="1" si="23"/>
        <v>0.67725806451612858</v>
      </c>
      <c r="E81" s="138">
        <f t="shared" ca="1" si="27"/>
        <v>-0.22016129032258025</v>
      </c>
      <c r="F81" s="138">
        <f t="shared" ca="1" si="15"/>
        <v>4.8387096774327176E-4</v>
      </c>
      <c r="G81" s="138">
        <f t="shared" ca="1" si="16"/>
        <v>0.2274193548387089</v>
      </c>
      <c r="H81" s="138">
        <f t="shared" ca="1" si="17"/>
        <v>4.6290322580645249E-2</v>
      </c>
      <c r="I81" s="138">
        <f t="shared" ca="1" si="18"/>
        <v>0.38677419354838793</v>
      </c>
      <c r="J81" s="138">
        <f t="shared" ca="1" si="19"/>
        <v>0.34048387096774269</v>
      </c>
      <c r="K81" s="138">
        <f t="shared" ca="1" si="24"/>
        <v>-0.10016129032258148</v>
      </c>
      <c r="L81" s="138">
        <f t="shared" ca="1" si="25"/>
        <v>0.46774193548387011</v>
      </c>
      <c r="M81" s="132">
        <f t="shared" ca="1" si="26"/>
        <v>0.15032258064516046</v>
      </c>
      <c r="N81" s="170"/>
      <c r="O81" s="148"/>
      <c r="P81" s="148"/>
      <c r="Q81" s="148"/>
      <c r="R81" s="148"/>
      <c r="S81" s="148"/>
      <c r="T81" s="148"/>
      <c r="U81" s="148"/>
    </row>
    <row r="82" spans="1:21" x14ac:dyDescent="0.2">
      <c r="A82" s="200">
        <f t="shared" ca="1" si="20"/>
        <v>36739</v>
      </c>
      <c r="B82" s="185">
        <f t="shared" ca="1" si="21"/>
        <v>1.8312903225806472</v>
      </c>
      <c r="C82" s="171">
        <f t="shared" ca="1" si="22"/>
        <v>0.92193548387096946</v>
      </c>
      <c r="D82" s="138">
        <f t="shared" ca="1" si="23"/>
        <v>0.8335483870967737</v>
      </c>
      <c r="E82" s="138">
        <f t="shared" ca="1" si="27"/>
        <v>-0.37838709677419491</v>
      </c>
      <c r="F82" s="138">
        <f t="shared" ca="1" si="15"/>
        <v>4.7258064516129128E-2</v>
      </c>
      <c r="G82" s="138">
        <f t="shared" ca="1" si="16"/>
        <v>0.20919354838709614</v>
      </c>
      <c r="H82" s="138">
        <f t="shared" ca="1" si="17"/>
        <v>6.2419354838709751E-2</v>
      </c>
      <c r="I82" s="138">
        <f t="shared" ca="1" si="18"/>
        <v>0.97177419354838745</v>
      </c>
      <c r="J82" s="138">
        <f t="shared" ca="1" si="19"/>
        <v>0.9093548387096777</v>
      </c>
      <c r="K82" s="138">
        <f t="shared" ca="1" si="24"/>
        <v>-4.419354838709566E-2</v>
      </c>
      <c r="L82" s="138">
        <f t="shared" ca="1" si="25"/>
        <v>1.0743548387096782</v>
      </c>
      <c r="M82" s="132">
        <f t="shared" ca="1" si="26"/>
        <v>5.0645161290321816E-2</v>
      </c>
      <c r="N82" s="170"/>
      <c r="O82" s="148"/>
      <c r="P82" s="148"/>
      <c r="Q82" s="148"/>
      <c r="R82" s="148"/>
      <c r="S82" s="148"/>
      <c r="T82" s="148"/>
      <c r="U82" s="148"/>
    </row>
    <row r="83" spans="1:21" x14ac:dyDescent="0.2">
      <c r="A83" s="200">
        <f t="shared" ca="1" si="20"/>
        <v>36770</v>
      </c>
      <c r="B83" s="185">
        <f t="shared" ca="1" si="21"/>
        <v>1.8179999999999978</v>
      </c>
      <c r="C83" s="171">
        <f t="shared" ca="1" si="22"/>
        <v>1.1049999999999986</v>
      </c>
      <c r="D83" s="138">
        <f t="shared" ca="1" si="23"/>
        <v>0.6783333333333319</v>
      </c>
      <c r="E83" s="138">
        <f t="shared" ca="1" si="27"/>
        <v>-9.133333333333038E-2</v>
      </c>
      <c r="F83" s="138">
        <f t="shared" ca="1" si="15"/>
        <v>-0.51399999999999846</v>
      </c>
      <c r="G83" s="138">
        <f t="shared" ca="1" si="16"/>
        <v>0.17500000000000071</v>
      </c>
      <c r="H83" s="138">
        <f t="shared" ca="1" si="17"/>
        <v>8.5500000000001464E-2</v>
      </c>
      <c r="I83" s="138">
        <f t="shared" ca="1" si="18"/>
        <v>0.79850000000000065</v>
      </c>
      <c r="J83" s="138">
        <f t="shared" ca="1" si="19"/>
        <v>0.71299999999999919</v>
      </c>
      <c r="K83" s="138">
        <f t="shared" ca="1" si="24"/>
        <v>3.0333333333332213E-2</v>
      </c>
      <c r="L83" s="138">
        <f t="shared" ca="1" si="25"/>
        <v>0.91833333333333211</v>
      </c>
      <c r="M83" s="132">
        <f t="shared" ca="1" si="26"/>
        <v>-0.16483333333333317</v>
      </c>
      <c r="N83" s="170"/>
      <c r="O83" s="148"/>
      <c r="P83" s="148"/>
      <c r="Q83" s="148"/>
      <c r="R83" s="148"/>
      <c r="S83" s="148"/>
      <c r="T83" s="148"/>
      <c r="U83" s="148"/>
    </row>
    <row r="84" spans="1:21" ht="12" thickBot="1" x14ac:dyDescent="0.25">
      <c r="A84" s="201">
        <f t="shared" ca="1" si="20"/>
        <v>36800</v>
      </c>
      <c r="B84" s="186">
        <f t="shared" ca="1" si="21"/>
        <v>0.9959677419354831</v>
      </c>
      <c r="C84" s="172">
        <f t="shared" ca="1" si="22"/>
        <v>0.65596774193547969</v>
      </c>
      <c r="D84" s="173">
        <f t="shared" ca="1" si="23"/>
        <v>0.30629032258064282</v>
      </c>
      <c r="E84" s="173">
        <f t="shared" ca="1" si="27"/>
        <v>1.5322580645163342E-2</v>
      </c>
      <c r="F84" s="173">
        <f t="shared" ca="1" si="15"/>
        <v>-0.15596774193548413</v>
      </c>
      <c r="G84" s="173">
        <f t="shared" ca="1" si="16"/>
        <v>1.8548387096774199E-2</v>
      </c>
      <c r="H84" s="173">
        <f t="shared" ca="1" si="17"/>
        <v>4.2096774193544739E-2</v>
      </c>
      <c r="I84" s="173">
        <f t="shared" ca="1" si="18"/>
        <v>0.38209677419354815</v>
      </c>
      <c r="J84" s="173">
        <f t="shared" ca="1" si="19"/>
        <v>0.34000000000000341</v>
      </c>
      <c r="K84" s="173">
        <f t="shared" ca="1" si="24"/>
        <v>2.0967741935482564E-2</v>
      </c>
      <c r="L84" s="173">
        <f t="shared" ca="1" si="25"/>
        <v>0.37951612903226017</v>
      </c>
      <c r="M84" s="174">
        <f t="shared" ca="1" si="26"/>
        <v>-0.10306451612903356</v>
      </c>
      <c r="N84" s="170"/>
      <c r="O84" s="148"/>
      <c r="P84" s="148"/>
      <c r="Q84" s="148"/>
      <c r="R84" s="148"/>
      <c r="S84" s="148"/>
      <c r="T84" s="148"/>
      <c r="U84" s="148"/>
    </row>
    <row r="85" spans="1:21" x14ac:dyDescent="0.2">
      <c r="A85" s="19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70"/>
      <c r="N85" s="170"/>
      <c r="O85" s="148"/>
      <c r="P85" s="148"/>
      <c r="Q85" s="148"/>
      <c r="R85" s="148"/>
      <c r="S85" s="148"/>
      <c r="T85" s="148"/>
      <c r="U85" s="148"/>
    </row>
    <row r="86" spans="1:21" x14ac:dyDescent="0.2">
      <c r="A86" s="19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70"/>
      <c r="N86" s="170"/>
      <c r="O86" s="148"/>
      <c r="P86" s="148"/>
      <c r="Q86" s="148"/>
      <c r="R86" s="148"/>
      <c r="S86" s="148"/>
      <c r="T86" s="148"/>
      <c r="U86" s="148"/>
    </row>
    <row r="87" spans="1:21" x14ac:dyDescent="0.2">
      <c r="A87" s="19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70"/>
      <c r="N87" s="170"/>
      <c r="O87" s="148"/>
      <c r="P87" s="148"/>
      <c r="Q87" s="148"/>
      <c r="R87" s="148"/>
      <c r="S87" s="148"/>
      <c r="T87" s="148"/>
      <c r="U87" s="148"/>
    </row>
    <row r="88" spans="1:21" x14ac:dyDescent="0.2">
      <c r="A88" s="19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70"/>
      <c r="N88" s="170"/>
      <c r="O88" s="148"/>
      <c r="P88" s="148"/>
      <c r="Q88" s="148"/>
      <c r="R88" s="148"/>
      <c r="S88" s="148"/>
      <c r="T88" s="148"/>
      <c r="U88" s="148"/>
    </row>
    <row r="89" spans="1:21" x14ac:dyDescent="0.2">
      <c r="A89" s="19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70"/>
      <c r="N89" s="170"/>
      <c r="O89" s="148"/>
      <c r="P89" s="148"/>
      <c r="Q89" s="148"/>
      <c r="R89" s="148"/>
      <c r="S89" s="148"/>
      <c r="T89" s="148"/>
      <c r="U89" s="148"/>
    </row>
    <row r="90" spans="1:21" ht="12" thickBot="1" x14ac:dyDescent="0.25">
      <c r="A90" s="31"/>
      <c r="B90" s="122"/>
      <c r="C90" s="122"/>
      <c r="D90" s="122"/>
      <c r="E90" s="122"/>
      <c r="F90" s="122"/>
      <c r="G90" s="122"/>
      <c r="H90" s="177"/>
      <c r="I90" s="177"/>
      <c r="J90" s="177"/>
      <c r="K90" s="177"/>
      <c r="L90" s="177"/>
      <c r="M90" s="170"/>
      <c r="N90" s="170"/>
      <c r="O90" s="148"/>
      <c r="P90" s="148"/>
      <c r="Q90" s="148"/>
      <c r="R90" s="148"/>
      <c r="S90" s="148"/>
      <c r="T90" s="148"/>
      <c r="U90" s="187"/>
    </row>
    <row r="91" spans="1:21" ht="12.75" thickBot="1" x14ac:dyDescent="0.25">
      <c r="B91" s="297" t="s">
        <v>153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9"/>
    </row>
    <row r="92" spans="1:21" ht="23.25" thickBot="1" x14ac:dyDescent="0.25">
      <c r="B92" s="153" t="s">
        <v>144</v>
      </c>
      <c r="C92" s="154" t="s">
        <v>149</v>
      </c>
      <c r="D92" s="154" t="s">
        <v>145</v>
      </c>
      <c r="E92" s="154" t="s">
        <v>147</v>
      </c>
      <c r="F92" s="154" t="s">
        <v>146</v>
      </c>
      <c r="G92" s="154" t="s">
        <v>151</v>
      </c>
      <c r="H92" s="154" t="s">
        <v>148</v>
      </c>
      <c r="I92" s="154" t="s">
        <v>22</v>
      </c>
      <c r="J92" s="154" t="s">
        <v>150</v>
      </c>
      <c r="K92" s="154" t="s">
        <v>21</v>
      </c>
      <c r="L92" s="179" t="s">
        <v>57</v>
      </c>
    </row>
    <row r="93" spans="1:21" ht="12" thickTop="1" x14ac:dyDescent="0.2">
      <c r="A93" s="116">
        <v>35827</v>
      </c>
      <c r="B93" s="146">
        <f ca="1">VLOOKUP($A32,Indicies!$A$2:$L$6000,2,0)</f>
        <v>2.0299999999999998</v>
      </c>
      <c r="C93" s="157">
        <f ca="1">VLOOKUP($A32,Indicies!$A$2:$L$6000,3,0)</f>
        <v>2.2000000000000002</v>
      </c>
      <c r="D93" s="157">
        <f ca="1">VLOOKUP($A32,Indicies!$A$2:$L$6000,4,0)</f>
        <v>1.81</v>
      </c>
      <c r="E93" s="157">
        <f ca="1">VLOOKUP($A32,Indicies!$A$2:$L$6000,5,0)</f>
        <v>1.67</v>
      </c>
      <c r="F93" s="157">
        <f ca="1">VLOOKUP($A32,Indicies!$A$2:$L$6000,6,0)</f>
        <v>1.82</v>
      </c>
      <c r="G93" s="157">
        <f ca="1">VLOOKUP($A32,Indicies!$A$2:$L$6000,7,0)</f>
        <v>1.9</v>
      </c>
      <c r="H93" s="157">
        <f ca="1">VLOOKUP($A32,Indicies!$A$2:$L$6000,8,0)</f>
        <v>1.65</v>
      </c>
      <c r="I93" s="157" t="str">
        <f ca="1">VLOOKUP($A32,Indicies!$A$2:$L$6000,9,0)</f>
        <v>N/A</v>
      </c>
      <c r="J93" s="157">
        <f ca="1">VLOOKUP($A32,Indicies!$A$2:$L$6000,10,0)</f>
        <v>1.67</v>
      </c>
      <c r="K93" s="157" t="str">
        <f ca="1">VLOOKUP($A32,Indicies!$A$2:$L$6000,11,0)</f>
        <v>N/A</v>
      </c>
      <c r="L93" s="147" t="str">
        <f ca="1">VLOOKUP($A32,Indicies!$A$2:$L$6000,12,0)</f>
        <v>N/A</v>
      </c>
    </row>
    <row r="94" spans="1:21" x14ac:dyDescent="0.2">
      <c r="A94" s="116">
        <f>DATE(YEAR(A93),MONTH(A93)+1,1)</f>
        <v>35855</v>
      </c>
      <c r="B94" s="146">
        <f ca="1">VLOOKUP($A33,Indicies!$A$2:$L$6000,2,0)</f>
        <v>2.33</v>
      </c>
      <c r="C94" s="157">
        <f ca="1">VLOOKUP($A33,Indicies!$A$2:$L$6000,3,0)</f>
        <v>2.5499999999999998</v>
      </c>
      <c r="D94" s="157">
        <f ca="1">VLOOKUP($A33,Indicies!$A$2:$L$6000,4,0)</f>
        <v>2.2200000000000002</v>
      </c>
      <c r="E94" s="157">
        <f ca="1">VLOOKUP($A33,Indicies!$A$2:$L$6000,5,0)</f>
        <v>1.88</v>
      </c>
      <c r="F94" s="157">
        <f ca="1">VLOOKUP($A33,Indicies!$A$2:$L$6000,6,0)</f>
        <v>1.92</v>
      </c>
      <c r="G94" s="157">
        <f ca="1">VLOOKUP($A33,Indicies!$A$2:$L$6000,7,0)</f>
        <v>1.94</v>
      </c>
      <c r="H94" s="157">
        <f ca="1">VLOOKUP($A33,Indicies!$A$2:$L$6000,8,0)</f>
        <v>2.02</v>
      </c>
      <c r="I94" s="157" t="str">
        <f ca="1">VLOOKUP($A33,Indicies!$A$2:$L$6000,9,0)</f>
        <v>N/A</v>
      </c>
      <c r="J94" s="157">
        <f ca="1">VLOOKUP($A33,Indicies!$A$2:$L$6000,10,0)</f>
        <v>2.14</v>
      </c>
      <c r="K94" s="157" t="str">
        <f ca="1">VLOOKUP($A33,Indicies!$A$2:$L$6000,11,0)</f>
        <v>N/A</v>
      </c>
      <c r="L94" s="147" t="str">
        <f ca="1">VLOOKUP($A33,Indicies!$A$2:$L$6000,12,0)</f>
        <v>N/A</v>
      </c>
    </row>
    <row r="95" spans="1:21" x14ac:dyDescent="0.2">
      <c r="A95" s="116">
        <f t="shared" ref="A95:A117" si="28">DATE(YEAR(A94),MONTH(A94)+1,1)</f>
        <v>35886</v>
      </c>
      <c r="B95" s="146">
        <f ca="1">VLOOKUP($A34,Indicies!$A$2:$L$6000,2,0)</f>
        <v>2.29</v>
      </c>
      <c r="C95" s="157">
        <f ca="1">VLOOKUP($A34,Indicies!$A$2:$L$6000,3,0)</f>
        <v>2.5099999999999998</v>
      </c>
      <c r="D95" s="157">
        <f ca="1">VLOOKUP($A34,Indicies!$A$2:$L$6000,4,0)</f>
        <v>2.17</v>
      </c>
      <c r="E95" s="157">
        <f ca="1">VLOOKUP($A34,Indicies!$A$2:$L$6000,5,0)</f>
        <v>1.96</v>
      </c>
      <c r="F95" s="157">
        <f ca="1">VLOOKUP($A34,Indicies!$A$2:$L$6000,6,0)</f>
        <v>1.99</v>
      </c>
      <c r="G95" s="157">
        <f ca="1">VLOOKUP($A34,Indicies!$A$2:$L$6000,7,0)</f>
        <v>2.0099999999999998</v>
      </c>
      <c r="H95" s="157">
        <f ca="1">VLOOKUP($A34,Indicies!$A$2:$L$6000,8,0)</f>
        <v>2</v>
      </c>
      <c r="I95" s="157" t="str">
        <f ca="1">VLOOKUP($A34,Indicies!$A$2:$L$6000,9,0)</f>
        <v>N/A</v>
      </c>
      <c r="J95" s="157">
        <f ca="1">VLOOKUP($A34,Indicies!$A$2:$L$6000,10,0)</f>
        <v>2.09</v>
      </c>
      <c r="K95" s="157" t="str">
        <f ca="1">VLOOKUP($A34,Indicies!$A$2:$L$6000,11,0)</f>
        <v>N/A</v>
      </c>
      <c r="L95" s="147" t="str">
        <f ca="1">VLOOKUP($A34,Indicies!$A$2:$L$6000,12,0)</f>
        <v>N/A</v>
      </c>
    </row>
    <row r="96" spans="1:21" x14ac:dyDescent="0.2">
      <c r="A96" s="116">
        <f t="shared" si="28"/>
        <v>35916</v>
      </c>
      <c r="B96" s="146">
        <f ca="1">VLOOKUP($A35,Indicies!$A$2:$L$6000,2,0)</f>
        <v>2.04</v>
      </c>
      <c r="C96" s="157">
        <f ca="1">VLOOKUP($A35,Indicies!$A$2:$L$6000,3,0)</f>
        <v>2.39</v>
      </c>
      <c r="D96" s="157">
        <f ca="1">VLOOKUP($A35,Indicies!$A$2:$L$6000,4,0)</f>
        <v>2.12</v>
      </c>
      <c r="E96" s="157">
        <f ca="1">VLOOKUP($A35,Indicies!$A$2:$L$6000,5,0)</f>
        <v>1.72</v>
      </c>
      <c r="F96" s="157">
        <f ca="1">VLOOKUP($A35,Indicies!$A$2:$L$6000,6,0)</f>
        <v>1.73</v>
      </c>
      <c r="G96" s="157">
        <f ca="1">VLOOKUP($A35,Indicies!$A$2:$L$6000,7,0)</f>
        <v>1.75</v>
      </c>
      <c r="H96" s="157">
        <f ca="1">VLOOKUP($A35,Indicies!$A$2:$L$6000,8,0)</f>
        <v>1.82</v>
      </c>
      <c r="I96" s="157" t="str">
        <f ca="1">VLOOKUP($A35,Indicies!$A$2:$L$6000,9,0)</f>
        <v>N/A</v>
      </c>
      <c r="J96" s="157">
        <f ca="1">VLOOKUP($A35,Indicies!$A$2:$L$6000,10,0)</f>
        <v>2.88</v>
      </c>
      <c r="K96" s="157" t="str">
        <f ca="1">VLOOKUP($A35,Indicies!$A$2:$L$6000,11,0)</f>
        <v>N/A</v>
      </c>
      <c r="L96" s="147" t="str">
        <f ca="1">VLOOKUP($A35,Indicies!$A$2:$L$6000,12,0)</f>
        <v>N/A</v>
      </c>
    </row>
    <row r="97" spans="1:12" x14ac:dyDescent="0.2">
      <c r="A97" s="116">
        <f t="shared" si="28"/>
        <v>35947</v>
      </c>
      <c r="B97" s="139">
        <f ca="1">VLOOKUP($A36,Indicies!$A$2:$L$6000,2,0)</f>
        <v>1.83</v>
      </c>
      <c r="C97" s="143">
        <f ca="1">VLOOKUP($A36,Indicies!$A$2:$L$6000,3,0)</f>
        <v>2.02</v>
      </c>
      <c r="D97" s="143">
        <f ca="1">VLOOKUP($A36,Indicies!$A$2:$L$6000,4,0)</f>
        <v>1.74</v>
      </c>
      <c r="E97" s="143">
        <f ca="1">VLOOKUP($A36,Indicies!$A$2:$L$6000,5,0)</f>
        <v>1.63</v>
      </c>
      <c r="F97" s="143">
        <f ca="1">VLOOKUP($A36,Indicies!$A$2:$L$6000,6,0)</f>
        <v>1.66</v>
      </c>
      <c r="G97" s="143">
        <f ca="1">VLOOKUP($A36,Indicies!$A$2:$L$6000,7,0)</f>
        <v>1.69</v>
      </c>
      <c r="H97" s="143">
        <f ca="1">VLOOKUP($A36,Indicies!$A$2:$L$6000,8,0)</f>
        <v>1.63</v>
      </c>
      <c r="I97" s="143" t="str">
        <f ca="1">VLOOKUP($A36,Indicies!$A$2:$L$6000,9,0)</f>
        <v>N/A</v>
      </c>
      <c r="J97" s="143">
        <f ca="1">VLOOKUP($A36,Indicies!$A$2:$L$6000,10,0)</f>
        <v>1.77</v>
      </c>
      <c r="K97" s="143" t="str">
        <f ca="1">VLOOKUP($A36,Indicies!$A$2:$L$6000,11,0)</f>
        <v>N/A</v>
      </c>
      <c r="L97" s="140" t="str">
        <f ca="1">VLOOKUP($A36,Indicies!$A$2:$L$6000,12,0)</f>
        <v>N/A</v>
      </c>
    </row>
    <row r="98" spans="1:12" x14ac:dyDescent="0.2">
      <c r="A98" s="116">
        <f t="shared" si="28"/>
        <v>35977</v>
      </c>
      <c r="B98" s="139">
        <f ca="1">VLOOKUP($A37,Indicies!$A$2:$L$6000,2,0)</f>
        <v>1.71</v>
      </c>
      <c r="C98" s="143">
        <f ca="1">VLOOKUP($A37,Indicies!$A$2:$L$6000,3,0)</f>
        <v>1.82</v>
      </c>
      <c r="D98" s="143">
        <f ca="1">VLOOKUP($A37,Indicies!$A$2:$L$6000,4,0)</f>
        <v>1.62</v>
      </c>
      <c r="E98" s="143">
        <f ca="1">VLOOKUP($A37,Indicies!$A$2:$L$6000,5,0)</f>
        <v>1.51</v>
      </c>
      <c r="F98" s="143">
        <f ca="1">VLOOKUP($A37,Indicies!$A$2:$L$6000,6,0)</f>
        <v>1.54</v>
      </c>
      <c r="G98" s="143">
        <f ca="1">VLOOKUP($A37,Indicies!$A$2:$L$6000,7,0)</f>
        <v>1.57</v>
      </c>
      <c r="H98" s="143">
        <f ca="1">VLOOKUP($A37,Indicies!$A$2:$L$6000,8,0)</f>
        <v>1.51</v>
      </c>
      <c r="I98" s="143" t="str">
        <f ca="1">VLOOKUP($A37,Indicies!$A$2:$L$6000,9,0)</f>
        <v>N/A</v>
      </c>
      <c r="J98" s="143">
        <f ca="1">VLOOKUP($A37,Indicies!$A$2:$L$6000,10,0)</f>
        <v>1.5</v>
      </c>
      <c r="K98" s="143" t="str">
        <f ca="1">VLOOKUP($A37,Indicies!$A$2:$L$6000,11,0)</f>
        <v>N/A</v>
      </c>
      <c r="L98" s="140" t="str">
        <f ca="1">VLOOKUP($A37,Indicies!$A$2:$L$6000,12,0)</f>
        <v>N/A</v>
      </c>
    </row>
    <row r="99" spans="1:12" x14ac:dyDescent="0.2">
      <c r="A99" s="116">
        <f t="shared" si="28"/>
        <v>36008</v>
      </c>
      <c r="B99" s="139">
        <f ca="1">VLOOKUP($A38,Indicies!$A$2:$L$6000,2,0)</f>
        <v>1.78</v>
      </c>
      <c r="C99" s="143">
        <f ca="1">VLOOKUP($A38,Indicies!$A$2:$L$6000,3,0)</f>
        <v>1.99</v>
      </c>
      <c r="D99" s="143">
        <f ca="1">VLOOKUP($A38,Indicies!$A$2:$L$6000,4,0)</f>
        <v>1.65</v>
      </c>
      <c r="E99" s="143">
        <f ca="1">VLOOKUP($A38,Indicies!$A$2:$L$6000,5,0)</f>
        <v>1.59</v>
      </c>
      <c r="F99" s="143">
        <f ca="1">VLOOKUP($A38,Indicies!$A$2:$L$6000,6,0)</f>
        <v>1.66</v>
      </c>
      <c r="G99" s="143">
        <f ca="1">VLOOKUP($A38,Indicies!$A$2:$L$6000,7,0)</f>
        <v>1.73</v>
      </c>
      <c r="H99" s="143">
        <f ca="1">VLOOKUP($A38,Indicies!$A$2:$L$6000,8,0)</f>
        <v>1.54</v>
      </c>
      <c r="I99" s="143" t="str">
        <f ca="1">VLOOKUP($A38,Indicies!$A$2:$L$6000,9,0)</f>
        <v>N/A</v>
      </c>
      <c r="J99" s="143">
        <f ca="1">VLOOKUP($A38,Indicies!$A$2:$L$6000,10,0)</f>
        <v>1.51</v>
      </c>
      <c r="K99" s="143" t="str">
        <f ca="1">VLOOKUP($A38,Indicies!$A$2:$L$6000,11,0)</f>
        <v>N/A</v>
      </c>
      <c r="L99" s="140" t="str">
        <f ca="1">VLOOKUP($A38,Indicies!$A$2:$L$6000,12,0)</f>
        <v>N/A</v>
      </c>
    </row>
    <row r="100" spans="1:12" x14ac:dyDescent="0.2">
      <c r="A100" s="116">
        <f t="shared" si="28"/>
        <v>36039</v>
      </c>
      <c r="B100" s="139">
        <f ca="1">VLOOKUP($A39,Indicies!$A$2:$L$6000,2,0)</f>
        <v>2.2200000000000002</v>
      </c>
      <c r="C100" s="143">
        <f ca="1">VLOOKUP($A39,Indicies!$A$2:$L$6000,3,0)</f>
        <v>2.38</v>
      </c>
      <c r="D100" s="143">
        <f ca="1">VLOOKUP($A39,Indicies!$A$2:$L$6000,4,0)</f>
        <v>2.09</v>
      </c>
      <c r="E100" s="143">
        <f ca="1">VLOOKUP($A39,Indicies!$A$2:$L$6000,5,0)</f>
        <v>2.0299999999999998</v>
      </c>
      <c r="F100" s="143">
        <f ca="1">VLOOKUP($A39,Indicies!$A$2:$L$6000,6,0)</f>
        <v>2.16</v>
      </c>
      <c r="G100" s="143">
        <f ca="1">VLOOKUP($A39,Indicies!$A$2:$L$6000,7,0)</f>
        <v>2.2200000000000002</v>
      </c>
      <c r="H100" s="143">
        <f ca="1">VLOOKUP($A39,Indicies!$A$2:$L$6000,8,0)</f>
        <v>2</v>
      </c>
      <c r="I100" s="143" t="str">
        <f ca="1">VLOOKUP($A39,Indicies!$A$2:$L$6000,9,0)</f>
        <v>N/A</v>
      </c>
      <c r="J100" s="143">
        <f ca="1">VLOOKUP($A39,Indicies!$A$2:$L$6000,10,0)</f>
        <v>1.95</v>
      </c>
      <c r="K100" s="143" t="str">
        <f ca="1">VLOOKUP($A39,Indicies!$A$2:$L$6000,11,0)</f>
        <v>N/A</v>
      </c>
      <c r="L100" s="140" t="str">
        <f ca="1">VLOOKUP($A39,Indicies!$A$2:$L$6000,12,0)</f>
        <v>N/A</v>
      </c>
    </row>
    <row r="101" spans="1:12" x14ac:dyDescent="0.2">
      <c r="A101" s="116">
        <f t="shared" si="28"/>
        <v>36069</v>
      </c>
      <c r="B101" s="146">
        <f ca="1">VLOOKUP($A40,Indicies!$A$2:$L$6000,2,0)</f>
        <v>2.2200000000000002</v>
      </c>
      <c r="C101" s="157">
        <f ca="1">VLOOKUP($A40,Indicies!$A$2:$L$6000,3,0)</f>
        <v>2.1</v>
      </c>
      <c r="D101" s="157">
        <f ca="1">VLOOKUP($A40,Indicies!$A$2:$L$6000,4,0)</f>
        <v>2.09</v>
      </c>
      <c r="E101" s="157">
        <f ca="1">VLOOKUP($A40,Indicies!$A$2:$L$6000,5,0)</f>
        <v>1.96</v>
      </c>
      <c r="F101" s="157">
        <f ca="1">VLOOKUP($A40,Indicies!$A$2:$L$6000,6,0)</f>
        <v>2.08</v>
      </c>
      <c r="G101" s="157">
        <f ca="1">VLOOKUP($A40,Indicies!$A$2:$L$6000,7,0)</f>
        <v>2.14</v>
      </c>
      <c r="H101" s="157">
        <f ca="1">VLOOKUP($A40,Indicies!$A$2:$L$6000,8,0)</f>
        <v>1.94</v>
      </c>
      <c r="I101" s="157" t="str">
        <f ca="1">VLOOKUP($A40,Indicies!$A$2:$L$6000,9,0)</f>
        <v>N/A</v>
      </c>
      <c r="J101" s="157">
        <f ca="1">VLOOKUP($A40,Indicies!$A$2:$L$6000,10,0)</f>
        <v>1.91</v>
      </c>
      <c r="K101" s="157" t="str">
        <f ca="1">VLOOKUP($A40,Indicies!$A$2:$L$6000,11,0)</f>
        <v>N/A</v>
      </c>
      <c r="L101" s="147" t="str">
        <f ca="1">VLOOKUP($A40,Indicies!$A$2:$L$6000,12,0)</f>
        <v>N/A</v>
      </c>
    </row>
    <row r="102" spans="1:12" x14ac:dyDescent="0.2">
      <c r="A102" s="116">
        <f t="shared" si="28"/>
        <v>36100</v>
      </c>
      <c r="B102" s="146">
        <f ca="1">VLOOKUP($A41,Indicies!$A$2:$L$6000,2,0)</f>
        <v>2.38</v>
      </c>
      <c r="C102" s="157">
        <f ca="1">VLOOKUP($A41,Indicies!$A$2:$L$6000,3,0)</f>
        <v>2.14</v>
      </c>
      <c r="D102" s="157">
        <f ca="1">VLOOKUP($A41,Indicies!$A$2:$L$6000,4,0)</f>
        <v>2.17</v>
      </c>
      <c r="E102" s="157">
        <f ca="1">VLOOKUP($A41,Indicies!$A$2:$L$6000,5,0)</f>
        <v>2.0499999999999998</v>
      </c>
      <c r="F102" s="157">
        <f ca="1">VLOOKUP($A41,Indicies!$A$2:$L$6000,6,0)</f>
        <v>2.17</v>
      </c>
      <c r="G102" s="157">
        <f ca="1">VLOOKUP($A41,Indicies!$A$2:$L$6000,7,0)</f>
        <v>2.21</v>
      </c>
      <c r="H102" s="157">
        <f ca="1">VLOOKUP($A41,Indicies!$A$2:$L$6000,8,0)</f>
        <v>1.99</v>
      </c>
      <c r="I102" s="157" t="str">
        <f ca="1">VLOOKUP($A41,Indicies!$A$2:$L$6000,9,0)</f>
        <v>N/A</v>
      </c>
      <c r="J102" s="157">
        <f ca="1">VLOOKUP($A41,Indicies!$A$2:$L$6000,10,0)</f>
        <v>1.94</v>
      </c>
      <c r="K102" s="157" t="str">
        <f ca="1">VLOOKUP($A41,Indicies!$A$2:$L$6000,11,0)</f>
        <v>N/A</v>
      </c>
      <c r="L102" s="147" t="str">
        <f ca="1">VLOOKUP($A41,Indicies!$A$2:$L$6000,12,0)</f>
        <v>N/A</v>
      </c>
    </row>
    <row r="103" spans="1:12" x14ac:dyDescent="0.2">
      <c r="A103" s="116">
        <f t="shared" si="28"/>
        <v>36130</v>
      </c>
      <c r="B103" s="146">
        <f ca="1">VLOOKUP($A42,Indicies!$A$2:$L$6000,2,0)</f>
        <v>2.58</v>
      </c>
      <c r="C103" s="157">
        <f ca="1">VLOOKUP($A42,Indicies!$A$2:$L$6000,3,0)</f>
        <v>2.46</v>
      </c>
      <c r="D103" s="157">
        <f ca="1">VLOOKUP($A42,Indicies!$A$2:$L$6000,4,0)</f>
        <v>2.2799999999999998</v>
      </c>
      <c r="E103" s="157">
        <f ca="1">VLOOKUP($A42,Indicies!$A$2:$L$6000,5,0)</f>
        <v>2.2599999999999998</v>
      </c>
      <c r="F103" s="157">
        <f ca="1">VLOOKUP($A42,Indicies!$A$2:$L$6000,6,0)</f>
        <v>2.46</v>
      </c>
      <c r="G103" s="157">
        <f ca="1">VLOOKUP($A42,Indicies!$A$2:$L$6000,7,0)</f>
        <v>2.52</v>
      </c>
      <c r="H103" s="157">
        <f ca="1">VLOOKUP($A42,Indicies!$A$2:$L$6000,8,0)</f>
        <v>2.1800000000000002</v>
      </c>
      <c r="I103" s="157" t="str">
        <f ca="1">VLOOKUP($A42,Indicies!$A$2:$L$6000,9,0)</f>
        <v>N/A</v>
      </c>
      <c r="J103" s="157">
        <f ca="1">VLOOKUP($A42,Indicies!$A$2:$L$6000,10,0)</f>
        <v>2.21</v>
      </c>
      <c r="K103" s="157" t="str">
        <f ca="1">VLOOKUP($A42,Indicies!$A$2:$L$6000,11,0)</f>
        <v>N/A</v>
      </c>
      <c r="L103" s="147" t="str">
        <f ca="1">VLOOKUP($A42,Indicies!$A$2:$L$6000,12,0)</f>
        <v>N/A</v>
      </c>
    </row>
    <row r="104" spans="1:12" x14ac:dyDescent="0.2">
      <c r="A104" s="116">
        <f t="shared" si="28"/>
        <v>36161</v>
      </c>
      <c r="B104" s="146">
        <f ca="1">VLOOKUP($A43,Indicies!$A$2:$L$6000,2,0)</f>
        <v>2.93</v>
      </c>
      <c r="C104" s="157">
        <f ca="1">VLOOKUP($A43,Indicies!$A$2:$L$6000,3,0)</f>
        <v>2.75</v>
      </c>
      <c r="D104" s="157">
        <f ca="1">VLOOKUP($A43,Indicies!$A$2:$L$6000,4,0)</f>
        <v>2.65</v>
      </c>
      <c r="E104" s="157">
        <f ca="1">VLOOKUP($A43,Indicies!$A$2:$L$6000,5,0)</f>
        <v>2.63</v>
      </c>
      <c r="F104" s="157">
        <f ca="1">VLOOKUP($A43,Indicies!$A$2:$L$6000,6,0)</f>
        <v>2.78</v>
      </c>
      <c r="G104" s="157">
        <f ca="1">VLOOKUP($A43,Indicies!$A$2:$L$6000,7,0)</f>
        <v>2.8</v>
      </c>
      <c r="H104" s="157">
        <f ca="1">VLOOKUP($A43,Indicies!$A$2:$L$6000,8,0)</f>
        <v>2.56</v>
      </c>
      <c r="I104" s="157" t="str">
        <f ca="1">VLOOKUP($A43,Indicies!$A$2:$L$6000,9,0)</f>
        <v>N/A</v>
      </c>
      <c r="J104" s="157">
        <f ca="1">VLOOKUP($A43,Indicies!$A$2:$L$6000,10,0)</f>
        <v>2.5</v>
      </c>
      <c r="K104" s="157" t="str">
        <f ca="1">VLOOKUP($A43,Indicies!$A$2:$L$6000,11,0)</f>
        <v>N/A</v>
      </c>
      <c r="L104" s="147" t="str">
        <f ca="1">VLOOKUP($A43,Indicies!$A$2:$L$6000,12,0)</f>
        <v>N/A</v>
      </c>
    </row>
    <row r="105" spans="1:12" x14ac:dyDescent="0.2">
      <c r="A105" s="116">
        <f t="shared" si="28"/>
        <v>36192</v>
      </c>
      <c r="B105" s="139">
        <f ca="1">VLOOKUP($A44,Indicies!$A$2:$L$6000,2,0)</f>
        <v>2.71</v>
      </c>
      <c r="C105" s="143">
        <f ca="1">VLOOKUP($A44,Indicies!$A$2:$L$6000,3,0)</f>
        <v>2.4</v>
      </c>
      <c r="D105" s="143">
        <f ca="1">VLOOKUP($A44,Indicies!$A$2:$L$6000,4,0)</f>
        <v>2.5299999999999998</v>
      </c>
      <c r="E105" s="143">
        <f ca="1">VLOOKUP($A44,Indicies!$A$2:$L$6000,5,0)</f>
        <v>2.37</v>
      </c>
      <c r="F105" s="143">
        <f ca="1">VLOOKUP($A44,Indicies!$A$2:$L$6000,6,0)</f>
        <v>2.42</v>
      </c>
      <c r="G105" s="143">
        <f ca="1">VLOOKUP($A44,Indicies!$A$2:$L$6000,7,0)</f>
        <v>2.44</v>
      </c>
      <c r="H105" s="143">
        <f ca="1">VLOOKUP($A44,Indicies!$A$2:$L$6000,8,0)</f>
        <v>2.39</v>
      </c>
      <c r="I105" s="143" t="str">
        <f ca="1">VLOOKUP($A44,Indicies!$A$2:$L$6000,9,0)</f>
        <v>N/A</v>
      </c>
      <c r="J105" s="143">
        <f ca="1">VLOOKUP($A44,Indicies!$A$2:$L$6000,10,0)</f>
        <v>2.39</v>
      </c>
      <c r="K105" s="143" t="str">
        <f ca="1">VLOOKUP($A44,Indicies!$A$2:$L$6000,11,0)</f>
        <v>N/A</v>
      </c>
      <c r="L105" s="140" t="str">
        <f ca="1">VLOOKUP($A44,Indicies!$A$2:$L$6000,12,0)</f>
        <v>N/A</v>
      </c>
    </row>
    <row r="106" spans="1:12" x14ac:dyDescent="0.2">
      <c r="A106" s="116">
        <f t="shared" si="28"/>
        <v>36220</v>
      </c>
      <c r="B106" s="139">
        <f ca="1">VLOOKUP($A45,Indicies!$A$2:$L$6000,2,0)</f>
        <v>3.07</v>
      </c>
      <c r="C106" s="143">
        <f ca="1">VLOOKUP($A45,Indicies!$A$2:$L$6000,3,0)</f>
        <v>2.86</v>
      </c>
      <c r="D106" s="143">
        <f ca="1">VLOOKUP($A45,Indicies!$A$2:$L$6000,4,0)</f>
        <v>2.99</v>
      </c>
      <c r="E106" s="143">
        <f ca="1">VLOOKUP($A45,Indicies!$A$2:$L$6000,5,0)</f>
        <v>2.84</v>
      </c>
      <c r="F106" s="143">
        <f ca="1">VLOOKUP($A45,Indicies!$A$2:$L$6000,6,0)</f>
        <v>2.87</v>
      </c>
      <c r="G106" s="143">
        <f ca="1">VLOOKUP($A45,Indicies!$A$2:$L$6000,7,0)</f>
        <v>2.9</v>
      </c>
      <c r="H106" s="143">
        <f ca="1">VLOOKUP($A45,Indicies!$A$2:$L$6000,8,0)</f>
        <v>2.86</v>
      </c>
      <c r="I106" s="143" t="str">
        <f ca="1">VLOOKUP($A45,Indicies!$A$2:$L$6000,9,0)</f>
        <v>N/A</v>
      </c>
      <c r="J106" s="143">
        <f ca="1">VLOOKUP($A45,Indicies!$A$2:$L$6000,10,0)</f>
        <v>2.92</v>
      </c>
      <c r="K106" s="143" t="str">
        <f ca="1">VLOOKUP($A45,Indicies!$A$2:$L$6000,11,0)</f>
        <v>N/A</v>
      </c>
      <c r="L106" s="140" t="str">
        <f ca="1">VLOOKUP($A45,Indicies!$A$2:$L$6000,12,0)</f>
        <v>N/A</v>
      </c>
    </row>
    <row r="107" spans="1:12" x14ac:dyDescent="0.2">
      <c r="A107" s="116">
        <f t="shared" si="28"/>
        <v>36251</v>
      </c>
      <c r="B107" s="139">
        <f ca="1">VLOOKUP($A46,Indicies!$A$2:$L$6000,2,0)</f>
        <v>2.37</v>
      </c>
      <c r="C107" s="143">
        <f ca="1">VLOOKUP($A46,Indicies!$A$2:$L$6000,3,0)</f>
        <v>1.97</v>
      </c>
      <c r="D107" s="143">
        <f ca="1">VLOOKUP($A46,Indicies!$A$2:$L$6000,4,0)</f>
        <v>2.31</v>
      </c>
      <c r="E107" s="143">
        <f ca="1">VLOOKUP($A46,Indicies!$A$2:$L$6000,5,0)</f>
        <v>2.08</v>
      </c>
      <c r="F107" s="143">
        <f ca="1">VLOOKUP($A46,Indicies!$A$2:$L$6000,6,0)</f>
        <v>2.08</v>
      </c>
      <c r="G107" s="143">
        <f ca="1">VLOOKUP($A46,Indicies!$A$2:$L$6000,7,0)</f>
        <v>2.04</v>
      </c>
      <c r="H107" s="143">
        <f ca="1">VLOOKUP($A46,Indicies!$A$2:$L$6000,8,0)</f>
        <v>2.1</v>
      </c>
      <c r="I107" s="143" t="str">
        <f ca="1">VLOOKUP($A46,Indicies!$A$2:$L$6000,9,0)</f>
        <v>N/A</v>
      </c>
      <c r="J107" s="143">
        <f ca="1">VLOOKUP($A46,Indicies!$A$2:$L$6000,10,0)</f>
        <v>2.2799999999999998</v>
      </c>
      <c r="K107" s="143" t="str">
        <f ca="1">VLOOKUP($A46,Indicies!$A$2:$L$6000,11,0)</f>
        <v>N/A</v>
      </c>
      <c r="L107" s="140" t="str">
        <f ca="1">VLOOKUP($A46,Indicies!$A$2:$L$6000,12,0)</f>
        <v>N/A</v>
      </c>
    </row>
    <row r="108" spans="1:12" x14ac:dyDescent="0.2">
      <c r="A108" s="116">
        <f t="shared" si="28"/>
        <v>36281</v>
      </c>
      <c r="B108" s="139">
        <f ca="1">VLOOKUP($A47,Indicies!$A$2:$L$6000,2,0)</f>
        <v>2.38</v>
      </c>
      <c r="C108" s="143">
        <f ca="1">VLOOKUP($A47,Indicies!$A$2:$L$6000,3,0)</f>
        <v>2.2000000000000002</v>
      </c>
      <c r="D108" s="143">
        <f ca="1">VLOOKUP($A47,Indicies!$A$2:$L$6000,4,0)</f>
        <v>2.31</v>
      </c>
      <c r="E108" s="143">
        <f ca="1">VLOOKUP($A47,Indicies!$A$2:$L$6000,5,0)</f>
        <v>2.1800000000000002</v>
      </c>
      <c r="F108" s="143">
        <f ca="1">VLOOKUP($A47,Indicies!$A$2:$L$6000,6,0)</f>
        <v>2.19</v>
      </c>
      <c r="G108" s="143">
        <f ca="1">VLOOKUP($A47,Indicies!$A$2:$L$6000,7,0)</f>
        <v>2.23</v>
      </c>
      <c r="H108" s="143">
        <f ca="1">VLOOKUP($A47,Indicies!$A$2:$L$6000,8,0)</f>
        <v>2.19</v>
      </c>
      <c r="I108" s="143" t="str">
        <f ca="1">VLOOKUP($A47,Indicies!$A$2:$L$6000,9,0)</f>
        <v>N/A</v>
      </c>
      <c r="J108" s="143">
        <f ca="1">VLOOKUP($A47,Indicies!$A$2:$L$6000,10,0)</f>
        <v>2.2999999999999998</v>
      </c>
      <c r="K108" s="143" t="str">
        <f ca="1">VLOOKUP($A47,Indicies!$A$2:$L$6000,11,0)</f>
        <v>N/A</v>
      </c>
      <c r="L108" s="140" t="str">
        <f ca="1">VLOOKUP($A47,Indicies!$A$2:$L$6000,12,0)</f>
        <v>N/A</v>
      </c>
    </row>
    <row r="109" spans="1:12" x14ac:dyDescent="0.2">
      <c r="A109" s="116">
        <f t="shared" si="28"/>
        <v>36312</v>
      </c>
      <c r="B109" s="146">
        <f ca="1">VLOOKUP($A48,Indicies!$A$2:$L$6000,2,0)</f>
        <v>2.5499999999999998</v>
      </c>
      <c r="C109" s="157">
        <f ca="1">VLOOKUP($A48,Indicies!$A$2:$L$6000,3,0)</f>
        <v>2.61</v>
      </c>
      <c r="D109" s="157">
        <f ca="1">VLOOKUP($A48,Indicies!$A$2:$L$6000,4,0)</f>
        <v>2.4900000000000002</v>
      </c>
      <c r="E109" s="157">
        <f ca="1">VLOOKUP($A48,Indicies!$A$2:$L$6000,5,0)</f>
        <v>2.36</v>
      </c>
      <c r="F109" s="157">
        <f ca="1">VLOOKUP($A48,Indicies!$A$2:$L$6000,6,0)</f>
        <v>2.41</v>
      </c>
      <c r="G109" s="157">
        <f ca="1">VLOOKUP($A48,Indicies!$A$2:$L$6000,7,0)</f>
        <v>2.4500000000000002</v>
      </c>
      <c r="H109" s="157">
        <f ca="1">VLOOKUP($A48,Indicies!$A$2:$L$6000,8,0)</f>
        <v>2.37</v>
      </c>
      <c r="I109" s="157" t="str">
        <f ca="1">VLOOKUP($A48,Indicies!$A$2:$L$6000,9,0)</f>
        <v>N/A</v>
      </c>
      <c r="J109" s="157">
        <f ca="1">VLOOKUP($A48,Indicies!$A$2:$L$6000,10,0)</f>
        <v>2.36</v>
      </c>
      <c r="K109" s="157" t="str">
        <f ca="1">VLOOKUP($A48,Indicies!$A$2:$L$6000,11,0)</f>
        <v>N/A</v>
      </c>
      <c r="L109" s="147">
        <f ca="1">VLOOKUP($A48,Indicies!$A$2:$L$6000,12,0)</f>
        <v>2.61</v>
      </c>
    </row>
    <row r="110" spans="1:12" x14ac:dyDescent="0.2">
      <c r="A110" s="116">
        <f t="shared" si="28"/>
        <v>36342</v>
      </c>
      <c r="B110" s="146">
        <f ca="1">VLOOKUP($A49,Indicies!$A$2:$L$6000,2,0)</f>
        <v>0</v>
      </c>
      <c r="C110" s="157">
        <f ca="1">VLOOKUP($A49,Indicies!$A$2:$L$6000,3,0)</f>
        <v>0</v>
      </c>
      <c r="D110" s="157">
        <f ca="1">VLOOKUP($A49,Indicies!$A$2:$L$6000,4,0)</f>
        <v>0</v>
      </c>
      <c r="E110" s="157">
        <f ca="1">VLOOKUP($A49,Indicies!$A$2:$L$6000,5,0)</f>
        <v>0</v>
      </c>
      <c r="F110" s="157">
        <f ca="1">VLOOKUP($A49,Indicies!$A$2:$L$6000,6,0)</f>
        <v>0</v>
      </c>
      <c r="G110" s="157">
        <f ca="1">VLOOKUP($A49,Indicies!$A$2:$L$6000,7,0)</f>
        <v>0</v>
      </c>
      <c r="H110" s="157">
        <f ca="1">VLOOKUP($A49,Indicies!$A$2:$L$6000,8,0)</f>
        <v>0</v>
      </c>
      <c r="I110" s="157">
        <f ca="1">VLOOKUP($A49,Indicies!$A$2:$L$6000,9,0)</f>
        <v>0</v>
      </c>
      <c r="J110" s="157">
        <f ca="1">VLOOKUP($A49,Indicies!$A$2:$L$6000,10,0)</f>
        <v>0</v>
      </c>
      <c r="K110" s="157">
        <f ca="1">VLOOKUP($A49,Indicies!$A$2:$L$6000,11,0)</f>
        <v>0</v>
      </c>
      <c r="L110" s="147">
        <f ca="1">VLOOKUP($A49,Indicies!$A$2:$L$6000,12,0)</f>
        <v>0</v>
      </c>
    </row>
    <row r="111" spans="1:12" x14ac:dyDescent="0.2">
      <c r="A111" s="116">
        <f t="shared" si="28"/>
        <v>36373</v>
      </c>
      <c r="B111" s="146">
        <f ca="1">VLOOKUP($A50,Indicies!$A$2:$L$6000,2,0)</f>
        <v>0</v>
      </c>
      <c r="C111" s="157">
        <f ca="1">VLOOKUP($A50,Indicies!$A$2:$L$6000,3,0)</f>
        <v>0</v>
      </c>
      <c r="D111" s="157">
        <f ca="1">VLOOKUP($A50,Indicies!$A$2:$L$6000,4,0)</f>
        <v>0</v>
      </c>
      <c r="E111" s="157">
        <f ca="1">VLOOKUP($A50,Indicies!$A$2:$L$6000,5,0)</f>
        <v>0</v>
      </c>
      <c r="F111" s="157">
        <f ca="1">VLOOKUP($A50,Indicies!$A$2:$L$6000,6,0)</f>
        <v>0</v>
      </c>
      <c r="G111" s="157">
        <f ca="1">VLOOKUP($A50,Indicies!$A$2:$L$6000,7,0)</f>
        <v>0</v>
      </c>
      <c r="H111" s="157">
        <f ca="1">VLOOKUP($A50,Indicies!$A$2:$L$6000,8,0)</f>
        <v>0</v>
      </c>
      <c r="I111" s="157">
        <f ca="1">VLOOKUP($A50,Indicies!$A$2:$L$6000,9,0)</f>
        <v>0</v>
      </c>
      <c r="J111" s="157">
        <f ca="1">VLOOKUP($A50,Indicies!$A$2:$L$6000,10,0)</f>
        <v>0</v>
      </c>
      <c r="K111" s="157">
        <f ca="1">VLOOKUP($A50,Indicies!$A$2:$L$6000,11,0)</f>
        <v>0</v>
      </c>
      <c r="L111" s="147">
        <f ca="1">VLOOKUP($A50,Indicies!$A$2:$L$6000,12,0)</f>
        <v>0</v>
      </c>
    </row>
    <row r="112" spans="1:12" x14ac:dyDescent="0.2">
      <c r="A112" s="116">
        <f t="shared" si="28"/>
        <v>36404</v>
      </c>
      <c r="B112" s="146">
        <f ca="1">VLOOKUP($A51,Indicies!$A$2:$L$6000,2,0)</f>
        <v>0</v>
      </c>
      <c r="C112" s="157">
        <f ca="1">VLOOKUP($A51,Indicies!$A$2:$L$6000,3,0)</f>
        <v>0</v>
      </c>
      <c r="D112" s="157">
        <f ca="1">VLOOKUP($A51,Indicies!$A$2:$L$6000,4,0)</f>
        <v>0</v>
      </c>
      <c r="E112" s="157">
        <f ca="1">VLOOKUP($A51,Indicies!$A$2:$L$6000,5,0)</f>
        <v>0</v>
      </c>
      <c r="F112" s="157">
        <f ca="1">VLOOKUP($A51,Indicies!$A$2:$L$6000,6,0)</f>
        <v>0</v>
      </c>
      <c r="G112" s="157">
        <f ca="1">VLOOKUP($A51,Indicies!$A$2:$L$6000,7,0)</f>
        <v>0</v>
      </c>
      <c r="H112" s="157">
        <f ca="1">VLOOKUP($A51,Indicies!$A$2:$L$6000,8,0)</f>
        <v>0</v>
      </c>
      <c r="I112" s="157">
        <f ca="1">VLOOKUP($A51,Indicies!$A$2:$L$6000,9,0)</f>
        <v>0</v>
      </c>
      <c r="J112" s="157">
        <f ca="1">VLOOKUP($A51,Indicies!$A$2:$L$6000,10,0)</f>
        <v>0</v>
      </c>
      <c r="K112" s="157">
        <f ca="1">VLOOKUP($A51,Indicies!$A$2:$L$6000,11,0)</f>
        <v>0</v>
      </c>
      <c r="L112" s="147">
        <f ca="1">VLOOKUP($A51,Indicies!$A$2:$L$6000,12,0)</f>
        <v>0</v>
      </c>
    </row>
    <row r="113" spans="1:18" x14ac:dyDescent="0.2">
      <c r="A113" s="116">
        <f t="shared" si="28"/>
        <v>36434</v>
      </c>
      <c r="B113" s="139">
        <f ca="1">VLOOKUP($A52,Indicies!$A$2:$L$6000,2,0)</f>
        <v>0</v>
      </c>
      <c r="C113" s="143">
        <f ca="1">VLOOKUP($A52,Indicies!$A$2:$L$6000,3,0)</f>
        <v>0</v>
      </c>
      <c r="D113" s="143">
        <f ca="1">VLOOKUP($A52,Indicies!$A$2:$L$6000,4,0)</f>
        <v>0</v>
      </c>
      <c r="E113" s="143">
        <f ca="1">VLOOKUP($A52,Indicies!$A$2:$L$6000,5,0)</f>
        <v>0</v>
      </c>
      <c r="F113" s="143">
        <f ca="1">VLOOKUP($A52,Indicies!$A$2:$L$6000,6,0)</f>
        <v>0</v>
      </c>
      <c r="G113" s="143">
        <f ca="1">VLOOKUP($A52,Indicies!$A$2:$L$6000,7,0)</f>
        <v>0</v>
      </c>
      <c r="H113" s="143">
        <f ca="1">VLOOKUP($A52,Indicies!$A$2:$L$6000,8,0)</f>
        <v>0</v>
      </c>
      <c r="I113" s="143">
        <f ca="1">VLOOKUP($A52,Indicies!$A$2:$L$6000,9,0)</f>
        <v>0</v>
      </c>
      <c r="J113" s="143">
        <f ca="1">VLOOKUP($A52,Indicies!$A$2:$L$6000,10,0)</f>
        <v>0</v>
      </c>
      <c r="K113" s="143">
        <f ca="1">VLOOKUP($A52,Indicies!$A$2:$L$6000,11,0)</f>
        <v>0</v>
      </c>
      <c r="L113" s="140">
        <f ca="1">VLOOKUP($A52,Indicies!$A$2:$L$6000,12,0)</f>
        <v>0</v>
      </c>
    </row>
    <row r="114" spans="1:18" x14ac:dyDescent="0.2">
      <c r="A114" s="116">
        <f t="shared" si="28"/>
        <v>36465</v>
      </c>
      <c r="B114" s="139">
        <f ca="1">VLOOKUP($A53,Indicies!$A$2:$L$6000,2,0)</f>
        <v>0</v>
      </c>
      <c r="C114" s="143">
        <f ca="1">VLOOKUP($A53,Indicies!$A$2:$L$6000,3,0)</f>
        <v>0</v>
      </c>
      <c r="D114" s="143">
        <f ca="1">VLOOKUP($A53,Indicies!$A$2:$L$6000,4,0)</f>
        <v>0</v>
      </c>
      <c r="E114" s="143">
        <f ca="1">VLOOKUP($A53,Indicies!$A$2:$L$6000,5,0)</f>
        <v>0</v>
      </c>
      <c r="F114" s="143">
        <f ca="1">VLOOKUP($A53,Indicies!$A$2:$L$6000,6,0)</f>
        <v>0</v>
      </c>
      <c r="G114" s="143">
        <f ca="1">VLOOKUP($A53,Indicies!$A$2:$L$6000,7,0)</f>
        <v>0</v>
      </c>
      <c r="H114" s="143">
        <f ca="1">VLOOKUP($A53,Indicies!$A$2:$L$6000,8,0)</f>
        <v>0</v>
      </c>
      <c r="I114" s="143">
        <f ca="1">VLOOKUP($A53,Indicies!$A$2:$L$6000,9,0)</f>
        <v>0</v>
      </c>
      <c r="J114" s="143">
        <f ca="1">VLOOKUP($A53,Indicies!$A$2:$L$6000,10,0)</f>
        <v>0</v>
      </c>
      <c r="K114" s="143">
        <f ca="1">VLOOKUP($A53,Indicies!$A$2:$L$6000,11,0)</f>
        <v>0</v>
      </c>
      <c r="L114" s="140">
        <f ca="1">VLOOKUP($A53,Indicies!$A$2:$L$6000,12,0)</f>
        <v>0</v>
      </c>
    </row>
    <row r="115" spans="1:18" x14ac:dyDescent="0.2">
      <c r="A115" s="116">
        <f t="shared" si="28"/>
        <v>36495</v>
      </c>
      <c r="B115" s="139">
        <f ca="1">VLOOKUP($A54,Indicies!$A$2:$L$6000,2,0)</f>
        <v>0</v>
      </c>
      <c r="C115" s="143">
        <f ca="1">VLOOKUP($A54,Indicies!$A$2:$L$6000,3,0)</f>
        <v>0</v>
      </c>
      <c r="D115" s="143">
        <f ca="1">VLOOKUP($A54,Indicies!$A$2:$L$6000,4,0)</f>
        <v>0</v>
      </c>
      <c r="E115" s="143">
        <f ca="1">VLOOKUP($A54,Indicies!$A$2:$L$6000,5,0)</f>
        <v>0</v>
      </c>
      <c r="F115" s="143">
        <f ca="1">VLOOKUP($A54,Indicies!$A$2:$L$6000,6,0)</f>
        <v>0</v>
      </c>
      <c r="G115" s="143">
        <f ca="1">VLOOKUP($A54,Indicies!$A$2:$L$6000,7,0)</f>
        <v>0</v>
      </c>
      <c r="H115" s="143">
        <f ca="1">VLOOKUP($A54,Indicies!$A$2:$L$6000,8,0)</f>
        <v>0</v>
      </c>
      <c r="I115" s="143">
        <f ca="1">VLOOKUP($A54,Indicies!$A$2:$L$6000,9,0)</f>
        <v>0</v>
      </c>
      <c r="J115" s="143">
        <f ca="1">VLOOKUP($A54,Indicies!$A$2:$L$6000,10,0)</f>
        <v>0</v>
      </c>
      <c r="K115" s="143">
        <f ca="1">VLOOKUP($A54,Indicies!$A$2:$L$6000,11,0)</f>
        <v>0</v>
      </c>
      <c r="L115" s="140">
        <f ca="1">VLOOKUP($A54,Indicies!$A$2:$L$6000,12,0)</f>
        <v>0</v>
      </c>
    </row>
    <row r="116" spans="1:18" x14ac:dyDescent="0.2">
      <c r="A116" s="116">
        <f t="shared" si="28"/>
        <v>36526</v>
      </c>
      <c r="B116" s="139">
        <f ca="1">VLOOKUP($A55,Indicies!$A$2:$L$6000,2,0)</f>
        <v>0</v>
      </c>
      <c r="C116" s="143">
        <f ca="1">VLOOKUP($A55,Indicies!$A$2:$L$6000,3,0)</f>
        <v>0</v>
      </c>
      <c r="D116" s="143">
        <f ca="1">VLOOKUP($A55,Indicies!$A$2:$L$6000,4,0)</f>
        <v>0</v>
      </c>
      <c r="E116" s="143">
        <f ca="1">VLOOKUP($A55,Indicies!$A$2:$L$6000,5,0)</f>
        <v>0</v>
      </c>
      <c r="F116" s="143">
        <f ca="1">VLOOKUP($A55,Indicies!$A$2:$L$6000,6,0)</f>
        <v>0</v>
      </c>
      <c r="G116" s="143">
        <f ca="1">VLOOKUP($A55,Indicies!$A$2:$L$6000,7,0)</f>
        <v>0</v>
      </c>
      <c r="H116" s="143">
        <f ca="1">VLOOKUP($A55,Indicies!$A$2:$L$6000,8,0)</f>
        <v>0</v>
      </c>
      <c r="I116" s="143">
        <f ca="1">VLOOKUP($A55,Indicies!$A$2:$L$6000,9,0)</f>
        <v>0</v>
      </c>
      <c r="J116" s="143">
        <f ca="1">VLOOKUP($A55,Indicies!$A$2:$L$6000,10,0)</f>
        <v>0</v>
      </c>
      <c r="K116" s="143">
        <f ca="1">VLOOKUP($A55,Indicies!$A$2:$L$6000,11,0)</f>
        <v>0</v>
      </c>
      <c r="L116" s="140">
        <f ca="1">VLOOKUP($A55,Indicies!$A$2:$L$6000,12,0)</f>
        <v>0</v>
      </c>
    </row>
    <row r="117" spans="1:18" ht="12" thickBot="1" x14ac:dyDescent="0.25">
      <c r="A117" s="116">
        <f t="shared" si="28"/>
        <v>36557</v>
      </c>
      <c r="B117" s="141">
        <f ca="1">VLOOKUP($A56,Indicies!$A$2:$L$6000,2,0)</f>
        <v>0</v>
      </c>
      <c r="C117" s="158">
        <f ca="1">VLOOKUP($A56,Indicies!$A$2:$L$6000,3,0)</f>
        <v>0</v>
      </c>
      <c r="D117" s="158">
        <f ca="1">VLOOKUP($A56,Indicies!$A$2:$L$6000,4,0)</f>
        <v>0</v>
      </c>
      <c r="E117" s="158">
        <f ca="1">VLOOKUP($A56,Indicies!$A$2:$L$6000,5,0)</f>
        <v>0</v>
      </c>
      <c r="F117" s="158">
        <f ca="1">VLOOKUP($A56,Indicies!$A$2:$L$6000,6,0)</f>
        <v>0</v>
      </c>
      <c r="G117" s="158">
        <f ca="1">VLOOKUP($A56,Indicies!$A$2:$L$6000,7,0)</f>
        <v>0</v>
      </c>
      <c r="H117" s="158">
        <f ca="1">VLOOKUP($A56,Indicies!$A$2:$L$6000,8,0)</f>
        <v>0</v>
      </c>
      <c r="I117" s="158">
        <f ca="1">VLOOKUP($A56,Indicies!$A$2:$L$6000,9,0)</f>
        <v>0</v>
      </c>
      <c r="J117" s="158">
        <f ca="1">VLOOKUP($A56,Indicies!$A$2:$L$6000,10,0)</f>
        <v>0</v>
      </c>
      <c r="K117" s="158">
        <f ca="1">VLOOKUP($A56,Indicies!$A$2:$L$6000,11,0)</f>
        <v>0</v>
      </c>
      <c r="L117" s="142">
        <f ca="1">VLOOKUP($A56,Indicies!$A$2:$L$6000,12,0)</f>
        <v>0</v>
      </c>
    </row>
    <row r="118" spans="1:18" ht="12" thickBot="1" x14ac:dyDescent="0.25">
      <c r="R118" s="177"/>
    </row>
    <row r="119" spans="1:18" ht="12.75" thickBot="1" x14ac:dyDescent="0.25">
      <c r="B119" s="289" t="s">
        <v>166</v>
      </c>
      <c r="C119" s="290"/>
      <c r="D119" s="290"/>
      <c r="E119" s="290"/>
      <c r="F119" s="290"/>
      <c r="G119" s="290"/>
      <c r="H119" s="290"/>
      <c r="I119" s="290"/>
      <c r="J119" s="291"/>
      <c r="R119" s="177"/>
    </row>
    <row r="120" spans="1:18" ht="12" thickBot="1" x14ac:dyDescent="0.25">
      <c r="B120" s="180" t="s">
        <v>154</v>
      </c>
      <c r="C120" s="181" t="s">
        <v>155</v>
      </c>
      <c r="D120" s="181" t="s">
        <v>156</v>
      </c>
      <c r="E120" s="181" t="s">
        <v>157</v>
      </c>
      <c r="F120" s="181" t="s">
        <v>158</v>
      </c>
      <c r="G120" s="189" t="s">
        <v>159</v>
      </c>
      <c r="H120" s="182" t="s">
        <v>160</v>
      </c>
      <c r="I120" s="182" t="s">
        <v>161</v>
      </c>
      <c r="J120" s="188" t="s">
        <v>167</v>
      </c>
      <c r="R120" s="177"/>
    </row>
    <row r="121" spans="1:18" x14ac:dyDescent="0.2">
      <c r="A121" s="116">
        <f>A93</f>
        <v>35827</v>
      </c>
      <c r="B121" s="184">
        <f t="shared" ref="B121:B145" ca="1" si="29">B93-E93</f>
        <v>0.35999999999999988</v>
      </c>
      <c r="C121" s="170">
        <f t="shared" ref="C121:C145" ca="1" si="30">B93-F93</f>
        <v>0.20999999999999974</v>
      </c>
      <c r="D121" s="148">
        <f t="shared" ref="D121:D145" ca="1" si="31">B93-D93</f>
        <v>0.21999999999999975</v>
      </c>
      <c r="E121" s="148" t="s">
        <v>66</v>
      </c>
      <c r="F121" s="148">
        <f t="shared" ref="F121:F145" ca="1" si="32">H93-J93</f>
        <v>-2.0000000000000018E-2</v>
      </c>
      <c r="G121" s="148">
        <f t="shared" ref="G121:G145" ca="1" si="33">E93-H93</f>
        <v>2.0000000000000018E-2</v>
      </c>
      <c r="H121" s="148">
        <f t="shared" ref="H121:H145" ca="1" si="34">$G93-$F93</f>
        <v>7.9999999999999849E-2</v>
      </c>
      <c r="I121" s="148">
        <f t="shared" ref="I121:I145" ca="1" si="35">G93-E93</f>
        <v>0.22999999999999998</v>
      </c>
      <c r="J121" s="176">
        <f t="shared" ref="J121:J145" ca="1" si="36">F93-E93</f>
        <v>0.15000000000000013</v>
      </c>
      <c r="R121" s="177"/>
    </row>
    <row r="122" spans="1:18" x14ac:dyDescent="0.2">
      <c r="A122" s="116">
        <f t="shared" ref="A122:A145" si="37">A94</f>
        <v>35855</v>
      </c>
      <c r="B122" s="184">
        <f t="shared" ca="1" si="29"/>
        <v>0.45000000000000018</v>
      </c>
      <c r="C122" s="170">
        <f t="shared" ca="1" si="30"/>
        <v>0.41000000000000014</v>
      </c>
      <c r="D122" s="148">
        <f t="shared" ca="1" si="31"/>
        <v>0.10999999999999988</v>
      </c>
      <c r="E122" s="148" t="s">
        <v>66</v>
      </c>
      <c r="F122" s="148">
        <f t="shared" ca="1" si="32"/>
        <v>-0.12000000000000011</v>
      </c>
      <c r="G122" s="148">
        <f t="shared" ca="1" si="33"/>
        <v>-0.14000000000000012</v>
      </c>
      <c r="H122" s="148">
        <f t="shared" ca="1" si="34"/>
        <v>2.0000000000000018E-2</v>
      </c>
      <c r="I122" s="148">
        <f t="shared" ca="1" si="35"/>
        <v>6.0000000000000053E-2</v>
      </c>
      <c r="J122" s="176">
        <f t="shared" ca="1" si="36"/>
        <v>4.0000000000000036E-2</v>
      </c>
      <c r="R122" s="177"/>
    </row>
    <row r="123" spans="1:18" x14ac:dyDescent="0.2">
      <c r="A123" s="116">
        <f t="shared" si="37"/>
        <v>35886</v>
      </c>
      <c r="B123" s="184">
        <f t="shared" ca="1" si="29"/>
        <v>0.33000000000000007</v>
      </c>
      <c r="C123" s="170">
        <f t="shared" ca="1" si="30"/>
        <v>0.30000000000000004</v>
      </c>
      <c r="D123" s="148">
        <f t="shared" ca="1" si="31"/>
        <v>0.12000000000000011</v>
      </c>
      <c r="E123" s="148" t="s">
        <v>66</v>
      </c>
      <c r="F123" s="148">
        <f t="shared" ca="1" si="32"/>
        <v>-8.9999999999999858E-2</v>
      </c>
      <c r="G123" s="148">
        <f t="shared" ca="1" si="33"/>
        <v>-4.0000000000000036E-2</v>
      </c>
      <c r="H123" s="148">
        <f t="shared" ca="1" si="34"/>
        <v>1.9999999999999796E-2</v>
      </c>
      <c r="I123" s="148">
        <f t="shared" ca="1" si="35"/>
        <v>4.9999999999999822E-2</v>
      </c>
      <c r="J123" s="176">
        <f t="shared" ca="1" si="36"/>
        <v>3.0000000000000027E-2</v>
      </c>
    </row>
    <row r="124" spans="1:18" x14ac:dyDescent="0.2">
      <c r="A124" s="116">
        <f t="shared" si="37"/>
        <v>35916</v>
      </c>
      <c r="B124" s="184">
        <f t="shared" ca="1" si="29"/>
        <v>0.32000000000000006</v>
      </c>
      <c r="C124" s="170">
        <f t="shared" ca="1" si="30"/>
        <v>0.31000000000000005</v>
      </c>
      <c r="D124" s="148">
        <f t="shared" ca="1" si="31"/>
        <v>-8.0000000000000071E-2</v>
      </c>
      <c r="E124" s="148">
        <f t="shared" ref="E124:E145" ca="1" si="38">C96-B96</f>
        <v>0.35000000000000009</v>
      </c>
      <c r="F124" s="148">
        <f t="shared" ca="1" si="32"/>
        <v>-1.0599999999999998</v>
      </c>
      <c r="G124" s="148">
        <f t="shared" ca="1" si="33"/>
        <v>-0.10000000000000009</v>
      </c>
      <c r="H124" s="148">
        <f t="shared" ca="1" si="34"/>
        <v>2.0000000000000018E-2</v>
      </c>
      <c r="I124" s="148">
        <f t="shared" ca="1" si="35"/>
        <v>3.0000000000000027E-2</v>
      </c>
      <c r="J124" s="176">
        <f t="shared" ca="1" si="36"/>
        <v>1.0000000000000009E-2</v>
      </c>
    </row>
    <row r="125" spans="1:18" x14ac:dyDescent="0.2">
      <c r="A125" s="116">
        <f t="shared" si="37"/>
        <v>35947</v>
      </c>
      <c r="B125" s="185">
        <f t="shared" ca="1" si="29"/>
        <v>0.20000000000000018</v>
      </c>
      <c r="C125" s="171">
        <f t="shared" ca="1" si="30"/>
        <v>0.17000000000000015</v>
      </c>
      <c r="D125" s="138">
        <f t="shared" ca="1" si="31"/>
        <v>9.000000000000008E-2</v>
      </c>
      <c r="E125" s="138">
        <f t="shared" ca="1" si="38"/>
        <v>0.18999999999999995</v>
      </c>
      <c r="F125" s="138">
        <f t="shared" ca="1" si="32"/>
        <v>-0.14000000000000012</v>
      </c>
      <c r="G125" s="138">
        <f t="shared" ca="1" si="33"/>
        <v>0</v>
      </c>
      <c r="H125" s="138">
        <f t="shared" ca="1" si="34"/>
        <v>3.0000000000000027E-2</v>
      </c>
      <c r="I125" s="138">
        <f t="shared" ca="1" si="35"/>
        <v>6.0000000000000053E-2</v>
      </c>
      <c r="J125" s="132">
        <f t="shared" ca="1" si="36"/>
        <v>3.0000000000000027E-2</v>
      </c>
    </row>
    <row r="126" spans="1:18" x14ac:dyDescent="0.2">
      <c r="A126" s="116">
        <f t="shared" si="37"/>
        <v>35977</v>
      </c>
      <c r="B126" s="185">
        <f t="shared" ca="1" si="29"/>
        <v>0.19999999999999996</v>
      </c>
      <c r="C126" s="171">
        <f t="shared" ca="1" si="30"/>
        <v>0.16999999999999993</v>
      </c>
      <c r="D126" s="138">
        <f t="shared" ca="1" si="31"/>
        <v>8.9999999999999858E-2</v>
      </c>
      <c r="E126" s="138">
        <f t="shared" ca="1" si="38"/>
        <v>0.1100000000000001</v>
      </c>
      <c r="F126" s="138">
        <f t="shared" ca="1" si="32"/>
        <v>1.0000000000000009E-2</v>
      </c>
      <c r="G126" s="138">
        <f t="shared" ca="1" si="33"/>
        <v>0</v>
      </c>
      <c r="H126" s="138">
        <f t="shared" ca="1" si="34"/>
        <v>3.0000000000000027E-2</v>
      </c>
      <c r="I126" s="138">
        <f t="shared" ca="1" si="35"/>
        <v>6.0000000000000053E-2</v>
      </c>
      <c r="J126" s="132">
        <f t="shared" ca="1" si="36"/>
        <v>3.0000000000000027E-2</v>
      </c>
    </row>
    <row r="127" spans="1:18" x14ac:dyDescent="0.2">
      <c r="A127" s="116">
        <f t="shared" si="37"/>
        <v>36008</v>
      </c>
      <c r="B127" s="185">
        <f t="shared" ca="1" si="29"/>
        <v>0.18999999999999995</v>
      </c>
      <c r="C127" s="171">
        <f t="shared" ca="1" si="30"/>
        <v>0.12000000000000011</v>
      </c>
      <c r="D127" s="138">
        <f t="shared" ca="1" si="31"/>
        <v>0.13000000000000012</v>
      </c>
      <c r="E127" s="138">
        <f t="shared" ca="1" si="38"/>
        <v>0.20999999999999996</v>
      </c>
      <c r="F127" s="138">
        <f t="shared" ca="1" si="32"/>
        <v>3.0000000000000027E-2</v>
      </c>
      <c r="G127" s="138">
        <f t="shared" ca="1" si="33"/>
        <v>5.0000000000000044E-2</v>
      </c>
      <c r="H127" s="138">
        <f t="shared" ca="1" si="34"/>
        <v>7.0000000000000062E-2</v>
      </c>
      <c r="I127" s="138">
        <f t="shared" ca="1" si="35"/>
        <v>0.1399999999999999</v>
      </c>
      <c r="J127" s="132">
        <f t="shared" ca="1" si="36"/>
        <v>6.999999999999984E-2</v>
      </c>
    </row>
    <row r="128" spans="1:18" x14ac:dyDescent="0.2">
      <c r="A128" s="116">
        <f t="shared" si="37"/>
        <v>36039</v>
      </c>
      <c r="B128" s="185">
        <f t="shared" ca="1" si="29"/>
        <v>0.19000000000000039</v>
      </c>
      <c r="C128" s="171">
        <f t="shared" ca="1" si="30"/>
        <v>6.0000000000000053E-2</v>
      </c>
      <c r="D128" s="138">
        <f t="shared" ca="1" si="31"/>
        <v>0.13000000000000034</v>
      </c>
      <c r="E128" s="138">
        <f t="shared" ca="1" si="38"/>
        <v>0.1599999999999997</v>
      </c>
      <c r="F128" s="138">
        <f t="shared" ca="1" si="32"/>
        <v>5.0000000000000044E-2</v>
      </c>
      <c r="G128" s="138">
        <f t="shared" ca="1" si="33"/>
        <v>2.9999999999999805E-2</v>
      </c>
      <c r="H128" s="138">
        <f t="shared" ca="1" si="34"/>
        <v>6.0000000000000053E-2</v>
      </c>
      <c r="I128" s="138">
        <f t="shared" ca="1" si="35"/>
        <v>0.19000000000000039</v>
      </c>
      <c r="J128" s="132">
        <f t="shared" ca="1" si="36"/>
        <v>0.13000000000000034</v>
      </c>
    </row>
    <row r="129" spans="1:10" x14ac:dyDescent="0.2">
      <c r="A129" s="116">
        <f t="shared" si="37"/>
        <v>36069</v>
      </c>
      <c r="B129" s="184">
        <f t="shared" ca="1" si="29"/>
        <v>0.26000000000000023</v>
      </c>
      <c r="C129" s="170">
        <f t="shared" ca="1" si="30"/>
        <v>0.14000000000000012</v>
      </c>
      <c r="D129" s="148">
        <f t="shared" ca="1" si="31"/>
        <v>0.13000000000000034</v>
      </c>
      <c r="E129" s="148">
        <f t="shared" ca="1" si="38"/>
        <v>-0.12000000000000011</v>
      </c>
      <c r="F129" s="148">
        <f t="shared" ca="1" si="32"/>
        <v>3.0000000000000027E-2</v>
      </c>
      <c r="G129" s="148">
        <f t="shared" ca="1" si="33"/>
        <v>2.0000000000000018E-2</v>
      </c>
      <c r="H129" s="148">
        <f t="shared" ca="1" si="34"/>
        <v>6.0000000000000053E-2</v>
      </c>
      <c r="I129" s="148">
        <f t="shared" ca="1" si="35"/>
        <v>0.18000000000000016</v>
      </c>
      <c r="J129" s="176">
        <f t="shared" ca="1" si="36"/>
        <v>0.12000000000000011</v>
      </c>
    </row>
    <row r="130" spans="1:10" x14ac:dyDescent="0.2">
      <c r="A130" s="116">
        <f t="shared" si="37"/>
        <v>36100</v>
      </c>
      <c r="B130" s="184">
        <f t="shared" ca="1" si="29"/>
        <v>0.33000000000000007</v>
      </c>
      <c r="C130" s="170">
        <f t="shared" ca="1" si="30"/>
        <v>0.20999999999999996</v>
      </c>
      <c r="D130" s="148">
        <f t="shared" ca="1" si="31"/>
        <v>0.20999999999999996</v>
      </c>
      <c r="E130" s="148">
        <f t="shared" ca="1" si="38"/>
        <v>-0.23999999999999977</v>
      </c>
      <c r="F130" s="148">
        <f t="shared" ca="1" si="32"/>
        <v>5.0000000000000044E-2</v>
      </c>
      <c r="G130" s="148">
        <f t="shared" ca="1" si="33"/>
        <v>5.9999999999999831E-2</v>
      </c>
      <c r="H130" s="148">
        <f t="shared" ca="1" si="34"/>
        <v>4.0000000000000036E-2</v>
      </c>
      <c r="I130" s="148">
        <f t="shared" ca="1" si="35"/>
        <v>0.16000000000000014</v>
      </c>
      <c r="J130" s="176">
        <f t="shared" ca="1" si="36"/>
        <v>0.12000000000000011</v>
      </c>
    </row>
    <row r="131" spans="1:10" x14ac:dyDescent="0.2">
      <c r="A131" s="116">
        <f t="shared" si="37"/>
        <v>36130</v>
      </c>
      <c r="B131" s="184">
        <f t="shared" ca="1" si="29"/>
        <v>0.32000000000000028</v>
      </c>
      <c r="C131" s="170">
        <f t="shared" ca="1" si="30"/>
        <v>0.12000000000000011</v>
      </c>
      <c r="D131" s="148">
        <f t="shared" ca="1" si="31"/>
        <v>0.30000000000000027</v>
      </c>
      <c r="E131" s="148">
        <f t="shared" ca="1" si="38"/>
        <v>-0.12000000000000011</v>
      </c>
      <c r="F131" s="148">
        <f t="shared" ca="1" si="32"/>
        <v>-2.9999999999999805E-2</v>
      </c>
      <c r="G131" s="148">
        <f t="shared" ca="1" si="33"/>
        <v>7.9999999999999627E-2</v>
      </c>
      <c r="H131" s="148">
        <f t="shared" ca="1" si="34"/>
        <v>6.0000000000000053E-2</v>
      </c>
      <c r="I131" s="148">
        <f t="shared" ca="1" si="35"/>
        <v>0.26000000000000023</v>
      </c>
      <c r="J131" s="176">
        <f t="shared" ca="1" si="36"/>
        <v>0.20000000000000018</v>
      </c>
    </row>
    <row r="132" spans="1:10" x14ac:dyDescent="0.2">
      <c r="A132" s="116">
        <f t="shared" si="37"/>
        <v>36161</v>
      </c>
      <c r="B132" s="184">
        <f t="shared" ca="1" si="29"/>
        <v>0.30000000000000027</v>
      </c>
      <c r="C132" s="170">
        <f t="shared" ca="1" si="30"/>
        <v>0.15000000000000036</v>
      </c>
      <c r="D132" s="148">
        <f t="shared" ca="1" si="31"/>
        <v>0.28000000000000025</v>
      </c>
      <c r="E132" s="148">
        <f t="shared" ca="1" si="38"/>
        <v>-0.18000000000000016</v>
      </c>
      <c r="F132" s="148">
        <f t="shared" ca="1" si="32"/>
        <v>6.0000000000000053E-2</v>
      </c>
      <c r="G132" s="148">
        <f t="shared" ca="1" si="33"/>
        <v>6.999999999999984E-2</v>
      </c>
      <c r="H132" s="148">
        <f t="shared" ca="1" si="34"/>
        <v>2.0000000000000018E-2</v>
      </c>
      <c r="I132" s="148">
        <f t="shared" ca="1" si="35"/>
        <v>0.16999999999999993</v>
      </c>
      <c r="J132" s="176">
        <f t="shared" ca="1" si="36"/>
        <v>0.14999999999999991</v>
      </c>
    </row>
    <row r="133" spans="1:10" x14ac:dyDescent="0.2">
      <c r="A133" s="116">
        <f t="shared" si="37"/>
        <v>36192</v>
      </c>
      <c r="B133" s="185">
        <f t="shared" ca="1" si="29"/>
        <v>0.33999999999999986</v>
      </c>
      <c r="C133" s="171">
        <f t="shared" ca="1" si="30"/>
        <v>0.29000000000000004</v>
      </c>
      <c r="D133" s="138">
        <f t="shared" ca="1" si="31"/>
        <v>0.18000000000000016</v>
      </c>
      <c r="E133" s="138">
        <f t="shared" ca="1" si="38"/>
        <v>-0.31000000000000005</v>
      </c>
      <c r="F133" s="138">
        <f t="shared" ca="1" si="32"/>
        <v>0</v>
      </c>
      <c r="G133" s="138">
        <f t="shared" ca="1" si="33"/>
        <v>-2.0000000000000018E-2</v>
      </c>
      <c r="H133" s="138">
        <f t="shared" ca="1" si="34"/>
        <v>2.0000000000000018E-2</v>
      </c>
      <c r="I133" s="138">
        <f t="shared" ca="1" si="35"/>
        <v>6.999999999999984E-2</v>
      </c>
      <c r="J133" s="132">
        <f t="shared" ca="1" si="36"/>
        <v>4.9999999999999822E-2</v>
      </c>
    </row>
    <row r="134" spans="1:10" x14ac:dyDescent="0.2">
      <c r="A134" s="116">
        <f t="shared" si="37"/>
        <v>36220</v>
      </c>
      <c r="B134" s="185">
        <f t="shared" ca="1" si="29"/>
        <v>0.22999999999999998</v>
      </c>
      <c r="C134" s="171">
        <f t="shared" ca="1" si="30"/>
        <v>0.19999999999999973</v>
      </c>
      <c r="D134" s="138">
        <f t="shared" ca="1" si="31"/>
        <v>7.9999999999999627E-2</v>
      </c>
      <c r="E134" s="138">
        <f t="shared" ca="1" si="38"/>
        <v>-0.20999999999999996</v>
      </c>
      <c r="F134" s="138">
        <f t="shared" ca="1" si="32"/>
        <v>-6.0000000000000053E-2</v>
      </c>
      <c r="G134" s="138">
        <f t="shared" ca="1" si="33"/>
        <v>-2.0000000000000018E-2</v>
      </c>
      <c r="H134" s="138">
        <f t="shared" ca="1" si="34"/>
        <v>2.9999999999999805E-2</v>
      </c>
      <c r="I134" s="138">
        <f t="shared" ca="1" si="35"/>
        <v>6.0000000000000053E-2</v>
      </c>
      <c r="J134" s="132">
        <f t="shared" ca="1" si="36"/>
        <v>3.0000000000000249E-2</v>
      </c>
    </row>
    <row r="135" spans="1:10" x14ac:dyDescent="0.2">
      <c r="A135" s="116">
        <f t="shared" si="37"/>
        <v>36251</v>
      </c>
      <c r="B135" s="185">
        <f t="shared" ca="1" si="29"/>
        <v>0.29000000000000004</v>
      </c>
      <c r="C135" s="171">
        <f t="shared" ca="1" si="30"/>
        <v>0.29000000000000004</v>
      </c>
      <c r="D135" s="138">
        <f t="shared" ca="1" si="31"/>
        <v>6.0000000000000053E-2</v>
      </c>
      <c r="E135" s="138">
        <f t="shared" ca="1" si="38"/>
        <v>-0.40000000000000013</v>
      </c>
      <c r="F135" s="138">
        <f t="shared" ca="1" si="32"/>
        <v>-0.17999999999999972</v>
      </c>
      <c r="G135" s="138">
        <f t="shared" ca="1" si="33"/>
        <v>-2.0000000000000018E-2</v>
      </c>
      <c r="H135" s="138">
        <f t="shared" ca="1" si="34"/>
        <v>-4.0000000000000036E-2</v>
      </c>
      <c r="I135" s="138">
        <f t="shared" ca="1" si="35"/>
        <v>-4.0000000000000036E-2</v>
      </c>
      <c r="J135" s="132">
        <f t="shared" ca="1" si="36"/>
        <v>0</v>
      </c>
    </row>
    <row r="136" spans="1:10" x14ac:dyDescent="0.2">
      <c r="A136" s="116">
        <f t="shared" si="37"/>
        <v>36281</v>
      </c>
      <c r="B136" s="185">
        <f t="shared" ca="1" si="29"/>
        <v>0.19999999999999973</v>
      </c>
      <c r="C136" s="171">
        <f t="shared" ca="1" si="30"/>
        <v>0.18999999999999995</v>
      </c>
      <c r="D136" s="138">
        <f t="shared" ca="1" si="31"/>
        <v>6.999999999999984E-2</v>
      </c>
      <c r="E136" s="138">
        <f t="shared" ca="1" si="38"/>
        <v>-0.17999999999999972</v>
      </c>
      <c r="F136" s="138">
        <f t="shared" ca="1" si="32"/>
        <v>-0.10999999999999988</v>
      </c>
      <c r="G136" s="138">
        <f t="shared" ca="1" si="33"/>
        <v>-9.9999999999997868E-3</v>
      </c>
      <c r="H136" s="138">
        <f t="shared" ca="1" si="34"/>
        <v>4.0000000000000036E-2</v>
      </c>
      <c r="I136" s="138">
        <f t="shared" ca="1" si="35"/>
        <v>4.9999999999999822E-2</v>
      </c>
      <c r="J136" s="132">
        <f t="shared" ca="1" si="36"/>
        <v>9.9999999999997868E-3</v>
      </c>
    </row>
    <row r="137" spans="1:10" x14ac:dyDescent="0.2">
      <c r="A137" s="116">
        <f t="shared" si="37"/>
        <v>36312</v>
      </c>
      <c r="B137" s="184">
        <f t="shared" ca="1" si="29"/>
        <v>0.18999999999999995</v>
      </c>
      <c r="C137" s="170">
        <f t="shared" ca="1" si="30"/>
        <v>0.13999999999999968</v>
      </c>
      <c r="D137" s="148">
        <f t="shared" ca="1" si="31"/>
        <v>5.9999999999999609E-2</v>
      </c>
      <c r="E137" s="148">
        <f t="shared" ca="1" si="38"/>
        <v>6.0000000000000053E-2</v>
      </c>
      <c r="F137" s="148">
        <f t="shared" ca="1" si="32"/>
        <v>1.0000000000000231E-2</v>
      </c>
      <c r="G137" s="148">
        <f t="shared" ca="1" si="33"/>
        <v>-1.0000000000000231E-2</v>
      </c>
      <c r="H137" s="148">
        <f t="shared" ca="1" si="34"/>
        <v>4.0000000000000036E-2</v>
      </c>
      <c r="I137" s="148">
        <f t="shared" ca="1" si="35"/>
        <v>9.0000000000000302E-2</v>
      </c>
      <c r="J137" s="176">
        <f t="shared" ca="1" si="36"/>
        <v>5.0000000000000266E-2</v>
      </c>
    </row>
    <row r="138" spans="1:10" x14ac:dyDescent="0.2">
      <c r="A138" s="116">
        <f t="shared" si="37"/>
        <v>36342</v>
      </c>
      <c r="B138" s="184">
        <f t="shared" ca="1" si="29"/>
        <v>0</v>
      </c>
      <c r="C138" s="170">
        <f t="shared" ca="1" si="30"/>
        <v>0</v>
      </c>
      <c r="D138" s="148">
        <f t="shared" ca="1" si="31"/>
        <v>0</v>
      </c>
      <c r="E138" s="148">
        <f t="shared" ca="1" si="38"/>
        <v>0</v>
      </c>
      <c r="F138" s="148">
        <f t="shared" ca="1" si="32"/>
        <v>0</v>
      </c>
      <c r="G138" s="148">
        <f t="shared" ca="1" si="33"/>
        <v>0</v>
      </c>
      <c r="H138" s="148">
        <f t="shared" ca="1" si="34"/>
        <v>0</v>
      </c>
      <c r="I138" s="148">
        <f t="shared" ca="1" si="35"/>
        <v>0</v>
      </c>
      <c r="J138" s="176">
        <f t="shared" ca="1" si="36"/>
        <v>0</v>
      </c>
    </row>
    <row r="139" spans="1:10" x14ac:dyDescent="0.2">
      <c r="A139" s="116">
        <f t="shared" si="37"/>
        <v>36373</v>
      </c>
      <c r="B139" s="184">
        <f t="shared" ca="1" si="29"/>
        <v>0</v>
      </c>
      <c r="C139" s="170">
        <f t="shared" ca="1" si="30"/>
        <v>0</v>
      </c>
      <c r="D139" s="148">
        <f t="shared" ca="1" si="31"/>
        <v>0</v>
      </c>
      <c r="E139" s="148">
        <f t="shared" ca="1" si="38"/>
        <v>0</v>
      </c>
      <c r="F139" s="148">
        <f t="shared" ca="1" si="32"/>
        <v>0</v>
      </c>
      <c r="G139" s="148">
        <f t="shared" ca="1" si="33"/>
        <v>0</v>
      </c>
      <c r="H139" s="148">
        <f t="shared" ca="1" si="34"/>
        <v>0</v>
      </c>
      <c r="I139" s="148">
        <f t="shared" ca="1" si="35"/>
        <v>0</v>
      </c>
      <c r="J139" s="176">
        <f t="shared" ca="1" si="36"/>
        <v>0</v>
      </c>
    </row>
    <row r="140" spans="1:10" x14ac:dyDescent="0.2">
      <c r="A140" s="116">
        <f t="shared" si="37"/>
        <v>36404</v>
      </c>
      <c r="B140" s="184">
        <f t="shared" ca="1" si="29"/>
        <v>0</v>
      </c>
      <c r="C140" s="170">
        <f t="shared" ca="1" si="30"/>
        <v>0</v>
      </c>
      <c r="D140" s="148">
        <f t="shared" ca="1" si="31"/>
        <v>0</v>
      </c>
      <c r="E140" s="148">
        <f t="shared" ca="1" si="38"/>
        <v>0</v>
      </c>
      <c r="F140" s="148">
        <f t="shared" ca="1" si="32"/>
        <v>0</v>
      </c>
      <c r="G140" s="148">
        <f t="shared" ca="1" si="33"/>
        <v>0</v>
      </c>
      <c r="H140" s="148">
        <f t="shared" ca="1" si="34"/>
        <v>0</v>
      </c>
      <c r="I140" s="148">
        <f t="shared" ca="1" si="35"/>
        <v>0</v>
      </c>
      <c r="J140" s="176">
        <f t="shared" ca="1" si="36"/>
        <v>0</v>
      </c>
    </row>
    <row r="141" spans="1:10" x14ac:dyDescent="0.2">
      <c r="A141" s="116">
        <f t="shared" si="37"/>
        <v>36434</v>
      </c>
      <c r="B141" s="185">
        <f t="shared" ca="1" si="29"/>
        <v>0</v>
      </c>
      <c r="C141" s="171">
        <f t="shared" ca="1" si="30"/>
        <v>0</v>
      </c>
      <c r="D141" s="138">
        <f t="shared" ca="1" si="31"/>
        <v>0</v>
      </c>
      <c r="E141" s="138">
        <f t="shared" ca="1" si="38"/>
        <v>0</v>
      </c>
      <c r="F141" s="138">
        <f t="shared" ca="1" si="32"/>
        <v>0</v>
      </c>
      <c r="G141" s="138">
        <f t="shared" ca="1" si="33"/>
        <v>0</v>
      </c>
      <c r="H141" s="138">
        <f t="shared" ca="1" si="34"/>
        <v>0</v>
      </c>
      <c r="I141" s="138">
        <f t="shared" ca="1" si="35"/>
        <v>0</v>
      </c>
      <c r="J141" s="132">
        <f t="shared" ca="1" si="36"/>
        <v>0</v>
      </c>
    </row>
    <row r="142" spans="1:10" x14ac:dyDescent="0.2">
      <c r="A142" s="116">
        <f t="shared" si="37"/>
        <v>36465</v>
      </c>
      <c r="B142" s="185">
        <f t="shared" ca="1" si="29"/>
        <v>0</v>
      </c>
      <c r="C142" s="171">
        <f t="shared" ca="1" si="30"/>
        <v>0</v>
      </c>
      <c r="D142" s="138">
        <f t="shared" ca="1" si="31"/>
        <v>0</v>
      </c>
      <c r="E142" s="138">
        <f t="shared" ca="1" si="38"/>
        <v>0</v>
      </c>
      <c r="F142" s="138">
        <f t="shared" ca="1" si="32"/>
        <v>0</v>
      </c>
      <c r="G142" s="138">
        <f t="shared" ca="1" si="33"/>
        <v>0</v>
      </c>
      <c r="H142" s="138">
        <f t="shared" ca="1" si="34"/>
        <v>0</v>
      </c>
      <c r="I142" s="138">
        <f t="shared" ca="1" si="35"/>
        <v>0</v>
      </c>
      <c r="J142" s="132">
        <f t="shared" ca="1" si="36"/>
        <v>0</v>
      </c>
    </row>
    <row r="143" spans="1:10" x14ac:dyDescent="0.2">
      <c r="A143" s="116">
        <f t="shared" si="37"/>
        <v>36495</v>
      </c>
      <c r="B143" s="185">
        <f t="shared" ca="1" si="29"/>
        <v>0</v>
      </c>
      <c r="C143" s="171">
        <f t="shared" ca="1" si="30"/>
        <v>0</v>
      </c>
      <c r="D143" s="138">
        <f t="shared" ca="1" si="31"/>
        <v>0</v>
      </c>
      <c r="E143" s="138">
        <f t="shared" ca="1" si="38"/>
        <v>0</v>
      </c>
      <c r="F143" s="138">
        <f t="shared" ca="1" si="32"/>
        <v>0</v>
      </c>
      <c r="G143" s="138">
        <f t="shared" ca="1" si="33"/>
        <v>0</v>
      </c>
      <c r="H143" s="138">
        <f t="shared" ca="1" si="34"/>
        <v>0</v>
      </c>
      <c r="I143" s="138">
        <f t="shared" ca="1" si="35"/>
        <v>0</v>
      </c>
      <c r="J143" s="132">
        <f t="shared" ca="1" si="36"/>
        <v>0</v>
      </c>
    </row>
    <row r="144" spans="1:10" x14ac:dyDescent="0.2">
      <c r="A144" s="116">
        <f t="shared" si="37"/>
        <v>36526</v>
      </c>
      <c r="B144" s="185">
        <f t="shared" ca="1" si="29"/>
        <v>0</v>
      </c>
      <c r="C144" s="171">
        <f t="shared" ca="1" si="30"/>
        <v>0</v>
      </c>
      <c r="D144" s="138">
        <f t="shared" ca="1" si="31"/>
        <v>0</v>
      </c>
      <c r="E144" s="138">
        <f t="shared" ca="1" si="38"/>
        <v>0</v>
      </c>
      <c r="F144" s="138">
        <f t="shared" ca="1" si="32"/>
        <v>0</v>
      </c>
      <c r="G144" s="138">
        <f t="shared" ca="1" si="33"/>
        <v>0</v>
      </c>
      <c r="H144" s="138">
        <f t="shared" ca="1" si="34"/>
        <v>0</v>
      </c>
      <c r="I144" s="138">
        <f t="shared" ca="1" si="35"/>
        <v>0</v>
      </c>
      <c r="J144" s="132">
        <f t="shared" ca="1" si="36"/>
        <v>0</v>
      </c>
    </row>
    <row r="145" spans="1:10" ht="12" thickBot="1" x14ac:dyDescent="0.25">
      <c r="A145" s="116">
        <f t="shared" si="37"/>
        <v>36557</v>
      </c>
      <c r="B145" s="186">
        <f t="shared" ca="1" si="29"/>
        <v>0</v>
      </c>
      <c r="C145" s="172">
        <f t="shared" ca="1" si="30"/>
        <v>0</v>
      </c>
      <c r="D145" s="173">
        <f t="shared" ca="1" si="31"/>
        <v>0</v>
      </c>
      <c r="E145" s="173">
        <f t="shared" ca="1" si="38"/>
        <v>0</v>
      </c>
      <c r="F145" s="173">
        <f t="shared" ca="1" si="32"/>
        <v>0</v>
      </c>
      <c r="G145" s="173">
        <f t="shared" ca="1" si="33"/>
        <v>0</v>
      </c>
      <c r="H145" s="173">
        <f t="shared" ca="1" si="34"/>
        <v>0</v>
      </c>
      <c r="I145" s="173">
        <f t="shared" ca="1" si="35"/>
        <v>0</v>
      </c>
      <c r="J145" s="174">
        <f t="shared" ca="1" si="36"/>
        <v>0</v>
      </c>
    </row>
  </sheetData>
  <mergeCells count="6">
    <mergeCell ref="B119:J119"/>
    <mergeCell ref="B1:M1"/>
    <mergeCell ref="L2:M2"/>
    <mergeCell ref="B91:L91"/>
    <mergeCell ref="B30:N30"/>
    <mergeCell ref="B58:M58"/>
  </mergeCells>
  <printOptions horizontalCentered="1" verticalCentered="1"/>
  <pageMargins left="0" right="0" top="0.06" bottom="0.05" header="0.22" footer="0.2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G1" workbookViewId="0">
      <selection activeCell="L3" sqref="L3:P21"/>
    </sheetView>
  </sheetViews>
  <sheetFormatPr defaultRowHeight="11.25" x14ac:dyDescent="0.2"/>
  <cols>
    <col min="1" max="1" width="13.5703125" style="18" customWidth="1"/>
    <col min="2" max="2" width="12.28515625" style="18" customWidth="1"/>
    <col min="3" max="3" width="9.140625" style="187"/>
    <col min="4" max="4" width="9.140625" style="18"/>
    <col min="5" max="5" width="9.140625" style="187"/>
    <col min="6" max="6" width="11.28515625" style="18" bestFit="1" customWidth="1"/>
    <col min="7" max="7" width="9.140625" style="187"/>
    <col min="8" max="8" width="9.42578125" style="18" customWidth="1"/>
    <col min="9" max="9" width="9.140625" style="187"/>
    <col min="10" max="11" width="9.140625" style="18"/>
    <col min="12" max="12" width="17.5703125" style="18" bestFit="1" customWidth="1"/>
    <col min="13" max="16384" width="9.140625" style="18"/>
  </cols>
  <sheetData>
    <row r="1" spans="1:9" ht="12" thickBot="1" x14ac:dyDescent="0.25">
      <c r="A1" s="275">
        <f ca="1">TODAY()</f>
        <v>36837</v>
      </c>
    </row>
    <row r="2" spans="1:9" ht="12" thickBot="1" x14ac:dyDescent="0.25"/>
    <row r="3" spans="1:9" ht="12.75" thickBot="1" x14ac:dyDescent="0.25">
      <c r="B3" s="276" t="s">
        <v>195</v>
      </c>
      <c r="C3" s="277">
        <f ca="1">VLOOKUP($A$1,Data!$A$1:$Y$20000,15)</f>
        <v>5.4550000000000001</v>
      </c>
      <c r="D3" s="278" t="s">
        <v>197</v>
      </c>
      <c r="E3" s="277">
        <f ca="1">VLOOKUP($A$1,Data!$A$1:$Y$20000,13)</f>
        <v>5.5549999999999997</v>
      </c>
      <c r="F3" s="276" t="s">
        <v>198</v>
      </c>
      <c r="G3" s="277">
        <f ca="1">VLOOKUP($A$1,Data!$A$1:$Y$20000,7)</f>
        <v>4.4400000000000004</v>
      </c>
      <c r="H3" s="276" t="s">
        <v>199</v>
      </c>
      <c r="I3" s="277">
        <f ca="1">VLOOKUP($A$1,Data!$A$1:$Y$20000,8)</f>
        <v>4.5049999999999999</v>
      </c>
    </row>
    <row r="4" spans="1:9" x14ac:dyDescent="0.2">
      <c r="B4" s="279" t="s">
        <v>134</v>
      </c>
      <c r="C4" s="176">
        <f ca="1">VLOOKUP($A$1,Data!$A$1:$Y$20000,15)-VLOOKUP($A$1,Data!$A$1:$Y$20000,7)</f>
        <v>1.0149999999999997</v>
      </c>
      <c r="D4" s="279" t="s">
        <v>63</v>
      </c>
      <c r="E4" s="176">
        <f ca="1">VLOOKUP($A$1,Data!$A$1:$Y$20000,13)-VLOOKUP($A$1,Data!$A$1:$Y$20000,15)</f>
        <v>9.9999999999999645E-2</v>
      </c>
      <c r="F4" s="279" t="s">
        <v>179</v>
      </c>
      <c r="G4" s="176">
        <f ca="1">VLOOKUP($A$1,Data!$A$1:$Y$20000,7)-VLOOKUP($A$1,Data!$A$1:$Y$20000,11)</f>
        <v>-2.4999999999999467E-2</v>
      </c>
      <c r="H4" s="279" t="s">
        <v>134</v>
      </c>
      <c r="I4" s="176">
        <f ca="1">VLOOKUP($A$1,Data!$A$1:$Y$20000,8)-VLOOKUP($A$1,Data!$A$1:$Y$20000,7)</f>
        <v>6.4999999999999503E-2</v>
      </c>
    </row>
    <row r="5" spans="1:9" x14ac:dyDescent="0.2">
      <c r="B5" s="279" t="s">
        <v>135</v>
      </c>
      <c r="C5" s="176">
        <f ca="1">VLOOKUP($A$1,Data!$A$1:$Y$20000,15)-VLOOKUP($A$1,Data!$A$1:$Y$20000,8)</f>
        <v>0.95000000000000018</v>
      </c>
      <c r="D5" s="279" t="s">
        <v>58</v>
      </c>
      <c r="E5" s="176">
        <f ca="1">VLOOKUP($A$1,Data!$A$1:$Y$20000,13)-VLOOKUP($A$1,Data!$A$1:$Y$20000,10)</f>
        <v>0.17499999999999982</v>
      </c>
      <c r="F5" s="279" t="s">
        <v>135</v>
      </c>
      <c r="G5" s="176">
        <f ca="1">VLOOKUP($A$1,Data!$A$1:$Y$20000,7)-VLOOKUP($A$1,Data!$A$1:$Y$20000,8)</f>
        <v>-6.4999999999999503E-2</v>
      </c>
      <c r="H5" s="279" t="s">
        <v>16</v>
      </c>
      <c r="I5" s="176">
        <f ca="1">VLOOKUP($A$1,Data!$A$1:$Y$20000,8)-VLOOKUP($A$1,Data!$A$1:$Y$20000,16)</f>
        <v>-6.0000000000000497E-2</v>
      </c>
    </row>
    <row r="6" spans="1:9" x14ac:dyDescent="0.2">
      <c r="B6" s="279" t="s">
        <v>180</v>
      </c>
      <c r="C6" s="176">
        <f ca="1">VLOOKUP($A$1,Data!$A$1:$Y$20000,15)-VLOOKUP($A$1,Data!$A$1:$Y$20000,13)</f>
        <v>-9.9999999999999645E-2</v>
      </c>
      <c r="D6" s="279" t="s">
        <v>134</v>
      </c>
      <c r="E6" s="176">
        <f ca="1">VLOOKUP($A$1,Data!$A$1:$Y$20000,13)-VLOOKUP($A$1,Data!$A$1:$Y$20000,7)</f>
        <v>1.1149999999999993</v>
      </c>
      <c r="F6" s="279" t="s">
        <v>63</v>
      </c>
      <c r="G6" s="176">
        <f ca="1">VLOOKUP($A$1,Data!$A$1:$Y$20000,7)-VLOOKUP($A$1,Data!$A$1:$Y$20000,15)</f>
        <v>-1.0149999999999997</v>
      </c>
      <c r="H6" s="279" t="s">
        <v>205</v>
      </c>
      <c r="I6" s="176">
        <f ca="1">VLOOKUP($A$1,Data!$A$1:$Y$20000,8)-VLOOKUP($A$1,Data!$A$1:$Y$20000,22)</f>
        <v>-4.0000000000000036E-2</v>
      </c>
    </row>
    <row r="7" spans="1:9" x14ac:dyDescent="0.2">
      <c r="B7" s="279" t="s">
        <v>58</v>
      </c>
      <c r="C7" s="176">
        <f ca="1">VLOOKUP($A$1,Data!$A$1:$Y$20000,15)-VLOOKUP($A$1,Data!$A$1:$Y$20000,10)</f>
        <v>7.5000000000000178E-2</v>
      </c>
      <c r="D7" s="279" t="s">
        <v>109</v>
      </c>
      <c r="E7" s="176">
        <f ca="1">VLOOKUP($A$1,Data!$A$1:$Y$20000,13)-VLOOKUP($A$1,Data!$A$1:$Y$20000,8)</f>
        <v>1.0499999999999998</v>
      </c>
      <c r="F7" s="279" t="s">
        <v>180</v>
      </c>
      <c r="G7" s="176">
        <f ca="1">VLOOKUP($A$1,Data!$A$1:$Y$20000,7)-VLOOKUP($A$1,Data!$A$1:$Y$20000,13)</f>
        <v>-1.1149999999999993</v>
      </c>
      <c r="H7" s="279" t="s">
        <v>63</v>
      </c>
      <c r="I7" s="176">
        <f ca="1">VLOOKUP($A$1,Data!$A$1:$Y$20000,8)-VLOOKUP($A$1,Data!$A$1:$Y$20000,15)</f>
        <v>-0.95000000000000018</v>
      </c>
    </row>
    <row r="8" spans="1:9" ht="12" thickBot="1" x14ac:dyDescent="0.25">
      <c r="B8" s="280" t="s">
        <v>57</v>
      </c>
      <c r="C8" s="253">
        <f ca="1">VLOOKUP($A$1,Data!$A$1:$Y$20000,15)-VLOOKUP($A$1,Data!$A$1:$Y$20000,9)</f>
        <v>0.85500000000000043</v>
      </c>
      <c r="D8" s="280" t="s">
        <v>57</v>
      </c>
      <c r="E8" s="253">
        <f ca="1">VLOOKUP($A$1,Data!$A$1:$Y$20000,13)-VLOOKUP($A$1,Data!$A$1:$Y$20000,9)</f>
        <v>0.95500000000000007</v>
      </c>
      <c r="F8" s="280" t="s">
        <v>57</v>
      </c>
      <c r="G8" s="253">
        <f ca="1">VLOOKUP($A$1,Data!$A$1:$Y$20000,7)-VLOOKUP($A$1,Data!$A$1:$Y$20000,9)</f>
        <v>-0.15999999999999925</v>
      </c>
      <c r="H8" s="280" t="s">
        <v>57</v>
      </c>
      <c r="I8" s="253">
        <f ca="1">VLOOKUP($A$1,Data!$A$1:$Y$20000,8)-VLOOKUP($A$1,Data!$A$1:$Y$20000,9)</f>
        <v>-9.4999999999999751E-2</v>
      </c>
    </row>
    <row r="11" spans="1:9" ht="12" thickBot="1" x14ac:dyDescent="0.25"/>
    <row r="12" spans="1:9" ht="12" thickBot="1" x14ac:dyDescent="0.25">
      <c r="F12" s="283" t="s">
        <v>204</v>
      </c>
      <c r="G12" s="284">
        <v>0.66320000000000001</v>
      </c>
    </row>
    <row r="13" spans="1:9" ht="12.75" thickBot="1" x14ac:dyDescent="0.25">
      <c r="B13" s="276" t="s">
        <v>200</v>
      </c>
      <c r="C13" s="277">
        <f ca="1">VLOOKUP($A$1,Data!$A$1:$Y$20000,11)</f>
        <v>4.4649999999999999</v>
      </c>
      <c r="D13" s="276" t="s">
        <v>201</v>
      </c>
      <c r="E13" s="277">
        <f ca="1">VLOOKUP($A$1,Data!$A$1:$Y$20000,5)</f>
        <v>5.125</v>
      </c>
      <c r="F13" s="276" t="s">
        <v>202</v>
      </c>
      <c r="G13" s="277">
        <f ca="1">VLOOKUP($A$1,Data!$A$1:$Y$20000,4)*$G$12*$A$44</f>
        <v>4.3172300688640002</v>
      </c>
      <c r="H13" s="276" t="s">
        <v>203</v>
      </c>
      <c r="I13" s="277">
        <f ca="1">VLOOKUP($A$1,Data!$A$1:$Y$20000,10)</f>
        <v>5.38</v>
      </c>
    </row>
    <row r="14" spans="1:9" x14ac:dyDescent="0.2">
      <c r="B14" s="279" t="s">
        <v>134</v>
      </c>
      <c r="C14" s="216">
        <f ca="1">VLOOKUP($A$1,Data!$A$1:$Y$20000,11)-VLOOKUP($A$1,Data!$A$1:$Y$20000,7)</f>
        <v>2.4999999999999467E-2</v>
      </c>
      <c r="D14" s="279" t="s">
        <v>21</v>
      </c>
      <c r="E14" s="216">
        <f ca="1">VLOOKUP($A$1,Data!$A$1:$Y$20000,5)-(VLOOKUP($A$1,Data!$A$1:$Y$20000,4)*$G$12*$A$44)</f>
        <v>0.80776993113599982</v>
      </c>
      <c r="F14" s="279" t="s">
        <v>196</v>
      </c>
      <c r="G14" s="216">
        <f ca="1">VLOOKUP($A$1,Data!$A$1:$Y$20000,4)*$G$12*$A$44-VLOOKUP($A$1,Data!$A$1:$Y$20000,24)</f>
        <v>-0.53776993113600025</v>
      </c>
      <c r="H14" s="279" t="s">
        <v>180</v>
      </c>
      <c r="I14" s="176">
        <f ca="1">VLOOKUP($A$1,Data!$A$1:$Y$20000,10)-VLOOKUP($A$1,Data!$A$1:$Y$20000,13)</f>
        <v>-0.17499999999999982</v>
      </c>
    </row>
    <row r="15" spans="1:9" x14ac:dyDescent="0.2">
      <c r="B15" s="279" t="s">
        <v>0</v>
      </c>
      <c r="C15" s="216">
        <f ca="1">VLOOKUP($A$1,Data!$A$1:$Y$20000,11)-VLOOKUP($A$1,Data!$A$1:$Y$20000,23)</f>
        <v>-1.5000000000000568E-2</v>
      </c>
      <c r="D15" s="279" t="s">
        <v>22</v>
      </c>
      <c r="E15" s="216">
        <f ca="1">VLOOKUP($A$1,Data!$A$1:$Y$20000,5)-VLOOKUP($A$1,Data!$A$1:$Y$20000,12)</f>
        <v>-4.4999999999999929E-2</v>
      </c>
      <c r="F15" s="279" t="s">
        <v>22</v>
      </c>
      <c r="G15" s="216">
        <f ca="1">VLOOKUP($A$1,Data!$A$1:$Y$20000,4)*$G$12*$A$44-VLOOKUP($A$1,Data!$A$1:$Y$20000,12)</f>
        <v>-0.85276993113599975</v>
      </c>
      <c r="H15" s="279" t="s">
        <v>63</v>
      </c>
      <c r="I15" s="176">
        <f ca="1">VLOOKUP($A$1,Data!$A$1:$Y$20000,10)-VLOOKUP($A$1,Data!$A$1:$Y$20000,15)</f>
        <v>-7.5000000000000178E-2</v>
      </c>
    </row>
    <row r="16" spans="1:9" x14ac:dyDescent="0.2">
      <c r="B16" s="279" t="s">
        <v>21</v>
      </c>
      <c r="C16" s="216">
        <f ca="1">VLOOKUP($A$1,Data!$A$1:$Y$20000,11)-(VLOOKUP($A$1,Data!$A$1:$Y$20000,4)*$G$12*$A$44)</f>
        <v>0.14776993113599968</v>
      </c>
      <c r="D16" s="279" t="s">
        <v>179</v>
      </c>
      <c r="E16" s="216">
        <f ca="1">VLOOKUP($A$1,Data!$A$1:$Y$20000,5)-VLOOKUP($A$1,Data!$A$1:$Y$20000,11)</f>
        <v>0.66000000000000014</v>
      </c>
      <c r="F16" s="279" t="s">
        <v>58</v>
      </c>
      <c r="G16" s="216">
        <f ca="1">VLOOKUP($A$1,Data!$A$1:$Y$20000,4)*$G$12*$A$44-VLOOKUP($A$1,Data!$A$1:$Y$20000,10)</f>
        <v>-1.0627699311359997</v>
      </c>
      <c r="H16" s="279" t="s">
        <v>22</v>
      </c>
      <c r="I16" s="176">
        <f ca="1">VLOOKUP($A$1,Data!$A$1:$Y$20000,10)-VLOOKUP($A$1,Data!$A$1:$Y$20000,12)</f>
        <v>0.20999999999999996</v>
      </c>
    </row>
    <row r="17" spans="2:9" x14ac:dyDescent="0.2">
      <c r="B17" s="279" t="s">
        <v>20</v>
      </c>
      <c r="C17" s="216">
        <f ca="1">VLOOKUP($A$1,Data!$A$1:$Y$20000,11)-VLOOKUP($A$1,Data!$A$1:$Y$20000,5)</f>
        <v>-0.66000000000000014</v>
      </c>
      <c r="D17" s="279" t="s">
        <v>58</v>
      </c>
      <c r="E17" s="216">
        <f ca="1">VLOOKUP($A$1,Data!$A$1:$Y$20000,5)-VLOOKUP($A$1,Data!$A$1:$Y$20000,10)</f>
        <v>-0.25499999999999989</v>
      </c>
      <c r="F17" s="279" t="s">
        <v>20</v>
      </c>
      <c r="G17" s="216">
        <f ca="1">VLOOKUP($A$1,Data!$A$1:$Y$20000,4)*$G$12*$A$44-VLOOKUP($A$1,Data!$A$1:$Y$20000,5)</f>
        <v>-0.80776993113599982</v>
      </c>
      <c r="H17" s="279" t="s">
        <v>21</v>
      </c>
      <c r="I17" s="176">
        <f ca="1">VLOOKUP($A$1,Data!$A$1:$Y$20000,10)-(VLOOKUP($A$1,Data!$A$1:$Y$20000,4)*$G$12*$A$44)</f>
        <v>1.0627699311359997</v>
      </c>
    </row>
    <row r="18" spans="2:9" ht="12" thickBot="1" x14ac:dyDescent="0.25">
      <c r="B18" s="280" t="s">
        <v>57</v>
      </c>
      <c r="C18" s="252">
        <f ca="1">VLOOKUP($A$1,Data!$A$1:$Y$20000,11)-VLOOKUP($A$1,Data!$A$1:$Y$20000,9)</f>
        <v>-0.13499999999999979</v>
      </c>
      <c r="D18" s="280" t="s">
        <v>57</v>
      </c>
      <c r="E18" s="252">
        <f ca="1">VLOOKUP($A$1,Data!$A$1:$Y$20000,5)-VLOOKUP($A$1,Data!$A$1:$Y$20000,9)</f>
        <v>0.52500000000000036</v>
      </c>
      <c r="F18" s="280" t="s">
        <v>57</v>
      </c>
      <c r="G18" s="252">
        <f ca="1">VLOOKUP($A$1,Data!$A$1:$Y$20000,4)*$G$12*$A$44-VLOOKUP($A$1,Data!$A$1:$Y$20000,9)</f>
        <v>-0.28276993113599946</v>
      </c>
      <c r="H18" s="280" t="s">
        <v>57</v>
      </c>
      <c r="I18" s="253">
        <f ca="1">VLOOKUP($A$1,Data!$A$1:$Y$20000,10)-VLOOKUP($A$1,Data!$A$1:$Y$20000,9)</f>
        <v>0.78000000000000025</v>
      </c>
    </row>
    <row r="19" spans="2:9" x14ac:dyDescent="0.2">
      <c r="C19" s="216"/>
      <c r="D19" s="177"/>
    </row>
    <row r="20" spans="2:9" x14ac:dyDescent="0.2">
      <c r="C20" s="216"/>
      <c r="D20" s="177"/>
    </row>
    <row r="44" spans="1:1" x14ac:dyDescent="0.2">
      <c r="A44" s="18">
        <v>1.055056</v>
      </c>
    </row>
  </sheetData>
  <printOptions horizontalCentered="1" verticalCentered="1"/>
  <pageMargins left="0.25" right="0.25" top="0.55000000000000004" bottom="0.52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756"/>
  <sheetViews>
    <sheetView topLeftCell="C1" zoomScaleNormal="100" workbookViewId="0">
      <selection activeCell="I25" sqref="I25"/>
    </sheetView>
  </sheetViews>
  <sheetFormatPr defaultColWidth="8.7109375" defaultRowHeight="11.25" x14ac:dyDescent="0.2"/>
  <cols>
    <col min="1" max="1" width="12.85546875" style="1" customWidth="1"/>
    <col min="2" max="2" width="15.140625" style="1" customWidth="1"/>
    <col min="3" max="3" width="9.85546875" style="1" customWidth="1"/>
    <col min="4" max="4" width="14.7109375" style="1" customWidth="1"/>
    <col min="5" max="5" width="12" style="1" bestFit="1" customWidth="1"/>
    <col min="6" max="6" width="10.85546875" style="1" customWidth="1"/>
    <col min="7" max="7" width="8.7109375" style="1" customWidth="1"/>
    <col min="8" max="8" width="16.85546875" style="1" customWidth="1"/>
    <col min="9" max="9" width="14.5703125" style="1" bestFit="1" customWidth="1"/>
    <col min="10" max="10" width="14.7109375" style="1" customWidth="1"/>
    <col min="11" max="11" width="14.5703125" style="1" bestFit="1" customWidth="1"/>
    <col min="12" max="12" width="10.140625" style="1" customWidth="1"/>
    <col min="13" max="13" width="11.7109375" style="1" bestFit="1" customWidth="1"/>
    <col min="14" max="14" width="16.7109375" style="1" bestFit="1" customWidth="1"/>
    <col min="15" max="15" width="14.42578125" style="1" bestFit="1" customWidth="1"/>
    <col min="16" max="16" width="16.28515625" style="1" bestFit="1" customWidth="1"/>
    <col min="17" max="17" width="13.42578125" style="1" bestFit="1" customWidth="1"/>
    <col min="18" max="18" width="15.42578125" style="1" bestFit="1" customWidth="1"/>
    <col min="19" max="19" width="15.5703125" style="1" customWidth="1"/>
    <col min="20" max="20" width="15.42578125" style="1" customWidth="1"/>
    <col min="21" max="21" width="13.140625" style="1" bestFit="1" customWidth="1"/>
    <col min="22" max="22" width="11.7109375" style="1" customWidth="1"/>
    <col min="23" max="23" width="9.85546875" style="1" customWidth="1"/>
    <col min="24" max="24" width="10.42578125" style="1" customWidth="1"/>
    <col min="25" max="25" width="13.140625" style="1" customWidth="1"/>
    <col min="26" max="30" width="8.7109375" style="1" customWidth="1"/>
    <col min="31" max="31" width="11.28515625" style="1" bestFit="1" customWidth="1"/>
    <col min="32" max="32" width="8.7109375" style="1" customWidth="1"/>
    <col min="33" max="33" width="11.28515625" style="1" bestFit="1" customWidth="1"/>
    <col min="34" max="34" width="9.7109375" style="1" customWidth="1"/>
    <col min="35" max="35" width="8.7109375" style="1" customWidth="1"/>
    <col min="36" max="36" width="13.42578125" style="1" bestFit="1" customWidth="1"/>
    <col min="37" max="42" width="8.7109375" style="1" customWidth="1"/>
    <col min="43" max="43" width="11.28515625" style="1" bestFit="1" customWidth="1"/>
    <col min="44" max="45" width="8.7109375" style="1" customWidth="1"/>
    <col min="46" max="46" width="13.42578125" style="1" bestFit="1" customWidth="1"/>
    <col min="47" max="16384" width="8.7109375" style="1"/>
  </cols>
  <sheetData>
    <row r="1" spans="1:50" ht="12" thickBot="1" x14ac:dyDescent="0.25">
      <c r="A1" s="241">
        <f ca="1">TODAY()</f>
        <v>36837</v>
      </c>
      <c r="B1" s="242">
        <f ca="1">TODAY()-1</f>
        <v>36836</v>
      </c>
      <c r="C1" s="18"/>
      <c r="D1" s="18"/>
      <c r="E1" s="18"/>
      <c r="F1" s="18"/>
      <c r="G1" s="18"/>
      <c r="H1" s="19" t="s">
        <v>21</v>
      </c>
      <c r="I1" s="18" t="s">
        <v>24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50" ht="12" thickBot="1" x14ac:dyDescent="0.25">
      <c r="A2" s="243">
        <f ca="1">DATE(YEAR($A$1),MONTH(A1),1)</f>
        <v>36831</v>
      </c>
      <c r="B2" s="18"/>
      <c r="C2" s="25"/>
      <c r="D2" s="18"/>
      <c r="E2" s="18"/>
      <c r="F2" s="18"/>
      <c r="G2" s="18"/>
      <c r="H2" s="225" t="s">
        <v>17</v>
      </c>
      <c r="I2" s="244">
        <f ca="1">VLOOKUP($A$1,Data!$A$1:$W$30000,4)</f>
        <v>6.17</v>
      </c>
      <c r="J2" s="18"/>
      <c r="K2" s="234" t="s">
        <v>173</v>
      </c>
      <c r="L2" s="235" t="s">
        <v>27</v>
      </c>
      <c r="M2" s="221" t="s">
        <v>37</v>
      </c>
      <c r="N2" s="221" t="s">
        <v>68</v>
      </c>
      <c r="O2" s="221" t="s">
        <v>79</v>
      </c>
      <c r="P2" s="221" t="s">
        <v>159</v>
      </c>
      <c r="Q2" s="221" t="s">
        <v>69</v>
      </c>
      <c r="R2" s="221" t="s">
        <v>70</v>
      </c>
      <c r="S2" s="221" t="s">
        <v>156</v>
      </c>
      <c r="T2" s="221" t="s">
        <v>174</v>
      </c>
      <c r="U2" s="222" t="s">
        <v>187</v>
      </c>
      <c r="V2" s="18"/>
      <c r="W2" s="18"/>
    </row>
    <row r="3" spans="1:50" ht="12" thickBot="1" x14ac:dyDescent="0.25">
      <c r="A3" s="18"/>
      <c r="B3" s="28"/>
      <c r="C3" s="217" t="s">
        <v>20</v>
      </c>
      <c r="D3" s="110"/>
      <c r="E3" s="110"/>
      <c r="F3" s="110"/>
      <c r="G3" s="110"/>
      <c r="H3" s="225" t="s">
        <v>18</v>
      </c>
      <c r="I3" s="244">
        <f ca="1">VLOOKUP($B$1,Data!$A$1:$W$30000,4)</f>
        <v>5.98</v>
      </c>
      <c r="J3" s="18"/>
      <c r="K3" s="245">
        <f ca="1">TODAY()</f>
        <v>36837</v>
      </c>
      <c r="L3" s="129">
        <f ca="1">VLOOKUP($K3,Data!$A$1:$W$10000,15)-VLOOKUP($K3,Data!$A$1:$W$10000,7)</f>
        <v>1.0149999999999997</v>
      </c>
      <c r="M3" s="216">
        <f ca="1">VLOOKUP($K3,Data!$A$1:$W$10000,15)-VLOOKUP($K3,Data!$A$1:$W$10000,8)</f>
        <v>0.95000000000000018</v>
      </c>
      <c r="N3" s="216">
        <f ca="1">VLOOKUP($K3,Data!$A$1:$W$10000,8)-VLOOKUP($K3,Data!$A$1:$W$10000,7)</f>
        <v>6.4999999999999503E-2</v>
      </c>
      <c r="O3" s="216">
        <f ca="1">VLOOKUP($K3,Data!$A$1:$W$10000,16)-VLOOKUP($K3,Data!$A$1:$W$10000,8)</f>
        <v>6.0000000000000497E-2</v>
      </c>
      <c r="P3" s="216">
        <f ca="1">VLOOKUP($K3,Data!$A$1:$W$10000,7)-VLOOKUP($K3,Data!$A$1:$W$10000,11)</f>
        <v>-2.4999999999999467E-2</v>
      </c>
      <c r="Q3" s="216">
        <f ca="1">VLOOKUP($K3,Data!$A$1:$W$10000,13)-VLOOKUP($K3,Data!$A$1:$W$10000,15)</f>
        <v>9.9999999999999645E-2</v>
      </c>
      <c r="R3" s="216">
        <f ca="1">VLOOKUP($K3,Data!$A$1:$W$10000,13)-VLOOKUP($K3,Data!$A$1:$W$10000,10)</f>
        <v>0.17499999999999982</v>
      </c>
      <c r="S3" s="216">
        <f ca="1">VLOOKUP($K3,Data!$A$1:$W$10000,15)-VLOOKUP($K3,Data!$A$1:$W$10000,10)</f>
        <v>7.5000000000000178E-2</v>
      </c>
      <c r="T3" s="216">
        <f ca="1">VLOOKUP($K3,Data!$A$1:$W$10000,10)-VLOOKUP($K3,Data!$A$1:$W$10000,11)</f>
        <v>0.91500000000000004</v>
      </c>
      <c r="U3" s="176">
        <f ca="1">VLOOKUP($K3,Data!$A$1:$W$10000,5)-VLOOKUP($K3,Data!$A$1:$W$10000,11)</f>
        <v>0.66000000000000014</v>
      </c>
      <c r="V3" s="18"/>
      <c r="W3" s="18"/>
    </row>
    <row r="4" spans="1:50" ht="13.5" thickBot="1" x14ac:dyDescent="0.25">
      <c r="A4" s="225" t="s">
        <v>17</v>
      </c>
      <c r="B4" s="244">
        <f ca="1">VLOOKUP($A$1,Data!$A$1:$W$30000,5)</f>
        <v>5.125</v>
      </c>
      <c r="C4" s="18"/>
      <c r="D4" s="259"/>
      <c r="E4" s="18"/>
      <c r="F4" s="18"/>
      <c r="G4" s="18"/>
      <c r="H4" s="225" t="s">
        <v>19</v>
      </c>
      <c r="I4" s="244">
        <f ca="1">HLOOKUP($A$2,Data!$AB$2:$CV$24,2)</f>
        <v>5.9278571428571434</v>
      </c>
      <c r="J4" s="18"/>
      <c r="K4" s="245">
        <f ca="1">K3-1</f>
        <v>36836</v>
      </c>
      <c r="L4" s="129">
        <f ca="1">VLOOKUP($K4,Data!$A$1:$W$10000,15)-VLOOKUP($K4,Data!$A$1:$W$10000,7)</f>
        <v>1.2450000000000001</v>
      </c>
      <c r="M4" s="216">
        <f ca="1">VLOOKUP($K4,Data!$A$1:$W$10000,15)-VLOOKUP($K4,Data!$A$1:$W$10000,8)</f>
        <v>1.0200000000000005</v>
      </c>
      <c r="N4" s="216">
        <f ca="1">VLOOKUP($K4,Data!$A$1:$W$10000,8)-VLOOKUP($K4,Data!$A$1:$W$10000,7)</f>
        <v>0.22499999999999964</v>
      </c>
      <c r="O4" s="216">
        <f ca="1">VLOOKUP($K4,Data!$A$1:$W$10000,16)-VLOOKUP($K4,Data!$A$1:$W$10000,8)</f>
        <v>0.14000000000000057</v>
      </c>
      <c r="P4" s="216">
        <f ca="1">VLOOKUP($K4,Data!$A$1:$W$10000,7)-VLOOKUP($K4,Data!$A$1:$W$10000,11)</f>
        <v>-6.4999999999999503E-2</v>
      </c>
      <c r="Q4" s="216">
        <f ca="1">VLOOKUP($K4,Data!$A$1:$W$10000,13)-VLOOKUP($K4,Data!$A$1:$W$10000,15)</f>
        <v>9.4999999999999751E-2</v>
      </c>
      <c r="R4" s="216">
        <f ca="1">VLOOKUP($K4,Data!$A$1:$W$10000,13)-VLOOKUP($K4,Data!$A$1:$W$10000,10)</f>
        <v>0.16000000000000014</v>
      </c>
      <c r="S4" s="216">
        <f ca="1">VLOOKUP($K4,Data!$A$1:$W$10000,15)-VLOOKUP($K4,Data!$A$1:$W$10000,10)</f>
        <v>6.5000000000000391E-2</v>
      </c>
      <c r="T4" s="216">
        <f ca="1">VLOOKUP($K4,Data!$A$1:$W$10000,10)-VLOOKUP($K4,Data!$A$1:$W$10000,11)</f>
        <v>1.1150000000000002</v>
      </c>
      <c r="U4" s="176">
        <f ca="1">VLOOKUP($K4,Data!$A$1:$W$10000,5)-VLOOKUP($K4,Data!$A$1:$W$10000,11)</f>
        <v>0.98000000000000043</v>
      </c>
      <c r="V4" s="18"/>
      <c r="W4" s="18"/>
    </row>
    <row r="5" spans="1:50" ht="12" thickBot="1" x14ac:dyDescent="0.25">
      <c r="A5" s="225" t="s">
        <v>18</v>
      </c>
      <c r="B5" s="244">
        <f ca="1">VLOOKUP($B$1,Data!$A$1:$W$30000,5)</f>
        <v>5.2450000000000001</v>
      </c>
      <c r="C5" s="246"/>
      <c r="D5" s="223"/>
      <c r="E5" s="18"/>
      <c r="F5" s="19" t="s">
        <v>12</v>
      </c>
      <c r="G5" s="18"/>
      <c r="H5" s="223">
        <f ca="1">DATE(YEAR($A$1),MONTH($A$1)+1,1)</f>
        <v>36861</v>
      </c>
      <c r="I5" s="247">
        <f ca="1">VLOOKUP(H5,$D$90:$P$101,6)</f>
        <v>-0.32957668491313002</v>
      </c>
      <c r="J5" s="18"/>
      <c r="K5" s="245">
        <f t="shared" ref="K5:K10" ca="1" si="0">K4-1</f>
        <v>36835</v>
      </c>
      <c r="L5" s="129">
        <f ca="1">VLOOKUP($K5,Data!$A$1:$W$10000,15)-VLOOKUP($K5,Data!$A$1:$W$10000,7)</f>
        <v>1.2450000000000001</v>
      </c>
      <c r="M5" s="216">
        <f ca="1">VLOOKUP($K5,Data!$A$1:$W$10000,15)-VLOOKUP($K5,Data!$A$1:$W$10000,8)</f>
        <v>1.0200000000000005</v>
      </c>
      <c r="N5" s="216">
        <f ca="1">VLOOKUP($K5,Data!$A$1:$W$10000,8)-VLOOKUP($K5,Data!$A$1:$W$10000,7)</f>
        <v>0.22499999999999964</v>
      </c>
      <c r="O5" s="216">
        <f ca="1">VLOOKUP($K5,Data!$A$1:$W$10000,16)-VLOOKUP($K5,Data!$A$1:$W$10000,8)</f>
        <v>0.14000000000000057</v>
      </c>
      <c r="P5" s="216">
        <f ca="1">VLOOKUP($K5,Data!$A$1:$W$10000,7)-VLOOKUP($K5,Data!$A$1:$W$10000,11)</f>
        <v>-6.4999999999999503E-2</v>
      </c>
      <c r="Q5" s="216">
        <f ca="1">VLOOKUP($K5,Data!$A$1:$W$10000,13)-VLOOKUP($K5,Data!$A$1:$W$10000,15)</f>
        <v>9.4999999999999751E-2</v>
      </c>
      <c r="R5" s="216">
        <f ca="1">VLOOKUP($K5,Data!$A$1:$W$10000,13)-VLOOKUP($K5,Data!$A$1:$W$10000,10)</f>
        <v>0.16000000000000014</v>
      </c>
      <c r="S5" s="216">
        <f ca="1">VLOOKUP($K5,Data!$A$1:$W$10000,15)-VLOOKUP($K5,Data!$A$1:$W$10000,10)</f>
        <v>6.5000000000000391E-2</v>
      </c>
      <c r="T5" s="216">
        <f ca="1">VLOOKUP($K5,Data!$A$1:$W$10000,10)-VLOOKUP($K5,Data!$A$1:$W$10000,11)</f>
        <v>1.1150000000000002</v>
      </c>
      <c r="U5" s="176">
        <f ca="1">VLOOKUP($K5,Data!$A$1:$W$10000,5)-VLOOKUP($K5,Data!$A$1:$W$10000,11)</f>
        <v>0.98000000000000043</v>
      </c>
      <c r="V5" s="18"/>
      <c r="W5" s="18"/>
    </row>
    <row r="6" spans="1:50" ht="12" thickBot="1" x14ac:dyDescent="0.25">
      <c r="A6" s="225" t="s">
        <v>19</v>
      </c>
      <c r="B6" s="244">
        <f ca="1">HLOOKUP($A$2,Data!$AB$2:$CV$24,3)</f>
        <v>5.0264285714285721</v>
      </c>
      <c r="C6" s="18"/>
      <c r="D6" s="18"/>
      <c r="E6" s="18"/>
      <c r="F6" s="225" t="s">
        <v>17</v>
      </c>
      <c r="G6" s="244">
        <f ca="1">VLOOKUP($A$1,Data!$A$1:$W$30000,17)</f>
        <v>4.9850000000000003</v>
      </c>
      <c r="H6" s="225" t="s">
        <v>175</v>
      </c>
      <c r="I6" s="247">
        <f ca="1">VLOOKUP(H6,$D$90:$P$106,6)</f>
        <v>-0.3457142857142857</v>
      </c>
      <c r="J6" s="18"/>
      <c r="K6" s="245">
        <f t="shared" ca="1" si="0"/>
        <v>36834</v>
      </c>
      <c r="L6" s="129">
        <f ca="1">VLOOKUP($K6,Data!$A$1:$W$10000,15)-VLOOKUP($K6,Data!$A$1:$W$10000,7)</f>
        <v>1.2450000000000001</v>
      </c>
      <c r="M6" s="216">
        <f ca="1">VLOOKUP($K6,Data!$A$1:$W$10000,15)-VLOOKUP($K6,Data!$A$1:$W$10000,8)</f>
        <v>1.0200000000000005</v>
      </c>
      <c r="N6" s="216">
        <f ca="1">VLOOKUP($K6,Data!$A$1:$W$10000,8)-VLOOKUP($K6,Data!$A$1:$W$10000,7)</f>
        <v>0.22499999999999964</v>
      </c>
      <c r="O6" s="216">
        <f ca="1">VLOOKUP($K6,Data!$A$1:$W$10000,16)-VLOOKUP($K6,Data!$A$1:$W$10000,8)</f>
        <v>0.14000000000000057</v>
      </c>
      <c r="P6" s="216">
        <f ca="1">VLOOKUP($K6,Data!$A$1:$W$10000,7)-VLOOKUP($K6,Data!$A$1:$W$10000,11)</f>
        <v>-6.4999999999999503E-2</v>
      </c>
      <c r="Q6" s="216">
        <f ca="1">VLOOKUP($K6,Data!$A$1:$W$10000,13)-VLOOKUP($K6,Data!$A$1:$W$10000,15)</f>
        <v>9.4999999999999751E-2</v>
      </c>
      <c r="R6" s="216">
        <f ca="1">VLOOKUP($K6,Data!$A$1:$W$10000,13)-VLOOKUP($K6,Data!$A$1:$W$10000,10)</f>
        <v>0.16000000000000014</v>
      </c>
      <c r="S6" s="216">
        <f ca="1">VLOOKUP($K6,Data!$A$1:$W$10000,15)-VLOOKUP($K6,Data!$A$1:$W$10000,10)</f>
        <v>6.5000000000000391E-2</v>
      </c>
      <c r="T6" s="216">
        <f ca="1">VLOOKUP($K6,Data!$A$1:$W$10000,10)-VLOOKUP($K6,Data!$A$1:$W$10000,11)</f>
        <v>1.1150000000000002</v>
      </c>
      <c r="U6" s="176">
        <f ca="1">VLOOKUP($K6,Data!$A$1:$W$10000,5)-VLOOKUP($K6,Data!$A$1:$W$10000,11)</f>
        <v>0.98000000000000043</v>
      </c>
      <c r="V6" s="18"/>
      <c r="W6" s="18"/>
    </row>
    <row r="7" spans="1:50" ht="12" thickBot="1" x14ac:dyDescent="0.25">
      <c r="A7" s="223">
        <f ca="1">DATE(YEAR($A$1),MONTH($A$1)+1,1)</f>
        <v>36861</v>
      </c>
      <c r="B7" s="247">
        <f ca="1">VLOOKUP(A7,$D$90:$P$106,10)</f>
        <v>0.4</v>
      </c>
      <c r="C7" s="18"/>
      <c r="D7" s="18"/>
      <c r="E7" s="18" t="s">
        <v>185</v>
      </c>
      <c r="F7" s="225" t="s">
        <v>18</v>
      </c>
      <c r="G7" s="244">
        <f ca="1">VLOOKUP($B$1,Data!$A$1:$W$30000,17)</f>
        <v>5.07</v>
      </c>
      <c r="H7" s="225" t="s">
        <v>176</v>
      </c>
      <c r="I7" s="247">
        <f ca="1">VLOOKUP(H7,$D$90:$P$106,6)</f>
        <v>-0.32206669922077202</v>
      </c>
      <c r="J7" s="18"/>
      <c r="K7" s="245">
        <f t="shared" ca="1" si="0"/>
        <v>36833</v>
      </c>
      <c r="L7" s="129">
        <f ca="1">VLOOKUP($K7,Data!$A$1:$W$10000,15)-VLOOKUP($K7,Data!$A$1:$W$10000,7)</f>
        <v>1.1949999999999994</v>
      </c>
      <c r="M7" s="216">
        <f ca="1">VLOOKUP($K7,Data!$A$1:$W$10000,15)-VLOOKUP($K7,Data!$A$1:$W$10000,8)</f>
        <v>1.0750000000000002</v>
      </c>
      <c r="N7" s="216">
        <f ca="1">VLOOKUP($K7,Data!$A$1:$W$10000,8)-VLOOKUP($K7,Data!$A$1:$W$10000,7)</f>
        <v>0.11999999999999922</v>
      </c>
      <c r="O7" s="216">
        <f ca="1">VLOOKUP($K7,Data!$A$1:$W$10000,16)-VLOOKUP($K7,Data!$A$1:$W$10000,8)</f>
        <v>0.14500000000000046</v>
      </c>
      <c r="P7" s="216">
        <f ca="1">VLOOKUP($K7,Data!$A$1:$W$10000,7)-VLOOKUP($K7,Data!$A$1:$W$10000,11)</f>
        <v>4.0000000000000036E-2</v>
      </c>
      <c r="Q7" s="216">
        <f ca="1">VLOOKUP($K7,Data!$A$1:$W$10000,13)-VLOOKUP($K7,Data!$A$1:$W$10000,15)</f>
        <v>4.0000000000000036E-2</v>
      </c>
      <c r="R7" s="216">
        <f ca="1">VLOOKUP($K7,Data!$A$1:$W$10000,13)-VLOOKUP($K7,Data!$A$1:$W$10000,10)</f>
        <v>0.23499999999999943</v>
      </c>
      <c r="S7" s="216">
        <f ca="1">VLOOKUP($K7,Data!$A$1:$W$10000,15)-VLOOKUP($K7,Data!$A$1:$W$10000,10)</f>
        <v>0.1949999999999994</v>
      </c>
      <c r="T7" s="216">
        <f ca="1">VLOOKUP($K7,Data!$A$1:$W$10000,10)-VLOOKUP($K7,Data!$A$1:$W$10000,11)</f>
        <v>1.04</v>
      </c>
      <c r="U7" s="176">
        <f ca="1">VLOOKUP($K7,Data!$A$1:$W$10000,5)-VLOOKUP($K7,Data!$A$1:$W$10000,11)</f>
        <v>0.89999999999999947</v>
      </c>
      <c r="V7" s="18"/>
      <c r="W7" s="18"/>
      <c r="AU7" s="29"/>
      <c r="AV7" s="29"/>
      <c r="AW7" s="116">
        <v>36617</v>
      </c>
      <c r="AX7" s="1" t="s">
        <v>182</v>
      </c>
    </row>
    <row r="8" spans="1:50" ht="12" thickBot="1" x14ac:dyDescent="0.25">
      <c r="A8" s="225" t="s">
        <v>175</v>
      </c>
      <c r="B8" s="247">
        <f ca="1">VLOOKUP(A8,$D$90:$P$106,10)</f>
        <v>-0.24714285714285714</v>
      </c>
      <c r="C8" s="18"/>
      <c r="D8" s="18"/>
      <c r="E8" s="18"/>
      <c r="F8" s="225" t="s">
        <v>19</v>
      </c>
      <c r="G8" s="244">
        <f ca="1">HLOOKUP($A$2,Data!$AB$2:$CV$24,15)</f>
        <v>4.8978571428571431</v>
      </c>
      <c r="H8" s="18"/>
      <c r="I8" s="18"/>
      <c r="J8" s="18"/>
      <c r="K8" s="245">
        <f t="shared" ca="1" si="0"/>
        <v>36832</v>
      </c>
      <c r="L8" s="129">
        <f ca="1">VLOOKUP($K8,Data!$A$1:$W$10000,15)-VLOOKUP($K8,Data!$A$1:$W$10000,7)</f>
        <v>1.2400000000000002</v>
      </c>
      <c r="M8" s="216">
        <f ca="1">VLOOKUP($K8,Data!$A$1:$W$10000,15)-VLOOKUP($K8,Data!$A$1:$W$10000,8)</f>
        <v>1.0500000000000007</v>
      </c>
      <c r="N8" s="216">
        <f ca="1">VLOOKUP($K8,Data!$A$1:$W$10000,8)-VLOOKUP($K8,Data!$A$1:$W$10000,7)</f>
        <v>0.1899999999999995</v>
      </c>
      <c r="O8" s="216">
        <f ca="1">VLOOKUP($K8,Data!$A$1:$W$10000,16)-VLOOKUP($K8,Data!$A$1:$W$10000,8)</f>
        <v>9.5000000000000639E-2</v>
      </c>
      <c r="P8" s="216">
        <f ca="1">VLOOKUP($K8,Data!$A$1:$W$10000,7)-VLOOKUP($K8,Data!$A$1:$W$10000,11)</f>
        <v>4.9999999999998934E-3</v>
      </c>
      <c r="Q8" s="216">
        <f ca="1">VLOOKUP($K8,Data!$A$1:$W$10000,13)-VLOOKUP($K8,Data!$A$1:$W$10000,15)</f>
        <v>1.9999999999999574E-2</v>
      </c>
      <c r="R8" s="216">
        <f ca="1">VLOOKUP($K8,Data!$A$1:$W$10000,13)-VLOOKUP($K8,Data!$A$1:$W$10000,10)</f>
        <v>0.11500000000000021</v>
      </c>
      <c r="S8" s="216">
        <f ca="1">VLOOKUP($K8,Data!$A$1:$W$10000,15)-VLOOKUP($K8,Data!$A$1:$W$10000,10)</f>
        <v>9.5000000000000639E-2</v>
      </c>
      <c r="T8" s="216">
        <f ca="1">VLOOKUP($K8,Data!$A$1:$W$10000,10)-VLOOKUP($K8,Data!$A$1:$W$10000,11)</f>
        <v>1.1499999999999995</v>
      </c>
      <c r="U8" s="176">
        <f ca="1">VLOOKUP($K8,Data!$A$1:$W$10000,5)-VLOOKUP($K8,Data!$A$1:$W$10000,11)</f>
        <v>0.91500000000000004</v>
      </c>
      <c r="V8" s="18"/>
      <c r="W8" s="18"/>
      <c r="AW8" s="116">
        <f>DATE(YEAR(AW7),MONTH(AW7)+1,1)</f>
        <v>36647</v>
      </c>
      <c r="AX8" s="1" t="s">
        <v>182</v>
      </c>
    </row>
    <row r="9" spans="1:50" ht="12" thickBot="1" x14ac:dyDescent="0.25">
      <c r="A9" s="225" t="s">
        <v>176</v>
      </c>
      <c r="B9" s="247">
        <f ca="1">VLOOKUP(A9,$D$90:$P$106,10)</f>
        <v>0.10700000000000003</v>
      </c>
      <c r="C9" s="18"/>
      <c r="D9" s="18"/>
      <c r="E9" s="18"/>
      <c r="F9" s="248"/>
      <c r="G9" s="249"/>
      <c r="H9" s="18"/>
      <c r="I9" s="18"/>
      <c r="J9" s="18"/>
      <c r="K9" s="245">
        <f t="shared" ca="1" si="0"/>
        <v>36831</v>
      </c>
      <c r="L9" s="129">
        <f ca="1">VLOOKUP($K9,Data!$A$1:$W$10000,15)-VLOOKUP($K9,Data!$A$1:$W$10000,7)</f>
        <v>1.2000000000000002</v>
      </c>
      <c r="M9" s="216">
        <f ca="1">VLOOKUP($K9,Data!$A$1:$W$10000,15)-VLOOKUP($K9,Data!$A$1:$W$10000,8)</f>
        <v>1.0049999999999999</v>
      </c>
      <c r="N9" s="216">
        <f ca="1">VLOOKUP($K9,Data!$A$1:$W$10000,8)-VLOOKUP($K9,Data!$A$1:$W$10000,7)</f>
        <v>0.19500000000000028</v>
      </c>
      <c r="O9" s="216">
        <f ca="1">VLOOKUP($K9,Data!$A$1:$W$10000,16)-VLOOKUP($K9,Data!$A$1:$W$10000,8)</f>
        <v>9.4999999999999751E-2</v>
      </c>
      <c r="P9" s="216">
        <f ca="1">VLOOKUP($K9,Data!$A$1:$W$10000,7)-VLOOKUP($K9,Data!$A$1:$W$10000,11)</f>
        <v>-5.9999999999999609E-2</v>
      </c>
      <c r="Q9" s="216">
        <f ca="1">VLOOKUP($K9,Data!$A$1:$W$10000,13)-VLOOKUP($K9,Data!$A$1:$W$10000,15)</f>
        <v>-2.0000000000000462E-2</v>
      </c>
      <c r="R9" s="216">
        <f ca="1">VLOOKUP($K9,Data!$A$1:$W$10000,13)-VLOOKUP($K9,Data!$A$1:$W$10000,10)</f>
        <v>0.13999999999999968</v>
      </c>
      <c r="S9" s="216">
        <f ca="1">VLOOKUP($K9,Data!$A$1:$W$10000,15)-VLOOKUP($K9,Data!$A$1:$W$10000,10)</f>
        <v>0.16000000000000014</v>
      </c>
      <c r="T9" s="216">
        <f ca="1">VLOOKUP($K9,Data!$A$1:$W$10000,10)-VLOOKUP($K9,Data!$A$1:$W$10000,11)</f>
        <v>0.98000000000000043</v>
      </c>
      <c r="U9" s="176">
        <f ca="1">VLOOKUP($K9,Data!$A$1:$W$10000,5)-VLOOKUP($K9,Data!$A$1:$W$10000,11)</f>
        <v>0.4350000000000005</v>
      </c>
      <c r="V9" s="18"/>
      <c r="W9" s="18"/>
      <c r="AW9" s="116">
        <f t="shared" ref="AW9:AW30" si="1">DATE(YEAR(AW8),MONTH(AW8)+1,1)</f>
        <v>36678</v>
      </c>
      <c r="AX9" s="1" t="s">
        <v>182</v>
      </c>
    </row>
    <row r="10" spans="1:50" ht="12" thickBot="1" x14ac:dyDescent="0.25">
      <c r="A10" s="18"/>
      <c r="B10" s="28"/>
      <c r="C10" s="18"/>
      <c r="D10" s="18"/>
      <c r="E10" s="18"/>
      <c r="F10" s="18"/>
      <c r="G10" s="18"/>
      <c r="H10" s="18"/>
      <c r="I10" s="18"/>
      <c r="J10" s="18"/>
      <c r="K10" s="250">
        <f t="shared" ca="1" si="0"/>
        <v>36830</v>
      </c>
      <c r="L10" s="251">
        <f ca="1">VLOOKUP($K10,Data!$A$1:$W$10000,15)-VLOOKUP($K10,Data!$A$1:$W$10000,7)</f>
        <v>0.97500000000000053</v>
      </c>
      <c r="M10" s="252">
        <f ca="1">VLOOKUP($K10,Data!$A$1:$W$10000,15)-VLOOKUP($K10,Data!$A$1:$W$10000,8)</f>
        <v>0.83000000000000007</v>
      </c>
      <c r="N10" s="252">
        <f ca="1">VLOOKUP($K10,Data!$A$1:$W$10000,8)-VLOOKUP($K10,Data!$A$1:$W$10000,7)</f>
        <v>0.14500000000000046</v>
      </c>
      <c r="O10" s="252">
        <f ca="1">VLOOKUP($K10,Data!$A$1:$W$10000,16)-VLOOKUP($K10,Data!$A$1:$W$10000,8)</f>
        <v>4.4999999999999929E-2</v>
      </c>
      <c r="P10" s="252">
        <f ca="1">VLOOKUP($K10,Data!$A$1:$W$10000,7)-VLOOKUP($K10,Data!$A$1:$W$10000,11)</f>
        <v>1.9999999999999574E-2</v>
      </c>
      <c r="Q10" s="252">
        <f ca="1">VLOOKUP($K10,Data!$A$1:$W$10000,13)-VLOOKUP($K10,Data!$A$1:$W$10000,15)</f>
        <v>0.13499999999999979</v>
      </c>
      <c r="R10" s="252">
        <f ca="1">VLOOKUP($K10,Data!$A$1:$W$10000,13)-VLOOKUP($K10,Data!$A$1:$W$10000,10)</f>
        <v>0.33499999999999996</v>
      </c>
      <c r="S10" s="252">
        <f ca="1">VLOOKUP($K10,Data!$A$1:$W$10000,15)-VLOOKUP($K10,Data!$A$1:$W$10000,10)</f>
        <v>0.20000000000000018</v>
      </c>
      <c r="T10" s="252">
        <f ca="1">VLOOKUP($K10,Data!$A$1:$W$10000,10)-VLOOKUP($K10,Data!$A$1:$W$10000,11)</f>
        <v>0.79499999999999993</v>
      </c>
      <c r="U10" s="253">
        <f ca="1">VLOOKUP($K10,Data!$A$1:$W$10000,5)-VLOOKUP($K10,Data!$A$1:$W$10000,11)</f>
        <v>0.25</v>
      </c>
      <c r="V10" s="18"/>
      <c r="W10" s="18"/>
      <c r="AW10" s="116">
        <f t="shared" si="1"/>
        <v>36708</v>
      </c>
      <c r="AX10" s="1" t="s">
        <v>182</v>
      </c>
    </row>
    <row r="11" spans="1:50" ht="12" thickBot="1" x14ac:dyDescent="0.25">
      <c r="A11" s="18"/>
      <c r="B11" s="2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16"/>
      <c r="S11" s="18"/>
      <c r="T11" s="18"/>
      <c r="U11" s="261"/>
      <c r="V11" s="18"/>
      <c r="W11" s="18"/>
      <c r="AW11" s="116">
        <f t="shared" si="1"/>
        <v>36739</v>
      </c>
      <c r="AX11" s="1" t="s">
        <v>182</v>
      </c>
    </row>
    <row r="12" spans="1:50" ht="12" thickBot="1" x14ac:dyDescent="0.25">
      <c r="A12" s="18"/>
      <c r="B12" s="28"/>
      <c r="C12" s="18"/>
      <c r="D12" s="18"/>
      <c r="E12" s="18"/>
      <c r="F12" s="18"/>
      <c r="G12" s="18"/>
      <c r="H12" s="18"/>
      <c r="I12" s="18"/>
      <c r="J12" s="18"/>
      <c r="K12" s="234" t="s">
        <v>183</v>
      </c>
      <c r="L12" s="235" t="s">
        <v>27</v>
      </c>
      <c r="M12" s="221" t="s">
        <v>37</v>
      </c>
      <c r="N12" s="221" t="s">
        <v>68</v>
      </c>
      <c r="O12" s="221" t="s">
        <v>79</v>
      </c>
      <c r="P12" s="221" t="s">
        <v>159</v>
      </c>
      <c r="Q12" s="221" t="s">
        <v>69</v>
      </c>
      <c r="R12" s="236" t="s">
        <v>70</v>
      </c>
      <c r="S12" s="237" t="s">
        <v>156</v>
      </c>
      <c r="T12" s="221" t="s">
        <v>174</v>
      </c>
      <c r="U12" s="260" t="s">
        <v>187</v>
      </c>
      <c r="V12" s="222" t="s">
        <v>186</v>
      </c>
      <c r="W12" s="18"/>
      <c r="AW12" s="116">
        <f t="shared" si="1"/>
        <v>36770</v>
      </c>
      <c r="AX12" s="1" t="s">
        <v>182</v>
      </c>
    </row>
    <row r="13" spans="1:50" x14ac:dyDescent="0.2">
      <c r="A13" s="18"/>
      <c r="B13" s="28"/>
      <c r="C13" s="18"/>
      <c r="D13" s="18"/>
      <c r="E13" s="18"/>
      <c r="F13" s="18"/>
      <c r="G13" s="18"/>
      <c r="H13" s="18"/>
      <c r="I13" s="18"/>
      <c r="J13" s="18"/>
      <c r="K13" s="200">
        <f ca="1">DATE(YEAR($A$1),MONTH($A$1)+1,1)</f>
        <v>36861</v>
      </c>
      <c r="L13" s="129">
        <f ca="1">VLOOKUP($K13,$D$91:$P$106,7)-VLOOKUP($K13,$D$91:$P$106,3)</f>
        <v>0.72</v>
      </c>
      <c r="M13" s="216">
        <f ca="1">VLOOKUP($K13,$D$91:$P$106,7)-VLOOKUP($K13,$D$91:$P$106,4)</f>
        <v>0.60499999999999998</v>
      </c>
      <c r="N13" s="216">
        <f ca="1">VLOOKUP($K13,$D$91:$P$106,4)-VLOOKUP($K13,$D$91:$P$106,3)</f>
        <v>0.11499999999999999</v>
      </c>
      <c r="O13" s="216">
        <f ca="1">VLOOKUP($K13,$D$91:$P$106,13)-VLOOKUP($K13,$D$91:$P$106,4)</f>
        <v>4.250000000000001E-2</v>
      </c>
      <c r="P13" s="216">
        <f ca="1">VLOOKUP($K13,$D$91:$P$106,3)-VLOOKUP($K13,$D$91:$P$106,5)</f>
        <v>3.7499999999999978E-2</v>
      </c>
      <c r="Q13" s="216">
        <f ca="1">VLOOKUP($K13,$D$91:$P$106,9)-VLOOKUP($K13,$D$91:$P$106,7)</f>
        <v>0.25999999999999995</v>
      </c>
      <c r="R13" s="216">
        <f ca="1">VLOOKUP($K13,$D$91:$P$106,9)-VLOOKUP($K13,$D$91:$P$106,8)</f>
        <v>0.29249999999999998</v>
      </c>
      <c r="S13" s="216">
        <f ca="1">VLOOKUP($K13,$D$91:$P$106,7)-VLOOKUP($K13,$D$91:$P$106,8)</f>
        <v>3.2500000000000029E-2</v>
      </c>
      <c r="T13" s="216">
        <f ca="1">VLOOKUP($K13,$D$91:$P$106,8)-VLOOKUP($K13,$D$91:$P$106,5)</f>
        <v>0.72499999999999998</v>
      </c>
      <c r="U13" s="254">
        <f ca="1">VLOOKUP($K13,$D$91:$P$106,10)-VLOOKUP($K13,$D$91:$P$106,5)</f>
        <v>0.6925</v>
      </c>
      <c r="V13" s="176">
        <f ca="1">VLOOKUP($K13,$D$91:$P$106,6)-VLOOKUP($K13,$D$91:$P$106,5)</f>
        <v>-3.7076684913130042E-2</v>
      </c>
      <c r="W13" s="18"/>
      <c r="AW13" s="116">
        <f t="shared" si="1"/>
        <v>36800</v>
      </c>
      <c r="AX13" s="1" t="s">
        <v>182</v>
      </c>
    </row>
    <row r="14" spans="1:50" x14ac:dyDescent="0.2">
      <c r="A14" s="18"/>
      <c r="B14" s="28"/>
      <c r="C14" s="18"/>
      <c r="D14" s="18"/>
      <c r="E14" s="18"/>
      <c r="F14" s="18"/>
      <c r="G14" s="18"/>
      <c r="H14" s="18"/>
      <c r="I14" s="18"/>
      <c r="J14" s="18"/>
      <c r="K14" s="239" t="s">
        <v>175</v>
      </c>
      <c r="L14" s="129">
        <f ca="1">VLOOKUP($K14,$D$91:$P$106,7)-VLOOKUP($K14,$D$91:$P$106,3)</f>
        <v>0.99821428571428572</v>
      </c>
      <c r="M14" s="216">
        <f ca="1">VLOOKUP($K14,$D$91:$P$106,7)-VLOOKUP($K14,$D$91:$P$106,4)</f>
        <v>0.71214285714285719</v>
      </c>
      <c r="N14" s="216">
        <f ca="1">VLOOKUP($K14,$D$91:$P$106,4)-VLOOKUP($K14,$D$91:$P$106,3)</f>
        <v>0.28607142857142853</v>
      </c>
      <c r="O14" s="216">
        <f ca="1">VLOOKUP($K14,$D$91:$P$106,13)-VLOOKUP($K14,$D$91:$P$106,4)</f>
        <v>6.7857142857142894E-2</v>
      </c>
      <c r="P14" s="216">
        <f ca="1">VLOOKUP($K14,$D$91:$P$106,3)-VLOOKUP($K14,$D$91:$P$106,5)</f>
        <v>0.17642857142857149</v>
      </c>
      <c r="Q14" s="216">
        <f ca="1">VLOOKUP($K14,$D$91:$P$106,9)-VLOOKUP($K14,$D$91:$P$106,7)</f>
        <v>7.6428571428571401E-2</v>
      </c>
      <c r="R14" s="216">
        <f ca="1">VLOOKUP($K14,$D$91:$P$106,9)-VLOOKUP($K14,$D$91:$P$106,8)</f>
        <v>0.33107142857142852</v>
      </c>
      <c r="S14" s="216">
        <f ca="1">VLOOKUP($K14,$D$91:$P$106,7)-VLOOKUP($K14,$D$91:$P$106,8)</f>
        <v>0.25464285714285712</v>
      </c>
      <c r="T14" s="216">
        <f ca="1">VLOOKUP($K14,$D$91:$P$106,8)-VLOOKUP($K14,$D$91:$P$106,5)</f>
        <v>0.92000000000000015</v>
      </c>
      <c r="U14" s="216">
        <f ca="1">VLOOKUP($K14,$D$91:$P$106,10)-VLOOKUP($K14,$D$91:$P$106,5)</f>
        <v>0.35035714285714292</v>
      </c>
      <c r="V14" s="176">
        <f ca="1">VLOOKUP($K14,$D$91:$P$106,6)-VLOOKUP($K14,$D$91:$P$106,5)</f>
        <v>0.25178571428571433</v>
      </c>
      <c r="W14" s="18"/>
      <c r="AW14" s="116">
        <f t="shared" si="1"/>
        <v>36831</v>
      </c>
      <c r="AX14" s="1" t="s">
        <v>176</v>
      </c>
    </row>
    <row r="15" spans="1:50" ht="12" thickBot="1" x14ac:dyDescent="0.25">
      <c r="A15" s="18"/>
      <c r="B15" s="28"/>
      <c r="C15" s="18"/>
      <c r="D15" s="18"/>
      <c r="E15" s="18"/>
      <c r="F15" s="18"/>
      <c r="G15" s="18"/>
      <c r="H15" s="18"/>
      <c r="I15" s="18"/>
      <c r="J15" s="18"/>
      <c r="K15" s="240" t="s">
        <v>176</v>
      </c>
      <c r="L15" s="251">
        <f ca="1">VLOOKUP($K15,$D$91:$P$106,7)-VLOOKUP($K15,$D$91:$P$106,3)</f>
        <v>0.57099999999999995</v>
      </c>
      <c r="M15" s="252">
        <f ca="1">VLOOKUP($K15,$D$91:$P$106,7)-VLOOKUP($K15,$D$91:$P$106,4)</f>
        <v>0.40949999999999998</v>
      </c>
      <c r="N15" s="252">
        <f ca="1">VLOOKUP($K15,$D$91:$P$106,4)-VLOOKUP($K15,$D$91:$P$106,3)</f>
        <v>0.16149999999999998</v>
      </c>
      <c r="O15" s="252">
        <f ca="1">VLOOKUP($K15,$D$91:$P$106,13)-VLOOKUP($K15,$D$91:$P$106,4)</f>
        <v>3.8000000000000006E-2</v>
      </c>
      <c r="P15" s="252">
        <f ca="1">VLOOKUP($K15,$D$91:$P$106,3)-VLOOKUP($K15,$D$91:$P$106,5)</f>
        <v>3.8000000000000034E-2</v>
      </c>
      <c r="Q15" s="252">
        <f ca="1">VLOOKUP($K15,$D$91:$P$106,9)-VLOOKUP($K15,$D$91:$P$106,7)</f>
        <v>0.21500000000000008</v>
      </c>
      <c r="R15" s="252">
        <f ca="1">VLOOKUP($K15,$D$91:$P$106,9)-VLOOKUP($K15,$D$91:$P$106,8)</f>
        <v>0.20700000000000007</v>
      </c>
      <c r="S15" s="252">
        <f ca="1">VLOOKUP($K15,$D$91:$P$106,7)-VLOOKUP($K15,$D$91:$P$106,8)</f>
        <v>-8.0000000000000071E-3</v>
      </c>
      <c r="T15" s="252">
        <f ca="1">VLOOKUP($K15,$D$91:$P$106,8)-VLOOKUP($K15,$D$91:$P$106,5)</f>
        <v>0.61699999999999999</v>
      </c>
      <c r="U15" s="252">
        <f ca="1">VLOOKUP($K15,$D$91:$P$106,10)-VLOOKUP($K15,$D$91:$P$106,5)</f>
        <v>0.44650000000000006</v>
      </c>
      <c r="V15" s="253">
        <f ca="1">VLOOKUP($K15,$D$91:$P$106,6)-VLOOKUP($K15,$D$91:$P$106,5)</f>
        <v>1.7433300779228E-2</v>
      </c>
      <c r="W15" s="18"/>
      <c r="AW15" s="116">
        <f t="shared" si="1"/>
        <v>36861</v>
      </c>
      <c r="AX15" s="1" t="s">
        <v>176</v>
      </c>
    </row>
    <row r="16" spans="1:50" x14ac:dyDescent="0.2">
      <c r="A16" s="18"/>
      <c r="B16" s="2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16"/>
      <c r="S16" s="18"/>
      <c r="T16" s="18"/>
      <c r="U16" s="18"/>
      <c r="V16" s="18"/>
      <c r="W16" s="18"/>
      <c r="AW16" s="116">
        <f t="shared" si="1"/>
        <v>36892</v>
      </c>
      <c r="AX16" s="1" t="s">
        <v>176</v>
      </c>
    </row>
    <row r="17" spans="1:50" ht="12" thickBot="1" x14ac:dyDescent="0.25">
      <c r="A17" s="18"/>
      <c r="B17" s="2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16"/>
      <c r="S17" s="18"/>
      <c r="T17" s="18"/>
      <c r="U17" s="18"/>
      <c r="V17" s="18"/>
      <c r="W17" s="18"/>
      <c r="AW17" s="116">
        <f t="shared" si="1"/>
        <v>36923</v>
      </c>
      <c r="AX17" s="1" t="s">
        <v>176</v>
      </c>
    </row>
    <row r="18" spans="1:50" ht="12" thickBot="1" x14ac:dyDescent="0.25">
      <c r="A18" s="18"/>
      <c r="B18" s="255" t="s">
        <v>13</v>
      </c>
      <c r="C18" s="18"/>
      <c r="D18" s="18"/>
      <c r="E18" s="19" t="s">
        <v>22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77"/>
      <c r="S18" s="18"/>
      <c r="T18" s="18"/>
      <c r="U18" s="28"/>
      <c r="V18" s="18"/>
      <c r="W18" s="18"/>
      <c r="AW18" s="116">
        <f t="shared" si="1"/>
        <v>36951</v>
      </c>
      <c r="AX18" s="1" t="s">
        <v>176</v>
      </c>
    </row>
    <row r="19" spans="1:50" ht="12" thickBot="1" x14ac:dyDescent="0.25">
      <c r="A19" s="18"/>
      <c r="B19" s="256">
        <f ca="1">($B$4*[2]Data!$AC$35)+[2]Data!$AD$35+[2]Data!$AE$35</f>
        <v>7.5249999999999997E-2</v>
      </c>
      <c r="C19" s="18"/>
      <c r="D19" s="18"/>
      <c r="E19" s="225" t="s">
        <v>17</v>
      </c>
      <c r="F19" s="244">
        <f ca="1">VLOOKUP($A$1,Data!$A$1:$W$30000,12)</f>
        <v>5.17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8"/>
      <c r="V19" s="18"/>
      <c r="W19" s="18"/>
      <c r="AW19" s="116">
        <f t="shared" si="1"/>
        <v>36982</v>
      </c>
      <c r="AX19" s="1" t="s">
        <v>182</v>
      </c>
    </row>
    <row r="20" spans="1:50" ht="12" thickBot="1" x14ac:dyDescent="0.25">
      <c r="A20" s="18"/>
      <c r="B20" s="28"/>
      <c r="C20" s="18"/>
      <c r="D20" s="18"/>
      <c r="E20" s="225" t="s">
        <v>18</v>
      </c>
      <c r="F20" s="244">
        <f ca="1">VLOOKUP($B$1,Data!$A$1:$W$30000,12)</f>
        <v>5.3250000000000002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AW20" s="116">
        <f t="shared" si="1"/>
        <v>37012</v>
      </c>
      <c r="AX20" s="1" t="s">
        <v>182</v>
      </c>
    </row>
    <row r="21" spans="1:50" ht="12" thickBot="1" x14ac:dyDescent="0.25">
      <c r="A21" s="18"/>
      <c r="B21" s="28"/>
      <c r="C21" s="18"/>
      <c r="D21" s="18"/>
      <c r="E21" s="225" t="s">
        <v>19</v>
      </c>
      <c r="F21" s="244">
        <f ca="1">HLOOKUP($A$2,Data!$AB$2:$CV$24,10)</f>
        <v>5.0949999999999998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AW21" s="116">
        <f t="shared" si="1"/>
        <v>37043</v>
      </c>
      <c r="AX21" s="1" t="s">
        <v>182</v>
      </c>
    </row>
    <row r="22" spans="1:50" ht="12" thickBot="1" x14ac:dyDescent="0.25">
      <c r="A22" s="18"/>
      <c r="B22" s="28"/>
      <c r="C22" s="18"/>
      <c r="D22" s="18"/>
      <c r="E22" s="248"/>
      <c r="F22" s="24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AW22" s="116">
        <f t="shared" si="1"/>
        <v>37073</v>
      </c>
      <c r="AX22" s="1" t="s">
        <v>182</v>
      </c>
    </row>
    <row r="23" spans="1:50" x14ac:dyDescent="0.2">
      <c r="A23" s="18"/>
      <c r="B23" s="28"/>
      <c r="C23" s="18"/>
      <c r="D23" s="18"/>
      <c r="E23" s="18"/>
      <c r="F23" s="18"/>
      <c r="G23" s="18"/>
      <c r="H23" s="30" t="s">
        <v>40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AW23" s="116">
        <f t="shared" si="1"/>
        <v>37104</v>
      </c>
      <c r="AX23" s="1" t="s">
        <v>182</v>
      </c>
    </row>
    <row r="24" spans="1:50" ht="12" thickBot="1" x14ac:dyDescent="0.25">
      <c r="A24" s="18"/>
      <c r="B24" s="28"/>
      <c r="C24" s="18"/>
      <c r="D24" s="18"/>
      <c r="E24" s="18"/>
      <c r="F24" s="18"/>
      <c r="G24" s="18"/>
      <c r="H24" s="256">
        <f ca="1">($G$6*[2]Data!$AC$37*[2]Data!$AF$37)+[2]Data!$AE$37</f>
        <v>6.6390267450000012E-2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AW24" s="116">
        <f t="shared" si="1"/>
        <v>37135</v>
      </c>
      <c r="AX24" s="1" t="s">
        <v>182</v>
      </c>
    </row>
    <row r="25" spans="1:50" x14ac:dyDescent="0.2">
      <c r="A25" s="18"/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AW25" s="116">
        <f t="shared" si="1"/>
        <v>37165</v>
      </c>
      <c r="AX25" s="1" t="s">
        <v>182</v>
      </c>
    </row>
    <row r="26" spans="1:50" ht="12" thickBot="1" x14ac:dyDescent="0.25">
      <c r="A26" s="18"/>
      <c r="B26" s="2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 t="s">
        <v>9</v>
      </c>
      <c r="O26" s="18"/>
      <c r="P26" s="18"/>
      <c r="Q26" s="18"/>
      <c r="R26" s="18"/>
      <c r="S26" s="18"/>
      <c r="T26" s="18"/>
      <c r="U26" s="18"/>
      <c r="V26" s="18"/>
      <c r="W26" s="18"/>
      <c r="AW26" s="116">
        <f t="shared" si="1"/>
        <v>37196</v>
      </c>
      <c r="AX26" s="1" t="s">
        <v>176</v>
      </c>
    </row>
    <row r="27" spans="1:50" ht="12" thickBot="1" x14ac:dyDescent="0.25">
      <c r="A27" s="18"/>
      <c r="B27" s="2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25" t="s">
        <v>17</v>
      </c>
      <c r="O27" s="244">
        <f ca="1">VLOOKUP($A$1,Data!$A$1:$W$30000,6)</f>
        <v>4.32</v>
      </c>
      <c r="P27" s="18"/>
      <c r="Q27" s="18"/>
      <c r="R27" s="268"/>
      <c r="S27" s="269" t="s">
        <v>191</v>
      </c>
      <c r="T27" s="270" t="s">
        <v>194</v>
      </c>
      <c r="U27" s="18"/>
      <c r="V27" s="18"/>
      <c r="W27" s="18"/>
      <c r="AW27" s="116">
        <f t="shared" si="1"/>
        <v>37226</v>
      </c>
      <c r="AX27" s="1" t="s">
        <v>176</v>
      </c>
    </row>
    <row r="28" spans="1:50" ht="12" thickBot="1" x14ac:dyDescent="0.25">
      <c r="A28" s="18"/>
      <c r="B28" s="2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25" t="s">
        <v>18</v>
      </c>
      <c r="O28" s="244">
        <f ca="1">VLOOKUP($B$1,Data!$A$1:$W$30000,6)</f>
        <v>4.18</v>
      </c>
      <c r="P28" s="18"/>
      <c r="Q28" s="18"/>
      <c r="R28" s="211" t="s">
        <v>192</v>
      </c>
      <c r="S28" s="271">
        <f ca="1">($O$27*0.033)+0.025</f>
        <v>0.16756000000000001</v>
      </c>
      <c r="T28" s="272">
        <f ca="1">$X$57-$O$27</f>
        <v>0.16000000000000014</v>
      </c>
      <c r="U28" s="18"/>
      <c r="V28" s="18"/>
      <c r="W28" s="18"/>
      <c r="AW28" s="116">
        <f t="shared" si="1"/>
        <v>37257</v>
      </c>
      <c r="AX28" s="1" t="s">
        <v>176</v>
      </c>
    </row>
    <row r="29" spans="1:50" ht="12" thickBot="1" x14ac:dyDescent="0.25">
      <c r="A29" s="18"/>
      <c r="B29" s="28"/>
      <c r="C29" s="18"/>
      <c r="D29" s="18"/>
      <c r="E29" s="18"/>
      <c r="F29" s="18"/>
      <c r="G29" s="18"/>
      <c r="H29" s="18"/>
      <c r="I29" s="18"/>
      <c r="J29" s="18"/>
      <c r="K29" s="18"/>
      <c r="L29" s="19" t="s">
        <v>59</v>
      </c>
      <c r="M29" s="18"/>
      <c r="N29" s="225" t="s">
        <v>19</v>
      </c>
      <c r="O29" s="244">
        <f ca="1">HLOOKUP($A$2,Data!$AB$2:$CV$24,4)</f>
        <v>4.1021428571428569</v>
      </c>
      <c r="P29" s="25" t="s">
        <v>7</v>
      </c>
      <c r="Q29" s="18"/>
      <c r="R29" s="212" t="s">
        <v>193</v>
      </c>
      <c r="S29" s="273">
        <f ca="1">($O$27*0.0425)+0.025</f>
        <v>0.20860000000000001</v>
      </c>
      <c r="T29" s="274">
        <f ca="1">$X$57-$O$27</f>
        <v>0.16000000000000014</v>
      </c>
      <c r="U29" s="18"/>
      <c r="V29" s="18"/>
      <c r="W29" s="18"/>
      <c r="AW29" s="116">
        <f t="shared" si="1"/>
        <v>37288</v>
      </c>
      <c r="AX29" s="1" t="s">
        <v>176</v>
      </c>
    </row>
    <row r="30" spans="1:50" ht="12" thickBot="1" x14ac:dyDescent="0.25">
      <c r="A30" s="18"/>
      <c r="B30" s="28"/>
      <c r="C30" s="18"/>
      <c r="D30" s="30" t="s">
        <v>39</v>
      </c>
      <c r="E30" s="18"/>
      <c r="F30" s="18"/>
      <c r="G30" s="18"/>
      <c r="H30" s="18"/>
      <c r="I30" s="30" t="s">
        <v>14</v>
      </c>
      <c r="J30" s="18"/>
      <c r="K30" s="18"/>
      <c r="L30" s="225" t="s">
        <v>17</v>
      </c>
      <c r="M30" s="244">
        <f ca="1">VLOOKUP($A$1,Data!$A$1:$W$30000,11)</f>
        <v>4.4649999999999999</v>
      </c>
      <c r="N30" s="223"/>
      <c r="O30" s="249"/>
      <c r="P30" s="225" t="s">
        <v>17</v>
      </c>
      <c r="Q30" s="244">
        <f ca="1">VLOOKUP($A$1,Data!$A$1:$W$30000,18)</f>
        <v>4.4649999999999999</v>
      </c>
      <c r="R30" s="18"/>
      <c r="S30" s="18"/>
      <c r="T30" s="18"/>
      <c r="U30" s="18"/>
      <c r="V30" s="18"/>
      <c r="W30" s="18"/>
      <c r="AW30" s="116">
        <f t="shared" si="1"/>
        <v>37316</v>
      </c>
      <c r="AX30" s="1" t="s">
        <v>176</v>
      </c>
    </row>
    <row r="31" spans="1:50" ht="12" thickBot="1" x14ac:dyDescent="0.25">
      <c r="A31" s="18"/>
      <c r="B31" s="28"/>
      <c r="C31" s="18"/>
      <c r="D31" s="257">
        <f ca="1">($G$6*[2]Data!$AC$36*[2]Data!$AF$36)+[2]Data!$AE$36</f>
        <v>0.1348776371</v>
      </c>
      <c r="E31" s="18"/>
      <c r="F31" s="18"/>
      <c r="G31" s="18"/>
      <c r="H31" s="18"/>
      <c r="I31" s="256">
        <f ca="1">($M$30*[2]Data!$AC$35)+[2]Data!$AD$35+[2]Data!$AE$35</f>
        <v>6.970599999999999E-2</v>
      </c>
      <c r="J31" s="18"/>
      <c r="K31" s="18"/>
      <c r="L31" s="225" t="s">
        <v>18</v>
      </c>
      <c r="M31" s="244">
        <f ca="1">VLOOKUP($B$1,Data!$A$1:$W$30000,11)</f>
        <v>4.2649999999999997</v>
      </c>
      <c r="N31" s="18"/>
      <c r="O31" s="18"/>
      <c r="P31" s="225" t="s">
        <v>18</v>
      </c>
      <c r="Q31" s="244">
        <f ca="1">VLOOKUP($B$1,Data!$A$1:$W$30000,18)</f>
        <v>4.2649999999999997</v>
      </c>
      <c r="R31" s="18"/>
      <c r="S31" s="18"/>
      <c r="T31" s="18"/>
      <c r="U31" s="18"/>
      <c r="V31" s="18"/>
      <c r="W31" s="18"/>
    </row>
    <row r="32" spans="1:50" ht="12" thickBot="1" x14ac:dyDescent="0.25">
      <c r="A32" s="18"/>
      <c r="B32" s="28"/>
      <c r="C32" s="18"/>
      <c r="D32" s="18"/>
      <c r="E32" s="18"/>
      <c r="F32" s="18"/>
      <c r="G32" s="18"/>
      <c r="H32" s="18"/>
      <c r="I32" s="18"/>
      <c r="J32" s="18"/>
      <c r="K32" s="18"/>
      <c r="L32" s="225" t="s">
        <v>19</v>
      </c>
      <c r="M32" s="244">
        <f ca="1">HLOOKUP($A$2,Data!$AB$2:$CV$24,9)</f>
        <v>4.1907142857142858</v>
      </c>
      <c r="N32" s="19" t="s">
        <v>8</v>
      </c>
      <c r="O32" s="18"/>
      <c r="P32" s="225" t="s">
        <v>19</v>
      </c>
      <c r="Q32" s="244">
        <f ca="1">HLOOKUP($A$2,Data!$AB$2:$CV$24,16)</f>
        <v>4.1907142857142858</v>
      </c>
      <c r="R32" s="18"/>
      <c r="S32" s="18"/>
      <c r="T32" s="18"/>
      <c r="U32" s="18"/>
      <c r="V32" s="18"/>
      <c r="W32" s="18"/>
    </row>
    <row r="33" spans="1:23" ht="12" thickBot="1" x14ac:dyDescent="0.25">
      <c r="A33" s="18"/>
      <c r="B33" s="28"/>
      <c r="C33" s="18"/>
      <c r="D33" s="18"/>
      <c r="E33" s="18"/>
      <c r="F33" s="18"/>
      <c r="G33" s="18"/>
      <c r="H33" s="18"/>
      <c r="I33" s="18"/>
      <c r="J33" s="18"/>
      <c r="K33" s="18"/>
      <c r="L33" s="223">
        <f ca="1">DATE(YEAR($A$1),MONTH($A$1)+1,1)</f>
        <v>36861</v>
      </c>
      <c r="M33" s="247">
        <f ca="1">VLOOKUP(L33,$D$90:$P$106,5)</f>
        <v>-0.29249999999999998</v>
      </c>
      <c r="N33" s="225" t="s">
        <v>17</v>
      </c>
      <c r="O33" s="244">
        <f ca="1">VLOOKUP($A$1,Data!$A$1:$W$30000,14)</f>
        <v>4.4450000000000003</v>
      </c>
      <c r="P33" s="223"/>
      <c r="Q33" s="249"/>
      <c r="R33" s="18"/>
      <c r="S33" s="18"/>
      <c r="T33" s="18"/>
      <c r="U33" s="18"/>
      <c r="V33" s="18"/>
      <c r="W33" s="18"/>
    </row>
    <row r="34" spans="1:23" ht="12" thickBot="1" x14ac:dyDescent="0.25">
      <c r="A34" s="18"/>
      <c r="B34" s="28"/>
      <c r="C34" s="18"/>
      <c r="D34" s="30" t="s">
        <v>41</v>
      </c>
      <c r="E34" s="18"/>
      <c r="F34" s="18"/>
      <c r="G34" s="18"/>
      <c r="H34" s="18"/>
      <c r="I34" s="18"/>
      <c r="J34" s="18"/>
      <c r="K34" s="18"/>
      <c r="L34" s="225" t="s">
        <v>175</v>
      </c>
      <c r="M34" s="247">
        <f ca="1">VLOOKUP(L34,$D$90:$P$106,5)</f>
        <v>-0.59750000000000003</v>
      </c>
      <c r="N34" s="225" t="s">
        <v>18</v>
      </c>
      <c r="O34" s="244">
        <f ca="1">VLOOKUP($B$1,Data!$A$1:$W$30000,14)</f>
        <v>4.21</v>
      </c>
      <c r="P34" s="177"/>
      <c r="Q34" s="18"/>
      <c r="R34" s="18"/>
      <c r="S34" s="18"/>
      <c r="T34" s="18"/>
      <c r="U34" s="18"/>
      <c r="V34" s="18"/>
      <c r="W34" s="18"/>
    </row>
    <row r="35" spans="1:23" ht="12" thickBot="1" x14ac:dyDescent="0.25">
      <c r="A35" s="18"/>
      <c r="B35" s="28"/>
      <c r="C35" s="18"/>
      <c r="D35" s="257">
        <f ca="1">($G$6*[2]Data!$AC$38*[2]Data!$AF$38)+[2]Data!$AE$38</f>
        <v>7.8187369650000005E-2</v>
      </c>
      <c r="E35" s="18"/>
      <c r="F35" s="18"/>
      <c r="G35" s="18"/>
      <c r="H35" s="18"/>
      <c r="I35" s="18"/>
      <c r="J35" s="18"/>
      <c r="K35" s="18"/>
      <c r="L35" s="225" t="s">
        <v>176</v>
      </c>
      <c r="M35" s="247">
        <f ca="1">VLOOKUP(L35,$D$90:$P$106,5)</f>
        <v>-0.33950000000000002</v>
      </c>
      <c r="N35" s="225" t="s">
        <v>19</v>
      </c>
      <c r="O35" s="244">
        <f ca="1">HLOOKUP($A$2,Data!$AB$2:$CV$24,12)</f>
        <v>4.100714285714286</v>
      </c>
      <c r="P35" s="177"/>
      <c r="Q35" s="18"/>
      <c r="R35" s="18"/>
      <c r="S35" s="18"/>
      <c r="T35" s="18"/>
      <c r="U35" s="18"/>
      <c r="V35" s="18"/>
      <c r="W35" s="18"/>
    </row>
    <row r="36" spans="1:23" x14ac:dyDescent="0.2">
      <c r="A36" s="18"/>
      <c r="B36" s="2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48"/>
      <c r="O36" s="249"/>
      <c r="P36" s="18"/>
      <c r="Q36" s="18"/>
      <c r="R36" s="18"/>
      <c r="S36" s="18"/>
      <c r="T36" s="18"/>
      <c r="U36" s="18"/>
      <c r="V36" s="18"/>
      <c r="W36" s="18"/>
    </row>
    <row r="37" spans="1:23" ht="12" thickBot="1" x14ac:dyDescent="0.25">
      <c r="A37" s="18"/>
      <c r="B37" s="2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">
      <c r="A38" s="18"/>
      <c r="B38" s="2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0" t="s">
        <v>2</v>
      </c>
      <c r="Q38" s="18"/>
      <c r="R38" s="18"/>
      <c r="S38" s="18"/>
      <c r="T38" s="18"/>
      <c r="U38" s="18"/>
      <c r="V38" s="18"/>
      <c r="W38" s="18"/>
    </row>
    <row r="39" spans="1:23" ht="12" thickBot="1" x14ac:dyDescent="0.25">
      <c r="A39" s="18"/>
      <c r="B39" s="2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56">
        <f ca="1">($O$27*[2]Data!$AC$45)+[2]Data!$AD$45</f>
        <v>0.18779600000000002</v>
      </c>
      <c r="Q39" s="18"/>
      <c r="R39" s="18"/>
      <c r="S39" s="18"/>
      <c r="T39" s="18"/>
      <c r="U39" s="18"/>
      <c r="V39" s="18"/>
      <c r="W39" s="18"/>
    </row>
    <row r="40" spans="1:23" x14ac:dyDescent="0.2">
      <c r="A40" s="18"/>
      <c r="B40" s="2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2" thickBot="1" x14ac:dyDescent="0.25">
      <c r="A41" s="18"/>
      <c r="B41" s="2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 t="s">
        <v>57</v>
      </c>
      <c r="R41" s="18"/>
      <c r="S41" s="18"/>
      <c r="T41" s="18"/>
      <c r="U41" s="18"/>
      <c r="V41" s="18"/>
      <c r="W41" s="18"/>
    </row>
    <row r="42" spans="1:23" ht="12" thickBot="1" x14ac:dyDescent="0.25">
      <c r="A42" s="18"/>
      <c r="B42" s="28"/>
      <c r="C42" s="18"/>
      <c r="D42" s="19" t="s">
        <v>58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25" t="s">
        <v>17</v>
      </c>
      <c r="R42" s="244">
        <f ca="1">VLOOKUP($A$1,Data!$A$1:$W$30000,9)</f>
        <v>4.5999999999999996</v>
      </c>
      <c r="S42" s="18"/>
      <c r="T42" s="18"/>
      <c r="U42" s="18"/>
      <c r="V42" s="18"/>
      <c r="W42" s="18"/>
    </row>
    <row r="43" spans="1:23" ht="12" thickBot="1" x14ac:dyDescent="0.25">
      <c r="A43" s="18"/>
      <c r="B43" s="28"/>
      <c r="C43" s="18"/>
      <c r="D43" s="225" t="s">
        <v>17</v>
      </c>
      <c r="E43" s="244">
        <f ca="1">VLOOKUP($A$1,Data!$A$1:$W$30000,10)</f>
        <v>5.38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25" t="s">
        <v>18</v>
      </c>
      <c r="R43" s="244">
        <f ca="1">VLOOKUP($B$1,Data!$A$1:$W$30000,9)</f>
        <v>4.63</v>
      </c>
      <c r="S43" s="18"/>
      <c r="T43" s="18"/>
      <c r="U43" s="18"/>
      <c r="V43" s="18"/>
      <c r="W43" s="18"/>
    </row>
    <row r="44" spans="1:23" ht="12" thickBot="1" x14ac:dyDescent="0.25">
      <c r="A44" s="18"/>
      <c r="B44" s="28"/>
      <c r="C44" s="18"/>
      <c r="D44" s="225" t="s">
        <v>18</v>
      </c>
      <c r="E44" s="244">
        <f ca="1">VLOOKUP($B$1,Data!$A$1:$W$30000,10)</f>
        <v>5.38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225" t="s">
        <v>19</v>
      </c>
      <c r="R44" s="244">
        <f ca="1">HLOOKUP($A$2,Data!$AB$2:$CV$24,7)</f>
        <v>4.532857142857142</v>
      </c>
      <c r="S44" s="18"/>
      <c r="T44" s="18"/>
      <c r="U44" s="18"/>
      <c r="V44" s="18"/>
      <c r="W44" s="18"/>
    </row>
    <row r="45" spans="1:23" ht="12" thickBot="1" x14ac:dyDescent="0.25">
      <c r="A45" s="18"/>
      <c r="B45" s="255" t="s">
        <v>33</v>
      </c>
      <c r="C45" s="18"/>
      <c r="D45" s="225" t="s">
        <v>19</v>
      </c>
      <c r="E45" s="244">
        <f ca="1">HLOOKUP($A$2,Data!$AB$2:$CV$24,8)</f>
        <v>5.2521428571428572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223">
        <f ca="1">DATE(YEAR($A$1),MONTH($A$1)+1,1)</f>
        <v>36861</v>
      </c>
      <c r="R45" s="247">
        <f ca="1">VLOOKUP(Q45,$D$90:$P$106,2)</f>
        <v>4.8490000000000002</v>
      </c>
      <c r="S45" s="303" t="s">
        <v>184</v>
      </c>
      <c r="T45" s="18"/>
      <c r="U45" s="18"/>
      <c r="V45" s="18"/>
      <c r="W45" s="18"/>
    </row>
    <row r="46" spans="1:23" ht="12" thickBot="1" x14ac:dyDescent="0.25">
      <c r="A46" s="18"/>
      <c r="B46" s="256">
        <f ca="1">$E$43*[2]Data!$AC$34</f>
        <v>5.9179999999999996E-2</v>
      </c>
      <c r="C46" s="18"/>
      <c r="D46" s="223">
        <f ca="1">DATE(YEAR($A$1),MONTH($A$1)+1,1)</f>
        <v>36861</v>
      </c>
      <c r="E46" s="247">
        <f ca="1">VLOOKUP(D46,$D$90:$P$106,8)</f>
        <v>0.4325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25" t="s">
        <v>175</v>
      </c>
      <c r="R46" s="247">
        <f ca="1">VLOOKUP(Q46,$D$90:$P$106,2)</f>
        <v>4.2875714285714279</v>
      </c>
      <c r="S46" s="304"/>
      <c r="T46" s="18"/>
      <c r="U46" s="18"/>
      <c r="V46" s="18"/>
      <c r="W46" s="18"/>
    </row>
    <row r="47" spans="1:23" ht="12" thickBot="1" x14ac:dyDescent="0.25">
      <c r="A47" s="18"/>
      <c r="B47" s="28"/>
      <c r="C47" s="18"/>
      <c r="D47" s="225" t="s">
        <v>175</v>
      </c>
      <c r="E47" s="247">
        <f ca="1">VLOOKUP(D47,$D$90:$P$106,8)</f>
        <v>0.32250000000000006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225" t="s">
        <v>176</v>
      </c>
      <c r="R47" s="247">
        <f ca="1">VLOOKUP(Q47,$D$90:$P$106,2)</f>
        <v>4.681</v>
      </c>
      <c r="S47" s="305"/>
      <c r="T47" s="18"/>
      <c r="U47" s="18"/>
      <c r="V47" s="18"/>
      <c r="W47" s="18"/>
    </row>
    <row r="48" spans="1:23" ht="12" thickBot="1" x14ac:dyDescent="0.25">
      <c r="A48" s="18"/>
      <c r="B48" s="28"/>
      <c r="C48" s="18"/>
      <c r="D48" s="225" t="s">
        <v>176</v>
      </c>
      <c r="E48" s="247">
        <f ca="1">VLOOKUP(D48,$D$90:$P$106,8)</f>
        <v>0.27749999999999997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4" ht="12" thickBot="1" x14ac:dyDescent="0.25">
      <c r="A49" s="19" t="s">
        <v>61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9" t="s">
        <v>4</v>
      </c>
      <c r="V49" s="18"/>
      <c r="W49" s="18"/>
    </row>
    <row r="50" spans="1:24" ht="12" thickBot="1" x14ac:dyDescent="0.25">
      <c r="A50" s="225" t="s">
        <v>17</v>
      </c>
      <c r="B50" s="244">
        <f ca="1">VLOOKUP($A$1,Data!$A$1:$W$30000,13)</f>
        <v>5.5549999999999997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0" t="s">
        <v>15</v>
      </c>
      <c r="O50" s="18"/>
      <c r="P50" s="18"/>
      <c r="Q50" s="18"/>
      <c r="R50" s="18"/>
      <c r="S50" s="18"/>
      <c r="T50" s="18"/>
      <c r="U50" s="225" t="s">
        <v>17</v>
      </c>
      <c r="V50" s="244">
        <f ca="1">VLOOKUP($A$1,Data!$A$1:$W$30000,19)</f>
        <v>4.6849999999999996</v>
      </c>
      <c r="W50" s="18"/>
    </row>
    <row r="51" spans="1:24" ht="12" thickBot="1" x14ac:dyDescent="0.25">
      <c r="A51" s="225" t="s">
        <v>18</v>
      </c>
      <c r="B51" s="244">
        <f ca="1">VLOOKUP($B$1,Data!$A$1:$W$30000,13)</f>
        <v>5.54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56">
        <f ca="1">($M$30*[2]Data!$AC$35)+[2]Data!$AD$35+[2]Data!$AE$35</f>
        <v>6.970599999999999E-2</v>
      </c>
      <c r="O51" s="18"/>
      <c r="P51" s="18"/>
      <c r="Q51" s="18"/>
      <c r="R51" s="18"/>
      <c r="S51" s="18"/>
      <c r="T51" s="18"/>
      <c r="U51" s="225" t="s">
        <v>18</v>
      </c>
      <c r="V51" s="244">
        <f ca="1">VLOOKUP($B$1,Data!$A$1:$W$30000,19)</f>
        <v>4.7149999999999999</v>
      </c>
      <c r="W51" s="18"/>
    </row>
    <row r="52" spans="1:24" ht="12" thickBot="1" x14ac:dyDescent="0.25">
      <c r="A52" s="225" t="s">
        <v>19</v>
      </c>
      <c r="B52" s="244">
        <f ca="1">HLOOKUP($A$2,Data!$AB$2:$CV$24,11)</f>
        <v>5.4157142857142855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225" t="s">
        <v>19</v>
      </c>
      <c r="V52" s="244">
        <f ca="1">HLOOKUP($A$2,Data!$AB$2:$CV$24,17)</f>
        <v>4.6064285714285713</v>
      </c>
      <c r="W52" s="18"/>
    </row>
    <row r="53" spans="1:24" ht="12" thickBot="1" x14ac:dyDescent="0.25">
      <c r="A53" s="223">
        <f ca="1">DATE(YEAR($A$1),MONTH($A$1)+1,1)</f>
        <v>36861</v>
      </c>
      <c r="B53" s="247">
        <f ca="1">VLOOKUP(A53,$D$90:$P$106,9)</f>
        <v>0.72499999999999998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48"/>
      <c r="V53" s="249"/>
      <c r="W53" s="18"/>
    </row>
    <row r="54" spans="1:24" ht="12" thickBot="1" x14ac:dyDescent="0.25">
      <c r="A54" s="225" t="s">
        <v>175</v>
      </c>
      <c r="B54" s="247">
        <f ca="1">VLOOKUP(A54,$D$90:$P$106,9)</f>
        <v>0.65357142857142858</v>
      </c>
      <c r="C54" s="18"/>
      <c r="D54" s="30" t="s">
        <v>32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4" ht="12" thickBot="1" x14ac:dyDescent="0.25">
      <c r="A55" s="225" t="s">
        <v>176</v>
      </c>
      <c r="B55" s="247">
        <f ca="1">VLOOKUP(A55,$D$90:$P$106,9)</f>
        <v>0.48450000000000004</v>
      </c>
      <c r="C55" s="18"/>
      <c r="D55" s="256">
        <f ca="1">$F$64*[2]Data!$AC$33</f>
        <v>9.4371499999999997E-2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72</v>
      </c>
      <c r="U55" s="18"/>
      <c r="V55" s="18"/>
      <c r="W55" s="18"/>
    </row>
    <row r="56" spans="1:24" ht="12" thickBot="1" x14ac:dyDescent="0.25">
      <c r="A56" s="18"/>
      <c r="B56" s="2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225" t="s">
        <v>17</v>
      </c>
      <c r="U56" s="244">
        <f ca="1">VLOOKUP($A$1,Data!$A$1:$W$30000,21)</f>
        <v>4.4450000000000003</v>
      </c>
      <c r="V56" s="18"/>
      <c r="W56" s="19" t="s">
        <v>0</v>
      </c>
    </row>
    <row r="57" spans="1:24" ht="12" thickBot="1" x14ac:dyDescent="0.25">
      <c r="A57" s="18"/>
      <c r="B57" s="2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30" t="s">
        <v>80</v>
      </c>
      <c r="S57" s="18"/>
      <c r="T57" s="225" t="s">
        <v>18</v>
      </c>
      <c r="U57" s="244">
        <f ca="1">VLOOKUP($B$1,Data!$A$1:$W$30000,21)</f>
        <v>4.4249999999999998</v>
      </c>
      <c r="V57" s="18"/>
      <c r="W57" s="225" t="s">
        <v>17</v>
      </c>
      <c r="X57" s="9">
        <f ca="1">VLOOKUP($A$1,Data!$A$1:$W$30000,23)</f>
        <v>4.4800000000000004</v>
      </c>
    </row>
    <row r="58" spans="1:24" ht="12" thickBot="1" x14ac:dyDescent="0.25">
      <c r="A58" s="18"/>
      <c r="B58" s="2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56">
        <f ca="1">($U$75*[2]Data!$AC$39)+[2]Data!$AD$39+[2]Data!$AE$39</f>
        <v>0.17999400000000002</v>
      </c>
      <c r="S58" s="18"/>
      <c r="T58" s="225" t="s">
        <v>19</v>
      </c>
      <c r="U58" s="244">
        <f ca="1">HLOOKUP($A$2,Data!$AB$2:$CV$24,19)</f>
        <v>4.3071428571428578</v>
      </c>
      <c r="V58" s="18"/>
      <c r="W58" s="225" t="s">
        <v>18</v>
      </c>
      <c r="X58" s="9">
        <f ca="1">VLOOKUP($B$1,Data!$A$1:$W$30000,23)</f>
        <v>4.4550000000000001</v>
      </c>
    </row>
    <row r="59" spans="1:24" ht="12" thickBot="1" x14ac:dyDescent="0.25">
      <c r="A59" s="18"/>
      <c r="B59" s="2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223">
        <f ca="1">DATE(YEAR($A$1),MONTH($A$1)+1,1)</f>
        <v>36861</v>
      </c>
      <c r="U59" s="247">
        <f ca="1">VLOOKUP(T59,$D$90:$P$106,11)</f>
        <v>-0.16250000000000001</v>
      </c>
      <c r="V59" s="18"/>
      <c r="W59" s="225" t="s">
        <v>19</v>
      </c>
      <c r="X59" s="9">
        <f ca="1">HLOOKUP($A$2,Data!$AB$2:$CV$24,21)</f>
        <v>4.3342857142857145</v>
      </c>
    </row>
    <row r="60" spans="1:24" ht="12" thickBot="1" x14ac:dyDescent="0.25">
      <c r="A60" s="18"/>
      <c r="B60" s="2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 t="s">
        <v>23</v>
      </c>
      <c r="P60" s="18"/>
      <c r="Q60" s="18"/>
      <c r="R60" s="18"/>
      <c r="S60" s="18"/>
      <c r="T60" s="225" t="s">
        <v>175</v>
      </c>
      <c r="U60" s="247">
        <f ca="1">VLOOKUP(T60,$D$90:$P$106,11)</f>
        <v>-0.14107142857142857</v>
      </c>
      <c r="V60" s="18"/>
      <c r="W60" s="223">
        <f ca="1">DATE(YEAR($A$1),MONTH($A$1)+1,1)</f>
        <v>36861</v>
      </c>
      <c r="X60" s="224">
        <f ca="1">VLOOKUP(W60,$D$90:$P$106,12)</f>
        <v>-0.13750000000000001</v>
      </c>
    </row>
    <row r="61" spans="1:24" ht="12" thickBot="1" x14ac:dyDescent="0.25">
      <c r="A61" s="18"/>
      <c r="B61" s="2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225" t="s">
        <v>17</v>
      </c>
      <c r="P61" s="244">
        <f ca="1">VLOOKUP($A$1,Data!$A$1:$W$30000,7)</f>
        <v>4.4400000000000004</v>
      </c>
      <c r="Q61" s="18"/>
      <c r="R61" s="18"/>
      <c r="S61" s="18"/>
      <c r="T61" s="225" t="s">
        <v>176</v>
      </c>
      <c r="U61" s="247">
        <f ca="1">VLOOKUP(T61,$D$90:$P$106,11)</f>
        <v>-0.1585</v>
      </c>
      <c r="V61" s="18"/>
      <c r="W61" s="225" t="s">
        <v>175</v>
      </c>
      <c r="X61" s="224">
        <f ca="1">VLOOKUP(W61,$D$90:$P$106,12)</f>
        <v>-0.11928571428571429</v>
      </c>
    </row>
    <row r="62" spans="1:24" ht="12" thickBot="1" x14ac:dyDescent="0.25">
      <c r="A62" s="18"/>
      <c r="B62" s="2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225" t="s">
        <v>18</v>
      </c>
      <c r="P62" s="244">
        <f ca="1">VLOOKUP($B$1,Data!$A$1:$W$30000,7)</f>
        <v>4.2</v>
      </c>
      <c r="Q62" s="18"/>
      <c r="R62" s="18"/>
      <c r="S62" s="18"/>
      <c r="T62" s="19" t="s">
        <v>73</v>
      </c>
      <c r="U62" s="18"/>
      <c r="V62" s="18"/>
      <c r="W62" s="225" t="s">
        <v>176</v>
      </c>
      <c r="X62" s="224">
        <f ca="1">VLOOKUP(W62,$D$90:$P$106,12)</f>
        <v>-0.13400000000000001</v>
      </c>
    </row>
    <row r="63" spans="1:24" ht="12" thickBot="1" x14ac:dyDescent="0.25">
      <c r="A63" s="18"/>
      <c r="B63" s="28"/>
      <c r="C63" s="18"/>
      <c r="D63" s="18"/>
      <c r="E63" s="19" t="s">
        <v>63</v>
      </c>
      <c r="F63" s="18"/>
      <c r="G63" s="18"/>
      <c r="H63" s="18"/>
      <c r="I63" s="18"/>
      <c r="J63" s="18"/>
      <c r="K63" s="18"/>
      <c r="L63" s="18"/>
      <c r="M63" s="18"/>
      <c r="N63" s="18"/>
      <c r="O63" s="225" t="s">
        <v>19</v>
      </c>
      <c r="P63" s="244">
        <f ca="1">HLOOKUP($A$2,Data!$AB$2:$CV$24,5)</f>
        <v>4.1571428571428575</v>
      </c>
      <c r="Q63" s="18"/>
      <c r="R63" s="18"/>
      <c r="S63" s="18"/>
      <c r="T63" s="225" t="s">
        <v>17</v>
      </c>
      <c r="U63" s="244">
        <f ca="1">VLOOKUP($A$1,Data!$A$1:$W$30000,22)</f>
        <v>4.5449999999999999</v>
      </c>
      <c r="V63" s="18"/>
      <c r="W63" s="18"/>
    </row>
    <row r="64" spans="1:24" ht="12" thickBot="1" x14ac:dyDescent="0.25">
      <c r="A64" s="18"/>
      <c r="B64" s="28"/>
      <c r="C64" s="18"/>
      <c r="D64" s="18"/>
      <c r="E64" s="225" t="s">
        <v>17</v>
      </c>
      <c r="F64" s="244">
        <f ca="1">VLOOKUP($A$1,Data!$A$1:$W$30000,15)</f>
        <v>5.4550000000000001</v>
      </c>
      <c r="G64" s="18"/>
      <c r="H64" s="18"/>
      <c r="I64" s="18"/>
      <c r="J64" s="18"/>
      <c r="K64" s="18"/>
      <c r="L64" s="18"/>
      <c r="M64" s="18"/>
      <c r="N64" s="18"/>
      <c r="O64" s="223">
        <f ca="1">DATE(YEAR($A$1),MONTH($A$1)+1,1)</f>
        <v>36861</v>
      </c>
      <c r="P64" s="247">
        <f ca="1">VLOOKUP(O64,$D$90:$P$106,3)</f>
        <v>-0.255</v>
      </c>
      <c r="Q64" s="18"/>
      <c r="R64" s="18"/>
      <c r="S64" s="18"/>
      <c r="T64" s="225" t="s">
        <v>18</v>
      </c>
      <c r="U64" s="244">
        <f ca="1">VLOOKUP($B$1,Data!$A$1:$W$30000,22)</f>
        <v>4.55</v>
      </c>
      <c r="V64" s="18"/>
      <c r="W64" s="18"/>
    </row>
    <row r="65" spans="1:23" ht="12" thickBot="1" x14ac:dyDescent="0.25">
      <c r="A65" s="18"/>
      <c r="B65" s="28"/>
      <c r="C65" s="18"/>
      <c r="D65" s="18"/>
      <c r="E65" s="225" t="s">
        <v>18</v>
      </c>
      <c r="F65" s="244">
        <f ca="1">VLOOKUP($B$1,Data!$A$1:$W$30000,15)</f>
        <v>5.4450000000000003</v>
      </c>
      <c r="G65" s="18"/>
      <c r="H65" s="18"/>
      <c r="I65" s="18"/>
      <c r="J65" s="30" t="s">
        <v>27</v>
      </c>
      <c r="K65" s="18"/>
      <c r="L65" s="18"/>
      <c r="M65" s="18"/>
      <c r="N65" s="18"/>
      <c r="O65" s="225" t="s">
        <v>175</v>
      </c>
      <c r="P65" s="247">
        <f ca="1">VLOOKUP(O65,$D$90:$P$106,3)</f>
        <v>-0.42107142857142854</v>
      </c>
      <c r="Q65" s="18"/>
      <c r="R65" s="18"/>
      <c r="S65" s="18"/>
      <c r="T65" s="225" t="s">
        <v>19</v>
      </c>
      <c r="U65" s="244">
        <f ca="1">HLOOKUP($A$2,Data!$AB$2:$CV$24,20)</f>
        <v>4.4435714285714285</v>
      </c>
      <c r="V65" s="18"/>
      <c r="W65" s="18"/>
    </row>
    <row r="66" spans="1:23" ht="12" thickBot="1" x14ac:dyDescent="0.25">
      <c r="A66" s="18"/>
      <c r="B66" s="28"/>
      <c r="C66" s="18"/>
      <c r="D66" s="18"/>
      <c r="E66" s="225" t="s">
        <v>19</v>
      </c>
      <c r="F66" s="244">
        <f ca="1">HLOOKUP($A$2,Data!$AB$2:$CV$24,13)</f>
        <v>5.3549999999999995</v>
      </c>
      <c r="G66" s="18"/>
      <c r="H66" s="18"/>
      <c r="I66" s="18" t="s">
        <v>25</v>
      </c>
      <c r="J66" s="258">
        <f ca="1">($P$61*[2]Data!$AC$29)+[2]Data!$AD$29+[2]Data!$AE$29</f>
        <v>0.19087200000000001</v>
      </c>
      <c r="K66" s="18"/>
      <c r="L66" s="18"/>
      <c r="M66" s="18"/>
      <c r="N66" s="18"/>
      <c r="O66" s="225" t="s">
        <v>176</v>
      </c>
      <c r="P66" s="247">
        <f ca="1">VLOOKUP(O66,$D$90:$P$106,3)</f>
        <v>-0.30149999999999999</v>
      </c>
      <c r="Q66" s="18"/>
      <c r="R66" s="18"/>
      <c r="S66" s="18"/>
      <c r="T66" s="248"/>
      <c r="U66" s="249"/>
      <c r="V66" s="18"/>
      <c r="W66" s="18"/>
    </row>
    <row r="67" spans="1:23" ht="12" thickBot="1" x14ac:dyDescent="0.25">
      <c r="A67" s="18"/>
      <c r="B67" s="28"/>
      <c r="C67" s="18"/>
      <c r="D67" s="18"/>
      <c r="E67" s="223">
        <f ca="1">DATE(YEAR($A$1),MONTH($A$1)+1,1)</f>
        <v>36861</v>
      </c>
      <c r="F67" s="247">
        <f ca="1">VLOOKUP(E67,$D$90:$P$106,7)</f>
        <v>0.46500000000000002</v>
      </c>
      <c r="G67" s="18"/>
      <c r="H67" s="18"/>
      <c r="I67" s="18" t="s">
        <v>26</v>
      </c>
      <c r="J67" s="256">
        <f ca="1">($P$61*[2]Data!$AC$31)+[2]Data!$AD$31+[2]Data!$AE$31</f>
        <v>0.23700000000000004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2" thickBot="1" x14ac:dyDescent="0.25">
      <c r="A68" s="18"/>
      <c r="B68" s="28"/>
      <c r="C68" s="18"/>
      <c r="D68" s="18"/>
      <c r="E68" s="225" t="s">
        <v>175</v>
      </c>
      <c r="F68" s="247">
        <f ca="1">VLOOKUP(E68,$D$90:$P$106,7)</f>
        <v>0.57714285714285718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2" thickBot="1" x14ac:dyDescent="0.25">
      <c r="A69" s="18"/>
      <c r="B69" s="28"/>
      <c r="C69" s="18"/>
      <c r="D69" s="18"/>
      <c r="E69" s="225" t="s">
        <v>176</v>
      </c>
      <c r="F69" s="247">
        <f ca="1">VLOOKUP(E69,$D$90:$P$106,7)</f>
        <v>0.26949999999999996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2" thickBot="1" x14ac:dyDescent="0.25">
      <c r="A70" s="18"/>
      <c r="B70" s="2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x14ac:dyDescent="0.2">
      <c r="A71" s="18"/>
      <c r="B71" s="2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 t="s">
        <v>25</v>
      </c>
      <c r="Q71" s="30" t="s">
        <v>81</v>
      </c>
      <c r="R71" s="18"/>
      <c r="S71" s="18"/>
      <c r="T71" s="18"/>
      <c r="U71" s="18"/>
      <c r="V71" s="18"/>
      <c r="W71" s="18"/>
    </row>
    <row r="72" spans="1:23" ht="12" thickBot="1" x14ac:dyDescent="0.25">
      <c r="A72" s="18"/>
      <c r="B72" s="2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 t="s">
        <v>26</v>
      </c>
      <c r="Q72" s="258">
        <f ca="1">($P$61*[2]Data!$AC$44)+[2]Data!$AD$44+[2]Data!$AE$44</f>
        <v>0.17757200000000001</v>
      </c>
      <c r="R72" s="18"/>
      <c r="S72" s="18"/>
      <c r="T72" s="18"/>
      <c r="U72" s="18"/>
      <c r="V72" s="18"/>
      <c r="W72" s="18"/>
    </row>
    <row r="73" spans="1:23" ht="12" thickBot="1" x14ac:dyDescent="0.25">
      <c r="A73" s="18"/>
      <c r="B73" s="2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256">
        <f ca="1">$P$61*[2]Data!$AC$46</f>
        <v>6.9264000000000006E-2</v>
      </c>
      <c r="R73" s="18"/>
      <c r="S73" s="18"/>
      <c r="T73" s="18"/>
      <c r="U73" s="18"/>
      <c r="V73" s="30" t="s">
        <v>79</v>
      </c>
      <c r="W73" s="18"/>
    </row>
    <row r="74" spans="1:23" ht="12" thickBot="1" x14ac:dyDescent="0.25">
      <c r="A74" s="18"/>
      <c r="B74" s="2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9" t="s">
        <v>56</v>
      </c>
      <c r="U74" s="18"/>
      <c r="V74" s="257">
        <f ca="1">($U$75*[2]Data!$AC$40)+[2]Data!$AD$40+[2]Data!$AE$40</f>
        <v>7.7827499999999994E-2</v>
      </c>
      <c r="W74" s="18"/>
    </row>
    <row r="75" spans="1:23" ht="12" thickBot="1" x14ac:dyDescent="0.25">
      <c r="A75" s="18"/>
      <c r="B75" s="2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225" t="s">
        <v>17</v>
      </c>
      <c r="U75" s="244">
        <f ca="1">VLOOKUP($A$1,Data!$A$1:$W$30000,8)</f>
        <v>4.5049999999999999</v>
      </c>
      <c r="V75" s="18"/>
      <c r="W75" s="18"/>
    </row>
    <row r="76" spans="1:23" ht="12" thickBot="1" x14ac:dyDescent="0.25">
      <c r="A76" s="18"/>
      <c r="B76" s="2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25" t="s">
        <v>18</v>
      </c>
      <c r="U76" s="244">
        <f ca="1">VLOOKUP($B$1,Data!$A$1:$W$30000,8)</f>
        <v>4.4249999999999998</v>
      </c>
      <c r="V76" s="18"/>
      <c r="W76" s="18"/>
    </row>
    <row r="77" spans="1:23" ht="12" thickBot="1" x14ac:dyDescent="0.25">
      <c r="A77" s="18"/>
      <c r="B77" s="2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30" t="s">
        <v>37</v>
      </c>
      <c r="N77" s="18"/>
      <c r="O77" s="18"/>
      <c r="P77" s="18"/>
      <c r="Q77" s="18"/>
      <c r="R77" s="18"/>
      <c r="S77" s="18"/>
      <c r="T77" s="225" t="s">
        <v>19</v>
      </c>
      <c r="U77" s="244">
        <f ca="1">HLOOKUP($A$2,Data!$AB$2:$CV$24,6)</f>
        <v>4.335</v>
      </c>
      <c r="V77" s="18"/>
      <c r="W77" s="18"/>
    </row>
    <row r="78" spans="1:23" ht="12" thickBot="1" x14ac:dyDescent="0.25">
      <c r="A78" s="18"/>
      <c r="B78" s="28"/>
      <c r="C78" s="18"/>
      <c r="D78" s="18"/>
      <c r="E78" s="18"/>
      <c r="F78" s="18"/>
      <c r="G78" s="18"/>
      <c r="H78" s="18"/>
      <c r="I78" s="18"/>
      <c r="J78" s="18"/>
      <c r="K78" s="18"/>
      <c r="L78" s="18" t="s">
        <v>25</v>
      </c>
      <c r="M78" s="258">
        <f ca="1">($U$75*[2]Data!$AC$30)+[2]Data!$AD$30+[2]Data!$AE$30</f>
        <v>0.21079400000000001</v>
      </c>
      <c r="N78" s="18"/>
      <c r="O78" s="18"/>
      <c r="P78" s="18"/>
      <c r="Q78" s="18"/>
      <c r="R78" s="18"/>
      <c r="S78" s="18"/>
      <c r="T78" s="223">
        <f ca="1">DATE(YEAR($A$1),MONTH($A$1)+1,1)</f>
        <v>36861</v>
      </c>
      <c r="U78" s="247">
        <f ca="1">VLOOKUP(T78,$D$90:$P$106,4)</f>
        <v>-0.14000000000000001</v>
      </c>
      <c r="V78" s="18"/>
      <c r="W78" s="18"/>
    </row>
    <row r="79" spans="1:23" ht="12" thickBot="1" x14ac:dyDescent="0.25">
      <c r="A79" s="18"/>
      <c r="B79" s="28"/>
      <c r="C79" s="18"/>
      <c r="D79" s="18"/>
      <c r="E79" s="18"/>
      <c r="F79" s="18"/>
      <c r="G79" s="18"/>
      <c r="H79" s="18"/>
      <c r="I79" s="18"/>
      <c r="J79" s="18"/>
      <c r="K79" s="18"/>
      <c r="L79" s="18" t="s">
        <v>26</v>
      </c>
      <c r="M79" s="256">
        <f ca="1">($U$75*[2]Data!$AC$32)+[2]Data!$AD$32+[2]Data!$AE$32</f>
        <v>0.25735000000000002</v>
      </c>
      <c r="N79" s="18"/>
      <c r="O79" s="18"/>
      <c r="P79" s="18"/>
      <c r="Q79" s="18"/>
      <c r="R79" s="18"/>
      <c r="S79" s="18"/>
      <c r="T79" s="225" t="s">
        <v>175</v>
      </c>
      <c r="U79" s="247">
        <f ca="1">VLOOKUP(T79,$D$90:$P$106,4)</f>
        <v>-0.13500000000000004</v>
      </c>
      <c r="V79" s="18"/>
      <c r="W79" s="18"/>
    </row>
    <row r="80" spans="1:23" ht="12" thickBot="1" x14ac:dyDescent="0.25">
      <c r="A80" s="18"/>
      <c r="B80" s="2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25" t="s">
        <v>176</v>
      </c>
      <c r="U80" s="247">
        <f ca="1">VLOOKUP(T80,$D$90:$P$106,4)</f>
        <v>-0.14000000000000001</v>
      </c>
      <c r="V80" s="18"/>
      <c r="W80" s="18"/>
    </row>
    <row r="81" spans="1:26" ht="12" thickBot="1" x14ac:dyDescent="0.25">
      <c r="A81" s="18"/>
      <c r="B81" s="2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9" t="s">
        <v>16</v>
      </c>
      <c r="W81" s="18"/>
      <c r="Y81" s="4" t="s">
        <v>5</v>
      </c>
    </row>
    <row r="82" spans="1:26" ht="12" thickBot="1" x14ac:dyDescent="0.25">
      <c r="A82" s="18"/>
      <c r="B82" s="2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225" t="s">
        <v>17</v>
      </c>
      <c r="W82" s="244">
        <f ca="1">VLOOKUP($A$1,Data!$A$1:$W$30000,16)</f>
        <v>4.5650000000000004</v>
      </c>
      <c r="Y82" s="8" t="s">
        <v>17</v>
      </c>
      <c r="Z82" s="9">
        <f ca="1">VLOOKUP($A$1,Data!$A$1:$W$30000,20)</f>
        <v>4.55</v>
      </c>
    </row>
    <row r="83" spans="1:26" ht="12" thickBot="1" x14ac:dyDescent="0.25">
      <c r="A83" s="18"/>
      <c r="B83" s="2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225" t="s">
        <v>18</v>
      </c>
      <c r="W83" s="244">
        <f ca="1">VLOOKUP($B$1,Data!$A$1:$W$30000,16)</f>
        <v>4.5650000000000004</v>
      </c>
      <c r="Y83" s="8" t="s">
        <v>18</v>
      </c>
      <c r="Z83" s="9">
        <f ca="1">VLOOKUP($B$1,Data!$A$1:$W$30000,20)</f>
        <v>4.5750000000000002</v>
      </c>
    </row>
    <row r="84" spans="1:26" ht="12" thickBot="1" x14ac:dyDescent="0.25">
      <c r="A84" s="18"/>
      <c r="B84" s="2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225" t="s">
        <v>19</v>
      </c>
      <c r="W84" s="244">
        <f ca="1">HLOOKUP($A$2,Data!$AB$2:$CV$24,14)</f>
        <v>4.4514285714285728</v>
      </c>
      <c r="Y84" s="8" t="s">
        <v>19</v>
      </c>
      <c r="Z84" s="9">
        <f ca="1">HLOOKUP($A$2,Data!$AB$2:$CV$24,18)</f>
        <v>4.4821428571428568</v>
      </c>
    </row>
    <row r="85" spans="1:26" ht="12" thickBot="1" x14ac:dyDescent="0.25">
      <c r="A85" s="18"/>
      <c r="B85" s="2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223">
        <f ca="1">DATE(YEAR($A$1),MONTH($A$1)+1,1)</f>
        <v>36861</v>
      </c>
      <c r="W85" s="247">
        <f ca="1">VLOOKUP(V85,$D$90:$P$106,13)</f>
        <v>-9.7500000000000003E-2</v>
      </c>
      <c r="Y85" s="13"/>
      <c r="Z85" s="12"/>
    </row>
    <row r="86" spans="1:26" ht="12" thickBot="1" x14ac:dyDescent="0.25">
      <c r="A86" s="18"/>
      <c r="B86" s="2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225" t="s">
        <v>175</v>
      </c>
      <c r="W86" s="247">
        <f ca="1">VLOOKUP(V86,$D$90:$P$106,13)</f>
        <v>-6.7142857142857143E-2</v>
      </c>
    </row>
    <row r="87" spans="1:26" ht="12" thickBot="1" x14ac:dyDescent="0.25">
      <c r="A87" s="18"/>
      <c r="B87" s="2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25" t="s">
        <v>176</v>
      </c>
      <c r="W87" s="247">
        <f ca="1">VLOOKUP(V87,$D$90:$P$106,13)</f>
        <v>-0.10200000000000001</v>
      </c>
    </row>
    <row r="88" spans="1:26" ht="11.25" customHeight="1" thickBot="1" x14ac:dyDescent="0.25">
      <c r="A88" s="18"/>
      <c r="B88" s="2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6" ht="12" hidden="1" thickBot="1" x14ac:dyDescent="0.25">
      <c r="B89" s="2"/>
      <c r="E89" s="226">
        <v>2</v>
      </c>
      <c r="F89" s="227">
        <v>3</v>
      </c>
      <c r="G89" s="227">
        <v>4</v>
      </c>
      <c r="H89" s="227">
        <v>5</v>
      </c>
      <c r="I89" s="227">
        <v>6</v>
      </c>
      <c r="J89" s="227">
        <v>7</v>
      </c>
      <c r="K89" s="227">
        <v>8</v>
      </c>
      <c r="L89" s="227">
        <v>9</v>
      </c>
      <c r="M89" s="227">
        <v>10</v>
      </c>
      <c r="N89" s="227">
        <v>11</v>
      </c>
      <c r="O89" s="227">
        <v>12</v>
      </c>
      <c r="P89" s="228">
        <v>13</v>
      </c>
    </row>
    <row r="90" spans="1:26" ht="12" thickBot="1" x14ac:dyDescent="0.25">
      <c r="B90" s="2"/>
      <c r="D90" s="262" t="s">
        <v>177</v>
      </c>
      <c r="E90" s="229" t="s">
        <v>178</v>
      </c>
      <c r="F90" s="55" t="s">
        <v>134</v>
      </c>
      <c r="G90" s="55" t="s">
        <v>109</v>
      </c>
      <c r="H90" s="55" t="s">
        <v>179</v>
      </c>
      <c r="I90" s="55" t="s">
        <v>21</v>
      </c>
      <c r="J90" s="55" t="s">
        <v>63</v>
      </c>
      <c r="K90" s="55" t="s">
        <v>58</v>
      </c>
      <c r="L90" s="55" t="s">
        <v>180</v>
      </c>
      <c r="M90" s="55" t="s">
        <v>20</v>
      </c>
      <c r="N90" s="55" t="s">
        <v>72</v>
      </c>
      <c r="O90" s="55" t="s">
        <v>0</v>
      </c>
      <c r="P90" s="230" t="s">
        <v>16</v>
      </c>
      <c r="Q90" s="230" t="s">
        <v>196</v>
      </c>
      <c r="R90" s="231" t="s">
        <v>181</v>
      </c>
    </row>
    <row r="91" spans="1:26" x14ac:dyDescent="0.2">
      <c r="B91" s="2"/>
      <c r="D91" s="199">
        <f ca="1">DATE(YEAR($A$2),MONTH($A$2)+1,1)</f>
        <v>36861</v>
      </c>
      <c r="E91" s="15">
        <f ca="1">VLOOKUP($D91,[1]CurveFetch!$D$8:$R$100,2,0)</f>
        <v>4.8490000000000002</v>
      </c>
      <c r="F91" s="15">
        <f ca="1">VLOOKUP($D91,[1]CurveFetch!$D$8:$R$100,3,0)</f>
        <v>-0.255</v>
      </c>
      <c r="G91" s="15">
        <f ca="1">VLOOKUP($D91,[1]CurveFetch!$D$8:$R$100,4,0)</f>
        <v>-0.14000000000000001</v>
      </c>
      <c r="H91" s="15">
        <f ca="1">VLOOKUP($D91,[1]CurveFetch!$D$8:$R$100,5,0)</f>
        <v>-0.29249999999999998</v>
      </c>
      <c r="I91" s="15">
        <f ca="1">VLOOKUP($D91,[1]CurveFetch!$D$8:$R$100,6,0)</f>
        <v>-0.32957668491313002</v>
      </c>
      <c r="J91" s="15">
        <f ca="1">VLOOKUP($D91,[1]CurveFetch!$D$8:$R$100,7,0)</f>
        <v>0.46500000000000002</v>
      </c>
      <c r="K91" s="15">
        <f ca="1">VLOOKUP($D91,[1]CurveFetch!$D$8:$R$100,8,0)</f>
        <v>0.4325</v>
      </c>
      <c r="L91" s="15">
        <f ca="1">VLOOKUP($D91,[1]CurveFetch!$D$8:$R$100,9,0)</f>
        <v>0.72499999999999998</v>
      </c>
      <c r="M91" s="15">
        <f ca="1">VLOOKUP($D91,[1]CurveFetch!$D$8:$R$100,12,0)</f>
        <v>0.4</v>
      </c>
      <c r="N91" s="15">
        <f ca="1">VLOOKUP($D91,[1]CurveFetch!$D$8:$R$100,13,0)</f>
        <v>-0.16250000000000001</v>
      </c>
      <c r="O91" s="15">
        <f ca="1">VLOOKUP($D91,[1]CurveFetch!$D$8:$R$100,14,0)</f>
        <v>-0.13750000000000001</v>
      </c>
      <c r="P91" s="15">
        <f ca="1">VLOOKUP($D91,[1]CurveFetch!$D$8:$R$100,15,0)</f>
        <v>-9.7500000000000003E-2</v>
      </c>
      <c r="Q91" s="15">
        <f ca="1">VLOOKUP($D91,[1]CurveFetch!$D$8:$S$100,16,0)</f>
        <v>0.17499999999999999</v>
      </c>
      <c r="R91" s="232">
        <f t="shared" ref="R91:R104" ca="1" si="2">IF((VLOOKUP($D91,$AW$7:$AX$30,2)="summer"),1,0)</f>
        <v>0</v>
      </c>
    </row>
    <row r="92" spans="1:26" x14ac:dyDescent="0.2">
      <c r="B92" s="2"/>
      <c r="D92" s="200">
        <f ca="1">DATE(YEAR(D91),MONTH(D91)+1,1)</f>
        <v>36892</v>
      </c>
      <c r="E92" s="15">
        <f ca="1">VLOOKUP($D92,[1]CurveFetch!$D$8:$R$100,2,0)</f>
        <v>4.9039999999999999</v>
      </c>
      <c r="F92" s="15">
        <f ca="1">VLOOKUP($D92,[1]CurveFetch!$D$8:$R$100,3,0)</f>
        <v>-0.245</v>
      </c>
      <c r="G92" s="15">
        <f ca="1">VLOOKUP($D92,[1]CurveFetch!$D$8:$R$100,4,0)</f>
        <v>-0.13750000000000001</v>
      </c>
      <c r="H92" s="15">
        <f ca="1">VLOOKUP($D92,[1]CurveFetch!$D$8:$R$100,5,0)</f>
        <v>-0.25750000000000001</v>
      </c>
      <c r="I92" s="15">
        <f ca="1">VLOOKUP($D92,[1]CurveFetch!$D$8:$R$100,6,0)</f>
        <v>-0.31816837872294002</v>
      </c>
      <c r="J92" s="15">
        <f ca="1">VLOOKUP($D92,[1]CurveFetch!$D$8:$R$100,7,0)</f>
        <v>0.27500000000000002</v>
      </c>
      <c r="K92" s="15">
        <f ca="1">VLOOKUP($D92,[1]CurveFetch!$D$8:$R$100,8,0)</f>
        <v>0.34</v>
      </c>
      <c r="L92" s="15">
        <f ca="1">VLOOKUP($D92,[1]CurveFetch!$D$8:$R$100,9,0)</f>
        <v>0.53500000000000003</v>
      </c>
      <c r="M92" s="15">
        <f ca="1">VLOOKUP($D92,[1]CurveFetch!$D$8:$R$100,12,0)</f>
        <v>0.43</v>
      </c>
      <c r="N92" s="15">
        <f ca="1">VLOOKUP($D92,[1]CurveFetch!$D$8:$R$100,13,0)</f>
        <v>-0.16250000000000001</v>
      </c>
      <c r="O92" s="15">
        <f ca="1">VLOOKUP($D92,[1]CurveFetch!$D$8:$R$100,14,0)</f>
        <v>-0.13750000000000001</v>
      </c>
      <c r="P92" s="15">
        <f ca="1">VLOOKUP($D92,[1]CurveFetch!$D$8:$R$100,15,0)</f>
        <v>-9.5000000000000001E-2</v>
      </c>
      <c r="Q92" s="15">
        <f ca="1">VLOOKUP($D92,[1]CurveFetch!$D$8:$S$100,16,0)</f>
        <v>0.17499999999999999</v>
      </c>
      <c r="R92" s="232">
        <f t="shared" ca="1" si="2"/>
        <v>0</v>
      </c>
    </row>
    <row r="93" spans="1:26" x14ac:dyDescent="0.2">
      <c r="B93" s="2"/>
      <c r="D93" s="200">
        <f t="shared" ref="D93:D104" ca="1" si="3">DATE(YEAR(D92),MONTH(D92)+1,1)</f>
        <v>36923</v>
      </c>
      <c r="E93" s="15">
        <f ca="1">VLOOKUP($D93,[1]CurveFetch!$D$8:$R$100,2,0)</f>
        <v>4.7439999999999998</v>
      </c>
      <c r="F93" s="15">
        <f ca="1">VLOOKUP($D93,[1]CurveFetch!$D$8:$R$100,3,0)</f>
        <v>-0.245</v>
      </c>
      <c r="G93" s="15">
        <f ca="1">VLOOKUP($D93,[1]CurveFetch!$D$8:$R$100,4,0)</f>
        <v>-0.13750000000000001</v>
      </c>
      <c r="H93" s="15">
        <f ca="1">VLOOKUP($D93,[1]CurveFetch!$D$8:$R$100,5,0)</f>
        <v>-0.27250000000000002</v>
      </c>
      <c r="I93" s="15">
        <f ca="1">VLOOKUP($D93,[1]CurveFetch!$D$8:$R$100,6,0)</f>
        <v>-0.30684274494238001</v>
      </c>
      <c r="J93" s="15">
        <f ca="1">VLOOKUP($D93,[1]CurveFetch!$D$8:$R$100,7,0)</f>
        <v>0.22</v>
      </c>
      <c r="K93" s="15">
        <f ca="1">VLOOKUP($D93,[1]CurveFetch!$D$8:$R$100,8,0)</f>
        <v>0.22500000000000001</v>
      </c>
      <c r="L93" s="15">
        <f ca="1">VLOOKUP($D93,[1]CurveFetch!$D$8:$R$100,9,0)</f>
        <v>0.45500000000000002</v>
      </c>
      <c r="M93" s="15">
        <f ca="1">VLOOKUP($D93,[1]CurveFetch!$D$8:$R$100,12,0)</f>
        <v>0.28000000000000003</v>
      </c>
      <c r="N93" s="15">
        <f ca="1">VLOOKUP($D93,[1]CurveFetch!$D$8:$R$100,13,0)</f>
        <v>-0.1575</v>
      </c>
      <c r="O93" s="15">
        <f ca="1">VLOOKUP($D93,[1]CurveFetch!$D$8:$R$100,14,0)</f>
        <v>-0.13250000000000001</v>
      </c>
      <c r="P93" s="15">
        <f ca="1">VLOOKUP($D93,[1]CurveFetch!$D$8:$R$100,15,0)</f>
        <v>-0.1</v>
      </c>
      <c r="Q93" s="15">
        <f ca="1">VLOOKUP($D93,[1]CurveFetch!$D$8:$S$100,16,0)</f>
        <v>0.245</v>
      </c>
      <c r="R93" s="232">
        <f t="shared" ca="1" si="2"/>
        <v>0</v>
      </c>
    </row>
    <row r="94" spans="1:26" x14ac:dyDescent="0.2">
      <c r="B94" s="2"/>
      <c r="D94" s="200">
        <f t="shared" ca="1" si="3"/>
        <v>36951</v>
      </c>
      <c r="E94" s="15">
        <f ca="1">VLOOKUP($D94,[1]CurveFetch!$D$8:$R$100,2,0)</f>
        <v>4.5540000000000003</v>
      </c>
      <c r="F94" s="15">
        <f ca="1">VLOOKUP($D94,[1]CurveFetch!$D$8:$R$100,3,0)</f>
        <v>-0.28000000000000003</v>
      </c>
      <c r="G94" s="15">
        <f ca="1">VLOOKUP($D94,[1]CurveFetch!$D$8:$R$100,4,0)</f>
        <v>-0.14499999999999999</v>
      </c>
      <c r="H94" s="15">
        <f ca="1">VLOOKUP($D94,[1]CurveFetch!$D$8:$R$100,5,0)</f>
        <v>-0.32</v>
      </c>
      <c r="I94" s="15">
        <f ca="1">VLOOKUP($D94,[1]CurveFetch!$D$8:$R$100,6,0)</f>
        <v>-0.30074568752540998</v>
      </c>
      <c r="J94" s="15">
        <f ca="1">VLOOKUP($D94,[1]CurveFetch!$D$8:$R$100,7,0)</f>
        <v>0.19</v>
      </c>
      <c r="K94" s="15">
        <f ca="1">VLOOKUP($D94,[1]CurveFetch!$D$8:$R$100,8,0)</f>
        <v>0.06</v>
      </c>
      <c r="L94" s="15">
        <f ca="1">VLOOKUP($D94,[1]CurveFetch!$D$8:$R$100,9,0)</f>
        <v>0.42</v>
      </c>
      <c r="M94" s="15">
        <f ca="1">VLOOKUP($D94,[1]CurveFetch!$D$8:$R$100,12,0)</f>
        <v>-0.26</v>
      </c>
      <c r="N94" s="15">
        <f ca="1">VLOOKUP($D94,[1]CurveFetch!$D$8:$R$100,13,0)</f>
        <v>-0.1575</v>
      </c>
      <c r="O94" s="15">
        <f ca="1">VLOOKUP($D94,[1]CurveFetch!$D$8:$R$100,14,0)</f>
        <v>-0.13250000000000001</v>
      </c>
      <c r="P94" s="15">
        <f ca="1">VLOOKUP($D94,[1]CurveFetch!$D$8:$R$100,15,0)</f>
        <v>-0.1075</v>
      </c>
      <c r="Q94" s="15">
        <f ca="1">VLOOKUP($D94,[1]CurveFetch!$D$8:$S$100,16,0)</f>
        <v>0.245</v>
      </c>
      <c r="R94" s="232">
        <f t="shared" ca="1" si="2"/>
        <v>0</v>
      </c>
    </row>
    <row r="95" spans="1:26" x14ac:dyDescent="0.2">
      <c r="B95" s="2"/>
      <c r="D95" s="200">
        <f t="shared" ca="1" si="3"/>
        <v>36982</v>
      </c>
      <c r="E95" s="15">
        <f ca="1">VLOOKUP($D95,[1]CurveFetch!$D$8:$R$100,2,0)</f>
        <v>4.3540000000000001</v>
      </c>
      <c r="F95" s="15">
        <f ca="1">VLOOKUP($D95,[1]CurveFetch!$D$8:$R$100,3,0)</f>
        <v>-0.48249999999999998</v>
      </c>
      <c r="G95" s="15">
        <f ca="1">VLOOKUP($D95,[1]CurveFetch!$D$8:$R$100,4,0)</f>
        <v>-0.14000000000000001</v>
      </c>
      <c r="H95" s="15">
        <f ca="1">VLOOKUP($D95,[1]CurveFetch!$D$8:$R$100,5,0)</f>
        <v>-0.55500000000000005</v>
      </c>
      <c r="I95" s="15">
        <f ca="1">VLOOKUP($D95,[1]CurveFetch!$D$8:$R$100,6,0)</f>
        <v>-0.35499999999999998</v>
      </c>
      <c r="J95" s="15">
        <f ca="1">VLOOKUP($D95,[1]CurveFetch!$D$8:$R$100,7,0)</f>
        <v>0.19750000000000001</v>
      </c>
      <c r="K95" s="15">
        <f ca="1">VLOOKUP($D95,[1]CurveFetch!$D$8:$R$100,8,0)</f>
        <v>0.33</v>
      </c>
      <c r="L95" s="15">
        <f ca="1">VLOOKUP($D95,[1]CurveFetch!$D$8:$R$100,9,0)</f>
        <v>0.28749999999999998</v>
      </c>
      <c r="M95" s="15">
        <f ca="1">VLOOKUP($D95,[1]CurveFetch!$D$8:$R$100,12,0)</f>
        <v>-0.315</v>
      </c>
      <c r="N95" s="15">
        <f ca="1">VLOOKUP($D95,[1]CurveFetch!$D$8:$R$100,13,0)</f>
        <v>-0.1525</v>
      </c>
      <c r="O95" s="15">
        <f ca="1">VLOOKUP($D95,[1]CurveFetch!$D$8:$R$100,14,0)</f>
        <v>-0.13</v>
      </c>
      <c r="P95" s="15">
        <f ca="1">VLOOKUP($D95,[1]CurveFetch!$D$8:$R$100,15,0)</f>
        <v>-0.11</v>
      </c>
      <c r="Q95" s="15">
        <f ca="1">VLOOKUP($D95,[1]CurveFetch!$D$8:$S$100,16,0)</f>
        <v>0.15</v>
      </c>
      <c r="R95" s="232">
        <f t="shared" ca="1" si="2"/>
        <v>1</v>
      </c>
    </row>
    <row r="96" spans="1:26" x14ac:dyDescent="0.2">
      <c r="B96" s="2"/>
      <c r="D96" s="200">
        <f t="shared" ca="1" si="3"/>
        <v>37012</v>
      </c>
      <c r="E96" s="15">
        <f ca="1">VLOOKUP($D96,[1]CurveFetch!$D$8:$R$100,2,0)</f>
        <v>4.2789999999999999</v>
      </c>
      <c r="F96" s="15">
        <f ca="1">VLOOKUP($D96,[1]CurveFetch!$D$8:$R$100,3,0)</f>
        <v>-0.48249999999999998</v>
      </c>
      <c r="G96" s="15">
        <f ca="1">VLOOKUP($D96,[1]CurveFetch!$D$8:$R$100,4,0)</f>
        <v>-0.13750000000000001</v>
      </c>
      <c r="H96" s="15">
        <f ca="1">VLOOKUP($D96,[1]CurveFetch!$D$8:$R$100,5,0)</f>
        <v>-0.55500000000000005</v>
      </c>
      <c r="I96" s="15">
        <f ca="1">VLOOKUP($D96,[1]CurveFetch!$D$8:$R$100,6,0)</f>
        <v>-0.35499999999999998</v>
      </c>
      <c r="J96" s="15">
        <f ca="1">VLOOKUP($D96,[1]CurveFetch!$D$8:$R$100,7,0)</f>
        <v>0.27500000000000002</v>
      </c>
      <c r="K96" s="15">
        <f ca="1">VLOOKUP($D96,[1]CurveFetch!$D$8:$R$100,8,0)</f>
        <v>0.33</v>
      </c>
      <c r="L96" s="15">
        <f ca="1">VLOOKUP($D96,[1]CurveFetch!$D$8:$R$100,9,0)</f>
        <v>0.36499999999999999</v>
      </c>
      <c r="M96" s="15">
        <f ca="1">VLOOKUP($D96,[1]CurveFetch!$D$8:$R$100,12,0)</f>
        <v>-0.315</v>
      </c>
      <c r="N96" s="15">
        <f ca="1">VLOOKUP($D96,[1]CurveFetch!$D$8:$R$100,13,0)</f>
        <v>-0.14749999999999999</v>
      </c>
      <c r="O96" s="15">
        <f ca="1">VLOOKUP($D96,[1]CurveFetch!$D$8:$R$100,14,0)</f>
        <v>-0.125</v>
      </c>
      <c r="P96" s="15">
        <f ca="1">VLOOKUP($D96,[1]CurveFetch!$D$8:$R$100,15,0)</f>
        <v>-0.105</v>
      </c>
      <c r="Q96" s="15">
        <f ca="1">VLOOKUP($D96,[1]CurveFetch!$D$8:$S$100,16,0)</f>
        <v>0.15</v>
      </c>
      <c r="R96" s="232">
        <f t="shared" ca="1" si="2"/>
        <v>1</v>
      </c>
    </row>
    <row r="97" spans="2:18" x14ac:dyDescent="0.2">
      <c r="B97" s="2"/>
      <c r="D97" s="200">
        <f t="shared" ca="1" si="3"/>
        <v>37043</v>
      </c>
      <c r="E97" s="15">
        <f ca="1">VLOOKUP($D97,[1]CurveFetch!$D$8:$R$100,2,0)</f>
        <v>4.2690000000000001</v>
      </c>
      <c r="F97" s="15">
        <f ca="1">VLOOKUP($D97,[1]CurveFetch!$D$8:$R$100,3,0)</f>
        <v>-0.48249999999999998</v>
      </c>
      <c r="G97" s="15">
        <f ca="1">VLOOKUP($D97,[1]CurveFetch!$D$8:$R$100,4,0)</f>
        <v>-0.13750000000000001</v>
      </c>
      <c r="H97" s="15">
        <f ca="1">VLOOKUP($D97,[1]CurveFetch!$D$8:$R$100,5,0)</f>
        <v>-0.55500000000000005</v>
      </c>
      <c r="I97" s="15">
        <f ca="1">VLOOKUP($D97,[1]CurveFetch!$D$8:$R$100,6,0)</f>
        <v>-0.35499999999999998</v>
      </c>
      <c r="J97" s="15">
        <f ca="1">VLOOKUP($D97,[1]CurveFetch!$D$8:$R$100,7,0)</f>
        <v>0.38500000000000001</v>
      </c>
      <c r="K97" s="15">
        <f ca="1">VLOOKUP($D97,[1]CurveFetch!$D$8:$R$100,8,0)</f>
        <v>0.33</v>
      </c>
      <c r="L97" s="15">
        <f ca="1">VLOOKUP($D97,[1]CurveFetch!$D$8:$R$100,9,0)</f>
        <v>0.47499999999999998</v>
      </c>
      <c r="M97" s="15">
        <f ca="1">VLOOKUP($D97,[1]CurveFetch!$D$8:$R$100,12,0)</f>
        <v>-0.315</v>
      </c>
      <c r="N97" s="15">
        <f ca="1">VLOOKUP($D97,[1]CurveFetch!$D$8:$R$100,13,0)</f>
        <v>-0.14249999999999999</v>
      </c>
      <c r="O97" s="15">
        <f ca="1">VLOOKUP($D97,[1]CurveFetch!$D$8:$R$100,14,0)</f>
        <v>-0.12</v>
      </c>
      <c r="P97" s="15">
        <f ca="1">VLOOKUP($D97,[1]CurveFetch!$D$8:$R$100,15,0)</f>
        <v>-0.08</v>
      </c>
      <c r="Q97" s="15">
        <f ca="1">VLOOKUP($D97,[1]CurveFetch!$D$8:$S$100,16,0)</f>
        <v>0.15</v>
      </c>
      <c r="R97" s="232">
        <f t="shared" ca="1" si="2"/>
        <v>1</v>
      </c>
    </row>
    <row r="98" spans="2:18" x14ac:dyDescent="0.2">
      <c r="B98" s="2"/>
      <c r="D98" s="200">
        <f t="shared" ca="1" si="3"/>
        <v>37073</v>
      </c>
      <c r="E98" s="15">
        <f ca="1">VLOOKUP($D98,[1]CurveFetch!$D$8:$R$100,2,0)</f>
        <v>4.2690000000000001</v>
      </c>
      <c r="F98" s="15">
        <f ca="1">VLOOKUP($D98,[1]CurveFetch!$D$8:$R$100,3,0)</f>
        <v>-0.42499999999999999</v>
      </c>
      <c r="G98" s="15">
        <f ca="1">VLOOKUP($D98,[1]CurveFetch!$D$8:$R$100,4,0)</f>
        <v>-0.13250000000000001</v>
      </c>
      <c r="H98" s="15">
        <f ca="1">VLOOKUP($D98,[1]CurveFetch!$D$8:$R$100,5,0)</f>
        <v>-0.70250000000000001</v>
      </c>
      <c r="I98" s="15">
        <f ca="1">VLOOKUP($D98,[1]CurveFetch!$D$8:$R$100,6,0)</f>
        <v>-0.35499999999999998</v>
      </c>
      <c r="J98" s="15">
        <f ca="1">VLOOKUP($D98,[1]CurveFetch!$D$8:$R$100,7,0)</f>
        <v>0.86250000000000004</v>
      </c>
      <c r="K98" s="15">
        <f ca="1">VLOOKUP($D98,[1]CurveFetch!$D$8:$R$100,8,0)</f>
        <v>0.33</v>
      </c>
      <c r="L98" s="15">
        <f ca="1">VLOOKUP($D98,[1]CurveFetch!$D$8:$R$100,9,0)</f>
        <v>0.90249999999999997</v>
      </c>
      <c r="M98" s="15">
        <f ca="1">VLOOKUP($D98,[1]CurveFetch!$D$8:$R$100,12,0)</f>
        <v>-0.315</v>
      </c>
      <c r="N98" s="15">
        <f ca="1">VLOOKUP($D98,[1]CurveFetch!$D$8:$R$100,13,0)</f>
        <v>-0.14249999999999999</v>
      </c>
      <c r="O98" s="15">
        <f ca="1">VLOOKUP($D98,[1]CurveFetch!$D$8:$R$100,14,0)</f>
        <v>-0.12</v>
      </c>
      <c r="P98" s="15">
        <f ca="1">VLOOKUP($D98,[1]CurveFetch!$D$8:$R$100,15,0)</f>
        <v>-0.04</v>
      </c>
      <c r="Q98" s="15">
        <f ca="1">VLOOKUP($D98,[1]CurveFetch!$D$8:$S$100,16,0)</f>
        <v>0.15</v>
      </c>
      <c r="R98" s="232">
        <f t="shared" ca="1" si="2"/>
        <v>1</v>
      </c>
    </row>
    <row r="99" spans="2:18" x14ac:dyDescent="0.2">
      <c r="B99" s="2"/>
      <c r="D99" s="200">
        <f t="shared" ca="1" si="3"/>
        <v>37104</v>
      </c>
      <c r="E99" s="15">
        <f ca="1">VLOOKUP($D99,[1]CurveFetch!$D$8:$R$100,2,0)</f>
        <v>4.2690000000000001</v>
      </c>
      <c r="F99" s="15">
        <f ca="1">VLOOKUP($D99,[1]CurveFetch!$D$8:$R$100,3,0)</f>
        <v>-0.42499999999999999</v>
      </c>
      <c r="G99" s="15">
        <f ca="1">VLOOKUP($D99,[1]CurveFetch!$D$8:$R$100,4,0)</f>
        <v>-0.13</v>
      </c>
      <c r="H99" s="15">
        <f ca="1">VLOOKUP($D99,[1]CurveFetch!$D$8:$R$100,5,0)</f>
        <v>-0.70250000000000001</v>
      </c>
      <c r="I99" s="15">
        <f ca="1">VLOOKUP($D99,[1]CurveFetch!$D$8:$R$100,6,0)</f>
        <v>-0.35499999999999998</v>
      </c>
      <c r="J99" s="15">
        <f ca="1">VLOOKUP($D99,[1]CurveFetch!$D$8:$R$100,7,0)</f>
        <v>0.90749999999999997</v>
      </c>
      <c r="K99" s="15">
        <f ca="1">VLOOKUP($D99,[1]CurveFetch!$D$8:$R$100,8,0)</f>
        <v>0.33</v>
      </c>
      <c r="L99" s="15">
        <f ca="1">VLOOKUP($D99,[1]CurveFetch!$D$8:$R$100,9,0)</f>
        <v>0.94750000000000001</v>
      </c>
      <c r="M99" s="15">
        <f ca="1">VLOOKUP($D99,[1]CurveFetch!$D$8:$R$100,12,0)</f>
        <v>-0.315</v>
      </c>
      <c r="N99" s="15">
        <f ca="1">VLOOKUP($D99,[1]CurveFetch!$D$8:$R$100,13,0)</f>
        <v>-0.14249999999999999</v>
      </c>
      <c r="O99" s="15">
        <f ca="1">VLOOKUP($D99,[1]CurveFetch!$D$8:$R$100,14,0)</f>
        <v>-0.12</v>
      </c>
      <c r="P99" s="15">
        <f ca="1">VLOOKUP($D99,[1]CurveFetch!$D$8:$R$100,15,0)</f>
        <v>-0.01</v>
      </c>
      <c r="Q99" s="15">
        <f ca="1">VLOOKUP($D99,[1]CurveFetch!$D$8:$S$100,16,0)</f>
        <v>0.15</v>
      </c>
      <c r="R99" s="232">
        <f t="shared" ca="1" si="2"/>
        <v>1</v>
      </c>
    </row>
    <row r="100" spans="2:18" x14ac:dyDescent="0.2">
      <c r="B100" s="2"/>
      <c r="D100" s="200">
        <f t="shared" ca="1" si="3"/>
        <v>37135</v>
      </c>
      <c r="E100" s="15">
        <f ca="1">VLOOKUP($D100,[1]CurveFetch!$D$8:$R$100,2,0)</f>
        <v>4.2690000000000001</v>
      </c>
      <c r="F100" s="15">
        <f ca="1">VLOOKUP($D100,[1]CurveFetch!$D$8:$R$100,3,0)</f>
        <v>-0.42499999999999999</v>
      </c>
      <c r="G100" s="15">
        <f ca="1">VLOOKUP($D100,[1]CurveFetch!$D$8:$R$100,4,0)</f>
        <v>-0.13</v>
      </c>
      <c r="H100" s="15">
        <f ca="1">VLOOKUP($D100,[1]CurveFetch!$D$8:$R$100,5,0)</f>
        <v>-0.70250000000000001</v>
      </c>
      <c r="I100" s="15">
        <f ca="1">VLOOKUP($D100,[1]CurveFetch!$D$8:$R$100,6,0)</f>
        <v>-0.35499999999999998</v>
      </c>
      <c r="J100" s="15">
        <f ca="1">VLOOKUP($D100,[1]CurveFetch!$D$8:$R$100,7,0)</f>
        <v>0.89</v>
      </c>
      <c r="K100" s="15">
        <f ca="1">VLOOKUP($D100,[1]CurveFetch!$D$8:$R$100,8,0)</f>
        <v>0.33</v>
      </c>
      <c r="L100" s="15">
        <f ca="1">VLOOKUP($D100,[1]CurveFetch!$D$8:$R$100,9,0)</f>
        <v>0.93</v>
      </c>
      <c r="M100" s="15">
        <f ca="1">VLOOKUP($D100,[1]CurveFetch!$D$8:$R$100,12,0)</f>
        <v>-0.315</v>
      </c>
      <c r="N100" s="15">
        <f ca="1">VLOOKUP($D100,[1]CurveFetch!$D$8:$R$100,13,0)</f>
        <v>-0.13750000000000001</v>
      </c>
      <c r="O100" s="15">
        <f ca="1">VLOOKUP($D100,[1]CurveFetch!$D$8:$R$100,14,0)</f>
        <v>-0.115</v>
      </c>
      <c r="P100" s="15">
        <f ca="1">VLOOKUP($D100,[1]CurveFetch!$D$8:$R$100,15,0)</f>
        <v>-0.03</v>
      </c>
      <c r="Q100" s="15">
        <f ca="1">VLOOKUP($D100,[1]CurveFetch!$D$8:$S$100,16,0)</f>
        <v>0.15</v>
      </c>
      <c r="R100" s="232">
        <f t="shared" ca="1" si="2"/>
        <v>1</v>
      </c>
    </row>
    <row r="101" spans="2:18" x14ac:dyDescent="0.2">
      <c r="B101" s="2"/>
      <c r="D101" s="200">
        <f t="shared" ca="1" si="3"/>
        <v>37165</v>
      </c>
      <c r="E101" s="15">
        <f ca="1">VLOOKUP($D101,[1]CurveFetch!$D$8:$R$100,2,0)</f>
        <v>4.274</v>
      </c>
      <c r="F101" s="15">
        <f ca="1">VLOOKUP($D101,[1]CurveFetch!$D$8:$R$100,3,0)</f>
        <v>-0.42499999999999999</v>
      </c>
      <c r="G101" s="15">
        <f ca="1">VLOOKUP($D101,[1]CurveFetch!$D$8:$R$100,4,0)</f>
        <v>-0.13750000000000001</v>
      </c>
      <c r="H101" s="15">
        <f ca="1">VLOOKUP($D101,[1]CurveFetch!$D$8:$R$100,5,0)</f>
        <v>-0.63249999999999995</v>
      </c>
      <c r="I101" s="15">
        <f ca="1">VLOOKUP($D101,[1]CurveFetch!$D$8:$R$100,6,0)</f>
        <v>-0.35499999999999998</v>
      </c>
      <c r="J101" s="15">
        <f ca="1">VLOOKUP($D101,[1]CurveFetch!$D$8:$R$100,7,0)</f>
        <v>0.4425</v>
      </c>
      <c r="K101" s="15">
        <f ca="1">VLOOKUP($D101,[1]CurveFetch!$D$8:$R$100,8,0)</f>
        <v>0.33</v>
      </c>
      <c r="L101" s="15">
        <f ca="1">VLOOKUP($D101,[1]CurveFetch!$D$8:$R$100,9,0)</f>
        <v>0.48249999999999998</v>
      </c>
      <c r="M101" s="15">
        <f ca="1">VLOOKUP($D101,[1]CurveFetch!$D$8:$R$100,12,0)</f>
        <v>-0.315</v>
      </c>
      <c r="N101" s="15">
        <f ca="1">VLOOKUP($D101,[1]CurveFetch!$D$8:$R$100,13,0)</f>
        <v>-0.13250000000000001</v>
      </c>
      <c r="O101" s="15">
        <f ca="1">VLOOKUP($D101,[1]CurveFetch!$D$8:$R$100,14,0)</f>
        <v>-0.11</v>
      </c>
      <c r="P101" s="15">
        <f ca="1">VLOOKUP($D101,[1]CurveFetch!$D$8:$R$100,15,0)</f>
        <v>-0.08</v>
      </c>
      <c r="Q101" s="15">
        <f ca="1">VLOOKUP($D101,[1]CurveFetch!$D$8:$S$100,16,0)</f>
        <v>0.15</v>
      </c>
      <c r="R101" s="232">
        <f t="shared" ca="1" si="2"/>
        <v>1</v>
      </c>
    </row>
    <row r="102" spans="2:18" x14ac:dyDescent="0.2">
      <c r="B102" s="2"/>
      <c r="D102" s="200">
        <f t="shared" ca="1" si="3"/>
        <v>37196</v>
      </c>
      <c r="E102" s="15">
        <f ca="1">VLOOKUP($D102,[1]CurveFetch!$D$8:$R$100,2,0)</f>
        <v>4.3840000000000003</v>
      </c>
      <c r="F102" s="15">
        <f ca="1">VLOOKUP($D102,[1]CurveFetch!$D$8:$R$100,3,0)</f>
        <v>-0.28249999999999997</v>
      </c>
      <c r="G102" s="15">
        <f ca="1">VLOOKUP($D102,[1]CurveFetch!$D$8:$R$100,4,0)</f>
        <v>-0.14000000000000001</v>
      </c>
      <c r="H102" s="15">
        <f ca="1">VLOOKUP($D102,[1]CurveFetch!$D$8:$R$100,5,0)</f>
        <v>-0.33250000000000002</v>
      </c>
      <c r="I102" s="15">
        <f ca="1">VLOOKUP($D102,[1]CurveFetch!$D$8:$R$100,6,0)</f>
        <v>-0.28999999999999998</v>
      </c>
      <c r="J102" s="15">
        <f ca="1">VLOOKUP($D102,[1]CurveFetch!$D$8:$R$100,7,0)</f>
        <v>0.27750000000000002</v>
      </c>
      <c r="K102" s="15">
        <f ca="1">VLOOKUP($D102,[1]CurveFetch!$D$8:$R$100,8,0)</f>
        <v>0.27750000000000002</v>
      </c>
      <c r="L102" s="15">
        <f ca="1">VLOOKUP($D102,[1]CurveFetch!$D$8:$R$100,9,0)</f>
        <v>0.47249999999999998</v>
      </c>
      <c r="M102" s="15">
        <f ca="1">VLOOKUP($D102,[1]CurveFetch!$D$8:$R$100,12,0)</f>
        <v>0.16</v>
      </c>
      <c r="N102" s="15">
        <f ca="1">VLOOKUP($D102,[1]CurveFetch!$D$8:$R$100,13,0)</f>
        <v>-0.14249999999999999</v>
      </c>
      <c r="O102" s="15">
        <f ca="1">VLOOKUP($D102,[1]CurveFetch!$D$8:$R$100,14,0)</f>
        <v>-0.125</v>
      </c>
      <c r="P102" s="15">
        <f ca="1">VLOOKUP($D102,[1]CurveFetch!$D$8:$R$100,15,0)</f>
        <v>-0.125</v>
      </c>
      <c r="Q102" s="15">
        <f ca="1">VLOOKUP($D102,[1]CurveFetch!$D$8:$S$100,16,0)</f>
        <v>0.215</v>
      </c>
      <c r="R102" s="232">
        <f t="shared" ca="1" si="2"/>
        <v>0</v>
      </c>
    </row>
    <row r="103" spans="2:18" x14ac:dyDescent="0.2">
      <c r="B103" s="2"/>
      <c r="D103" s="200">
        <f t="shared" ca="1" si="3"/>
        <v>37226</v>
      </c>
      <c r="E103" s="15">
        <f ca="1">VLOOKUP($D103,[1]CurveFetch!$D$8:$R$100,2,0)</f>
        <v>4.4770000000000003</v>
      </c>
      <c r="F103" s="15">
        <f ca="1">VLOOKUP($D103,[1]CurveFetch!$D$8:$R$100,3,0)</f>
        <v>-0.28249999999999997</v>
      </c>
      <c r="G103" s="15">
        <f ca="1">VLOOKUP($D103,[1]CurveFetch!$D$8:$R$100,4,0)</f>
        <v>-0.13500000000000001</v>
      </c>
      <c r="H103" s="15">
        <f ca="1">VLOOKUP($D103,[1]CurveFetch!$D$8:$R$100,5,0)</f>
        <v>-0.33250000000000002</v>
      </c>
      <c r="I103" s="15">
        <f ca="1">VLOOKUP($D103,[1]CurveFetch!$D$8:$R$100,6,0)</f>
        <v>-0.28999999999999998</v>
      </c>
      <c r="J103" s="15">
        <f ca="1">VLOOKUP($D103,[1]CurveFetch!$D$8:$R$100,7,0)</f>
        <v>0.27750000000000002</v>
      </c>
      <c r="K103" s="15">
        <f ca="1">VLOOKUP($D103,[1]CurveFetch!$D$8:$R$100,8,0)</f>
        <v>0.27750000000000002</v>
      </c>
      <c r="L103" s="15">
        <f ca="1">VLOOKUP($D103,[1]CurveFetch!$D$8:$R$100,9,0)</f>
        <v>0.47249999999999998</v>
      </c>
      <c r="M103" s="15">
        <f ca="1">VLOOKUP($D103,[1]CurveFetch!$D$8:$R$100,12,0)</f>
        <v>0.26500000000000001</v>
      </c>
      <c r="N103" s="15">
        <f ca="1">VLOOKUP($D103,[1]CurveFetch!$D$8:$R$100,13,0)</f>
        <v>-0.14499999999999999</v>
      </c>
      <c r="O103" s="15">
        <f ca="1">VLOOKUP($D103,[1]CurveFetch!$D$8:$R$100,14,0)</f>
        <v>-0.1275</v>
      </c>
      <c r="P103" s="15">
        <f ca="1">VLOOKUP($D103,[1]CurveFetch!$D$8:$R$100,15,0)</f>
        <v>-0.125</v>
      </c>
      <c r="Q103" s="15">
        <f ca="1">VLOOKUP($D103,[1]CurveFetch!$D$8:$S$100,16,0)</f>
        <v>0.21</v>
      </c>
      <c r="R103" s="232">
        <f t="shared" ca="1" si="2"/>
        <v>0</v>
      </c>
    </row>
    <row r="104" spans="2:18" ht="12" thickBot="1" x14ac:dyDescent="0.25">
      <c r="B104" s="2"/>
      <c r="D104" s="200">
        <f t="shared" ca="1" si="3"/>
        <v>37257</v>
      </c>
      <c r="E104" s="15">
        <f ca="1">VLOOKUP($D104,[1]CurveFetch!$D$8:$R$100,2,0)</f>
        <v>4.4870000000000001</v>
      </c>
      <c r="F104" s="15">
        <f ca="1">VLOOKUP($D104,[1]CurveFetch!$D$8:$R$100,3,0)</f>
        <v>-0.27750000000000002</v>
      </c>
      <c r="G104" s="15">
        <f ca="1">VLOOKUP($D104,[1]CurveFetch!$D$8:$R$100,4,0)</f>
        <v>-0.13500000000000001</v>
      </c>
      <c r="H104" s="15">
        <f ca="1">VLOOKUP($D104,[1]CurveFetch!$D$8:$R$100,5,0)</f>
        <v>-0.32750000000000001</v>
      </c>
      <c r="I104" s="15">
        <f ca="1">VLOOKUP($D104,[1]CurveFetch!$D$8:$R$100,6,0)</f>
        <v>-0.28999999999999998</v>
      </c>
      <c r="J104" s="15">
        <f ca="1">VLOOKUP($D104,[1]CurveFetch!$D$8:$R$100,7,0)</f>
        <v>0.28249999999999997</v>
      </c>
      <c r="K104" s="15">
        <f ca="1">VLOOKUP($D104,[1]CurveFetch!$D$8:$R$100,8,0)</f>
        <v>0.28249999999999997</v>
      </c>
      <c r="L104" s="15">
        <f ca="1">VLOOKUP($D104,[1]CurveFetch!$D$8:$R$100,9,0)</f>
        <v>0.47749999999999998</v>
      </c>
      <c r="M104" s="15">
        <f ca="1">VLOOKUP($D104,[1]CurveFetch!$D$8:$R$100,12,0)</f>
        <v>0.27500000000000002</v>
      </c>
      <c r="N104" s="15">
        <f ca="1">VLOOKUP($D104,[1]CurveFetch!$D$8:$R$100,13,0)</f>
        <v>-0.14749999999999999</v>
      </c>
      <c r="O104" s="15">
        <f ca="1">VLOOKUP($D104,[1]CurveFetch!$D$8:$R$100,14,0)</f>
        <v>-0.13</v>
      </c>
      <c r="P104" s="16">
        <f ca="1">VLOOKUP($D104,[1]CurveFetch!$D$8:$R$100,15,0)</f>
        <v>-0.125</v>
      </c>
      <c r="Q104" s="267">
        <f ca="1">VLOOKUP($D104,[1]CurveFetch!$D$8:$S$100,16,0)</f>
        <v>0.22500000000000001</v>
      </c>
      <c r="R104" s="232">
        <f t="shared" ca="1" si="2"/>
        <v>0</v>
      </c>
    </row>
    <row r="105" spans="2:18" x14ac:dyDescent="0.2">
      <c r="B105" s="2"/>
      <c r="D105" s="264" t="s">
        <v>175</v>
      </c>
      <c r="E105" s="263">
        <f t="shared" ref="E105:Q105" ca="1" si="4">IF($R$91=1,(AVERAGE(E$96:E$102)),(AVERAGE(E$96:E$102)))</f>
        <v>4.2875714285714279</v>
      </c>
      <c r="F105" s="238">
        <f t="shared" ca="1" si="4"/>
        <v>-0.42107142857142854</v>
      </c>
      <c r="G105" s="238">
        <f t="shared" ca="1" si="4"/>
        <v>-0.13500000000000004</v>
      </c>
      <c r="H105" s="238">
        <f t="shared" ca="1" si="4"/>
        <v>-0.59750000000000003</v>
      </c>
      <c r="I105" s="238">
        <f t="shared" ca="1" si="4"/>
        <v>-0.3457142857142857</v>
      </c>
      <c r="J105" s="238">
        <f t="shared" ca="1" si="4"/>
        <v>0.57714285714285718</v>
      </c>
      <c r="K105" s="238">
        <f t="shared" ca="1" si="4"/>
        <v>0.32250000000000006</v>
      </c>
      <c r="L105" s="238">
        <f t="shared" ca="1" si="4"/>
        <v>0.65357142857142858</v>
      </c>
      <c r="M105" s="238">
        <f t="shared" ca="1" si="4"/>
        <v>-0.24714285714285714</v>
      </c>
      <c r="N105" s="238">
        <f t="shared" ca="1" si="4"/>
        <v>-0.14107142857142857</v>
      </c>
      <c r="O105" s="238">
        <f t="shared" ca="1" si="4"/>
        <v>-0.11928571428571429</v>
      </c>
      <c r="P105" s="15">
        <f t="shared" ca="1" si="4"/>
        <v>-6.7142857142857143E-2</v>
      </c>
      <c r="Q105" s="15">
        <f t="shared" ca="1" si="4"/>
        <v>0.15928571428571428</v>
      </c>
      <c r="R105" s="228"/>
    </row>
    <row r="106" spans="2:18" ht="12" thickBot="1" x14ac:dyDescent="0.25">
      <c r="B106" s="2"/>
      <c r="D106" s="265" t="s">
        <v>176</v>
      </c>
      <c r="E106" s="233">
        <f ca="1">AVERAGE(E$91:E$95)</f>
        <v>4.681</v>
      </c>
      <c r="F106" s="16">
        <f t="shared" ref="F106:Q106" ca="1" si="5">AVERAGE(F$91:F$95)</f>
        <v>-0.30149999999999999</v>
      </c>
      <c r="G106" s="16">
        <f t="shared" ca="1" si="5"/>
        <v>-0.14000000000000001</v>
      </c>
      <c r="H106" s="16">
        <f t="shared" ca="1" si="5"/>
        <v>-0.33950000000000002</v>
      </c>
      <c r="I106" s="16">
        <f t="shared" ca="1" si="5"/>
        <v>-0.32206669922077202</v>
      </c>
      <c r="J106" s="16">
        <f t="shared" ca="1" si="5"/>
        <v>0.26949999999999996</v>
      </c>
      <c r="K106" s="16">
        <f t="shared" ca="1" si="5"/>
        <v>0.27749999999999997</v>
      </c>
      <c r="L106" s="16">
        <f t="shared" ca="1" si="5"/>
        <v>0.48450000000000004</v>
      </c>
      <c r="M106" s="16">
        <f t="shared" ca="1" si="5"/>
        <v>0.10700000000000003</v>
      </c>
      <c r="N106" s="16">
        <f t="shared" ca="1" si="5"/>
        <v>-0.1585</v>
      </c>
      <c r="O106" s="16">
        <f t="shared" ca="1" si="5"/>
        <v>-0.13400000000000001</v>
      </c>
      <c r="P106" s="16">
        <f t="shared" ca="1" si="5"/>
        <v>-0.10200000000000001</v>
      </c>
      <c r="Q106" s="16">
        <f t="shared" ca="1" si="5"/>
        <v>0.19800000000000001</v>
      </c>
      <c r="R106" s="266"/>
    </row>
    <row r="107" spans="2:18" x14ac:dyDescent="0.2">
      <c r="B107" s="2"/>
    </row>
    <row r="108" spans="2:18" x14ac:dyDescent="0.2">
      <c r="B108" s="2"/>
    </row>
    <row r="109" spans="2:18" x14ac:dyDescent="0.2">
      <c r="B109" s="2"/>
    </row>
    <row r="110" spans="2:18" x14ac:dyDescent="0.2">
      <c r="B110" s="2"/>
    </row>
    <row r="111" spans="2:18" x14ac:dyDescent="0.2">
      <c r="B111" s="2"/>
    </row>
    <row r="112" spans="2:18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</sheetData>
  <mergeCells count="1">
    <mergeCell ref="S45:S47"/>
  </mergeCells>
  <printOptions horizontalCentered="1" verticalCentered="1"/>
  <pageMargins left="0" right="0" top="0" bottom="0" header="0" footer="0"/>
  <pageSetup scale="4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V4232"/>
  <sheetViews>
    <sheetView workbookViewId="0">
      <pane xSplit="1" ySplit="1" topLeftCell="V2119" activePane="bottomRight" state="frozen"/>
      <selection pane="topRight" activeCell="B1" sqref="B1"/>
      <selection pane="bottomLeft" activeCell="A2" sqref="A2"/>
      <selection pane="bottomRight" activeCell="X2137" sqref="D2137:X2144"/>
    </sheetView>
  </sheetViews>
  <sheetFormatPr defaultColWidth="8.7109375" defaultRowHeight="11.25" x14ac:dyDescent="0.2"/>
  <cols>
    <col min="1" max="3" width="8.7109375" style="1" customWidth="1"/>
    <col min="4" max="4" width="12.140625" style="14" customWidth="1"/>
    <col min="5" max="5" width="12.28515625" style="14" customWidth="1"/>
    <col min="6" max="6" width="13.7109375" style="21" customWidth="1"/>
    <col min="7" max="7" width="16.7109375" style="7" bestFit="1" customWidth="1"/>
    <col min="8" max="8" width="14" style="14" bestFit="1" customWidth="1"/>
    <col min="9" max="9" width="9" style="14" bestFit="1" customWidth="1"/>
    <col min="10" max="10" width="8.7109375" style="14" customWidth="1"/>
    <col min="11" max="11" width="12.85546875" style="14" bestFit="1" customWidth="1"/>
    <col min="12" max="12" width="11.140625" style="14" bestFit="1" customWidth="1"/>
    <col min="13" max="13" width="12.5703125" style="14" bestFit="1" customWidth="1"/>
    <col min="14" max="14" width="14.42578125" style="21" bestFit="1" customWidth="1"/>
    <col min="15" max="16" width="8.7109375" style="14" customWidth="1"/>
    <col min="17" max="17" width="12.85546875" style="14" bestFit="1" customWidth="1"/>
    <col min="18" max="22" width="16.28515625" style="24" customWidth="1"/>
    <col min="23" max="23" width="11.7109375" style="24" customWidth="1"/>
    <col min="24" max="24" width="16.28515625" style="24" customWidth="1"/>
    <col min="25" max="26" width="12.85546875" style="14" customWidth="1"/>
    <col min="27" max="27" width="8.7109375" style="1" customWidth="1"/>
    <col min="28" max="28" width="23.85546875" style="3" bestFit="1" customWidth="1"/>
    <col min="29" max="29" width="8.7109375" style="1" customWidth="1"/>
    <col min="30" max="30" width="10.42578125" style="1" customWidth="1"/>
    <col min="31" max="31" width="12.140625" style="1" customWidth="1"/>
    <col min="32" max="16384" width="8.7109375" style="1"/>
  </cols>
  <sheetData>
    <row r="1" spans="1:100" s="4" customFormat="1" x14ac:dyDescent="0.2">
      <c r="A1" s="4" t="s">
        <v>43</v>
      </c>
      <c r="B1" s="4" t="s">
        <v>65</v>
      </c>
      <c r="C1" s="4" t="s">
        <v>44</v>
      </c>
      <c r="D1" s="17" t="s">
        <v>64</v>
      </c>
      <c r="E1" s="17" t="s">
        <v>53</v>
      </c>
      <c r="F1" s="20" t="s">
        <v>54</v>
      </c>
      <c r="G1" s="26" t="s">
        <v>55</v>
      </c>
      <c r="H1" s="17" t="s">
        <v>56</v>
      </c>
      <c r="I1" s="17" t="s">
        <v>57</v>
      </c>
      <c r="J1" s="17" t="s">
        <v>58</v>
      </c>
      <c r="K1" s="17" t="s">
        <v>189</v>
      </c>
      <c r="L1" s="17" t="s">
        <v>60</v>
      </c>
      <c r="M1" s="17" t="s">
        <v>61</v>
      </c>
      <c r="N1" s="20" t="s">
        <v>62</v>
      </c>
      <c r="O1" s="17" t="s">
        <v>63</v>
      </c>
      <c r="P1" s="17" t="s">
        <v>16</v>
      </c>
      <c r="Q1" s="17" t="s">
        <v>11</v>
      </c>
      <c r="R1" s="23" t="s">
        <v>7</v>
      </c>
      <c r="S1" s="19" t="s">
        <v>4</v>
      </c>
      <c r="T1" s="19" t="s">
        <v>5</v>
      </c>
      <c r="U1" s="19" t="s">
        <v>6</v>
      </c>
      <c r="V1" s="19" t="s">
        <v>71</v>
      </c>
      <c r="W1" s="23" t="s">
        <v>0</v>
      </c>
      <c r="X1" s="23" t="s">
        <v>196</v>
      </c>
      <c r="Y1" s="17"/>
      <c r="Z1" s="17"/>
    </row>
    <row r="2" spans="1:100" x14ac:dyDescent="0.2">
      <c r="A2" s="2">
        <v>34700</v>
      </c>
      <c r="B2" s="5">
        <f>IF(A2&lt;&gt;"",MONTH(A2),0)</f>
        <v>1</v>
      </c>
      <c r="C2" s="1" t="s">
        <v>47</v>
      </c>
      <c r="D2" s="14">
        <v>1.0900000000000001</v>
      </c>
      <c r="E2" s="14">
        <v>1.29</v>
      </c>
      <c r="F2" s="21">
        <v>1.33</v>
      </c>
      <c r="G2" s="7" t="s">
        <v>66</v>
      </c>
      <c r="H2" s="14" t="s">
        <v>66</v>
      </c>
      <c r="I2" s="14">
        <v>1.69</v>
      </c>
      <c r="J2" s="14" t="s">
        <v>66</v>
      </c>
      <c r="K2" s="14">
        <v>1.29</v>
      </c>
      <c r="L2" s="14" t="s">
        <v>66</v>
      </c>
      <c r="M2" s="14" t="s">
        <v>66</v>
      </c>
      <c r="N2" s="21">
        <v>1.38</v>
      </c>
      <c r="O2" s="14" t="s">
        <v>66</v>
      </c>
      <c r="P2" s="14">
        <v>1.5</v>
      </c>
      <c r="Q2" s="14">
        <v>0.98</v>
      </c>
      <c r="R2" s="24">
        <v>1.45</v>
      </c>
      <c r="S2" s="18" t="s">
        <v>66</v>
      </c>
      <c r="T2" s="18" t="s">
        <v>66</v>
      </c>
      <c r="U2" s="18">
        <v>1.5</v>
      </c>
      <c r="V2" s="18">
        <v>1.5</v>
      </c>
      <c r="W2" s="18">
        <v>1.47</v>
      </c>
      <c r="AC2" s="6">
        <v>34700</v>
      </c>
      <c r="AD2" s="6">
        <v>34731</v>
      </c>
      <c r="AE2" s="6">
        <v>34759</v>
      </c>
      <c r="AF2" s="6">
        <v>34790</v>
      </c>
      <c r="AG2" s="6">
        <v>34820</v>
      </c>
      <c r="AH2" s="6">
        <v>34851</v>
      </c>
      <c r="AI2" s="6">
        <v>34881</v>
      </c>
      <c r="AJ2" s="6">
        <v>34912</v>
      </c>
      <c r="AK2" s="6">
        <v>34943</v>
      </c>
      <c r="AL2" s="6">
        <v>34973</v>
      </c>
      <c r="AM2" s="6">
        <v>35004</v>
      </c>
      <c r="AN2" s="6">
        <v>35034</v>
      </c>
      <c r="AO2" s="6">
        <v>35065</v>
      </c>
      <c r="AP2" s="6">
        <v>35096</v>
      </c>
      <c r="AQ2" s="6">
        <v>35125</v>
      </c>
      <c r="AR2" s="6">
        <v>35156</v>
      </c>
      <c r="AS2" s="6">
        <v>35186</v>
      </c>
      <c r="AT2" s="6">
        <v>35217</v>
      </c>
      <c r="AU2" s="6">
        <v>35247</v>
      </c>
      <c r="AV2" s="6">
        <v>35278</v>
      </c>
      <c r="AW2" s="6">
        <v>35309</v>
      </c>
      <c r="AX2" s="6">
        <v>35339</v>
      </c>
      <c r="AY2" s="6">
        <v>35370</v>
      </c>
      <c r="AZ2" s="6">
        <v>35400</v>
      </c>
      <c r="BA2" s="6">
        <v>35431</v>
      </c>
      <c r="BB2" s="6">
        <v>35462</v>
      </c>
      <c r="BC2" s="6">
        <v>35490</v>
      </c>
      <c r="BD2" s="6">
        <v>35521</v>
      </c>
      <c r="BE2" s="6">
        <v>35551</v>
      </c>
      <c r="BF2" s="6">
        <v>35582</v>
      </c>
      <c r="BG2" s="6">
        <v>35612</v>
      </c>
      <c r="BH2" s="6">
        <v>35643</v>
      </c>
      <c r="BI2" s="6">
        <v>35674</v>
      </c>
      <c r="BJ2" s="6">
        <v>35704</v>
      </c>
      <c r="BK2" s="6">
        <v>35735</v>
      </c>
      <c r="BL2" s="6">
        <v>35765</v>
      </c>
      <c r="BM2" s="6">
        <v>35796</v>
      </c>
      <c r="BN2" s="6">
        <v>35827</v>
      </c>
      <c r="BO2" s="6">
        <v>35855</v>
      </c>
      <c r="BP2" s="6">
        <v>35886</v>
      </c>
      <c r="BQ2" s="6">
        <v>35916</v>
      </c>
      <c r="BR2" s="6">
        <v>35947</v>
      </c>
      <c r="BS2" s="6">
        <v>35977</v>
      </c>
      <c r="BT2" s="6">
        <v>36008</v>
      </c>
      <c r="BU2" s="6">
        <v>36039</v>
      </c>
      <c r="BV2" s="6">
        <v>36069</v>
      </c>
      <c r="BW2" s="6">
        <v>36100</v>
      </c>
      <c r="BX2" s="6">
        <v>36130</v>
      </c>
      <c r="BY2" s="6">
        <v>36161</v>
      </c>
      <c r="BZ2" s="6">
        <v>36192</v>
      </c>
      <c r="CA2" s="6">
        <v>36220</v>
      </c>
      <c r="CB2" s="6">
        <v>36251</v>
      </c>
      <c r="CC2" s="6">
        <v>36281</v>
      </c>
      <c r="CD2" s="6">
        <v>36312</v>
      </c>
      <c r="CE2" s="6">
        <v>36342</v>
      </c>
      <c r="CF2" s="6">
        <v>36373</v>
      </c>
      <c r="CG2" s="6">
        <v>36404</v>
      </c>
      <c r="CH2" s="6">
        <v>36434</v>
      </c>
      <c r="CI2" s="6">
        <v>36465</v>
      </c>
      <c r="CJ2" s="6">
        <v>36495</v>
      </c>
      <c r="CK2" s="27">
        <v>36526</v>
      </c>
      <c r="CL2" s="27">
        <v>36557</v>
      </c>
      <c r="CM2" s="27">
        <v>36586</v>
      </c>
      <c r="CN2" s="27">
        <v>36617</v>
      </c>
      <c r="CO2" s="27">
        <v>36647</v>
      </c>
      <c r="CP2" s="27">
        <v>36678</v>
      </c>
      <c r="CQ2" s="27">
        <v>36708</v>
      </c>
      <c r="CR2" s="27">
        <v>36739</v>
      </c>
      <c r="CS2" s="27">
        <v>36770</v>
      </c>
      <c r="CT2" s="27">
        <v>36800</v>
      </c>
      <c r="CU2" s="27">
        <v>36831</v>
      </c>
      <c r="CV2" s="27">
        <v>36861</v>
      </c>
    </row>
    <row r="3" spans="1:100" x14ac:dyDescent="0.2">
      <c r="A3" s="2">
        <v>34701</v>
      </c>
      <c r="B3" s="5">
        <f t="shared" ref="B3:B66" si="0">IF(A3&lt;&gt;"",MONTH(A3),0)</f>
        <v>1</v>
      </c>
      <c r="C3" s="1" t="s">
        <v>48</v>
      </c>
      <c r="D3" s="14">
        <v>1.0900000000000001</v>
      </c>
      <c r="E3" s="14" t="s">
        <v>66</v>
      </c>
      <c r="F3" s="21" t="s">
        <v>66</v>
      </c>
      <c r="G3" s="7" t="s">
        <v>66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66</v>
      </c>
      <c r="M3" s="14" t="s">
        <v>66</v>
      </c>
      <c r="N3" s="21" t="s">
        <v>66</v>
      </c>
      <c r="O3" s="14" t="s">
        <v>66</v>
      </c>
      <c r="P3" s="14" t="s">
        <v>66</v>
      </c>
      <c r="Q3" s="14" t="s">
        <v>66</v>
      </c>
      <c r="R3" s="24" t="s">
        <v>66</v>
      </c>
      <c r="S3" s="18" t="s">
        <v>66</v>
      </c>
      <c r="T3" s="18" t="s">
        <v>66</v>
      </c>
      <c r="U3" s="18" t="s">
        <v>66</v>
      </c>
      <c r="V3" s="18" t="s">
        <v>66</v>
      </c>
      <c r="W3" s="18" t="s">
        <v>66</v>
      </c>
      <c r="AA3" s="1">
        <v>4</v>
      </c>
      <c r="AB3" s="3" t="s">
        <v>64</v>
      </c>
      <c r="AC3" s="7">
        <f>DAVERAGE(gd_95,4,AC$23:AC$24)</f>
        <v>0.95870967741935476</v>
      </c>
      <c r="AD3" s="7">
        <f t="shared" ref="AD3:AN3" si="1">DAVERAGE(gd_95,4,AD$23:AD$24)</f>
        <v>0.97821428571428548</v>
      </c>
      <c r="AE3" s="7">
        <f t="shared" si="1"/>
        <v>1.0458064516129031</v>
      </c>
      <c r="AF3" s="7">
        <f t="shared" si="1"/>
        <v>1.2366666666666668</v>
      </c>
      <c r="AG3" s="7">
        <f t="shared" si="1"/>
        <v>1.2525806451612902</v>
      </c>
      <c r="AH3" s="7">
        <f t="shared" si="1"/>
        <v>1.1203333333333334</v>
      </c>
      <c r="AI3" s="7">
        <f t="shared" si="1"/>
        <v>0.99451612903225817</v>
      </c>
      <c r="AJ3" s="7">
        <f t="shared" si="1"/>
        <v>1.0367741935483872</v>
      </c>
      <c r="AK3" s="7">
        <f t="shared" si="1"/>
        <v>1.0766666666666669</v>
      </c>
      <c r="AL3" s="7">
        <f t="shared" si="1"/>
        <v>1.2132258064516128</v>
      </c>
      <c r="AM3" s="7">
        <f t="shared" si="1"/>
        <v>1.2403333333333333</v>
      </c>
      <c r="AN3" s="7">
        <f t="shared" si="1"/>
        <v>1.3645161290322583</v>
      </c>
      <c r="AO3" s="7">
        <f>DAVERAGE(gd_96,4,AO$23:AO$24)</f>
        <v>1.5325806451612902</v>
      </c>
      <c r="AP3" s="7">
        <f t="shared" ref="AP3:AZ3" si="2">DAVERAGE(gd_96,4,AP$23:AP$24)</f>
        <v>1.5210344827586206</v>
      </c>
      <c r="AQ3" s="7">
        <f t="shared" si="2"/>
        <v>1.3167741935483872</v>
      </c>
      <c r="AR3" s="7">
        <f t="shared" si="2"/>
        <v>1.1873333333333329</v>
      </c>
      <c r="AS3" s="7">
        <f t="shared" si="2"/>
        <v>1.0938709677419356</v>
      </c>
      <c r="AT3" s="7">
        <f t="shared" si="2"/>
        <v>1.1033333333333331</v>
      </c>
      <c r="AU3" s="7">
        <f t="shared" si="2"/>
        <v>1.1637096774193549</v>
      </c>
      <c r="AV3" s="7">
        <f t="shared" si="2"/>
        <v>1.1480645161290324</v>
      </c>
      <c r="AW3" s="7">
        <f t="shared" si="2"/>
        <v>1.1145</v>
      </c>
      <c r="AX3" s="7">
        <f t="shared" si="2"/>
        <v>1.3759677419354839</v>
      </c>
      <c r="AY3" s="7">
        <f t="shared" si="2"/>
        <v>1.9059999999999993</v>
      </c>
      <c r="AZ3" s="7">
        <f t="shared" si="2"/>
        <v>2.1685483870967746</v>
      </c>
      <c r="BA3" s="7">
        <f>DAVERAGE(gd_97,4,BA$23:BA$24)</f>
        <v>2.8358064516129025</v>
      </c>
      <c r="BB3" s="7">
        <f t="shared" ref="BB3:BL3" si="3">DAVERAGE(gd_97,4,BB$23:BB$24)</f>
        <v>1.8896428571428567</v>
      </c>
      <c r="BC3" s="7">
        <f t="shared" si="3"/>
        <v>1.4790322580645161</v>
      </c>
      <c r="BD3" s="7">
        <f t="shared" si="3"/>
        <v>1.7768333333333335</v>
      </c>
      <c r="BE3" s="7">
        <f t="shared" si="3"/>
        <v>1.7177419354838706</v>
      </c>
      <c r="BF3" s="7">
        <f t="shared" si="3"/>
        <v>1.5523333333333331</v>
      </c>
      <c r="BG3" s="7">
        <f t="shared" si="3"/>
        <v>1.5072580645161289</v>
      </c>
      <c r="BH3" s="7">
        <f t="shared" si="3"/>
        <v>1.4969354838709679</v>
      </c>
      <c r="BI3" s="7">
        <f t="shared" si="3"/>
        <v>1.4648333333333332</v>
      </c>
      <c r="BJ3" s="7">
        <f t="shared" si="3"/>
        <v>1.7343548387096772</v>
      </c>
      <c r="BK3" s="7">
        <f t="shared" si="3"/>
        <v>1.6788333333333327</v>
      </c>
      <c r="BL3" s="7">
        <f t="shared" si="3"/>
        <v>1.3391935483870963</v>
      </c>
      <c r="BM3" s="7">
        <f>DAVERAGE(gd_98,4,BM$23:BM$24)</f>
        <v>1.4580645161290322</v>
      </c>
      <c r="BN3" s="7">
        <f t="shared" ref="BN3:BX3" si="4">DAVERAGE(gd_98,4,BN$23:BN$24)</f>
        <v>1.6378571428571429</v>
      </c>
      <c r="BO3" s="7">
        <f t="shared" si="4"/>
        <v>1.7538709677419351</v>
      </c>
      <c r="BP3" s="7">
        <f t="shared" si="4"/>
        <v>2.2163333333333335</v>
      </c>
      <c r="BQ3" s="7">
        <f t="shared" si="4"/>
        <v>1.7604838709677417</v>
      </c>
      <c r="BR3" s="7">
        <f t="shared" si="4"/>
        <v>1.8073333333333339</v>
      </c>
      <c r="BS3" s="7">
        <f t="shared" si="4"/>
        <v>1.9741935483870965</v>
      </c>
      <c r="BT3" s="7">
        <f t="shared" si="4"/>
        <v>1.7622580645161283</v>
      </c>
      <c r="BU3" s="7">
        <f t="shared" si="4"/>
        <v>2.0070000000000001</v>
      </c>
      <c r="BV3" s="7">
        <f t="shared" si="4"/>
        <v>2.3535483870967742</v>
      </c>
      <c r="BW3" s="7">
        <f t="shared" si="4"/>
        <v>2.5248333333333335</v>
      </c>
      <c r="BX3" s="7">
        <f t="shared" si="4"/>
        <v>2.222258064516129</v>
      </c>
      <c r="BY3" s="7">
        <f>DAVERAGE(gd_99,4,BY$23:BY$24)</f>
        <v>2.3129032258064517</v>
      </c>
      <c r="BZ3" s="7">
        <f t="shared" ref="BZ3:CJ3" si="5">DAVERAGE(gd_99,4,BZ$23:BZ$24)</f>
        <v>2.2437499999999999</v>
      </c>
      <c r="CA3" s="7">
        <f t="shared" si="5"/>
        <v>2.2025806451612904</v>
      </c>
      <c r="CB3" s="7">
        <f t="shared" si="5"/>
        <v>2.5260000000000002</v>
      </c>
      <c r="CC3" s="7">
        <f t="shared" si="5"/>
        <v>2.6993548387096782</v>
      </c>
      <c r="CD3" s="7">
        <f t="shared" si="5"/>
        <v>2.7919999999999998</v>
      </c>
      <c r="CE3" s="7">
        <f t="shared" si="5"/>
        <v>2.7812903225806451</v>
      </c>
      <c r="CF3" s="7">
        <f t="shared" si="5"/>
        <v>3.250322580645161</v>
      </c>
      <c r="CG3" s="7">
        <f t="shared" si="5"/>
        <v>3.1150000000000002</v>
      </c>
      <c r="CH3" s="7">
        <f t="shared" si="5"/>
        <v>3.5780645161290319</v>
      </c>
      <c r="CI3" s="7">
        <f t="shared" si="5"/>
        <v>2.8945000000000007</v>
      </c>
      <c r="CJ3" s="7">
        <f t="shared" si="5"/>
        <v>2.790322580645161</v>
      </c>
      <c r="CK3" s="7">
        <f>DAVERAGE(gd_00,4,CK$23:CK$24)</f>
        <v>2.827096774193548</v>
      </c>
      <c r="CL3" s="7">
        <f t="shared" ref="CL3:CV3" si="6">DAVERAGE(gd_00,4,CL$23:CL$24)</f>
        <v>3.1018965517241388</v>
      </c>
      <c r="CM3" s="7">
        <f t="shared" si="6"/>
        <v>3.521290322580644</v>
      </c>
      <c r="CN3" s="7">
        <f t="shared" si="6"/>
        <v>3.7708333333333335</v>
      </c>
      <c r="CO3" s="7">
        <f t="shared" si="6"/>
        <v>4.3430645161290338</v>
      </c>
      <c r="CP3" s="7">
        <f t="shared" si="6"/>
        <v>5.1076666666666659</v>
      </c>
      <c r="CQ3" s="7">
        <f t="shared" si="6"/>
        <v>4.535967741935484</v>
      </c>
      <c r="CR3" s="7">
        <f t="shared" si="6"/>
        <v>4.5043548387096788</v>
      </c>
      <c r="CS3" s="7">
        <f t="shared" si="6"/>
        <v>6.2013333333333351</v>
      </c>
      <c r="CT3" s="7">
        <f t="shared" si="6"/>
        <v>6.444193548387096</v>
      </c>
      <c r="CU3" s="7">
        <f t="shared" si="6"/>
        <v>5.9278571428571434</v>
      </c>
      <c r="CV3" s="7" t="e">
        <f t="shared" si="6"/>
        <v>#DIV/0!</v>
      </c>
    </row>
    <row r="4" spans="1:100" x14ac:dyDescent="0.2">
      <c r="A4" s="2">
        <v>34702</v>
      </c>
      <c r="B4" s="5">
        <f t="shared" si="0"/>
        <v>1</v>
      </c>
      <c r="C4" s="1" t="s">
        <v>49</v>
      </c>
      <c r="D4" s="14">
        <v>1.0900000000000001</v>
      </c>
      <c r="E4" s="14">
        <v>1.31</v>
      </c>
      <c r="F4" s="21">
        <v>1.4</v>
      </c>
      <c r="G4" s="7" t="s">
        <v>66</v>
      </c>
      <c r="H4" s="14">
        <v>1.54</v>
      </c>
      <c r="I4" s="14">
        <v>1.76</v>
      </c>
      <c r="J4" s="14" t="s">
        <v>66</v>
      </c>
      <c r="K4" s="14">
        <v>1.38</v>
      </c>
      <c r="L4" s="14" t="s">
        <v>66</v>
      </c>
      <c r="M4" s="14" t="s">
        <v>66</v>
      </c>
      <c r="N4" s="21">
        <v>1.36</v>
      </c>
      <c r="O4" s="14" t="s">
        <v>66</v>
      </c>
      <c r="P4" s="14">
        <v>1.67</v>
      </c>
      <c r="Q4" s="14">
        <v>0.97</v>
      </c>
      <c r="R4" s="24">
        <v>1.38</v>
      </c>
      <c r="S4" s="18" t="s">
        <v>66</v>
      </c>
      <c r="T4" s="18">
        <v>1.69</v>
      </c>
      <c r="U4" s="18">
        <v>1.57</v>
      </c>
      <c r="V4" s="18">
        <v>1.57</v>
      </c>
      <c r="W4" s="18">
        <v>1.6</v>
      </c>
      <c r="AA4" s="1">
        <v>5</v>
      </c>
      <c r="AB4" s="3" t="s">
        <v>53</v>
      </c>
      <c r="AC4" s="7">
        <f>DAVERAGE(gd_95,5,AC$23:AC$24)</f>
        <v>1.0655172413793106</v>
      </c>
      <c r="AD4" s="7">
        <f t="shared" ref="AD4:AN4" si="7">DAVERAGE(gd_95,5,AD$23:AD$24)</f>
        <v>1.0422222222222222</v>
      </c>
      <c r="AE4" s="7">
        <f t="shared" si="7"/>
        <v>1.0096774193548386</v>
      </c>
      <c r="AF4" s="7">
        <f t="shared" si="7"/>
        <v>1.0010000000000003</v>
      </c>
      <c r="AG4" s="7">
        <f t="shared" si="7"/>
        <v>0.96633333333333382</v>
      </c>
      <c r="AH4" s="7">
        <f t="shared" si="7"/>
        <v>0.94466666666666632</v>
      </c>
      <c r="AI4" s="7">
        <f t="shared" si="7"/>
        <v>0.7681034482758623</v>
      </c>
      <c r="AJ4" s="7">
        <f t="shared" si="7"/>
        <v>0.84120689655172454</v>
      </c>
      <c r="AK4" s="7">
        <f t="shared" si="7"/>
        <v>0.85714285714285732</v>
      </c>
      <c r="AL4" s="7">
        <f t="shared" si="7"/>
        <v>1.0320967741935483</v>
      </c>
      <c r="AM4" s="7">
        <f t="shared" si="7"/>
        <v>1.1057142857142856</v>
      </c>
      <c r="AN4" s="7">
        <f t="shared" si="7"/>
        <v>1.1117241379310345</v>
      </c>
      <c r="AO4" s="7">
        <f>DAVERAGE(gd_96,5,AO$23:AO$24)</f>
        <v>1.1993333333333334</v>
      </c>
      <c r="AP4" s="7">
        <f t="shared" ref="AP4:AZ4" si="8">DAVERAGE(gd_96,5,AP$23:AP$24)</f>
        <v>1.279655172413793</v>
      </c>
      <c r="AQ4" s="7">
        <f t="shared" si="8"/>
        <v>0.98677419354838725</v>
      </c>
      <c r="AR4" s="7">
        <f t="shared" si="8"/>
        <v>0.9565517241379311</v>
      </c>
      <c r="AS4" s="7">
        <f t="shared" si="8"/>
        <v>0.95566666666666711</v>
      </c>
      <c r="AT4" s="7">
        <f t="shared" si="8"/>
        <v>0.97599999999999987</v>
      </c>
      <c r="AU4" s="7">
        <f t="shared" si="8"/>
        <v>0.95599999999999985</v>
      </c>
      <c r="AV4" s="7">
        <f t="shared" si="8"/>
        <v>1.0001612903225805</v>
      </c>
      <c r="AW4" s="7">
        <f t="shared" si="8"/>
        <v>1.0308928571428573</v>
      </c>
      <c r="AX4" s="7">
        <f t="shared" si="8"/>
        <v>1.431290322580645</v>
      </c>
      <c r="AY4" s="7">
        <f t="shared" si="8"/>
        <v>2.6541071428571432</v>
      </c>
      <c r="AZ4" s="7">
        <f t="shared" si="8"/>
        <v>3.4444827586206901</v>
      </c>
      <c r="BA4" s="7">
        <f>DAVERAGE(gd_97,5,BA$23:BA$24)</f>
        <v>2.9123333333333332</v>
      </c>
      <c r="BB4" s="7">
        <f t="shared" ref="BB4:BL4" si="9">DAVERAGE(gd_97,5,BB$23:BB$24)</f>
        <v>1.6446296296296297</v>
      </c>
      <c r="BC4" s="7">
        <f t="shared" si="9"/>
        <v>1.2033333333333336</v>
      </c>
      <c r="BD4" s="7">
        <f t="shared" si="9"/>
        <v>1.4203333333333332</v>
      </c>
      <c r="BE4" s="7">
        <f t="shared" si="9"/>
        <v>1.377833333333333</v>
      </c>
      <c r="BF4" s="7">
        <f t="shared" si="9"/>
        <v>1.2591666666666661</v>
      </c>
      <c r="BG4" s="7">
        <f t="shared" si="9"/>
        <v>1.105833333333333</v>
      </c>
      <c r="BH4" s="7">
        <f t="shared" si="9"/>
        <v>1.1693548387096775</v>
      </c>
      <c r="BI4" s="7">
        <f t="shared" si="9"/>
        <v>1.2121428571428574</v>
      </c>
      <c r="BJ4" s="7">
        <f t="shared" si="9"/>
        <v>1.6011290322580645</v>
      </c>
      <c r="BK4" s="7">
        <f t="shared" si="9"/>
        <v>1.3225000000000005</v>
      </c>
      <c r="BL4" s="7">
        <f t="shared" si="9"/>
        <v>1.8605172413793101</v>
      </c>
      <c r="BM4" s="7">
        <f>DAVERAGE(gd_98,5,BM$23:BM$24)</f>
        <v>1.9118333333333339</v>
      </c>
      <c r="BN4" s="7">
        <f t="shared" ref="BN4:BX4" si="10">DAVERAGE(gd_98,5,BN$23:BN$24)</f>
        <v>1.2579629629629632</v>
      </c>
      <c r="BO4" s="7">
        <f t="shared" si="10"/>
        <v>1.4558064516129035</v>
      </c>
      <c r="BP4" s="7">
        <f t="shared" si="10"/>
        <v>1.8214814814814813</v>
      </c>
      <c r="BQ4" s="7">
        <f t="shared" si="10"/>
        <v>1.4465000000000001</v>
      </c>
      <c r="BR4" s="7">
        <f t="shared" si="10"/>
        <v>1.3798333333333337</v>
      </c>
      <c r="BS4" s="7">
        <f t="shared" si="10"/>
        <v>1.4853333333333332</v>
      </c>
      <c r="BT4" s="7">
        <f t="shared" si="10"/>
        <v>1.5446774193548389</v>
      </c>
      <c r="BU4" s="7">
        <f t="shared" si="10"/>
        <v>1.5637931034482759</v>
      </c>
      <c r="BV4" s="7">
        <f t="shared" si="10"/>
        <v>1.7353225806451613</v>
      </c>
      <c r="BW4" s="7">
        <f t="shared" si="10"/>
        <v>1.8533928571428564</v>
      </c>
      <c r="BX4" s="7">
        <f t="shared" si="10"/>
        <v>3.3312068965517247</v>
      </c>
      <c r="BY4" s="7">
        <f>DAVERAGE(gd_99,5,BY$23:BY$24)</f>
        <v>1.7448275862068967</v>
      </c>
      <c r="BZ4" s="7">
        <f t="shared" ref="BZ4:CJ4" si="11">DAVERAGE(gd_99,5,BZ$23:BZ$24)</f>
        <v>1.5794642857142855</v>
      </c>
      <c r="CA4" s="7">
        <f t="shared" si="11"/>
        <v>1.5366129032258069</v>
      </c>
      <c r="CB4" s="7">
        <f t="shared" si="11"/>
        <v>1.8251666666666668</v>
      </c>
      <c r="CC4" s="7">
        <f t="shared" si="11"/>
        <v>1.9408064516129027</v>
      </c>
      <c r="CD4" s="7">
        <f t="shared" si="11"/>
        <v>1.981166666666667</v>
      </c>
      <c r="CE4" s="7">
        <f t="shared" si="11"/>
        <v>1.9725806451612902</v>
      </c>
      <c r="CF4" s="7">
        <f t="shared" si="11"/>
        <v>2.2596774193548388</v>
      </c>
      <c r="CG4" s="7">
        <f t="shared" si="11"/>
        <v>2.2366666666666668</v>
      </c>
      <c r="CH4" s="7">
        <f t="shared" si="11"/>
        <v>2.573064516129032</v>
      </c>
      <c r="CI4" s="7">
        <f t="shared" si="11"/>
        <v>2.1288333333333336</v>
      </c>
      <c r="CJ4" s="7">
        <f t="shared" si="11"/>
        <v>2.2051612903225815</v>
      </c>
      <c r="CK4" s="7">
        <f>DAVERAGE(gd_00,5,CK$23:CK$24)</f>
        <v>2.2770967741935491</v>
      </c>
      <c r="CL4" s="7">
        <f t="shared" ref="CL4:CV4" si="12">DAVERAGE(gd_00,5,CL$23:CL$24)</f>
        <v>2.3600000000000003</v>
      </c>
      <c r="CM4" s="7">
        <f t="shared" si="12"/>
        <v>2.5746774193548383</v>
      </c>
      <c r="CN4" s="7">
        <f t="shared" si="12"/>
        <v>2.7053333333333338</v>
      </c>
      <c r="CO4" s="7">
        <f t="shared" si="12"/>
        <v>3.060483870967742</v>
      </c>
      <c r="CP4" s="7">
        <f t="shared" si="12"/>
        <v>3.6911666666666658</v>
      </c>
      <c r="CQ4" s="7">
        <f t="shared" si="12"/>
        <v>3.4230645161290312</v>
      </c>
      <c r="CR4" s="7">
        <f t="shared" si="12"/>
        <v>3.1546774193548379</v>
      </c>
      <c r="CS4" s="7">
        <f t="shared" si="12"/>
        <v>4.5286666666666653</v>
      </c>
      <c r="CT4" s="7">
        <f t="shared" si="12"/>
        <v>4.7193548387096769</v>
      </c>
      <c r="CU4" s="7">
        <f t="shared" si="12"/>
        <v>5.0264285714285721</v>
      </c>
      <c r="CV4" s="7" t="e">
        <f t="shared" si="12"/>
        <v>#DIV/0!</v>
      </c>
    </row>
    <row r="5" spans="1:100" x14ac:dyDescent="0.2">
      <c r="A5" s="2">
        <v>34703</v>
      </c>
      <c r="B5" s="5">
        <f t="shared" si="0"/>
        <v>1</v>
      </c>
      <c r="C5" s="1" t="s">
        <v>50</v>
      </c>
      <c r="D5" s="14">
        <v>1.07</v>
      </c>
      <c r="E5" s="14">
        <v>1.31</v>
      </c>
      <c r="F5" s="21">
        <v>1.35</v>
      </c>
      <c r="G5" s="7" t="s">
        <v>66</v>
      </c>
      <c r="H5" s="14">
        <v>1.56</v>
      </c>
      <c r="I5" s="14">
        <v>1.72</v>
      </c>
      <c r="J5" s="14" t="s">
        <v>66</v>
      </c>
      <c r="K5" s="14">
        <v>1.39</v>
      </c>
      <c r="L5" s="14" t="s">
        <v>66</v>
      </c>
      <c r="M5" s="14" t="s">
        <v>66</v>
      </c>
      <c r="N5" s="21">
        <v>1.36</v>
      </c>
      <c r="O5" s="14" t="s">
        <v>66</v>
      </c>
      <c r="P5" s="14">
        <v>1.61</v>
      </c>
      <c r="Q5" s="14">
        <v>0.99</v>
      </c>
      <c r="R5" s="24">
        <v>1.38</v>
      </c>
      <c r="S5" s="18" t="s">
        <v>66</v>
      </c>
      <c r="T5" s="18">
        <v>1.63</v>
      </c>
      <c r="U5" s="18">
        <v>1.54</v>
      </c>
      <c r="V5" s="18">
        <v>1.57</v>
      </c>
      <c r="W5" s="18">
        <v>1.58</v>
      </c>
      <c r="AA5" s="1">
        <v>6</v>
      </c>
      <c r="AB5" s="3" t="s">
        <v>54</v>
      </c>
      <c r="AC5" s="7">
        <f>DAVERAGE(gd_95,6,AC$23:AC$24)</f>
        <v>1.1393103448275856</v>
      </c>
      <c r="AD5" s="7">
        <f t="shared" ref="AD5:AN5" si="13">DAVERAGE(gd_95,6,AD$23:AD$24)</f>
        <v>1.0648148148148151</v>
      </c>
      <c r="AE5" s="7">
        <f t="shared" si="13"/>
        <v>1.0587096774193545</v>
      </c>
      <c r="AF5" s="7">
        <f t="shared" si="13"/>
        <v>1.056</v>
      </c>
      <c r="AG5" s="7">
        <f t="shared" si="13"/>
        <v>1.1073333333333331</v>
      </c>
      <c r="AH5" s="7">
        <f t="shared" si="13"/>
        <v>1.0873333333333335</v>
      </c>
      <c r="AI5" s="7">
        <f t="shared" si="13"/>
        <v>0.86327586206896556</v>
      </c>
      <c r="AJ5" s="7">
        <f t="shared" si="13"/>
        <v>0.89672413793103423</v>
      </c>
      <c r="AK5" s="7">
        <f t="shared" si="13"/>
        <v>0.97392857142857137</v>
      </c>
      <c r="AL5" s="7">
        <f t="shared" si="13"/>
        <v>1.056774193548387</v>
      </c>
      <c r="AM5" s="7">
        <f t="shared" si="13"/>
        <v>1.1771428571428566</v>
      </c>
      <c r="AN5" s="7">
        <f t="shared" si="13"/>
        <v>1.0793103448275867</v>
      </c>
      <c r="AO5" s="7">
        <f>DAVERAGE(gd_96,6,AO$23:AO$24)</f>
        <v>1.1596666666666664</v>
      </c>
      <c r="AP5" s="7">
        <f t="shared" ref="AP5:AZ5" si="14">DAVERAGE(gd_96,6,AP$23:AP$24)</f>
        <v>1.2958620689655169</v>
      </c>
      <c r="AQ5" s="7">
        <f t="shared" si="14"/>
        <v>1.084838709677419</v>
      </c>
      <c r="AR5" s="7">
        <f t="shared" si="14"/>
        <v>1.0655172413793099</v>
      </c>
      <c r="AS5" s="7">
        <f t="shared" si="14"/>
        <v>1.0520000000000003</v>
      </c>
      <c r="AT5" s="7">
        <f t="shared" si="14"/>
        <v>1.1306666666666665</v>
      </c>
      <c r="AU5" s="7">
        <f t="shared" si="14"/>
        <v>1.1273333333333333</v>
      </c>
      <c r="AV5" s="7">
        <f t="shared" si="14"/>
        <v>1.3291935483870965</v>
      </c>
      <c r="AW5" s="7">
        <f t="shared" si="14"/>
        <v>1.2603571428571432</v>
      </c>
      <c r="AX5" s="7">
        <f t="shared" si="14"/>
        <v>1.8256451612903219</v>
      </c>
      <c r="AY5" s="7">
        <f t="shared" si="14"/>
        <v>2.7182142857142857</v>
      </c>
      <c r="AZ5" s="7">
        <f t="shared" si="14"/>
        <v>3.6286206896551727</v>
      </c>
      <c r="BA5" s="7">
        <f>DAVERAGE(gd_97,6,BA$23:BA$24)</f>
        <v>3.3</v>
      </c>
      <c r="BB5" s="7">
        <f t="shared" ref="BB5:BL5" si="15">DAVERAGE(gd_97,6,BB$23:BB$24)</f>
        <v>1.9751851851851854</v>
      </c>
      <c r="BC5" s="7">
        <f t="shared" si="15"/>
        <v>1.5086666666666664</v>
      </c>
      <c r="BD5" s="7">
        <f t="shared" si="15"/>
        <v>1.6168333333333331</v>
      </c>
      <c r="BE5" s="7">
        <f t="shared" si="15"/>
        <v>1.4656666666666669</v>
      </c>
      <c r="BF5" s="7">
        <f t="shared" si="15"/>
        <v>1.3595000000000002</v>
      </c>
      <c r="BG5" s="7">
        <f t="shared" si="15"/>
        <v>1.3148333333333335</v>
      </c>
      <c r="BH5" s="7">
        <f t="shared" si="15"/>
        <v>1.4451612903225806</v>
      </c>
      <c r="BI5" s="7">
        <f t="shared" si="15"/>
        <v>1.8001785714285714</v>
      </c>
      <c r="BJ5" s="7">
        <f t="shared" si="15"/>
        <v>2.1641935483870958</v>
      </c>
      <c r="BK5" s="7">
        <f t="shared" si="15"/>
        <v>2.4657142857142853</v>
      </c>
      <c r="BL5" s="7">
        <f t="shared" si="15"/>
        <v>2.0912068965517245</v>
      </c>
      <c r="BM5" s="7">
        <f>DAVERAGE(gd_98,6,BM$23:BM$24)</f>
        <v>1.9256666666666666</v>
      </c>
      <c r="BN5" s="7">
        <f t="shared" ref="BN5:BX5" si="16">DAVERAGE(gd_98,6,BN$23:BN$24)</f>
        <v>1.8335185185185185</v>
      </c>
      <c r="BO5" s="7">
        <f t="shared" si="16"/>
        <v>1.9698387096774195</v>
      </c>
      <c r="BP5" s="7">
        <f t="shared" si="16"/>
        <v>2.0918518518518514</v>
      </c>
      <c r="BQ5" s="7">
        <f t="shared" si="16"/>
        <v>1.7878333333333329</v>
      </c>
      <c r="BR5" s="7">
        <f t="shared" si="16"/>
        <v>1.5273333333333328</v>
      </c>
      <c r="BS5" s="7">
        <f t="shared" si="16"/>
        <v>1.7190000000000003</v>
      </c>
      <c r="BT5" s="7">
        <f t="shared" si="16"/>
        <v>1.6622580645161293</v>
      </c>
      <c r="BU5" s="7">
        <f t="shared" si="16"/>
        <v>1.6308620689655173</v>
      </c>
      <c r="BV5" s="7">
        <f t="shared" si="16"/>
        <v>1.6888709677419347</v>
      </c>
      <c r="BW5" s="7">
        <f t="shared" si="16"/>
        <v>1.8814285714285712</v>
      </c>
      <c r="BX5" s="7">
        <f t="shared" si="16"/>
        <v>1.6596551724137931</v>
      </c>
      <c r="BY5" s="7">
        <f>DAVERAGE(gd_99,6,BY$23:BY$24)</f>
        <v>1.6729310344827586</v>
      </c>
      <c r="BZ5" s="7">
        <f t="shared" ref="BZ5:CJ5" si="17">DAVERAGE(gd_99,6,BZ$23:BZ$24)</f>
        <v>1.5894642857142856</v>
      </c>
      <c r="CA5" s="7">
        <f t="shared" si="17"/>
        <v>1.5129032258064519</v>
      </c>
      <c r="CB5" s="7">
        <f t="shared" si="17"/>
        <v>1.8115000000000001</v>
      </c>
      <c r="CC5" s="7">
        <f t="shared" si="17"/>
        <v>1.9456451612903227</v>
      </c>
      <c r="CD5" s="7">
        <f t="shared" si="17"/>
        <v>1.9645000000000004</v>
      </c>
      <c r="CE5" s="7">
        <f t="shared" si="17"/>
        <v>1.9558064516129032</v>
      </c>
      <c r="CF5" s="7">
        <f t="shared" si="17"/>
        <v>2.2967741935483872</v>
      </c>
      <c r="CG5" s="7">
        <f t="shared" si="17"/>
        <v>2.2576666666666672</v>
      </c>
      <c r="CH5" s="7">
        <f t="shared" si="17"/>
        <v>2.544193548387097</v>
      </c>
      <c r="CI5" s="7">
        <f t="shared" si="17"/>
        <v>2.0675000000000003</v>
      </c>
      <c r="CJ5" s="7">
        <f t="shared" si="17"/>
        <v>2.1519354838709677</v>
      </c>
      <c r="CK5" s="7">
        <f>DAVERAGE(gd_00,6,CK$23:CK$24)</f>
        <v>2.1890322580645161</v>
      </c>
      <c r="CL5" s="7">
        <f t="shared" ref="CL5:CV5" si="18">DAVERAGE(gd_00,6,CL$23:CL$24)</f>
        <v>2.3251724137931036</v>
      </c>
      <c r="CM5" s="7">
        <f t="shared" si="18"/>
        <v>2.4980645161290318</v>
      </c>
      <c r="CN5" s="7">
        <f t="shared" si="18"/>
        <v>2.5973333333333324</v>
      </c>
      <c r="CO5" s="7">
        <f t="shared" si="18"/>
        <v>2.9853225806451618</v>
      </c>
      <c r="CP5" s="7">
        <f t="shared" si="18"/>
        <v>3.6560000000000006</v>
      </c>
      <c r="CQ5" s="7">
        <f t="shared" si="18"/>
        <v>3.3449999999999998</v>
      </c>
      <c r="CR5" s="7">
        <f t="shared" si="18"/>
        <v>3.1201612903225806</v>
      </c>
      <c r="CS5" s="7">
        <f t="shared" si="18"/>
        <v>3.8505000000000007</v>
      </c>
      <c r="CT5" s="7">
        <f t="shared" si="18"/>
        <v>4.5212903225806471</v>
      </c>
      <c r="CU5" s="7">
        <f t="shared" si="18"/>
        <v>4.1021428571428569</v>
      </c>
      <c r="CV5" s="7" t="e">
        <f t="shared" si="18"/>
        <v>#DIV/0!</v>
      </c>
    </row>
    <row r="6" spans="1:100" x14ac:dyDescent="0.2">
      <c r="A6" s="2">
        <v>34704</v>
      </c>
      <c r="B6" s="5">
        <f t="shared" si="0"/>
        <v>1</v>
      </c>
      <c r="C6" s="1" t="s">
        <v>51</v>
      </c>
      <c r="D6" s="14">
        <v>1.04</v>
      </c>
      <c r="E6" s="14">
        <v>1.37</v>
      </c>
      <c r="F6" s="21">
        <v>1.35</v>
      </c>
      <c r="G6" s="7" t="s">
        <v>66</v>
      </c>
      <c r="H6" s="14">
        <v>1.45</v>
      </c>
      <c r="I6" s="14">
        <v>1.65</v>
      </c>
      <c r="J6" s="14" t="s">
        <v>66</v>
      </c>
      <c r="K6" s="14">
        <v>1.39</v>
      </c>
      <c r="L6" s="14" t="s">
        <v>66</v>
      </c>
      <c r="M6" s="14" t="s">
        <v>66</v>
      </c>
      <c r="N6" s="21">
        <v>1.37</v>
      </c>
      <c r="O6" s="14" t="s">
        <v>66</v>
      </c>
      <c r="P6" s="14">
        <v>1.58</v>
      </c>
      <c r="Q6" s="14">
        <v>1.02</v>
      </c>
      <c r="R6" s="24">
        <v>1.38</v>
      </c>
      <c r="S6" s="18" t="s">
        <v>66</v>
      </c>
      <c r="T6" s="18">
        <v>1.55</v>
      </c>
      <c r="U6" s="18">
        <v>1.5</v>
      </c>
      <c r="V6" s="18">
        <v>1.51</v>
      </c>
      <c r="W6" s="18">
        <v>1.51</v>
      </c>
      <c r="X6" s="14" t="s">
        <v>66</v>
      </c>
      <c r="AA6" s="1">
        <v>7</v>
      </c>
      <c r="AB6" s="3" t="s">
        <v>55</v>
      </c>
      <c r="AC6" s="7" t="s">
        <v>66</v>
      </c>
      <c r="AD6" s="7" t="s">
        <v>66</v>
      </c>
      <c r="AE6" s="7" t="s">
        <v>66</v>
      </c>
      <c r="AF6" s="7" t="s">
        <v>66</v>
      </c>
      <c r="AG6" s="7" t="s">
        <v>66</v>
      </c>
      <c r="AH6" s="7" t="s">
        <v>66</v>
      </c>
      <c r="AI6" s="7" t="s">
        <v>66</v>
      </c>
      <c r="AJ6" s="7" t="s">
        <v>66</v>
      </c>
      <c r="AK6" s="7" t="s">
        <v>66</v>
      </c>
      <c r="AL6" s="7" t="s">
        <v>66</v>
      </c>
      <c r="AM6" s="7" t="s">
        <v>66</v>
      </c>
      <c r="AN6" s="7" t="s">
        <v>66</v>
      </c>
      <c r="AO6" s="7" t="s">
        <v>66</v>
      </c>
      <c r="AP6" s="7" t="s">
        <v>66</v>
      </c>
      <c r="AQ6" s="7" t="s">
        <v>66</v>
      </c>
      <c r="AR6" s="7" t="s">
        <v>66</v>
      </c>
      <c r="AS6" s="7" t="s">
        <v>66</v>
      </c>
      <c r="AT6" s="7" t="s">
        <v>66</v>
      </c>
      <c r="AU6" s="7" t="s">
        <v>66</v>
      </c>
      <c r="AV6" s="7" t="s">
        <v>66</v>
      </c>
      <c r="AW6" s="7" t="s">
        <v>66</v>
      </c>
      <c r="AX6" s="7" t="s">
        <v>66</v>
      </c>
      <c r="AY6" s="7" t="s">
        <v>66</v>
      </c>
      <c r="AZ6" s="7" t="s">
        <v>66</v>
      </c>
      <c r="BA6" s="7" t="s">
        <v>66</v>
      </c>
      <c r="BB6" s="7" t="s">
        <v>66</v>
      </c>
      <c r="BC6" s="7" t="s">
        <v>66</v>
      </c>
      <c r="BD6" s="7" t="s">
        <v>66</v>
      </c>
      <c r="BE6" s="7">
        <f t="shared" ref="BE6:BL6" si="19">DAVERAGE(gd_97,7,BE$23:BE$24)</f>
        <v>2.0449999999999999</v>
      </c>
      <c r="BF6" s="7">
        <f t="shared" si="19"/>
        <v>1.9495000000000002</v>
      </c>
      <c r="BG6" s="7">
        <f t="shared" si="19"/>
        <v>2.0369999999999995</v>
      </c>
      <c r="BH6" s="7">
        <f t="shared" si="19"/>
        <v>2.2740322580645165</v>
      </c>
      <c r="BI6" s="7">
        <f t="shared" si="19"/>
        <v>2.6923214285714283</v>
      </c>
      <c r="BJ6" s="7">
        <f t="shared" si="19"/>
        <v>2.7467741935483869</v>
      </c>
      <c r="BK6" s="7">
        <f t="shared" si="19"/>
        <v>2.6941071428571419</v>
      </c>
      <c r="BL6" s="7">
        <f t="shared" si="19"/>
        <v>2.1493103448275854</v>
      </c>
      <c r="BM6" s="7">
        <f>DAVERAGE(gd_98,7,BM$23:BM$24)</f>
        <v>1.9296666666666673</v>
      </c>
      <c r="BN6" s="7">
        <f t="shared" ref="BN6:BX6" si="20">DAVERAGE(gd_98,7,BN$23:BN$24)</f>
        <v>2.0142592592592594</v>
      </c>
      <c r="BO6" s="7">
        <f t="shared" si="20"/>
        <v>2.0822580645161288</v>
      </c>
      <c r="BP6" s="7">
        <f t="shared" si="20"/>
        <v>2.1722222222222225</v>
      </c>
      <c r="BQ6" s="7">
        <f t="shared" si="20"/>
        <v>1.8666666666666667</v>
      </c>
      <c r="BR6" s="7">
        <f t="shared" si="20"/>
        <v>1.639833333333333</v>
      </c>
      <c r="BS6" s="7">
        <f t="shared" si="20"/>
        <v>1.854166666666667</v>
      </c>
      <c r="BT6" s="7">
        <f t="shared" si="20"/>
        <v>1.7256451612903221</v>
      </c>
      <c r="BU6" s="7">
        <f t="shared" si="20"/>
        <v>1.7337931034482761</v>
      </c>
      <c r="BV6" s="7">
        <f t="shared" si="20"/>
        <v>1.694032258064516</v>
      </c>
      <c r="BW6" s="7">
        <f t="shared" si="20"/>
        <v>1.9733928571428572</v>
      </c>
      <c r="BX6" s="7">
        <f t="shared" si="20"/>
        <v>1.6982758620689651</v>
      </c>
      <c r="BY6" s="7">
        <f>DAVERAGE(gd_99,7,BY$23:BY$24)</f>
        <v>1.7370689655172415</v>
      </c>
      <c r="BZ6" s="7">
        <f t="shared" ref="BZ6:CJ6" si="21">DAVERAGE(gd_99,7,BZ$23:BZ$24)</f>
        <v>1.594642857142857</v>
      </c>
      <c r="CA6" s="7">
        <f t="shared" si="21"/>
        <v>1.5562903225806455</v>
      </c>
      <c r="CB6" s="7">
        <f t="shared" si="21"/>
        <v>1.9113333333333331</v>
      </c>
      <c r="CC6" s="7">
        <f t="shared" si="21"/>
        <v>1.9785483870967744</v>
      </c>
      <c r="CD6" s="7">
        <f t="shared" si="21"/>
        <v>2.0229999999999997</v>
      </c>
      <c r="CE6" s="7">
        <f t="shared" si="21"/>
        <v>2.0091935483870973</v>
      </c>
      <c r="CF6" s="7">
        <f t="shared" si="21"/>
        <v>2.3998387096774199</v>
      </c>
      <c r="CG6" s="7">
        <f t="shared" si="21"/>
        <v>2.2928333333333328</v>
      </c>
      <c r="CH6" s="7">
        <f t="shared" si="21"/>
        <v>2.600161290322581</v>
      </c>
      <c r="CI6" s="7">
        <f t="shared" si="21"/>
        <v>2.1531666666666665</v>
      </c>
      <c r="CJ6" s="7">
        <f t="shared" si="21"/>
        <v>2.2322580645161287</v>
      </c>
      <c r="CK6" s="7">
        <f>DAVERAGE(gd_00,7,CK$23:CK$24)</f>
        <v>2.2464516129032264</v>
      </c>
      <c r="CL6" s="7">
        <f t="shared" ref="CL6:CV6" si="22">DAVERAGE(gd_00,7,CL$23:CL$24)</f>
        <v>2.4037931034482756</v>
      </c>
      <c r="CM6" s="7">
        <f t="shared" si="22"/>
        <v>2.6214516129032264</v>
      </c>
      <c r="CN6" s="7">
        <f t="shared" si="22"/>
        <v>2.738833333333333</v>
      </c>
      <c r="CO6" s="7">
        <f t="shared" si="22"/>
        <v>3.1788709677419349</v>
      </c>
      <c r="CP6" s="7">
        <f t="shared" si="22"/>
        <v>3.972</v>
      </c>
      <c r="CQ6" s="7">
        <f t="shared" si="22"/>
        <v>3.6509677419354833</v>
      </c>
      <c r="CR6" s="7">
        <f t="shared" si="22"/>
        <v>3.4111290322580632</v>
      </c>
      <c r="CS6" s="7">
        <f t="shared" si="22"/>
        <v>4.1896666666666675</v>
      </c>
      <c r="CT6" s="7">
        <f t="shared" si="22"/>
        <v>4.5819354838709669</v>
      </c>
      <c r="CU6" s="7">
        <f t="shared" si="22"/>
        <v>4.1571428571428575</v>
      </c>
      <c r="CV6" s="7" t="e">
        <f t="shared" si="22"/>
        <v>#DIV/0!</v>
      </c>
    </row>
    <row r="7" spans="1:100" x14ac:dyDescent="0.2">
      <c r="A7" s="2">
        <v>34705</v>
      </c>
      <c r="B7" s="5">
        <f t="shared" si="0"/>
        <v>1</v>
      </c>
      <c r="C7" s="1" t="s">
        <v>45</v>
      </c>
      <c r="D7" s="14">
        <v>1.05</v>
      </c>
      <c r="E7" s="14">
        <v>1.33</v>
      </c>
      <c r="F7" s="21">
        <v>1.38</v>
      </c>
      <c r="G7" s="7" t="s">
        <v>66</v>
      </c>
      <c r="H7" s="14">
        <v>1.44</v>
      </c>
      <c r="I7" s="14">
        <v>1.59</v>
      </c>
      <c r="J7" s="14" t="s">
        <v>66</v>
      </c>
      <c r="K7" s="14">
        <v>1.33</v>
      </c>
      <c r="L7" s="14" t="s">
        <v>66</v>
      </c>
      <c r="M7" s="14" t="s">
        <v>66</v>
      </c>
      <c r="N7" s="21">
        <v>1.35</v>
      </c>
      <c r="O7" s="14" t="s">
        <v>66</v>
      </c>
      <c r="P7" s="14">
        <v>1.46</v>
      </c>
      <c r="Q7" s="14">
        <v>0.97</v>
      </c>
      <c r="R7" s="24">
        <v>1.38</v>
      </c>
      <c r="S7" s="18" t="s">
        <v>66</v>
      </c>
      <c r="T7" s="18">
        <v>1.49</v>
      </c>
      <c r="U7" s="18">
        <v>1.44</v>
      </c>
      <c r="V7" s="18">
        <v>1.49</v>
      </c>
      <c r="W7" s="18">
        <v>1.47</v>
      </c>
      <c r="X7" s="14" t="s">
        <v>66</v>
      </c>
      <c r="AA7" s="1">
        <v>8</v>
      </c>
      <c r="AB7" s="3" t="s">
        <v>56</v>
      </c>
      <c r="AC7" s="7">
        <f>DAVERAGE(gd_95,8,AC$23:AC$24)</f>
        <v>1.2715000000000001</v>
      </c>
      <c r="AD7" s="7">
        <f t="shared" ref="AD7:AN7" si="23">DAVERAGE(gd_95,8,AD$23:AD$24)</f>
        <v>1.2310526315789476</v>
      </c>
      <c r="AE7" s="7">
        <f t="shared" si="23"/>
        <v>1.2586363636363638</v>
      </c>
      <c r="AF7" s="7">
        <f t="shared" si="23"/>
        <v>1.3090000000000002</v>
      </c>
      <c r="AG7" s="7">
        <f t="shared" si="23"/>
        <v>1.3209090909090908</v>
      </c>
      <c r="AH7" s="7">
        <f t="shared" si="23"/>
        <v>1.2331818181818186</v>
      </c>
      <c r="AI7" s="7">
        <f t="shared" si="23"/>
        <v>1.1907894736842104</v>
      </c>
      <c r="AJ7" s="7">
        <f t="shared" si="23"/>
        <v>1.3659523809523808</v>
      </c>
      <c r="AK7" s="7">
        <f t="shared" si="23"/>
        <v>1.4542105263157894</v>
      </c>
      <c r="AL7" s="7">
        <f t="shared" si="23"/>
        <v>1.4347368421052633</v>
      </c>
      <c r="AM7" s="7">
        <f t="shared" si="23"/>
        <v>1.6042857142857148</v>
      </c>
      <c r="AN7" s="7">
        <f t="shared" si="23"/>
        <v>1.7941379310344827</v>
      </c>
      <c r="AO7" s="7">
        <f>DAVERAGE(gd_96,8,AO$23:AO$24)</f>
        <v>1.8226666666666667</v>
      </c>
      <c r="AP7" s="7">
        <f t="shared" ref="AP7:AZ7" si="24">DAVERAGE(gd_96,8,AP$23:AP$24)</f>
        <v>2.6865517241379298</v>
      </c>
      <c r="AQ7" s="7">
        <f t="shared" si="24"/>
        <v>2.3148387096774194</v>
      </c>
      <c r="AR7" s="7">
        <f t="shared" si="24"/>
        <v>2.0214285714285722</v>
      </c>
      <c r="AS7" s="7">
        <f t="shared" si="24"/>
        <v>1.9213333333333333</v>
      </c>
      <c r="AT7" s="7">
        <f t="shared" si="24"/>
        <v>2.0049999999999999</v>
      </c>
      <c r="AU7" s="7">
        <f t="shared" si="24"/>
        <v>2.1056896551724131</v>
      </c>
      <c r="AV7" s="7">
        <f t="shared" si="24"/>
        <v>1.8415000000000004</v>
      </c>
      <c r="AW7" s="7">
        <f t="shared" si="24"/>
        <v>1.607321428571429</v>
      </c>
      <c r="AX7" s="7">
        <f t="shared" si="24"/>
        <v>2.1965000000000003</v>
      </c>
      <c r="AY7" s="7">
        <f t="shared" si="24"/>
        <v>2.8379629629629624</v>
      </c>
      <c r="AZ7" s="7">
        <f t="shared" si="24"/>
        <v>3.5789285714285697</v>
      </c>
      <c r="BA7" s="7">
        <f>DAVERAGE(gd_97,8,BA$23:BA$24)</f>
        <v>3.2053333333333334</v>
      </c>
      <c r="BB7" s="7">
        <f t="shared" ref="BB7:BL7" si="25">DAVERAGE(gd_97,8,BB$23:BB$24)</f>
        <v>2.0296296296296288</v>
      </c>
      <c r="BC7" s="7">
        <f t="shared" si="25"/>
        <v>1.7177586206896549</v>
      </c>
      <c r="BD7" s="7">
        <f t="shared" si="25"/>
        <v>1.8408620689655171</v>
      </c>
      <c r="BE7" s="7">
        <f t="shared" si="25"/>
        <v>1.9921666666666671</v>
      </c>
      <c r="BF7" s="7">
        <f t="shared" si="25"/>
        <v>1.9903333333333333</v>
      </c>
      <c r="BG7" s="7">
        <f t="shared" si="25"/>
        <v>2.0696666666666665</v>
      </c>
      <c r="BH7" s="7">
        <f t="shared" si="25"/>
        <v>2.3493548387096777</v>
      </c>
      <c r="BI7" s="7">
        <f t="shared" si="25"/>
        <v>2.7277586206896554</v>
      </c>
      <c r="BJ7" s="7">
        <f t="shared" si="25"/>
        <v>2.8179032258064516</v>
      </c>
      <c r="BK7" s="7">
        <f t="shared" si="25"/>
        <v>2.7560714285714281</v>
      </c>
      <c r="BL7" s="7">
        <f t="shared" si="25"/>
        <v>2.1658620689655175</v>
      </c>
      <c r="BM7" s="7">
        <f>DAVERAGE(gd_98,8,BM$23:BM$24)</f>
        <v>1.9436666666666667</v>
      </c>
      <c r="BN7" s="7">
        <f t="shared" ref="BN7:BX7" si="26">DAVERAGE(gd_98,8,BN$23:BN$24)</f>
        <v>2.0403703703703702</v>
      </c>
      <c r="BO7" s="7">
        <f t="shared" si="26"/>
        <v>2.1064516129032258</v>
      </c>
      <c r="BP7" s="7">
        <f t="shared" si="26"/>
        <v>2.2527586206896553</v>
      </c>
      <c r="BQ7" s="7">
        <f t="shared" si="26"/>
        <v>1.9516666666666669</v>
      </c>
      <c r="BR7" s="7">
        <f t="shared" si="26"/>
        <v>1.9353333333333336</v>
      </c>
      <c r="BS7" s="7">
        <f t="shared" si="26"/>
        <v>2.1031666666666666</v>
      </c>
      <c r="BT7" s="7">
        <f t="shared" si="26"/>
        <v>1.7708064516129027</v>
      </c>
      <c r="BU7" s="7">
        <f t="shared" si="26"/>
        <v>1.8348275862068966</v>
      </c>
      <c r="BV7" s="7">
        <f t="shared" si="26"/>
        <v>1.7772580645161287</v>
      </c>
      <c r="BW7" s="7">
        <f t="shared" si="26"/>
        <v>1.9916071428571429</v>
      </c>
      <c r="BX7" s="7">
        <f t="shared" si="26"/>
        <v>1.6836206896551729</v>
      </c>
      <c r="BY7" s="7">
        <f>DAVERAGE(gd_99,8,BY$23:BY$24)</f>
        <v>1.7429310344827591</v>
      </c>
      <c r="BZ7" s="7">
        <f t="shared" ref="BZ7:CJ7" si="27">DAVERAGE(gd_99,8,BZ$23:BZ$24)</f>
        <v>1.6287500000000001</v>
      </c>
      <c r="CA7" s="7">
        <f t="shared" si="27"/>
        <v>1.6043548387096778</v>
      </c>
      <c r="CB7" s="7">
        <f t="shared" si="27"/>
        <v>1.9618333333333335</v>
      </c>
      <c r="CC7" s="7">
        <f t="shared" si="27"/>
        <v>2.1083870967741936</v>
      </c>
      <c r="CD7" s="7">
        <f t="shared" si="27"/>
        <v>2.1503333333333337</v>
      </c>
      <c r="CE7" s="7">
        <f t="shared" si="27"/>
        <v>2.1935483870967736</v>
      </c>
      <c r="CF7" s="7">
        <f t="shared" si="27"/>
        <v>2.6482258064516135</v>
      </c>
      <c r="CG7" s="7">
        <f t="shared" si="27"/>
        <v>2.4149999999999991</v>
      </c>
      <c r="CH7" s="7">
        <f t="shared" si="27"/>
        <v>2.6064516129032262</v>
      </c>
      <c r="CI7" s="7">
        <f t="shared" si="27"/>
        <v>2.1678333333333328</v>
      </c>
      <c r="CJ7" s="7">
        <f t="shared" si="27"/>
        <v>2.2372580645161291</v>
      </c>
      <c r="CK7" s="7">
        <f>DAVERAGE(gd_00,8,CK$23:CK$24)</f>
        <v>2.2654838709677421</v>
      </c>
      <c r="CL7" s="7">
        <f t="shared" ref="CL7:CV7" si="28">DAVERAGE(gd_00,8,CL$23:CL$24)</f>
        <v>2.4429310344827586</v>
      </c>
      <c r="CM7" s="7">
        <f t="shared" si="28"/>
        <v>2.6653225806451619</v>
      </c>
      <c r="CN7" s="7">
        <f t="shared" si="28"/>
        <v>2.8133333333333326</v>
      </c>
      <c r="CO7" s="7">
        <f t="shared" si="28"/>
        <v>3.3643548387096769</v>
      </c>
      <c r="CP7" s="7">
        <f t="shared" si="28"/>
        <v>4.158500000000001</v>
      </c>
      <c r="CQ7" s="7">
        <f t="shared" si="28"/>
        <v>3.991451612903226</v>
      </c>
      <c r="CR7" s="7">
        <f t="shared" si="28"/>
        <v>4.3204838709677409</v>
      </c>
      <c r="CS7" s="7">
        <f t="shared" si="28"/>
        <v>4.9026666666666667</v>
      </c>
      <c r="CT7" s="7">
        <f t="shared" si="28"/>
        <v>4.9219354838709704</v>
      </c>
      <c r="CU7" s="7">
        <f t="shared" si="28"/>
        <v>4.335</v>
      </c>
      <c r="CV7" s="7" t="e">
        <f t="shared" si="28"/>
        <v>#DIV/0!</v>
      </c>
    </row>
    <row r="8" spans="1:100" x14ac:dyDescent="0.2">
      <c r="A8" s="2">
        <v>34706</v>
      </c>
      <c r="B8" s="5">
        <f t="shared" si="0"/>
        <v>1</v>
      </c>
      <c r="C8" s="1" t="s">
        <v>46</v>
      </c>
      <c r="D8" s="14">
        <v>1.07</v>
      </c>
      <c r="E8" s="14">
        <v>1.33</v>
      </c>
      <c r="F8" s="21">
        <v>1.38</v>
      </c>
      <c r="G8" s="7" t="s">
        <v>66</v>
      </c>
      <c r="H8" s="14" t="s">
        <v>66</v>
      </c>
      <c r="I8" s="14">
        <v>1.59</v>
      </c>
      <c r="J8" s="14" t="s">
        <v>66</v>
      </c>
      <c r="K8" s="14">
        <v>1.33</v>
      </c>
      <c r="L8" s="14" t="s">
        <v>66</v>
      </c>
      <c r="M8" s="14" t="s">
        <v>66</v>
      </c>
      <c r="N8" s="21">
        <v>1.35</v>
      </c>
      <c r="O8" s="14" t="s">
        <v>66</v>
      </c>
      <c r="P8" s="14">
        <v>1.46</v>
      </c>
      <c r="Q8" s="14">
        <v>0.97</v>
      </c>
      <c r="R8" s="24">
        <v>1.38</v>
      </c>
      <c r="S8" s="18" t="s">
        <v>66</v>
      </c>
      <c r="T8" s="18" t="s">
        <v>66</v>
      </c>
      <c r="U8" s="18">
        <v>1.44</v>
      </c>
      <c r="V8" s="18">
        <v>1.49</v>
      </c>
      <c r="W8" s="18">
        <v>1.47</v>
      </c>
      <c r="X8" s="14" t="s">
        <v>66</v>
      </c>
      <c r="AA8" s="1">
        <v>9</v>
      </c>
      <c r="AB8" s="3" t="s">
        <v>57</v>
      </c>
      <c r="AC8" s="7">
        <f>DAVERAGE(gd_95,9,AC$23:AC$24)</f>
        <v>1.5113793103448281</v>
      </c>
      <c r="AD8" s="7">
        <f t="shared" ref="AD8:AN8" si="29">DAVERAGE(gd_95,9,AD$23:AD$24)</f>
        <v>1.5818518518518521</v>
      </c>
      <c r="AE8" s="7">
        <f t="shared" si="29"/>
        <v>1.5393548387096778</v>
      </c>
      <c r="AF8" s="7">
        <f t="shared" si="29"/>
        <v>1.6133333333333331</v>
      </c>
      <c r="AG8" s="7">
        <f t="shared" si="29"/>
        <v>1.6359999999999992</v>
      </c>
      <c r="AH8" s="7">
        <f t="shared" si="29"/>
        <v>1.6173333333333337</v>
      </c>
      <c r="AI8" s="7">
        <f t="shared" si="29"/>
        <v>1.4308620689655172</v>
      </c>
      <c r="AJ8" s="7">
        <f t="shared" si="29"/>
        <v>1.5365517241379314</v>
      </c>
      <c r="AK8" s="7">
        <f t="shared" si="29"/>
        <v>1.6312499999999996</v>
      </c>
      <c r="AL8" s="7">
        <f t="shared" si="29"/>
        <v>1.7472580645161289</v>
      </c>
      <c r="AM8" s="7">
        <f t="shared" si="29"/>
        <v>2.0399999999999996</v>
      </c>
      <c r="AN8" s="7">
        <f t="shared" si="29"/>
        <v>2.6989655172413798</v>
      </c>
      <c r="AO8" s="7">
        <f>DAVERAGE(gd_96,9,AO$23:AO$24)</f>
        <v>2.9566666666666652</v>
      </c>
      <c r="AP8" s="7">
        <f t="shared" ref="AP8:AZ8" si="30">DAVERAGE(gd_96,9,AP$23:AP$24)</f>
        <v>5.4179310344827565</v>
      </c>
      <c r="AQ8" s="7">
        <f t="shared" si="30"/>
        <v>2.9719354838709684</v>
      </c>
      <c r="AR8" s="7">
        <f t="shared" si="30"/>
        <v>2.2320689655172421</v>
      </c>
      <c r="AS8" s="7">
        <f t="shared" si="30"/>
        <v>2.2333333333333334</v>
      </c>
      <c r="AT8" s="7">
        <f t="shared" si="30"/>
        <v>2.4953333333333338</v>
      </c>
      <c r="AU8" s="7">
        <f t="shared" si="30"/>
        <v>2.491333333333333</v>
      </c>
      <c r="AV8" s="7">
        <f t="shared" si="30"/>
        <v>2.0429032258064517</v>
      </c>
      <c r="AW8" s="7">
        <f t="shared" si="30"/>
        <v>1.8301785714285717</v>
      </c>
      <c r="AX8" s="7">
        <f t="shared" si="30"/>
        <v>2.3545161290322585</v>
      </c>
      <c r="AY8" s="7">
        <f t="shared" si="30"/>
        <v>3.0598214285714285</v>
      </c>
      <c r="AZ8" s="7">
        <f t="shared" si="30"/>
        <v>3.6967241379310338</v>
      </c>
      <c r="BA8" s="7">
        <f>DAVERAGE(gd_97,9,BA$23:BA$24)</f>
        <v>3.3496666666666659</v>
      </c>
      <c r="BB8" s="7">
        <f t="shared" ref="BB8:BL8" si="31">DAVERAGE(gd_97,9,BB$23:BB$24)</f>
        <v>2.2238888888888888</v>
      </c>
      <c r="BC8" s="7">
        <f t="shared" si="31"/>
        <v>1.8926666666666667</v>
      </c>
      <c r="BD8" s="7">
        <f t="shared" si="31"/>
        <v>2.0303333333333331</v>
      </c>
      <c r="BE8" s="7">
        <f t="shared" si="31"/>
        <v>2.2393333333333332</v>
      </c>
      <c r="BF8" s="7">
        <f t="shared" si="31"/>
        <v>2.1941666666666664</v>
      </c>
      <c r="BG8" s="7">
        <f t="shared" si="31"/>
        <v>2.1848333333333327</v>
      </c>
      <c r="BH8" s="7">
        <f t="shared" si="31"/>
        <v>2.4729032258064514</v>
      </c>
      <c r="BI8" s="7">
        <f t="shared" si="31"/>
        <v>2.8644642857142855</v>
      </c>
      <c r="BJ8" s="7">
        <f t="shared" si="31"/>
        <v>3.0248387096774194</v>
      </c>
      <c r="BK8" s="7">
        <f t="shared" si="31"/>
        <v>2.993035714285714</v>
      </c>
      <c r="BL8" s="7">
        <f t="shared" si="31"/>
        <v>2.3494827586206899</v>
      </c>
      <c r="BM8" s="7">
        <f>DAVERAGE(gd_98,9,BM$23:BM$24)</f>
        <v>2.1061666666666663</v>
      </c>
      <c r="BN8" s="7">
        <f t="shared" ref="BN8:BX8" si="32">DAVERAGE(gd_98,9,BN$23:BN$24)</f>
        <v>2.2185185185185179</v>
      </c>
      <c r="BO8" s="7">
        <f t="shared" si="32"/>
        <v>2.2249999999999996</v>
      </c>
      <c r="BP8" s="7">
        <f t="shared" si="32"/>
        <v>2.4468518518518518</v>
      </c>
      <c r="BQ8" s="7">
        <f t="shared" si="32"/>
        <v>2.1269999999999998</v>
      </c>
      <c r="BR8" s="7">
        <f t="shared" si="32"/>
        <v>2.1554999999999995</v>
      </c>
      <c r="BS8" s="7">
        <f t="shared" si="32"/>
        <v>2.1906666666666674</v>
      </c>
      <c r="BT8" s="7">
        <f t="shared" si="32"/>
        <v>1.8406451612903227</v>
      </c>
      <c r="BU8" s="7">
        <f t="shared" si="32"/>
        <v>1.9986206896551721</v>
      </c>
      <c r="BV8" s="7">
        <f t="shared" si="32"/>
        <v>1.8832258064516132</v>
      </c>
      <c r="BW8" s="7">
        <f t="shared" si="32"/>
        <v>2.0992857142857142</v>
      </c>
      <c r="BX8" s="7">
        <f t="shared" si="32"/>
        <v>1.6705172413793103</v>
      </c>
      <c r="BY8" s="7">
        <f>DAVERAGE(gd_99,9,BY$23:BY$24)</f>
        <v>1.8444827586206898</v>
      </c>
      <c r="BZ8" s="7">
        <f t="shared" ref="BZ8:CJ8" si="33">DAVERAGE(gd_99,9,BZ$23:BZ$24)</f>
        <v>1.779821428571428</v>
      </c>
      <c r="CA8" s="7">
        <f t="shared" si="33"/>
        <v>1.7741935483870972</v>
      </c>
      <c r="CB8" s="7">
        <f t="shared" si="33"/>
        <v>2.1244999999999994</v>
      </c>
      <c r="CC8" s="7">
        <f t="shared" si="33"/>
        <v>2.254838709677419</v>
      </c>
      <c r="CD8" s="7">
        <f t="shared" si="33"/>
        <v>2.2951666666666664</v>
      </c>
      <c r="CE8" s="7">
        <f t="shared" si="33"/>
        <v>2.2893548387096767</v>
      </c>
      <c r="CF8" s="7">
        <f t="shared" si="33"/>
        <v>2.7796774193548388</v>
      </c>
      <c r="CG8" s="7">
        <f t="shared" si="33"/>
        <v>2.5736666666666665</v>
      </c>
      <c r="CH8" s="7">
        <f t="shared" si="33"/>
        <v>2.6833870967741937</v>
      </c>
      <c r="CI8" s="7">
        <f t="shared" si="33"/>
        <v>2.3123333333333331</v>
      </c>
      <c r="CJ8" s="7">
        <f t="shared" si="33"/>
        <v>2.3546774193548381</v>
      </c>
      <c r="CK8" s="7">
        <f>DAVERAGE(gd_00,9,CK$23:CK$24)</f>
        <v>2.3987096774193541</v>
      </c>
      <c r="CL8" s="7">
        <f t="shared" ref="CL8:CV8" si="34">DAVERAGE(gd_00,9,CL$23:CL$24)</f>
        <v>2.656896551724139</v>
      </c>
      <c r="CM8" s="7">
        <f t="shared" si="34"/>
        <v>2.7808064516129019</v>
      </c>
      <c r="CN8" s="7">
        <f t="shared" si="34"/>
        <v>3.0200000000000014</v>
      </c>
      <c r="CO8" s="7">
        <f t="shared" si="34"/>
        <v>3.5748387096774188</v>
      </c>
      <c r="CP8" s="7">
        <f t="shared" si="34"/>
        <v>4.3011666666666661</v>
      </c>
      <c r="CQ8" s="7">
        <f t="shared" si="34"/>
        <v>4.0396774193548382</v>
      </c>
      <c r="CR8" s="7">
        <f t="shared" si="34"/>
        <v>4.3846774193548388</v>
      </c>
      <c r="CS8" s="7">
        <f t="shared" si="34"/>
        <v>5.0141666666666671</v>
      </c>
      <c r="CT8" s="7">
        <f t="shared" si="34"/>
        <v>5.0320967741935494</v>
      </c>
      <c r="CU8" s="7">
        <f t="shared" si="34"/>
        <v>4.532857142857142</v>
      </c>
      <c r="CV8" s="7" t="e">
        <f t="shared" si="34"/>
        <v>#DIV/0!</v>
      </c>
    </row>
    <row r="9" spans="1:100" x14ac:dyDescent="0.2">
      <c r="A9" s="2">
        <v>34707</v>
      </c>
      <c r="B9" s="5">
        <f t="shared" si="0"/>
        <v>1</v>
      </c>
      <c r="C9" s="1" t="s">
        <v>47</v>
      </c>
      <c r="D9" s="14">
        <v>1.07</v>
      </c>
      <c r="E9" s="14">
        <v>1.33</v>
      </c>
      <c r="F9" s="21">
        <v>1.38</v>
      </c>
      <c r="G9" s="7" t="s">
        <v>66</v>
      </c>
      <c r="H9" s="14" t="s">
        <v>66</v>
      </c>
      <c r="I9" s="14">
        <v>1.59</v>
      </c>
      <c r="J9" s="14" t="s">
        <v>66</v>
      </c>
      <c r="K9" s="14">
        <v>1.33</v>
      </c>
      <c r="L9" s="14" t="s">
        <v>66</v>
      </c>
      <c r="M9" s="14" t="s">
        <v>66</v>
      </c>
      <c r="N9" s="21">
        <v>1.35</v>
      </c>
      <c r="O9" s="14" t="s">
        <v>66</v>
      </c>
      <c r="P9" s="14">
        <v>1.46</v>
      </c>
      <c r="Q9" s="14">
        <v>0.97</v>
      </c>
      <c r="R9" s="24">
        <v>1.38</v>
      </c>
      <c r="S9" s="18" t="s">
        <v>66</v>
      </c>
      <c r="T9" s="18" t="s">
        <v>66</v>
      </c>
      <c r="U9" s="18">
        <v>1.44</v>
      </c>
      <c r="V9" s="18">
        <v>1.49</v>
      </c>
      <c r="W9" s="18">
        <v>1.47</v>
      </c>
      <c r="X9" s="14" t="s">
        <v>66</v>
      </c>
      <c r="AA9" s="1">
        <v>10</v>
      </c>
      <c r="AB9" s="3" t="s">
        <v>58</v>
      </c>
      <c r="AC9" s="7" t="s">
        <v>66</v>
      </c>
      <c r="AD9" s="7" t="s">
        <v>66</v>
      </c>
      <c r="AE9" s="7" t="s">
        <v>66</v>
      </c>
      <c r="AF9" s="7" t="s">
        <v>66</v>
      </c>
      <c r="AG9" s="7" t="s">
        <v>66</v>
      </c>
      <c r="AH9" s="7" t="s">
        <v>66</v>
      </c>
      <c r="AI9" s="7" t="s">
        <v>66</v>
      </c>
      <c r="AJ9" s="7" t="s">
        <v>66</v>
      </c>
      <c r="AK9" s="7" t="s">
        <v>66</v>
      </c>
      <c r="AL9" s="7" t="s">
        <v>66</v>
      </c>
      <c r="AM9" s="7" t="s">
        <v>66</v>
      </c>
      <c r="AN9" s="7" t="s">
        <v>66</v>
      </c>
      <c r="AO9" s="7" t="s">
        <v>66</v>
      </c>
      <c r="AP9" s="7" t="s">
        <v>66</v>
      </c>
      <c r="AQ9" s="7" t="s">
        <v>66</v>
      </c>
      <c r="AR9" s="7" t="s">
        <v>66</v>
      </c>
      <c r="AS9" s="7" t="s">
        <v>66</v>
      </c>
      <c r="AT9" s="7" t="s">
        <v>66</v>
      </c>
      <c r="AU9" s="7" t="s">
        <v>66</v>
      </c>
      <c r="AV9" s="7" t="s">
        <v>66</v>
      </c>
      <c r="AW9" s="7" t="s">
        <v>66</v>
      </c>
      <c r="AX9" s="7" t="s">
        <v>66</v>
      </c>
      <c r="AY9" s="7" t="s">
        <v>66</v>
      </c>
      <c r="AZ9" s="7" t="s">
        <v>66</v>
      </c>
      <c r="BA9" s="7" t="s">
        <v>66</v>
      </c>
      <c r="BB9" s="7" t="s">
        <v>66</v>
      </c>
      <c r="BC9" s="7" t="s">
        <v>66</v>
      </c>
      <c r="BD9" s="7" t="s">
        <v>66</v>
      </c>
      <c r="BE9" s="7" t="s">
        <v>66</v>
      </c>
      <c r="BF9" s="7" t="s">
        <v>66</v>
      </c>
      <c r="BG9" s="7" t="s">
        <v>66</v>
      </c>
      <c r="BH9" s="7" t="s">
        <v>66</v>
      </c>
      <c r="BI9" s="7" t="s">
        <v>66</v>
      </c>
      <c r="BJ9" s="7" t="s">
        <v>66</v>
      </c>
      <c r="BK9" s="7" t="s">
        <v>66</v>
      </c>
      <c r="BL9" s="7" t="s">
        <v>66</v>
      </c>
      <c r="BM9" s="7" t="s">
        <v>66</v>
      </c>
      <c r="BN9" s="7">
        <f t="shared" ref="BN9:BX9" si="35">DAVERAGE(gd_98,10,BN$23:BN$24)</f>
        <v>1.9450000000000001</v>
      </c>
      <c r="BO9" s="7">
        <f t="shared" si="35"/>
        <v>2.0224193548387097</v>
      </c>
      <c r="BP9" s="7">
        <f t="shared" si="35"/>
        <v>2.2996296296296297</v>
      </c>
      <c r="BQ9" s="7">
        <f t="shared" si="35"/>
        <v>1.7344999999999995</v>
      </c>
      <c r="BR9" s="7">
        <f t="shared" si="35"/>
        <v>1.6911666666666674</v>
      </c>
      <c r="BS9" s="7">
        <f t="shared" si="35"/>
        <v>1.9600000000000004</v>
      </c>
      <c r="BT9" s="7">
        <f t="shared" si="35"/>
        <v>1.9964516129032253</v>
      </c>
      <c r="BU9" s="7">
        <f t="shared" si="35"/>
        <v>1.8922413793103443</v>
      </c>
      <c r="BV9" s="7">
        <f t="shared" si="35"/>
        <v>2.0293548387096778</v>
      </c>
      <c r="BW9" s="7">
        <f t="shared" si="35"/>
        <v>2.226428571428571</v>
      </c>
      <c r="BX9" s="7">
        <f t="shared" si="35"/>
        <v>2.2320689655172412</v>
      </c>
      <c r="BY9" s="7">
        <f>DAVERAGE(gd_99,10,BY$23:BY$24)</f>
        <v>1.7677586206896554</v>
      </c>
      <c r="BZ9" s="7">
        <f t="shared" ref="BZ9:CJ9" si="36">DAVERAGE(gd_99,10,BZ$23:BZ$24)</f>
        <v>1.7157142857142851</v>
      </c>
      <c r="CA9" s="7">
        <f t="shared" si="36"/>
        <v>1.64758064516129</v>
      </c>
      <c r="CB9" s="7">
        <f t="shared" si="36"/>
        <v>1.9538333333333331</v>
      </c>
      <c r="CC9" s="7">
        <f t="shared" si="36"/>
        <v>2.1056451612903224</v>
      </c>
      <c r="CD9" s="7">
        <f t="shared" si="36"/>
        <v>2.1575000000000002</v>
      </c>
      <c r="CE9" s="7">
        <f t="shared" si="36"/>
        <v>2.1501612903225804</v>
      </c>
      <c r="CF9" s="7">
        <f t="shared" si="36"/>
        <v>2.4495161290322578</v>
      </c>
      <c r="CG9" s="7">
        <f t="shared" si="36"/>
        <v>2.4374999999999996</v>
      </c>
      <c r="CH9" s="7">
        <f t="shared" si="36"/>
        <v>2.7946774193548398</v>
      </c>
      <c r="CI9" s="7">
        <f t="shared" si="36"/>
        <v>2.3978333333333337</v>
      </c>
      <c r="CJ9" s="7">
        <f t="shared" si="36"/>
        <v>2.3588709677419355</v>
      </c>
      <c r="CK9" s="7">
        <f>DAVERAGE(gd_00,10,CK$23:CK$24)</f>
        <v>2.3787096774193541</v>
      </c>
      <c r="CL9" s="7">
        <f t="shared" ref="CL9:CV9" si="37">DAVERAGE(gd_00,10,CL$23:CL$24)</f>
        <v>2.4881034482758615</v>
      </c>
      <c r="CM9" s="7">
        <f t="shared" si="37"/>
        <v>2.7233870967741933</v>
      </c>
      <c r="CN9" s="7">
        <f t="shared" si="37"/>
        <v>2.8894999999999995</v>
      </c>
      <c r="CO9" s="7">
        <f t="shared" si="37"/>
        <v>3.2964516129032257</v>
      </c>
      <c r="CP9" s="7">
        <f t="shared" si="37"/>
        <v>4.1558333333333328</v>
      </c>
      <c r="CQ9" s="7">
        <f t="shared" si="37"/>
        <v>3.9380645161290326</v>
      </c>
      <c r="CR9" s="7">
        <f t="shared" si="37"/>
        <v>4.4088709677419367</v>
      </c>
      <c r="CS9" s="7">
        <f t="shared" si="37"/>
        <v>5.3293333333333335</v>
      </c>
      <c r="CT9" s="7">
        <f t="shared" si="37"/>
        <v>5.2716129032258072</v>
      </c>
      <c r="CU9" s="7">
        <f t="shared" si="37"/>
        <v>5.2521428571428572</v>
      </c>
      <c r="CV9" s="7" t="e">
        <f t="shared" si="37"/>
        <v>#DIV/0!</v>
      </c>
    </row>
    <row r="10" spans="1:100" x14ac:dyDescent="0.2">
      <c r="A10" s="2">
        <v>34708</v>
      </c>
      <c r="B10" s="5">
        <f t="shared" si="0"/>
        <v>1</v>
      </c>
      <c r="C10" s="1" t="s">
        <v>48</v>
      </c>
      <c r="D10" s="14">
        <v>1.07</v>
      </c>
      <c r="E10" s="14">
        <v>1.17</v>
      </c>
      <c r="F10" s="21">
        <v>1.26</v>
      </c>
      <c r="G10" s="7" t="s">
        <v>66</v>
      </c>
      <c r="H10" s="14">
        <v>1.32</v>
      </c>
      <c r="I10" s="14">
        <v>1.58</v>
      </c>
      <c r="J10" s="14" t="s">
        <v>66</v>
      </c>
      <c r="K10" s="14">
        <v>1.28</v>
      </c>
      <c r="L10" s="14" t="s">
        <v>66</v>
      </c>
      <c r="M10" s="14" t="s">
        <v>66</v>
      </c>
      <c r="N10" s="21">
        <v>1.35</v>
      </c>
      <c r="O10" s="14" t="s">
        <v>66</v>
      </c>
      <c r="P10" s="14">
        <v>1.4</v>
      </c>
      <c r="Q10" s="14">
        <v>0.95</v>
      </c>
      <c r="R10" s="24">
        <v>1.29</v>
      </c>
      <c r="S10" s="18" t="s">
        <v>66</v>
      </c>
      <c r="T10" s="18">
        <v>1.44</v>
      </c>
      <c r="U10" s="18">
        <v>1.4</v>
      </c>
      <c r="V10" s="18">
        <v>1.4</v>
      </c>
      <c r="W10" s="18">
        <v>1.41</v>
      </c>
      <c r="X10" s="14" t="s">
        <v>66</v>
      </c>
      <c r="AA10" s="1">
        <v>11</v>
      </c>
      <c r="AB10" s="3" t="s">
        <v>59</v>
      </c>
      <c r="AC10" s="7">
        <f>DAVERAGE(gd_95,11,AC$23:AC$24)</f>
        <v>1.1203448275862065</v>
      </c>
      <c r="AD10" s="7">
        <f t="shared" ref="AD10:AN10" si="38">DAVERAGE(gd_95,11,AD$23:AD$24)</f>
        <v>1.0496296296296295</v>
      </c>
      <c r="AE10" s="7">
        <f t="shared" si="38"/>
        <v>1.0341935483870968</v>
      </c>
      <c r="AF10" s="7">
        <f t="shared" si="38"/>
        <v>1.0453333333333328</v>
      </c>
      <c r="AG10" s="7">
        <f t="shared" si="38"/>
        <v>1.1033333333333331</v>
      </c>
      <c r="AH10" s="7">
        <f t="shared" si="38"/>
        <v>1.0770000000000002</v>
      </c>
      <c r="AI10" s="7">
        <f t="shared" si="38"/>
        <v>0.87310344827586228</v>
      </c>
      <c r="AJ10" s="7">
        <f t="shared" si="38"/>
        <v>0.92568965517241375</v>
      </c>
      <c r="AK10" s="7">
        <f t="shared" si="38"/>
        <v>0.96107142857142791</v>
      </c>
      <c r="AL10" s="7">
        <f t="shared" si="38"/>
        <v>1.0288461538461537</v>
      </c>
      <c r="AM10" s="7">
        <f t="shared" si="38"/>
        <v>1.116785714285714</v>
      </c>
      <c r="AN10" s="7">
        <f t="shared" si="38"/>
        <v>1.0762068965517242</v>
      </c>
      <c r="AO10" s="7">
        <f>DAVERAGE(gd_96,11,AO$23:AO$24)</f>
        <v>1.1769999999999998</v>
      </c>
      <c r="AP10" s="7">
        <f t="shared" ref="AP10:AZ10" si="39">DAVERAGE(gd_96,11,AP$23:AP$24)</f>
        <v>1.2765517241379312</v>
      </c>
      <c r="AQ10" s="7">
        <f t="shared" si="39"/>
        <v>1.0609677419354839</v>
      </c>
      <c r="AR10" s="7">
        <f t="shared" si="39"/>
        <v>1.0472413793103448</v>
      </c>
      <c r="AS10" s="7">
        <f t="shared" si="39"/>
        <v>1.0496666666666667</v>
      </c>
      <c r="AT10" s="7">
        <f t="shared" si="39"/>
        <v>1.1500000000000006</v>
      </c>
      <c r="AU10" s="7">
        <f t="shared" si="39"/>
        <v>1.139666666666667</v>
      </c>
      <c r="AV10" s="7">
        <f t="shared" si="39"/>
        <v>1.2801612903225812</v>
      </c>
      <c r="AW10" s="7">
        <f t="shared" si="39"/>
        <v>1.2412499999999997</v>
      </c>
      <c r="AX10" s="7">
        <f t="shared" si="39"/>
        <v>1.8345161290322576</v>
      </c>
      <c r="AY10" s="7">
        <f t="shared" si="39"/>
        <v>2.8651785714285718</v>
      </c>
      <c r="AZ10" s="7">
        <f t="shared" si="39"/>
        <v>3.5672413793103455</v>
      </c>
      <c r="BA10" s="7">
        <f>DAVERAGE(gd_97,11,BA$23:BA$24)</f>
        <v>3.0668333333333333</v>
      </c>
      <c r="BB10" s="7">
        <f t="shared" ref="BB10:BL10" si="40">DAVERAGE(gd_97,11,BB$23:BB$24)</f>
        <v>1.9637037037037044</v>
      </c>
      <c r="BC10" s="7">
        <f t="shared" si="40"/>
        <v>1.5388333333333331</v>
      </c>
      <c r="BD10" s="7">
        <f t="shared" si="40"/>
        <v>1.6201666666666663</v>
      </c>
      <c r="BE10" s="7">
        <f t="shared" si="40"/>
        <v>1.4926666666666673</v>
      </c>
      <c r="BF10" s="7">
        <f t="shared" si="40"/>
        <v>1.3513333333333335</v>
      </c>
      <c r="BG10" s="7">
        <f t="shared" si="40"/>
        <v>1.3073333333333332</v>
      </c>
      <c r="BH10" s="7">
        <f t="shared" si="40"/>
        <v>1.4329032258064516</v>
      </c>
      <c r="BI10" s="7">
        <f t="shared" si="40"/>
        <v>1.7928571428571434</v>
      </c>
      <c r="BJ10" s="7">
        <f t="shared" si="40"/>
        <v>2.1791935483870968</v>
      </c>
      <c r="BK10" s="7">
        <f t="shared" si="40"/>
        <v>2.4423214285714288</v>
      </c>
      <c r="BL10" s="7">
        <f t="shared" si="40"/>
        <v>2.1049999999999995</v>
      </c>
      <c r="BM10" s="7">
        <f>DAVERAGE(gd_98,11,BM$23:BM$24)</f>
        <v>1.9286666666666668</v>
      </c>
      <c r="BN10" s="7">
        <f t="shared" ref="BN10:BX10" si="41">DAVERAGE(gd_98,11,BN$23:BN$24)</f>
        <v>1.8285185185185187</v>
      </c>
      <c r="BO10" s="7">
        <f t="shared" si="41"/>
        <v>1.9712903225806446</v>
      </c>
      <c r="BP10" s="7">
        <f t="shared" si="41"/>
        <v>2.137592592592592</v>
      </c>
      <c r="BQ10" s="7">
        <f t="shared" si="41"/>
        <v>1.7943333333333327</v>
      </c>
      <c r="BR10" s="7">
        <f t="shared" si="41"/>
        <v>1.5129999999999997</v>
      </c>
      <c r="BS10" s="7">
        <f t="shared" si="41"/>
        <v>1.7303333333333337</v>
      </c>
      <c r="BT10" s="7">
        <f t="shared" si="41"/>
        <v>1.7269354838709678</v>
      </c>
      <c r="BU10" s="7">
        <f t="shared" si="41"/>
        <v>1.6936206896551729</v>
      </c>
      <c r="BV10" s="7">
        <f t="shared" si="41"/>
        <v>1.7430645161290317</v>
      </c>
      <c r="BW10" s="7">
        <f t="shared" si="41"/>
        <v>1.8978571428571429</v>
      </c>
      <c r="BX10" s="7">
        <f t="shared" si="41"/>
        <v>1.7058620689655175</v>
      </c>
      <c r="BY10" s="7">
        <f>DAVERAGE(gd_99,11,BY$23:BY$24)</f>
        <v>1.6737931034482754</v>
      </c>
      <c r="BZ10" s="7">
        <f t="shared" ref="BZ10:CJ10" si="42">DAVERAGE(gd_99,11,BZ$23:BZ$24)</f>
        <v>1.58125</v>
      </c>
      <c r="CA10" s="7">
        <f t="shared" si="42"/>
        <v>1.524516129032258</v>
      </c>
      <c r="CB10" s="7">
        <f t="shared" si="42"/>
        <v>1.8385</v>
      </c>
      <c r="CC10" s="7">
        <f t="shared" si="42"/>
        <v>1.9770967741935488</v>
      </c>
      <c r="CD10" s="7">
        <f t="shared" si="42"/>
        <v>1.9841666666666666</v>
      </c>
      <c r="CE10" s="7">
        <f t="shared" si="42"/>
        <v>1.9603225806451616</v>
      </c>
      <c r="CF10" s="7">
        <f t="shared" si="42"/>
        <v>2.3204838709677413</v>
      </c>
      <c r="CG10" s="7">
        <f t="shared" si="42"/>
        <v>2.2628333333333339</v>
      </c>
      <c r="CH10" s="7">
        <f t="shared" si="42"/>
        <v>2.5670967741935486</v>
      </c>
      <c r="CI10" s="7">
        <f t="shared" si="42"/>
        <v>2.1171666666666669</v>
      </c>
      <c r="CJ10" s="7">
        <f t="shared" si="42"/>
        <v>2.1874193548387093</v>
      </c>
      <c r="CK10" s="7">
        <f>DAVERAGE(gd_00,11,CK$23:CK$24)</f>
        <v>2.2230645161290332</v>
      </c>
      <c r="CL10" s="7">
        <f t="shared" ref="CL10:CV10" si="43">DAVERAGE(gd_00,11,CL$23:CL$24)</f>
        <v>2.365344827586207</v>
      </c>
      <c r="CM10" s="7">
        <f t="shared" si="43"/>
        <v>2.560483870967742</v>
      </c>
      <c r="CN10" s="7">
        <f t="shared" si="43"/>
        <v>2.6925000000000003</v>
      </c>
      <c r="CO10" s="7">
        <f t="shared" si="43"/>
        <v>3.0670967741935486</v>
      </c>
      <c r="CP10" s="7">
        <f t="shared" si="43"/>
        <v>3.7635000000000001</v>
      </c>
      <c r="CQ10" s="7">
        <f t="shared" si="43"/>
        <v>3.4235483870967744</v>
      </c>
      <c r="CR10" s="7">
        <f t="shared" si="43"/>
        <v>3.201935483870967</v>
      </c>
      <c r="CS10" s="7">
        <f t="shared" si="43"/>
        <v>4.0146666666666668</v>
      </c>
      <c r="CT10" s="7">
        <f t="shared" si="43"/>
        <v>4.5633870967741927</v>
      </c>
      <c r="CU10" s="7">
        <f t="shared" si="43"/>
        <v>4.1907142857142858</v>
      </c>
      <c r="CV10" s="7" t="e">
        <f t="shared" si="43"/>
        <v>#DIV/0!</v>
      </c>
    </row>
    <row r="11" spans="1:100" x14ac:dyDescent="0.2">
      <c r="A11" s="2">
        <v>34709</v>
      </c>
      <c r="B11" s="5">
        <f t="shared" si="0"/>
        <v>1</v>
      </c>
      <c r="C11" s="1" t="s">
        <v>49</v>
      </c>
      <c r="D11" s="14">
        <v>1.03</v>
      </c>
      <c r="E11" s="14">
        <v>1.1499999999999999</v>
      </c>
      <c r="F11" s="21">
        <v>1.1599999999999999</v>
      </c>
      <c r="G11" s="7" t="s">
        <v>66</v>
      </c>
      <c r="H11" s="14">
        <v>1.22</v>
      </c>
      <c r="I11" s="14">
        <v>1.52</v>
      </c>
      <c r="J11" s="14" t="s">
        <v>66</v>
      </c>
      <c r="K11" s="14">
        <v>1.1499999999999999</v>
      </c>
      <c r="L11" s="14" t="s">
        <v>66</v>
      </c>
      <c r="M11" s="14" t="s">
        <v>66</v>
      </c>
      <c r="N11" s="21">
        <v>1.35</v>
      </c>
      <c r="O11" s="14" t="s">
        <v>66</v>
      </c>
      <c r="P11" s="14">
        <v>1.25</v>
      </c>
      <c r="Q11" s="14">
        <v>0.93</v>
      </c>
      <c r="R11" s="24">
        <v>1.29</v>
      </c>
      <c r="S11" s="18" t="s">
        <v>66</v>
      </c>
      <c r="T11" s="18">
        <v>1.41</v>
      </c>
      <c r="U11" s="18">
        <v>1.3</v>
      </c>
      <c r="V11" s="18">
        <v>1.3</v>
      </c>
      <c r="W11" s="18">
        <v>1.3</v>
      </c>
      <c r="X11" s="14" t="s">
        <v>66</v>
      </c>
      <c r="AA11" s="1">
        <v>12</v>
      </c>
      <c r="AB11" s="3" t="s">
        <v>60</v>
      </c>
      <c r="AC11" s="7" t="s">
        <v>66</v>
      </c>
      <c r="AD11" s="7" t="s">
        <v>66</v>
      </c>
      <c r="AE11" s="7" t="s">
        <v>66</v>
      </c>
      <c r="AF11" s="7" t="s">
        <v>66</v>
      </c>
      <c r="AG11" s="7" t="s">
        <v>66</v>
      </c>
      <c r="AH11" s="7" t="s">
        <v>66</v>
      </c>
      <c r="AI11" s="7" t="s">
        <v>66</v>
      </c>
      <c r="AJ11" s="7" t="s">
        <v>66</v>
      </c>
      <c r="AK11" s="7" t="s">
        <v>66</v>
      </c>
      <c r="AL11" s="7">
        <f>DAVERAGE(gd_95,12,AL$23:AL$24)</f>
        <v>1.1499999999999999</v>
      </c>
      <c r="AM11" s="7">
        <f>DAVERAGE(gd_95,12,AM$23:AM$24)</f>
        <v>1.1121428571428573</v>
      </c>
      <c r="AN11" s="7">
        <f>DAVERAGE(gd_95,12,AN$23:AN$24)</f>
        <v>1.1458620689655166</v>
      </c>
      <c r="AO11" s="7">
        <f>DAVERAGE(gd_96,12,AO$23:AO$24)</f>
        <v>1.1739999999999999</v>
      </c>
      <c r="AP11" s="7">
        <f t="shared" ref="AP11:AZ11" si="44">DAVERAGE(gd_96,12,AP$23:AP$24)</f>
        <v>1.2855172413793106</v>
      </c>
      <c r="AQ11" s="7">
        <f t="shared" si="44"/>
        <v>1.0751612903225809</v>
      </c>
      <c r="AR11" s="7">
        <f t="shared" si="44"/>
        <v>1.04</v>
      </c>
      <c r="AS11" s="7">
        <f t="shared" si="44"/>
        <v>0.9806666666666668</v>
      </c>
      <c r="AT11" s="7">
        <f t="shared" si="44"/>
        <v>1.0106666666666666</v>
      </c>
      <c r="AU11" s="7">
        <f t="shared" si="44"/>
        <v>1.1415000000000002</v>
      </c>
      <c r="AV11" s="7">
        <f t="shared" si="44"/>
        <v>1.2662903225806452</v>
      </c>
      <c r="AW11" s="7">
        <f t="shared" si="44"/>
        <v>1.1898214285714286</v>
      </c>
      <c r="AX11" s="7">
        <f t="shared" si="44"/>
        <v>1.8780645161290317</v>
      </c>
      <c r="AY11" s="7">
        <f t="shared" si="44"/>
        <v>2.6826785714285712</v>
      </c>
      <c r="AZ11" s="7">
        <f t="shared" si="44"/>
        <v>3.4201724137931016</v>
      </c>
      <c r="BA11" s="7">
        <f>DAVERAGE(gd_97,12,BA$23:BA$24)</f>
        <v>2.9568333333333339</v>
      </c>
      <c r="BB11" s="7">
        <f t="shared" ref="BB11:BL11" si="45">DAVERAGE(gd_97,12,BB$23:BB$24)</f>
        <v>1.7731481481481481</v>
      </c>
      <c r="BC11" s="7">
        <f t="shared" si="45"/>
        <v>1.3180000000000001</v>
      </c>
      <c r="BD11" s="7">
        <f t="shared" si="45"/>
        <v>1.5336666666666663</v>
      </c>
      <c r="BE11" s="7">
        <f t="shared" si="45"/>
        <v>1.4781666666666673</v>
      </c>
      <c r="BF11" s="7">
        <f t="shared" si="45"/>
        <v>1.3391666666666662</v>
      </c>
      <c r="BG11" s="7">
        <f t="shared" si="45"/>
        <v>1.2591666666666665</v>
      </c>
      <c r="BH11" s="7">
        <f t="shared" si="45"/>
        <v>1.4224193548387096</v>
      </c>
      <c r="BI11" s="7">
        <f t="shared" si="45"/>
        <v>1.7982142857142858</v>
      </c>
      <c r="BJ11" s="7">
        <f t="shared" si="45"/>
        <v>2.1093548387096779</v>
      </c>
      <c r="BK11" s="7">
        <f t="shared" si="45"/>
        <v>2.1175000000000006</v>
      </c>
      <c r="BL11" s="7">
        <f t="shared" si="45"/>
        <v>2.0289655172413794</v>
      </c>
      <c r="BM11" s="7">
        <f>DAVERAGE(gd_98,12,BM$23:BM$24)</f>
        <v>1.934166666666667</v>
      </c>
      <c r="BN11" s="7">
        <f t="shared" ref="BN11:BX11" si="46">DAVERAGE(gd_98,12,BN$23:BN$24)</f>
        <v>1.7501851851851853</v>
      </c>
      <c r="BO11" s="7">
        <f t="shared" si="46"/>
        <v>1.8940322580645153</v>
      </c>
      <c r="BP11" s="7">
        <f t="shared" si="46"/>
        <v>2.101666666666667</v>
      </c>
      <c r="BQ11" s="7">
        <f t="shared" si="46"/>
        <v>1.6541666666666666</v>
      </c>
      <c r="BR11" s="7">
        <f t="shared" si="46"/>
        <v>1.4908333333333332</v>
      </c>
      <c r="BS11" s="7">
        <f t="shared" si="46"/>
        <v>1.7215000000000009</v>
      </c>
      <c r="BT11" s="7">
        <f t="shared" si="46"/>
        <v>1.7038709677419355</v>
      </c>
      <c r="BU11" s="7">
        <f t="shared" si="46"/>
        <v>1.6537931034482758</v>
      </c>
      <c r="BV11" s="7">
        <f t="shared" si="46"/>
        <v>1.7546774193548396</v>
      </c>
      <c r="BW11" s="7">
        <f t="shared" si="46"/>
        <v>1.9580357142857143</v>
      </c>
      <c r="BX11" s="7">
        <f t="shared" si="46"/>
        <v>2.1131034482758619</v>
      </c>
      <c r="BY11" s="7">
        <f>DAVERAGE(gd_99,12,BY$23:BY$24)</f>
        <v>1.7106896551724136</v>
      </c>
      <c r="BZ11" s="7">
        <f t="shared" ref="BZ11:CJ11" si="47">DAVERAGE(gd_99,12,BZ$23:BZ$24)</f>
        <v>1.6242857142857141</v>
      </c>
      <c r="CA11" s="7">
        <f t="shared" si="47"/>
        <v>1.5614516129032252</v>
      </c>
      <c r="CB11" s="7">
        <f t="shared" si="47"/>
        <v>1.8568333333333336</v>
      </c>
      <c r="CC11" s="7">
        <f t="shared" si="47"/>
        <v>2.0219354838709678</v>
      </c>
      <c r="CD11" s="7">
        <f t="shared" si="47"/>
        <v>2.048</v>
      </c>
      <c r="CE11" s="7">
        <f t="shared" si="47"/>
        <v>2.0151612903225802</v>
      </c>
      <c r="CF11" s="7">
        <f t="shared" si="47"/>
        <v>2.363387096774193</v>
      </c>
      <c r="CG11" s="7">
        <f t="shared" si="47"/>
        <v>2.3038333333333338</v>
      </c>
      <c r="CH11" s="7">
        <f t="shared" si="47"/>
        <v>2.6324193548387105</v>
      </c>
      <c r="CI11" s="7">
        <f t="shared" si="47"/>
        <v>2.1676666666666669</v>
      </c>
      <c r="CJ11" s="7">
        <f t="shared" si="47"/>
        <v>2.229193548387097</v>
      </c>
      <c r="CK11" s="7">
        <f>DAVERAGE(gd_00,12,CK$23:CK$24)</f>
        <v>2.2798387096774193</v>
      </c>
      <c r="CL11" s="7">
        <f t="shared" ref="CL11:CV11" si="48">DAVERAGE(gd_00,12,CL$23:CL$24)</f>
        <v>2.3825862068965513</v>
      </c>
      <c r="CM11" s="7">
        <f t="shared" si="48"/>
        <v>2.6111290322580643</v>
      </c>
      <c r="CN11" s="7">
        <f t="shared" si="48"/>
        <v>2.7911666666666668</v>
      </c>
      <c r="CO11" s="7">
        <f t="shared" si="48"/>
        <v>3.1640322580645153</v>
      </c>
      <c r="CP11" s="7">
        <f t="shared" si="48"/>
        <v>3.8258333333333332</v>
      </c>
      <c r="CQ11" s="7">
        <f t="shared" si="48"/>
        <v>3.4935483870967761</v>
      </c>
      <c r="CR11" s="7">
        <f t="shared" si="48"/>
        <v>3.3391935483870983</v>
      </c>
      <c r="CS11" s="7">
        <f t="shared" si="48"/>
        <v>4.6545000000000005</v>
      </c>
      <c r="CT11" s="7">
        <f t="shared" si="48"/>
        <v>4.833387096774195</v>
      </c>
      <c r="CU11" s="7">
        <f t="shared" si="48"/>
        <v>5.0949999999999998</v>
      </c>
      <c r="CV11" s="7" t="e">
        <f t="shared" si="48"/>
        <v>#DIV/0!</v>
      </c>
    </row>
    <row r="12" spans="1:100" x14ac:dyDescent="0.2">
      <c r="A12" s="2">
        <v>34710</v>
      </c>
      <c r="B12" s="5">
        <f t="shared" si="0"/>
        <v>1</v>
      </c>
      <c r="C12" s="1" t="s">
        <v>50</v>
      </c>
      <c r="D12" s="14">
        <v>1.01</v>
      </c>
      <c r="E12" s="14">
        <v>1</v>
      </c>
      <c r="F12" s="21">
        <v>1.07</v>
      </c>
      <c r="G12" s="7" t="s">
        <v>66</v>
      </c>
      <c r="H12" s="14">
        <v>1.1599999999999999</v>
      </c>
      <c r="I12" s="14">
        <v>1.48</v>
      </c>
      <c r="J12" s="14" t="s">
        <v>66</v>
      </c>
      <c r="K12" s="14">
        <v>1.05</v>
      </c>
      <c r="L12" s="14" t="s">
        <v>66</v>
      </c>
      <c r="M12" s="14" t="s">
        <v>66</v>
      </c>
      <c r="N12" s="21">
        <v>1.08</v>
      </c>
      <c r="O12" s="14" t="s">
        <v>66</v>
      </c>
      <c r="P12" s="14">
        <v>1.28</v>
      </c>
      <c r="Q12" s="14">
        <v>1.08</v>
      </c>
      <c r="R12" s="24">
        <v>1.08</v>
      </c>
      <c r="S12" s="18" t="s">
        <v>66</v>
      </c>
      <c r="T12" s="18">
        <v>1.36</v>
      </c>
      <c r="U12" s="18">
        <v>1.28</v>
      </c>
      <c r="V12" s="18">
        <v>1.26</v>
      </c>
      <c r="W12" s="18">
        <v>1.26</v>
      </c>
      <c r="X12" s="14" t="s">
        <v>66</v>
      </c>
      <c r="AA12" s="1">
        <v>13</v>
      </c>
      <c r="AB12" s="3" t="s">
        <v>61</v>
      </c>
      <c r="AC12" s="7" t="s">
        <v>66</v>
      </c>
      <c r="AD12" s="7" t="s">
        <v>66</v>
      </c>
      <c r="AE12" s="7" t="s">
        <v>66</v>
      </c>
      <c r="AF12" s="7" t="s">
        <v>66</v>
      </c>
      <c r="AG12" s="7" t="s">
        <v>66</v>
      </c>
      <c r="AH12" s="7" t="s">
        <v>66</v>
      </c>
      <c r="AI12" s="7" t="s">
        <v>66</v>
      </c>
      <c r="AJ12" s="7" t="s">
        <v>66</v>
      </c>
      <c r="AK12" s="7" t="s">
        <v>66</v>
      </c>
      <c r="AL12" s="7" t="s">
        <v>66</v>
      </c>
      <c r="AM12" s="7" t="s">
        <v>66</v>
      </c>
      <c r="AN12" s="7" t="s">
        <v>66</v>
      </c>
      <c r="AO12" s="7" t="s">
        <v>66</v>
      </c>
      <c r="AP12" s="7" t="s">
        <v>66</v>
      </c>
      <c r="AQ12" s="7" t="s">
        <v>66</v>
      </c>
      <c r="AR12" s="7" t="s">
        <v>66</v>
      </c>
      <c r="AS12" s="7" t="s">
        <v>66</v>
      </c>
      <c r="AT12" s="7" t="s">
        <v>66</v>
      </c>
      <c r="AU12" s="7" t="s">
        <v>66</v>
      </c>
      <c r="AV12" s="7" t="s">
        <v>66</v>
      </c>
      <c r="AW12" s="7" t="s">
        <v>66</v>
      </c>
      <c r="AX12" s="7" t="s">
        <v>66</v>
      </c>
      <c r="AY12" s="7" t="s">
        <v>66</v>
      </c>
      <c r="AZ12" s="7" t="s">
        <v>66</v>
      </c>
      <c r="BA12" s="7" t="s">
        <v>66</v>
      </c>
      <c r="BB12" s="7" t="s">
        <v>66</v>
      </c>
      <c r="BC12" s="7" t="s">
        <v>66</v>
      </c>
      <c r="BD12" s="7" t="s">
        <v>66</v>
      </c>
      <c r="BE12" s="7" t="s">
        <v>66</v>
      </c>
      <c r="BF12" s="7" t="s">
        <v>66</v>
      </c>
      <c r="BG12" s="7" t="s">
        <v>66</v>
      </c>
      <c r="BH12" s="7" t="s">
        <v>66</v>
      </c>
      <c r="BI12" s="7" t="s">
        <v>66</v>
      </c>
      <c r="BJ12" s="7" t="s">
        <v>66</v>
      </c>
      <c r="BK12" s="7" t="s">
        <v>66</v>
      </c>
      <c r="BL12" s="7" t="s">
        <v>66</v>
      </c>
      <c r="BM12" s="7" t="s">
        <v>66</v>
      </c>
      <c r="BN12" s="7" t="s">
        <v>66</v>
      </c>
      <c r="BO12" s="7" t="s">
        <v>66</v>
      </c>
      <c r="BP12" s="7" t="s">
        <v>66</v>
      </c>
      <c r="BQ12" s="7">
        <f t="shared" ref="BQ12:BX12" si="49">DAVERAGE(gd_98,13,BQ$23:BQ$24)</f>
        <v>2.2549999999999999</v>
      </c>
      <c r="BR12" s="7">
        <f t="shared" si="49"/>
        <v>2.075333333333333</v>
      </c>
      <c r="BS12" s="7">
        <f t="shared" si="49"/>
        <v>2.4371666666666667</v>
      </c>
      <c r="BT12" s="7">
        <f t="shared" si="49"/>
        <v>2.3982258064516118</v>
      </c>
      <c r="BU12" s="7">
        <f t="shared" si="49"/>
        <v>2.3041379310344814</v>
      </c>
      <c r="BV12" s="7">
        <f t="shared" si="49"/>
        <v>2.3846774193548392</v>
      </c>
      <c r="BW12" s="7">
        <f t="shared" si="49"/>
        <v>2.5983928571428581</v>
      </c>
      <c r="BX12" s="7">
        <f t="shared" si="49"/>
        <v>2.5518965517241377</v>
      </c>
      <c r="BY12" s="7">
        <f>DAVERAGE(gd_99,13,BY$23:BY$24)</f>
        <v>2.0749999999999997</v>
      </c>
      <c r="BZ12" s="7">
        <f t="shared" ref="BZ12:CJ12" si="50">DAVERAGE(gd_99,13,BZ$23:BZ$24)</f>
        <v>1.9471428571428575</v>
      </c>
      <c r="CA12" s="7">
        <f t="shared" si="50"/>
        <v>1.9200000000000002</v>
      </c>
      <c r="CB12" s="7">
        <f t="shared" si="50"/>
        <v>2.2775000000000007</v>
      </c>
      <c r="CC12" s="7">
        <f t="shared" si="50"/>
        <v>2.4109677419354831</v>
      </c>
      <c r="CD12" s="7">
        <f t="shared" si="50"/>
        <v>2.4586666666666668</v>
      </c>
      <c r="CE12" s="7">
        <f t="shared" si="50"/>
        <v>2.4770967741935483</v>
      </c>
      <c r="CF12" s="7">
        <f t="shared" si="50"/>
        <v>2.7438709677419348</v>
      </c>
      <c r="CG12" s="7">
        <f t="shared" si="50"/>
        <v>2.7884999999999995</v>
      </c>
      <c r="CH12" s="7">
        <f t="shared" si="50"/>
        <v>3.1562903225806451</v>
      </c>
      <c r="CI12" s="7">
        <f t="shared" si="50"/>
        <v>2.6666666666666661</v>
      </c>
      <c r="CJ12" s="7">
        <f t="shared" si="50"/>
        <v>2.5098387096774193</v>
      </c>
      <c r="CK12" s="7">
        <f>DAVERAGE(gd_00,13,CK$23:CK$24)</f>
        <v>2.4787096774193551</v>
      </c>
      <c r="CL12" s="7">
        <f t="shared" ref="CL12:CV12" si="51">DAVERAGE(gd_00,13,CL$23:CL$24)</f>
        <v>2.6960344827586225</v>
      </c>
      <c r="CM12" s="7">
        <f t="shared" si="51"/>
        <v>2.9650000000000007</v>
      </c>
      <c r="CN12" s="7">
        <f t="shared" si="51"/>
        <v>3.085</v>
      </c>
      <c r="CO12" s="7">
        <f t="shared" si="51"/>
        <v>3.6777419354838714</v>
      </c>
      <c r="CP12" s="7">
        <f t="shared" si="51"/>
        <v>4.6659999999999995</v>
      </c>
      <c r="CQ12" s="7">
        <f t="shared" si="51"/>
        <v>4.395161290322581</v>
      </c>
      <c r="CR12" s="7">
        <f t="shared" si="51"/>
        <v>4.8640322580645154</v>
      </c>
      <c r="CS12" s="7">
        <f t="shared" si="51"/>
        <v>5.916333333333335</v>
      </c>
      <c r="CT12" s="7">
        <f t="shared" si="51"/>
        <v>5.5932258064516134</v>
      </c>
      <c r="CU12" s="7">
        <f t="shared" si="51"/>
        <v>5.4157142857142855</v>
      </c>
      <c r="CV12" s="7" t="e">
        <f t="shared" si="51"/>
        <v>#DIV/0!</v>
      </c>
    </row>
    <row r="13" spans="1:100" x14ac:dyDescent="0.2">
      <c r="A13" s="2">
        <v>34711</v>
      </c>
      <c r="B13" s="5">
        <f t="shared" si="0"/>
        <v>1</v>
      </c>
      <c r="C13" s="1" t="s">
        <v>51</v>
      </c>
      <c r="D13" s="14">
        <v>0.99</v>
      </c>
      <c r="E13" s="14">
        <v>0.93</v>
      </c>
      <c r="F13" s="21">
        <v>1.04</v>
      </c>
      <c r="G13" s="7" t="s">
        <v>66</v>
      </c>
      <c r="H13" s="14">
        <v>1.1499999999999999</v>
      </c>
      <c r="I13" s="14">
        <v>1.39</v>
      </c>
      <c r="J13" s="14" t="s">
        <v>66</v>
      </c>
      <c r="K13" s="14">
        <v>0.97</v>
      </c>
      <c r="L13" s="14" t="s">
        <v>66</v>
      </c>
      <c r="M13" s="14" t="s">
        <v>66</v>
      </c>
      <c r="N13" s="21">
        <v>0.98</v>
      </c>
      <c r="O13" s="14" t="s">
        <v>66</v>
      </c>
      <c r="P13" s="14">
        <v>1.1399999999999999</v>
      </c>
      <c r="Q13" s="14">
        <v>1.08</v>
      </c>
      <c r="R13" s="24">
        <v>1.03</v>
      </c>
      <c r="S13" s="18" t="s">
        <v>66</v>
      </c>
      <c r="T13" s="18">
        <v>1.26</v>
      </c>
      <c r="U13" s="18">
        <v>1.22</v>
      </c>
      <c r="V13" s="18">
        <v>1.18</v>
      </c>
      <c r="W13" s="18">
        <v>1.18</v>
      </c>
      <c r="X13" s="14" t="s">
        <v>66</v>
      </c>
      <c r="AA13" s="1">
        <v>14</v>
      </c>
      <c r="AB13" s="3" t="s">
        <v>62</v>
      </c>
      <c r="AC13" s="7">
        <f>DAVERAGE(gd_95,14,AC$23:AC$24)</f>
        <v>1.13551724137931</v>
      </c>
      <c r="AD13" s="7">
        <f t="shared" ref="AD13:AN13" si="52">DAVERAGE(gd_95,14,AD$23:AD$24)</f>
        <v>1.0755555555555556</v>
      </c>
      <c r="AE13" s="7">
        <f t="shared" si="52"/>
        <v>1.0348387096774192</v>
      </c>
      <c r="AF13" s="7">
        <f t="shared" si="52"/>
        <v>1.0650000000000004</v>
      </c>
      <c r="AG13" s="7">
        <f t="shared" si="52"/>
        <v>1.0986666666666669</v>
      </c>
      <c r="AH13" s="7">
        <f t="shared" si="52"/>
        <v>1.0853333333333333</v>
      </c>
      <c r="AI13" s="7">
        <f t="shared" si="52"/>
        <v>0.86206896551724166</v>
      </c>
      <c r="AJ13" s="7">
        <f t="shared" si="52"/>
        <v>0.89741379310344838</v>
      </c>
      <c r="AK13" s="7">
        <f t="shared" si="52"/>
        <v>0.96214285714285652</v>
      </c>
      <c r="AL13" s="7">
        <f t="shared" si="52"/>
        <v>1.0458064516129029</v>
      </c>
      <c r="AM13" s="7">
        <f t="shared" si="52"/>
        <v>1.1689285714285715</v>
      </c>
      <c r="AN13" s="7">
        <f t="shared" si="52"/>
        <v>1.1224137931034484</v>
      </c>
      <c r="AO13" s="7">
        <f>DAVERAGE(gd_96,14,AO$23:AO$24)</f>
        <v>1.1826666666666665</v>
      </c>
      <c r="AP13" s="7">
        <f t="shared" ref="AP13:AZ13" si="53">DAVERAGE(gd_96,14,AP$23:AP$24)</f>
        <v>1.3768965517241378</v>
      </c>
      <c r="AQ13" s="7">
        <f t="shared" si="53"/>
        <v>1.0967741935483872</v>
      </c>
      <c r="AR13" s="7">
        <f t="shared" si="53"/>
        <v>1.0703448275862062</v>
      </c>
      <c r="AS13" s="7">
        <f t="shared" si="53"/>
        <v>1.0343333333333333</v>
      </c>
      <c r="AT13" s="7">
        <f t="shared" si="53"/>
        <v>1.0993333333333333</v>
      </c>
      <c r="AU13" s="7">
        <f t="shared" si="53"/>
        <v>1.1423333333333332</v>
      </c>
      <c r="AV13" s="7">
        <f t="shared" si="53"/>
        <v>1.2787096774193547</v>
      </c>
      <c r="AW13" s="7">
        <f t="shared" si="53"/>
        <v>1.2271428571428573</v>
      </c>
      <c r="AX13" s="7">
        <f t="shared" si="53"/>
        <v>1.6359677419354839</v>
      </c>
      <c r="AY13" s="7">
        <f t="shared" si="53"/>
        <v>2.7276785714285716</v>
      </c>
      <c r="AZ13" s="7">
        <f t="shared" si="53"/>
        <v>3.645</v>
      </c>
      <c r="BA13" s="7">
        <f>DAVERAGE(gd_97,14,BA$23:BA$24)</f>
        <v>3.2956666666666665</v>
      </c>
      <c r="BB13" s="7">
        <f t="shared" ref="BB13:BL13" si="54">DAVERAGE(gd_97,14,BB$23:BB$24)</f>
        <v>2.0038888888888891</v>
      </c>
      <c r="BC13" s="7">
        <f t="shared" si="54"/>
        <v>1.5229999999999997</v>
      </c>
      <c r="BD13" s="7">
        <f t="shared" si="54"/>
        <v>1.5535000000000003</v>
      </c>
      <c r="BE13" s="7">
        <f t="shared" si="54"/>
        <v>1.4529999999999996</v>
      </c>
      <c r="BF13" s="7">
        <f t="shared" si="54"/>
        <v>1.3303333333333329</v>
      </c>
      <c r="BG13" s="7">
        <f t="shared" si="54"/>
        <v>1.3036666666666668</v>
      </c>
      <c r="BH13" s="7">
        <f t="shared" si="54"/>
        <v>1.4204838709677421</v>
      </c>
      <c r="BI13" s="7">
        <f t="shared" si="54"/>
        <v>1.7805357142857148</v>
      </c>
      <c r="BJ13" s="7">
        <f t="shared" si="54"/>
        <v>2.1337096774193549</v>
      </c>
      <c r="BK13" s="7">
        <f t="shared" si="54"/>
        <v>2.4501785714285718</v>
      </c>
      <c r="BL13" s="7">
        <f t="shared" si="54"/>
        <v>2.1001724137931039</v>
      </c>
      <c r="BM13" s="7">
        <f>DAVERAGE(gd_98,14,BM$23:BM$24)</f>
        <v>1.9033333333333331</v>
      </c>
      <c r="BN13" s="7">
        <f t="shared" ref="BN13:BX13" si="55">DAVERAGE(gd_98,14,BN$23:BN$24)</f>
        <v>1.807592592592592</v>
      </c>
      <c r="BO13" s="7">
        <f t="shared" si="55"/>
        <v>1.9764516129032261</v>
      </c>
      <c r="BP13" s="7">
        <f t="shared" si="55"/>
        <v>2.092407407407407</v>
      </c>
      <c r="BQ13" s="7">
        <f t="shared" si="55"/>
        <v>1.8163333333333331</v>
      </c>
      <c r="BR13" s="7">
        <f t="shared" si="55"/>
        <v>1.5108333333333333</v>
      </c>
      <c r="BS13" s="7">
        <f t="shared" si="55"/>
        <v>1.7009999999999994</v>
      </c>
      <c r="BT13" s="7">
        <f t="shared" si="55"/>
        <v>1.6679032258064515</v>
      </c>
      <c r="BU13" s="7">
        <f t="shared" si="55"/>
        <v>1.6187931034482756</v>
      </c>
      <c r="BV13" s="7">
        <f t="shared" si="55"/>
        <v>1.6753225806451615</v>
      </c>
      <c r="BW13" s="7">
        <f t="shared" si="55"/>
        <v>1.8589285714285722</v>
      </c>
      <c r="BX13" s="7">
        <f t="shared" si="55"/>
        <v>1.6670689655172415</v>
      </c>
      <c r="BY13" s="7">
        <f>DAVERAGE(gd_99,14,BY$23:BY$24)</f>
        <v>1.624655172413793</v>
      </c>
      <c r="BZ13" s="7">
        <f t="shared" ref="BZ13:CJ13" si="56">DAVERAGE(gd_99,14,BZ$23:BZ$24)</f>
        <v>1.5530357142857141</v>
      </c>
      <c r="CA13" s="7">
        <f t="shared" si="56"/>
        <v>1.4917741935483873</v>
      </c>
      <c r="CB13" s="7">
        <f t="shared" si="56"/>
        <v>1.7963333333333333</v>
      </c>
      <c r="CC13" s="7">
        <f t="shared" si="56"/>
        <v>1.9222580645161282</v>
      </c>
      <c r="CD13" s="7">
        <f t="shared" si="56"/>
        <v>1.9218333333333342</v>
      </c>
      <c r="CE13" s="7">
        <f t="shared" si="56"/>
        <v>1.9241935483870964</v>
      </c>
      <c r="CF13" s="7">
        <f t="shared" si="56"/>
        <v>2.2729032258064508</v>
      </c>
      <c r="CG13" s="7">
        <f t="shared" si="56"/>
        <v>2.2418333333333327</v>
      </c>
      <c r="CH13" s="7">
        <f t="shared" si="56"/>
        <v>2.5587096774193543</v>
      </c>
      <c r="CI13" s="7">
        <f t="shared" si="56"/>
        <v>2.0128333333333335</v>
      </c>
      <c r="CJ13" s="7">
        <f t="shared" si="56"/>
        <v>2.1396774193548387</v>
      </c>
      <c r="CK13" s="7">
        <f>DAVERAGE(gd_00,14,CK$23:CK$24)</f>
        <v>2.1667741935483869</v>
      </c>
      <c r="CL13" s="7">
        <f t="shared" ref="CL13:CV13" si="57">DAVERAGE(gd_00,14,CL$23:CL$24)</f>
        <v>2.3053448275862061</v>
      </c>
      <c r="CM13" s="7">
        <f t="shared" si="57"/>
        <v>2.495483870967742</v>
      </c>
      <c r="CN13" s="7">
        <f t="shared" si="57"/>
        <v>2.6110000000000002</v>
      </c>
      <c r="CO13" s="7">
        <f t="shared" si="57"/>
        <v>2.915806451612903</v>
      </c>
      <c r="CP13" s="7">
        <f t="shared" si="57"/>
        <v>3.6053333333333346</v>
      </c>
      <c r="CQ13" s="7">
        <f t="shared" si="57"/>
        <v>3.2006451612903231</v>
      </c>
      <c r="CR13" s="7">
        <f t="shared" si="57"/>
        <v>3.1340322580645164</v>
      </c>
      <c r="CS13" s="7">
        <f t="shared" si="57"/>
        <v>3.8586666666666662</v>
      </c>
      <c r="CT13" s="7">
        <f t="shared" si="57"/>
        <v>4.4735483870967743</v>
      </c>
      <c r="CU13" s="7">
        <f t="shared" si="57"/>
        <v>4.100714285714286</v>
      </c>
      <c r="CV13" s="7" t="e">
        <f t="shared" si="57"/>
        <v>#DIV/0!</v>
      </c>
    </row>
    <row r="14" spans="1:100" x14ac:dyDescent="0.2">
      <c r="A14" s="2">
        <v>34712</v>
      </c>
      <c r="B14" s="5">
        <f t="shared" si="0"/>
        <v>1</v>
      </c>
      <c r="C14" s="1" t="s">
        <v>45</v>
      </c>
      <c r="D14" s="14">
        <v>0.88</v>
      </c>
      <c r="E14" s="14">
        <v>0.88</v>
      </c>
      <c r="F14" s="21">
        <v>0.93</v>
      </c>
      <c r="G14" s="7" t="s">
        <v>66</v>
      </c>
      <c r="H14" s="14">
        <v>1.1299999999999999</v>
      </c>
      <c r="I14" s="14">
        <v>1.3</v>
      </c>
      <c r="J14" s="14" t="s">
        <v>66</v>
      </c>
      <c r="K14" s="14">
        <v>0.98</v>
      </c>
      <c r="L14" s="14" t="s">
        <v>66</v>
      </c>
      <c r="M14" s="14" t="s">
        <v>66</v>
      </c>
      <c r="N14" s="21">
        <v>0.98</v>
      </c>
      <c r="O14" s="14" t="s">
        <v>66</v>
      </c>
      <c r="P14" s="14">
        <v>1.1499999999999999</v>
      </c>
      <c r="Q14" s="14">
        <v>0.97</v>
      </c>
      <c r="R14" s="24">
        <v>1.03</v>
      </c>
      <c r="S14" s="18" t="s">
        <v>66</v>
      </c>
      <c r="T14" s="18">
        <v>1.2</v>
      </c>
      <c r="U14" s="18">
        <v>1.1200000000000001</v>
      </c>
      <c r="V14" s="18">
        <v>1.1100000000000001</v>
      </c>
      <c r="W14" s="18">
        <v>1.1399999999999999</v>
      </c>
      <c r="X14" s="14" t="s">
        <v>66</v>
      </c>
      <c r="AA14" s="1">
        <v>15</v>
      </c>
      <c r="AB14" s="3" t="s">
        <v>63</v>
      </c>
      <c r="AC14" s="7" t="s">
        <v>66</v>
      </c>
      <c r="AD14" s="7" t="s">
        <v>66</v>
      </c>
      <c r="AE14" s="7" t="s">
        <v>66</v>
      </c>
      <c r="AF14" s="7" t="s">
        <v>66</v>
      </c>
      <c r="AG14" s="7" t="s">
        <v>66</v>
      </c>
      <c r="AH14" s="7" t="s">
        <v>66</v>
      </c>
      <c r="AI14" s="7" t="s">
        <v>66</v>
      </c>
      <c r="AJ14" s="7" t="s">
        <v>66</v>
      </c>
      <c r="AK14" s="7" t="s">
        <v>66</v>
      </c>
      <c r="AL14" s="7" t="s">
        <v>66</v>
      </c>
      <c r="AM14" s="7" t="s">
        <v>66</v>
      </c>
      <c r="AN14" s="7" t="s">
        <v>66</v>
      </c>
      <c r="AO14" s="7" t="s">
        <v>66</v>
      </c>
      <c r="AP14" s="7" t="s">
        <v>66</v>
      </c>
      <c r="AQ14" s="7" t="s">
        <v>66</v>
      </c>
      <c r="AR14" s="7" t="s">
        <v>66</v>
      </c>
      <c r="AS14" s="7" t="s">
        <v>66</v>
      </c>
      <c r="AT14" s="7" t="s">
        <v>66</v>
      </c>
      <c r="AU14" s="7" t="s">
        <v>66</v>
      </c>
      <c r="AV14" s="7" t="s">
        <v>66</v>
      </c>
      <c r="AW14" s="7" t="s">
        <v>66</v>
      </c>
      <c r="AX14" s="7" t="s">
        <v>66</v>
      </c>
      <c r="AY14" s="7" t="s">
        <v>66</v>
      </c>
      <c r="AZ14" s="7" t="s">
        <v>66</v>
      </c>
      <c r="BA14" s="7" t="s">
        <v>66</v>
      </c>
      <c r="BB14" s="7" t="s">
        <v>66</v>
      </c>
      <c r="BC14" s="7" t="s">
        <v>66</v>
      </c>
      <c r="BD14" s="7" t="s">
        <v>66</v>
      </c>
      <c r="BE14" s="7" t="s">
        <v>66</v>
      </c>
      <c r="BF14" s="7" t="s">
        <v>66</v>
      </c>
      <c r="BG14" s="7" t="s">
        <v>66</v>
      </c>
      <c r="BH14" s="7" t="s">
        <v>66</v>
      </c>
      <c r="BI14" s="7" t="s">
        <v>66</v>
      </c>
      <c r="BJ14" s="7" t="s">
        <v>66</v>
      </c>
      <c r="BK14" s="7" t="s">
        <v>66</v>
      </c>
      <c r="BL14" s="7" t="s">
        <v>66</v>
      </c>
      <c r="BM14" s="7" t="s">
        <v>66</v>
      </c>
      <c r="BN14" s="7">
        <f t="shared" ref="BN14:BX14" si="58">DAVERAGE(gd_98,15,BN$23:BN$24)</f>
        <v>2.2410714285714288</v>
      </c>
      <c r="BO14" s="7">
        <f t="shared" si="58"/>
        <v>2.3650000000000002</v>
      </c>
      <c r="BP14" s="7">
        <f t="shared" si="58"/>
        <v>2.5196666666666663</v>
      </c>
      <c r="BQ14" s="7">
        <f t="shared" si="58"/>
        <v>2.1606451612903226</v>
      </c>
      <c r="BR14" s="7">
        <f t="shared" si="58"/>
        <v>2.0108333333333337</v>
      </c>
      <c r="BS14" s="7">
        <f t="shared" si="58"/>
        <v>2.3241935483870968</v>
      </c>
      <c r="BT14" s="7">
        <f t="shared" si="58"/>
        <v>2.2232258064516137</v>
      </c>
      <c r="BU14" s="7">
        <f t="shared" si="58"/>
        <v>2.1348333333333334</v>
      </c>
      <c r="BV14" s="7">
        <f t="shared" si="58"/>
        <v>2.2053225806451615</v>
      </c>
      <c r="BW14" s="7">
        <f t="shared" si="58"/>
        <v>2.3533333333333339</v>
      </c>
      <c r="BX14" s="7">
        <f t="shared" si="58"/>
        <v>2.1232258064516127</v>
      </c>
      <c r="BY14" s="7">
        <f>DAVERAGE(gd_99,15,BY$23:BY$24)</f>
        <v>1.8974193548387093</v>
      </c>
      <c r="BZ14" s="7">
        <f t="shared" ref="BZ14:CJ14" si="59">DAVERAGE(gd_99,15,BZ$23:BZ$24)</f>
        <v>1.8169642857142863</v>
      </c>
      <c r="CA14" s="7">
        <f t="shared" si="59"/>
        <v>1.7133870967741935</v>
      </c>
      <c r="CB14" s="7">
        <f t="shared" si="59"/>
        <v>2.0803333333333329</v>
      </c>
      <c r="CC14" s="7">
        <f t="shared" si="59"/>
        <v>2.2151612903225808</v>
      </c>
      <c r="CD14" s="7">
        <f t="shared" si="59"/>
        <v>2.2921666666666667</v>
      </c>
      <c r="CE14" s="7">
        <f t="shared" si="59"/>
        <v>2.3417741935483876</v>
      </c>
      <c r="CF14" s="7">
        <f t="shared" si="59"/>
        <v>2.7216129032258061</v>
      </c>
      <c r="CG14" s="7">
        <f t="shared" si="59"/>
        <v>2.6663333333333341</v>
      </c>
      <c r="CH14" s="7">
        <f t="shared" si="59"/>
        <v>2.9374193548387093</v>
      </c>
      <c r="CI14" s="7">
        <f t="shared" si="59"/>
        <v>2.5641666666666656</v>
      </c>
      <c r="CJ14" s="7">
        <f t="shared" si="59"/>
        <v>2.4649999999999999</v>
      </c>
      <c r="CK14" s="7">
        <f>DAVERAGE(gd_00,15,CK$23:CK$24)</f>
        <v>2.4237096774193558</v>
      </c>
      <c r="CL14" s="7">
        <f t="shared" ref="CL14:CV14" si="60">DAVERAGE(gd_00,15,CL$23:CL$24)</f>
        <v>2.616896551724138</v>
      </c>
      <c r="CM14" s="7">
        <f t="shared" si="60"/>
        <v>2.8348387096774186</v>
      </c>
      <c r="CN14" s="7">
        <f t="shared" si="60"/>
        <v>3.0128333333333335</v>
      </c>
      <c r="CO14" s="7">
        <f t="shared" si="60"/>
        <v>3.6243548387096762</v>
      </c>
      <c r="CP14" s="7">
        <f t="shared" si="60"/>
        <v>4.6306666666666665</v>
      </c>
      <c r="CQ14" s="7">
        <f t="shared" si="60"/>
        <v>4.6153225806451612</v>
      </c>
      <c r="CR14" s="7">
        <f t="shared" si="60"/>
        <v>5.2424193548387104</v>
      </c>
      <c r="CS14" s="7">
        <f t="shared" si="60"/>
        <v>6.0076666666666654</v>
      </c>
      <c r="CT14" s="7">
        <f t="shared" si="60"/>
        <v>5.57790322580645</v>
      </c>
      <c r="CU14" s="7">
        <f t="shared" si="60"/>
        <v>5.3549999999999995</v>
      </c>
      <c r="CV14" s="7" t="e">
        <f t="shared" si="60"/>
        <v>#DIV/0!</v>
      </c>
    </row>
    <row r="15" spans="1:100" x14ac:dyDescent="0.2">
      <c r="A15" s="2">
        <v>34713</v>
      </c>
      <c r="B15" s="5">
        <f t="shared" si="0"/>
        <v>1</v>
      </c>
      <c r="C15" s="1" t="s">
        <v>46</v>
      </c>
      <c r="D15" s="14">
        <v>0.88</v>
      </c>
      <c r="E15" s="14">
        <v>0.88</v>
      </c>
      <c r="F15" s="21">
        <v>0.93</v>
      </c>
      <c r="G15" s="7" t="s">
        <v>66</v>
      </c>
      <c r="H15" s="14" t="s">
        <v>66</v>
      </c>
      <c r="I15" s="14">
        <v>1.3</v>
      </c>
      <c r="J15" s="14" t="s">
        <v>66</v>
      </c>
      <c r="K15" s="14">
        <v>0.98</v>
      </c>
      <c r="L15" s="14" t="s">
        <v>66</v>
      </c>
      <c r="M15" s="14" t="s">
        <v>66</v>
      </c>
      <c r="N15" s="21">
        <v>0.98</v>
      </c>
      <c r="O15" s="14" t="s">
        <v>66</v>
      </c>
      <c r="P15" s="14">
        <v>1.1499999999999999</v>
      </c>
      <c r="Q15" s="14">
        <v>0.97</v>
      </c>
      <c r="R15" s="24">
        <v>1.03</v>
      </c>
      <c r="S15" s="18" t="s">
        <v>66</v>
      </c>
      <c r="T15" s="18" t="s">
        <v>66</v>
      </c>
      <c r="U15" s="18">
        <v>1.1200000000000001</v>
      </c>
      <c r="V15" s="18">
        <v>1.1100000000000001</v>
      </c>
      <c r="W15" s="18">
        <v>1.1399999999999999</v>
      </c>
      <c r="X15" s="14" t="s">
        <v>66</v>
      </c>
      <c r="AA15" s="1">
        <v>16</v>
      </c>
      <c r="AB15" s="3" t="s">
        <v>16</v>
      </c>
      <c r="AC15" s="7">
        <f t="shared" ref="AC15:AN15" si="61">DAVERAGE(gd_95,16,AC$23:AC$24)</f>
        <v>1.3317241379310341</v>
      </c>
      <c r="AD15" s="7">
        <f t="shared" si="61"/>
        <v>1.3203703703703704</v>
      </c>
      <c r="AE15" s="7">
        <f t="shared" si="61"/>
        <v>1.3512903225806454</v>
      </c>
      <c r="AF15" s="7">
        <f t="shared" si="61"/>
        <v>1.3850000000000005</v>
      </c>
      <c r="AG15" s="7">
        <f t="shared" si="61"/>
        <v>1.3909999999999998</v>
      </c>
      <c r="AH15" s="7">
        <f t="shared" si="61"/>
        <v>1.3129999999999997</v>
      </c>
      <c r="AI15" s="7">
        <f t="shared" si="61"/>
        <v>1.2732758620689657</v>
      </c>
      <c r="AJ15" s="7">
        <f t="shared" si="61"/>
        <v>1.4394827586206895</v>
      </c>
      <c r="AK15" s="7">
        <f t="shared" si="61"/>
        <v>1.5087500000000003</v>
      </c>
      <c r="AL15" s="7">
        <f t="shared" si="61"/>
        <v>1.5112903225806444</v>
      </c>
      <c r="AM15" s="7">
        <f t="shared" si="61"/>
        <v>1.6817857142857144</v>
      </c>
      <c r="AN15" s="7">
        <f t="shared" si="61"/>
        <v>1.8272413793103455</v>
      </c>
      <c r="AO15" s="7">
        <f t="shared" ref="AO15:AZ15" si="62">DAVERAGE(gd_96,16,AO$23:AO$24)</f>
        <v>1.9313333333333331</v>
      </c>
      <c r="AP15" s="7">
        <f t="shared" si="62"/>
        <v>3.0241379310344825</v>
      </c>
      <c r="AQ15" s="7">
        <f t="shared" si="62"/>
        <v>2.3822580645161282</v>
      </c>
      <c r="AR15" s="7">
        <f t="shared" si="62"/>
        <v>2.0958620689655172</v>
      </c>
      <c r="AS15" s="7">
        <f t="shared" si="62"/>
        <v>2.0146666666666664</v>
      </c>
      <c r="AT15" s="7">
        <f t="shared" si="62"/>
        <v>2.0933333333333328</v>
      </c>
      <c r="AU15" s="7">
        <f t="shared" si="62"/>
        <v>2.1761666666666666</v>
      </c>
      <c r="AV15" s="7">
        <f t="shared" si="62"/>
        <v>1.8945161290322576</v>
      </c>
      <c r="AW15" s="7">
        <f t="shared" si="62"/>
        <v>1.6853571428571426</v>
      </c>
      <c r="AX15" s="7">
        <f t="shared" si="62"/>
        <v>2.2472580645161293</v>
      </c>
      <c r="AY15" s="7">
        <f t="shared" si="62"/>
        <v>2.9149999999999991</v>
      </c>
      <c r="AZ15" s="7">
        <f t="shared" si="62"/>
        <v>3.5889655172413799</v>
      </c>
      <c r="BA15" s="7">
        <f>DAVERAGE(gd_97,16,BA$23:BA$24)</f>
        <v>3.2578333333333336</v>
      </c>
      <c r="BB15" s="7">
        <f t="shared" ref="BB15:BL15" si="63">DAVERAGE(gd_97,16,BB$23:BB$24)</f>
        <v>2.0870370370370366</v>
      </c>
      <c r="BC15" s="7">
        <f t="shared" si="63"/>
        <v>1.7810000000000001</v>
      </c>
      <c r="BD15" s="7">
        <f t="shared" si="63"/>
        <v>1.8946666666666667</v>
      </c>
      <c r="BE15" s="7">
        <f t="shared" si="63"/>
        <v>2.0684999999999998</v>
      </c>
      <c r="BF15" s="7">
        <f t="shared" si="63"/>
        <v>2.06</v>
      </c>
      <c r="BG15" s="7">
        <f t="shared" si="63"/>
        <v>2.1234999999999995</v>
      </c>
      <c r="BH15" s="7">
        <f t="shared" si="63"/>
        <v>2.4061290322580642</v>
      </c>
      <c r="BI15" s="7">
        <f t="shared" si="63"/>
        <v>2.7878571428571428</v>
      </c>
      <c r="BJ15" s="7">
        <f t="shared" si="63"/>
        <v>2.8887096774193544</v>
      </c>
      <c r="BK15" s="7">
        <f t="shared" si="63"/>
        <v>2.8262500000000004</v>
      </c>
      <c r="BL15" s="7">
        <f t="shared" si="63"/>
        <v>2.1943103448275862</v>
      </c>
      <c r="BM15" s="7">
        <f t="shared" ref="BM15:BX15" si="64">DAVERAGE(gd_98,16,BM$23:BM$24)</f>
        <v>1.9831666666666661</v>
      </c>
      <c r="BN15" s="7">
        <f t="shared" si="64"/>
        <v>2.0994444444444444</v>
      </c>
      <c r="BO15" s="7">
        <f t="shared" si="64"/>
        <v>2.1719354838709677</v>
      </c>
      <c r="BP15" s="7">
        <f t="shared" si="64"/>
        <v>2.338888888888889</v>
      </c>
      <c r="BQ15" s="7">
        <f t="shared" si="64"/>
        <v>2.0341666666666667</v>
      </c>
      <c r="BR15" s="7">
        <f t="shared" si="64"/>
        <v>2.0820000000000003</v>
      </c>
      <c r="BS15" s="7">
        <f t="shared" si="64"/>
        <v>2.154666666666667</v>
      </c>
      <c r="BT15" s="7">
        <f t="shared" si="64"/>
        <v>1.806451612903226</v>
      </c>
      <c r="BU15" s="7">
        <f t="shared" si="64"/>
        <v>1.9077586206896551</v>
      </c>
      <c r="BV15" s="7">
        <f t="shared" si="64"/>
        <v>1.8185483870967742</v>
      </c>
      <c r="BW15" s="7">
        <f t="shared" si="64"/>
        <v>2.0201785714285707</v>
      </c>
      <c r="BX15" s="7">
        <f t="shared" si="64"/>
        <v>1.6970689655172415</v>
      </c>
      <c r="BY15" s="7">
        <f>DAVERAGE(gd_99,16,BY$23:BY$24)</f>
        <v>1.7737931034482766</v>
      </c>
      <c r="BZ15" s="7">
        <f t="shared" ref="BZ15:CJ15" si="65">DAVERAGE(gd_99,16,BZ$23:BZ$24)</f>
        <v>1.6710714285714285</v>
      </c>
      <c r="CA15" s="7">
        <f t="shared" si="65"/>
        <v>1.6604838709677423</v>
      </c>
      <c r="CB15" s="7">
        <f t="shared" si="65"/>
        <v>2.0258333333333334</v>
      </c>
      <c r="CC15" s="7">
        <f t="shared" si="65"/>
        <v>2.1569354838709676</v>
      </c>
      <c r="CD15" s="7">
        <f t="shared" si="65"/>
        <v>2.2069999999999999</v>
      </c>
      <c r="CE15" s="7">
        <f t="shared" si="65"/>
        <v>2.2443548387096781</v>
      </c>
      <c r="CF15" s="7">
        <f t="shared" si="65"/>
        <v>2.7211290322580646</v>
      </c>
      <c r="CG15" s="7">
        <f t="shared" si="65"/>
        <v>2.4723333333333333</v>
      </c>
      <c r="CH15" s="7">
        <f t="shared" si="65"/>
        <v>2.6445161290322581</v>
      </c>
      <c r="CI15" s="7">
        <f t="shared" si="65"/>
        <v>2.2081666666666666</v>
      </c>
      <c r="CJ15" s="7">
        <f t="shared" si="65"/>
        <v>2.278225806451613</v>
      </c>
      <c r="CK15" s="7">
        <f>DAVERAGE(gd_00,16,CK$23:CK$24)</f>
        <v>2.306129032258065</v>
      </c>
      <c r="CL15" s="7">
        <f t="shared" ref="CL15:CV15" si="66">DAVERAGE(gd_00,16,CL$23:CL$24)</f>
        <v>2.4948275862068963</v>
      </c>
      <c r="CM15" s="7">
        <f t="shared" si="66"/>
        <v>2.7187096774193558</v>
      </c>
      <c r="CN15" s="7">
        <f t="shared" si="66"/>
        <v>2.8971666666666653</v>
      </c>
      <c r="CO15" s="7">
        <f t="shared" si="66"/>
        <v>3.4314516129032264</v>
      </c>
      <c r="CP15" s="7">
        <f t="shared" si="66"/>
        <v>4.2038333333333329</v>
      </c>
      <c r="CQ15" s="7">
        <f t="shared" si="66"/>
        <v>4.0377419354838713</v>
      </c>
      <c r="CR15" s="7">
        <f t="shared" si="66"/>
        <v>4.3829032258064506</v>
      </c>
      <c r="CS15" s="7">
        <f t="shared" si="66"/>
        <v>4.9881666666666682</v>
      </c>
      <c r="CT15" s="7">
        <f t="shared" si="66"/>
        <v>4.9640322580645151</v>
      </c>
      <c r="CU15" s="7">
        <f t="shared" si="66"/>
        <v>4.4514285714285728</v>
      </c>
      <c r="CV15" s="7" t="e">
        <f t="shared" si="66"/>
        <v>#DIV/0!</v>
      </c>
    </row>
    <row r="16" spans="1:100" x14ac:dyDescent="0.2">
      <c r="A16" s="2">
        <v>34714</v>
      </c>
      <c r="B16" s="5">
        <f t="shared" si="0"/>
        <v>1</v>
      </c>
      <c r="C16" s="1" t="s">
        <v>47</v>
      </c>
      <c r="D16" s="14">
        <v>0.88</v>
      </c>
      <c r="E16" s="14">
        <v>0.88</v>
      </c>
      <c r="F16" s="21">
        <v>0.93</v>
      </c>
      <c r="G16" s="7" t="s">
        <v>66</v>
      </c>
      <c r="H16" s="14" t="s">
        <v>66</v>
      </c>
      <c r="I16" s="14">
        <v>1.3</v>
      </c>
      <c r="J16" s="14" t="s">
        <v>66</v>
      </c>
      <c r="K16" s="14">
        <v>0.98</v>
      </c>
      <c r="L16" s="14" t="s">
        <v>66</v>
      </c>
      <c r="M16" s="14" t="s">
        <v>66</v>
      </c>
      <c r="N16" s="21">
        <v>0.98</v>
      </c>
      <c r="O16" s="14" t="s">
        <v>66</v>
      </c>
      <c r="P16" s="14">
        <v>1.1499999999999999</v>
      </c>
      <c r="Q16" s="14">
        <v>0.97</v>
      </c>
      <c r="R16" s="24">
        <v>1.03</v>
      </c>
      <c r="S16" s="18" t="s">
        <v>66</v>
      </c>
      <c r="T16" s="18" t="s">
        <v>66</v>
      </c>
      <c r="U16" s="18">
        <v>1.1200000000000001</v>
      </c>
      <c r="V16" s="18">
        <v>1.1100000000000001</v>
      </c>
      <c r="W16" s="18">
        <v>1.1399999999999999</v>
      </c>
      <c r="X16" s="14" t="s">
        <v>66</v>
      </c>
      <c r="AA16" s="1">
        <v>17</v>
      </c>
      <c r="AB16" s="3" t="s">
        <v>12</v>
      </c>
      <c r="AC16" s="7">
        <f>DAVERAGE(gd_95,17,AC$23:AC$24)</f>
        <v>0.94793103448275828</v>
      </c>
      <c r="AD16" s="7">
        <f t="shared" ref="AD16:AN16" si="67">DAVERAGE(gd_95,17,AD$23:AD$24)</f>
        <v>0.84666666666666657</v>
      </c>
      <c r="AE16" s="7">
        <f t="shared" si="67"/>
        <v>0.87677419354838715</v>
      </c>
      <c r="AF16" s="7">
        <f t="shared" si="67"/>
        <v>0.97733333333333339</v>
      </c>
      <c r="AG16" s="7">
        <f t="shared" si="67"/>
        <v>0.99099999999999955</v>
      </c>
      <c r="AH16" s="7">
        <f t="shared" si="67"/>
        <v>0.92833333333333301</v>
      </c>
      <c r="AI16" s="7">
        <f t="shared" si="67"/>
        <v>0.78517241379310354</v>
      </c>
      <c r="AJ16" s="7">
        <f t="shared" si="67"/>
        <v>0.83034482758620709</v>
      </c>
      <c r="AK16" s="7">
        <f t="shared" si="67"/>
        <v>0.85607142857142882</v>
      </c>
      <c r="AL16" s="7">
        <f t="shared" si="67"/>
        <v>1.0104838709677422</v>
      </c>
      <c r="AM16" s="7">
        <f t="shared" si="67"/>
        <v>1.0428571428571431</v>
      </c>
      <c r="AN16" s="7">
        <f t="shared" si="67"/>
        <v>1.0720689655172413</v>
      </c>
      <c r="AO16" s="7">
        <f>DAVERAGE(gd_96,17,AO$23:AO$24)</f>
        <v>1.2299999999999995</v>
      </c>
      <c r="AP16" s="7">
        <f t="shared" ref="AP16:AZ16" si="68">DAVERAGE(gd_96,17,AP$23:AP$24)</f>
        <v>1.2162068965517241</v>
      </c>
      <c r="AQ16" s="7">
        <f t="shared" si="68"/>
        <v>1.0499999999999996</v>
      </c>
      <c r="AR16" s="7">
        <f t="shared" si="68"/>
        <v>0.97034482758620666</v>
      </c>
      <c r="AS16" s="7">
        <f t="shared" si="68"/>
        <v>0.89600000000000002</v>
      </c>
      <c r="AT16" s="7">
        <f t="shared" si="68"/>
        <v>0.91533333333333333</v>
      </c>
      <c r="AU16" s="7">
        <f t="shared" si="68"/>
        <v>0.98516666666666675</v>
      </c>
      <c r="AV16" s="7">
        <f t="shared" si="68"/>
        <v>0.9925806451612903</v>
      </c>
      <c r="AW16" s="7">
        <f t="shared" si="68"/>
        <v>1.0198214285714287</v>
      </c>
      <c r="AX16" s="7">
        <f t="shared" si="68"/>
        <v>1.3246774193548385</v>
      </c>
      <c r="AY16" s="7">
        <f t="shared" si="68"/>
        <v>2.2187499999999996</v>
      </c>
      <c r="AZ16" s="7">
        <f t="shared" si="68"/>
        <v>2.8931034482758617</v>
      </c>
      <c r="BA16" s="7">
        <f>DAVERAGE(gd_97,17,BA$23:BA$24)</f>
        <v>2.7215000000000011</v>
      </c>
      <c r="BB16" s="7">
        <f t="shared" ref="BB16:BL16" si="69">DAVERAGE(gd_97,17,BB$23:BB$24)</f>
        <v>1.6283333333333332</v>
      </c>
      <c r="BC16" s="7">
        <f t="shared" si="69"/>
        <v>1.2308333333333334</v>
      </c>
      <c r="BD16" s="7">
        <f t="shared" si="69"/>
        <v>1.4316666666666662</v>
      </c>
      <c r="BE16" s="7">
        <f t="shared" si="69"/>
        <v>1.3856666666666664</v>
      </c>
      <c r="BF16" s="7">
        <f t="shared" si="69"/>
        <v>1.2553333333333334</v>
      </c>
      <c r="BG16" s="7">
        <f t="shared" si="69"/>
        <v>1.2423333333333337</v>
      </c>
      <c r="BH16" s="7">
        <f t="shared" si="69"/>
        <v>1.2790322580645164</v>
      </c>
      <c r="BI16" s="7">
        <f t="shared" si="69"/>
        <v>1.4737500000000003</v>
      </c>
      <c r="BJ16" s="7">
        <f t="shared" si="69"/>
        <v>1.661774193548387</v>
      </c>
      <c r="BK16" s="7">
        <f t="shared" si="69"/>
        <v>1.7871428571428571</v>
      </c>
      <c r="BL16" s="7">
        <f t="shared" si="69"/>
        <v>1.5441379310344823</v>
      </c>
      <c r="BM16" s="7">
        <f>DAVERAGE(gd_98,17,BM$23:BM$24)</f>
        <v>1.7046666666666668</v>
      </c>
      <c r="BN16" s="7">
        <f t="shared" ref="BN16:BX16" si="70">DAVERAGE(gd_98,17,BN$23:BN$24)</f>
        <v>1.4374074074074072</v>
      </c>
      <c r="BO16" s="7">
        <f t="shared" si="70"/>
        <v>1.6135483870967742</v>
      </c>
      <c r="BP16" s="7">
        <f t="shared" si="70"/>
        <v>1.895</v>
      </c>
      <c r="BQ16" s="7">
        <f t="shared" si="70"/>
        <v>1.4151666666666667</v>
      </c>
      <c r="BR16" s="7">
        <f t="shared" si="70"/>
        <v>1.4288333333333327</v>
      </c>
      <c r="BS16" s="7">
        <f t="shared" si="70"/>
        <v>1.5789999999999993</v>
      </c>
      <c r="BT16" s="7">
        <f t="shared" si="70"/>
        <v>1.5054838709677412</v>
      </c>
      <c r="BU16" s="7">
        <f t="shared" si="70"/>
        <v>1.5025862068965516</v>
      </c>
      <c r="BV16" s="7">
        <f t="shared" si="70"/>
        <v>1.7395161290322581</v>
      </c>
      <c r="BW16" s="7">
        <f t="shared" si="70"/>
        <v>1.8833928571428573</v>
      </c>
      <c r="BX16" s="7">
        <f t="shared" si="70"/>
        <v>1.8329310344827581</v>
      </c>
      <c r="BY16" s="7">
        <f>DAVERAGE(gd_99,17,BY$23:BY$24)</f>
        <v>1.6946551724137928</v>
      </c>
      <c r="BZ16" s="7">
        <f t="shared" ref="BZ16:CJ16" si="71">DAVERAGE(gd_99,17,BZ$23:BZ$24)</f>
        <v>1.6187500000000001</v>
      </c>
      <c r="CA16" s="7">
        <f t="shared" si="71"/>
        <v>1.576129032258065</v>
      </c>
      <c r="CB16" s="7">
        <f t="shared" si="71"/>
        <v>1.8405</v>
      </c>
      <c r="CC16" s="7">
        <f t="shared" si="71"/>
        <v>2.0104838709677422</v>
      </c>
      <c r="CD16" s="7">
        <f t="shared" si="71"/>
        <v>2.0563333333333333</v>
      </c>
      <c r="CE16" s="7">
        <f t="shared" si="71"/>
        <v>2.0091935483870969</v>
      </c>
      <c r="CF16" s="7">
        <f t="shared" si="71"/>
        <v>2.3204838709677413</v>
      </c>
      <c r="CG16" s="7">
        <f t="shared" si="71"/>
        <v>2.2578333333333331</v>
      </c>
      <c r="CH16" s="7">
        <f t="shared" si="71"/>
        <v>2.6116129032258062</v>
      </c>
      <c r="CI16" s="7">
        <f t="shared" si="71"/>
        <v>2.1739999999999995</v>
      </c>
      <c r="CJ16" s="7">
        <f t="shared" si="71"/>
        <v>2.1691935483870965</v>
      </c>
      <c r="CK16" s="7">
        <f>DAVERAGE(gd_00,17,CK$23:CK$24)</f>
        <v>2.2156666666666656</v>
      </c>
      <c r="CL16" s="7">
        <f t="shared" ref="CL16:CV16" si="72">DAVERAGE(gd_00,17,CL$23:CL$24)</f>
        <v>2.3313793103448277</v>
      </c>
      <c r="CM16" s="7">
        <f t="shared" si="72"/>
        <v>2.5911290322580647</v>
      </c>
      <c r="CN16" s="7">
        <f t="shared" si="72"/>
        <v>2.7471666666666654</v>
      </c>
      <c r="CO16" s="7">
        <f t="shared" si="72"/>
        <v>3.100967741935484</v>
      </c>
      <c r="CP16" s="7">
        <f t="shared" si="72"/>
        <v>3.7353333333333341</v>
      </c>
      <c r="CQ16" s="7">
        <f t="shared" si="72"/>
        <v>3.365483870967743</v>
      </c>
      <c r="CR16" s="7">
        <f t="shared" si="72"/>
        <v>3.289677419354839</v>
      </c>
      <c r="CS16" s="7">
        <f t="shared" si="72"/>
        <v>4.5561666666666669</v>
      </c>
      <c r="CT16" s="7">
        <f t="shared" si="72"/>
        <v>4.6958064516129037</v>
      </c>
      <c r="CU16" s="7">
        <f t="shared" si="72"/>
        <v>4.8978571428571431</v>
      </c>
      <c r="CV16" s="7" t="e">
        <f t="shared" si="72"/>
        <v>#DIV/0!</v>
      </c>
    </row>
    <row r="17" spans="1:100" x14ac:dyDescent="0.2">
      <c r="A17" s="2">
        <v>34715</v>
      </c>
      <c r="B17" s="5">
        <f t="shared" si="0"/>
        <v>1</v>
      </c>
      <c r="C17" s="1" t="s">
        <v>48</v>
      </c>
      <c r="D17" s="14">
        <v>0.88</v>
      </c>
      <c r="E17" s="14" t="s">
        <v>66</v>
      </c>
      <c r="F17" s="21" t="s">
        <v>66</v>
      </c>
      <c r="G17" s="7" t="s">
        <v>66</v>
      </c>
      <c r="H17" s="14" t="s">
        <v>66</v>
      </c>
      <c r="I17" s="14" t="s">
        <v>66</v>
      </c>
      <c r="J17" s="14" t="s">
        <v>66</v>
      </c>
      <c r="K17" s="14" t="s">
        <v>66</v>
      </c>
      <c r="L17" s="14" t="s">
        <v>66</v>
      </c>
      <c r="M17" s="14" t="s">
        <v>66</v>
      </c>
      <c r="N17" s="21" t="s">
        <v>66</v>
      </c>
      <c r="O17" s="14" t="s">
        <v>66</v>
      </c>
      <c r="P17" s="14" t="s">
        <v>66</v>
      </c>
      <c r="Q17" s="14" t="s">
        <v>66</v>
      </c>
      <c r="R17" s="24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 t="s">
        <v>66</v>
      </c>
      <c r="X17" s="14" t="s">
        <v>66</v>
      </c>
      <c r="AA17" s="1">
        <v>18</v>
      </c>
      <c r="AB17" s="3" t="s">
        <v>7</v>
      </c>
      <c r="AC17" s="7">
        <f>DAVERAGE(gd_95,18,AC$23:AC$24)</f>
        <v>1.1427586206896549</v>
      </c>
      <c r="AD17" s="7">
        <f t="shared" ref="AD17:AN17" si="73">DAVERAGE(gd_95,18,AD$23:AD$24)</f>
        <v>1.0718518518518512</v>
      </c>
      <c r="AE17" s="7">
        <f t="shared" si="73"/>
        <v>1.0474193548387092</v>
      </c>
      <c r="AF17" s="7">
        <f t="shared" si="73"/>
        <v>1.0723333333333336</v>
      </c>
      <c r="AG17" s="7">
        <f t="shared" si="73"/>
        <v>1.1046666666666667</v>
      </c>
      <c r="AH17" s="7">
        <f t="shared" si="73"/>
        <v>1.0896666666666666</v>
      </c>
      <c r="AI17" s="7">
        <f t="shared" si="73"/>
        <v>0.86758620689655164</v>
      </c>
      <c r="AJ17" s="7">
        <f t="shared" si="73"/>
        <v>0.9313793103448279</v>
      </c>
      <c r="AK17" s="7">
        <f t="shared" si="73"/>
        <v>0.98107142857142815</v>
      </c>
      <c r="AL17" s="7">
        <f t="shared" si="73"/>
        <v>1.0588709677419348</v>
      </c>
      <c r="AM17" s="7">
        <f t="shared" si="73"/>
        <v>1.2049999999999998</v>
      </c>
      <c r="AN17" s="7">
        <f t="shared" si="73"/>
        <v>1.0758620689655172</v>
      </c>
      <c r="AO17" s="7">
        <f>DAVERAGE(gd_96,18,AO$23:AO$24)</f>
        <v>1.149</v>
      </c>
      <c r="AP17" s="7">
        <f t="shared" ref="AP17:AZ17" si="74">DAVERAGE(gd_96,18,AP$23:AP$24)</f>
        <v>1.3768965517241376</v>
      </c>
      <c r="AQ17" s="7">
        <f t="shared" si="74"/>
        <v>1.0838709677419358</v>
      </c>
      <c r="AR17" s="7">
        <f t="shared" si="74"/>
        <v>1.082413793103449</v>
      </c>
      <c r="AS17" s="7">
        <f t="shared" si="74"/>
        <v>1.0603333333333336</v>
      </c>
      <c r="AT17" s="7">
        <f t="shared" si="74"/>
        <v>1.1446666666666667</v>
      </c>
      <c r="AU17" s="7">
        <f t="shared" si="74"/>
        <v>1.1525000000000001</v>
      </c>
      <c r="AV17" s="7">
        <f t="shared" si="74"/>
        <v>1.2825806451612909</v>
      </c>
      <c r="AW17" s="7">
        <f t="shared" si="74"/>
        <v>1.2500000000000002</v>
      </c>
      <c r="AX17" s="7">
        <f t="shared" si="74"/>
        <v>1.8220967741935488</v>
      </c>
      <c r="AY17" s="7">
        <f t="shared" si="74"/>
        <v>2.864642857142857</v>
      </c>
      <c r="AZ17" s="7">
        <f t="shared" si="74"/>
        <v>3.6458620689655175</v>
      </c>
      <c r="BA17" s="7">
        <f>DAVERAGE(gd_97,18,BA$23:BA$24)</f>
        <v>3.1138333333333343</v>
      </c>
      <c r="BB17" s="7">
        <f t="shared" ref="BB17:BL17" si="75">DAVERAGE(gd_97,18,BB$23:BB$24)</f>
        <v>1.9842592592592592</v>
      </c>
      <c r="BC17" s="7">
        <f t="shared" si="75"/>
        <v>1.5321666666666662</v>
      </c>
      <c r="BD17" s="7">
        <f t="shared" si="75"/>
        <v>1.6234999999999999</v>
      </c>
      <c r="BE17" s="7">
        <f t="shared" si="75"/>
        <v>1.5045000000000002</v>
      </c>
      <c r="BF17" s="7">
        <f t="shared" si="75"/>
        <v>1.3566666666666665</v>
      </c>
      <c r="BG17" s="7">
        <f t="shared" si="75"/>
        <v>1.3080000000000003</v>
      </c>
      <c r="BH17" s="7">
        <f t="shared" si="75"/>
        <v>1.4254838709677424</v>
      </c>
      <c r="BI17" s="7">
        <f t="shared" si="75"/>
        <v>1.7935714285714284</v>
      </c>
      <c r="BJ17" s="7">
        <f t="shared" si="75"/>
        <v>2.1674193548387097</v>
      </c>
      <c r="BK17" s="7">
        <f t="shared" si="75"/>
        <v>2.4505357142857145</v>
      </c>
      <c r="BL17" s="7">
        <f t="shared" si="75"/>
        <v>2.1024137931034486</v>
      </c>
      <c r="BM17" s="7">
        <f>DAVERAGE(gd_98,18,BM$23:BM$24)</f>
        <v>1.9408333333333332</v>
      </c>
      <c r="BN17" s="7">
        <f t="shared" ref="BN17:BX17" si="76">DAVERAGE(gd_98,18,BN$23:BN$24)</f>
        <v>1.8294444444444447</v>
      </c>
      <c r="BO17" s="7">
        <f t="shared" si="76"/>
        <v>1.9748387096774196</v>
      </c>
      <c r="BP17" s="7">
        <f t="shared" si="76"/>
        <v>2.132592592592593</v>
      </c>
      <c r="BQ17" s="7">
        <f t="shared" si="76"/>
        <v>1.8005</v>
      </c>
      <c r="BR17" s="7">
        <f t="shared" si="76"/>
        <v>1.5138333333333329</v>
      </c>
      <c r="BS17" s="7">
        <f t="shared" si="76"/>
        <v>1.7288333333333332</v>
      </c>
      <c r="BT17" s="7">
        <f t="shared" si="76"/>
        <v>1.7119354838709675</v>
      </c>
      <c r="BU17" s="7">
        <f t="shared" si="76"/>
        <v>1.6870689655172408</v>
      </c>
      <c r="BV17" s="7">
        <f t="shared" si="76"/>
        <v>1.7425806451612904</v>
      </c>
      <c r="BW17" s="7">
        <f t="shared" si="76"/>
        <v>1.9233928571428567</v>
      </c>
      <c r="BX17" s="7">
        <f t="shared" si="76"/>
        <v>1.7579310344827588</v>
      </c>
      <c r="BY17" s="7">
        <f>DAVERAGE(gd_99,18,BY$23:BY$24)</f>
        <v>1.691724137931035</v>
      </c>
      <c r="BZ17" s="7">
        <f t="shared" ref="BZ17:CJ17" si="77">DAVERAGE(gd_99,18,BZ$23:BZ$24)</f>
        <v>1.6144642857142859</v>
      </c>
      <c r="CA17" s="7">
        <f t="shared" si="77"/>
        <v>1.5354838709677423</v>
      </c>
      <c r="CB17" s="7">
        <f t="shared" si="77"/>
        <v>1.8541666666666674</v>
      </c>
      <c r="CC17" s="7">
        <f t="shared" si="77"/>
        <v>1.9979032258064515</v>
      </c>
      <c r="CD17" s="7">
        <f t="shared" si="77"/>
        <v>2.0016666666666665</v>
      </c>
      <c r="CE17" s="7">
        <f t="shared" si="77"/>
        <v>1.9664516129032261</v>
      </c>
      <c r="CF17" s="7">
        <f t="shared" si="77"/>
        <v>2.3350000000000004</v>
      </c>
      <c r="CG17" s="7">
        <f t="shared" si="77"/>
        <v>2.2663333333333329</v>
      </c>
      <c r="CH17" s="7">
        <f t="shared" si="77"/>
        <v>2.5746774193548387</v>
      </c>
      <c r="CI17" s="7">
        <f t="shared" si="77"/>
        <v>2.1291666666666669</v>
      </c>
      <c r="CJ17" s="7">
        <f t="shared" si="77"/>
        <v>2.2111290322580648</v>
      </c>
      <c r="CK17" s="7">
        <f>DAVERAGE(gd_00,18,CK$23:CK$24)</f>
        <v>2.2350000000000012</v>
      </c>
      <c r="CL17" s="7">
        <f t="shared" ref="CL17:CV17" si="78">DAVERAGE(gd_00,18,CL$23:CL$24)</f>
        <v>2.3712068965517243</v>
      </c>
      <c r="CM17" s="7">
        <f t="shared" si="78"/>
        <v>2.5606451612903229</v>
      </c>
      <c r="CN17" s="7">
        <f t="shared" si="78"/>
        <v>2.6925000000000003</v>
      </c>
      <c r="CO17" s="7">
        <f t="shared" si="78"/>
        <v>3.0670967741935486</v>
      </c>
      <c r="CP17" s="7">
        <f t="shared" si="78"/>
        <v>3.7635000000000001</v>
      </c>
      <c r="CQ17" s="7">
        <f t="shared" si="78"/>
        <v>3.4235483870967744</v>
      </c>
      <c r="CR17" s="7">
        <f t="shared" si="78"/>
        <v>3.201935483870967</v>
      </c>
      <c r="CS17" s="7">
        <f t="shared" si="78"/>
        <v>4.0146666666666668</v>
      </c>
      <c r="CT17" s="7">
        <f t="shared" si="78"/>
        <v>4.5633870967741927</v>
      </c>
      <c r="CU17" s="7">
        <f t="shared" si="78"/>
        <v>4.1907142857142858</v>
      </c>
      <c r="CV17" s="7" t="e">
        <f t="shared" si="78"/>
        <v>#DIV/0!</v>
      </c>
    </row>
    <row r="18" spans="1:100" x14ac:dyDescent="0.2">
      <c r="A18" s="2">
        <v>34716</v>
      </c>
      <c r="B18" s="5">
        <f t="shared" si="0"/>
        <v>1</v>
      </c>
      <c r="C18" s="1" t="s">
        <v>49</v>
      </c>
      <c r="D18" s="14">
        <v>0.88</v>
      </c>
      <c r="E18" s="14">
        <v>0.94</v>
      </c>
      <c r="F18" s="21">
        <v>1.05</v>
      </c>
      <c r="G18" s="7" t="s">
        <v>66</v>
      </c>
      <c r="H18" s="14">
        <v>1.27</v>
      </c>
      <c r="I18" s="14">
        <v>1.42</v>
      </c>
      <c r="J18" s="14" t="s">
        <v>66</v>
      </c>
      <c r="K18" s="14">
        <v>0.98</v>
      </c>
      <c r="L18" s="14" t="s">
        <v>66</v>
      </c>
      <c r="M18" s="14" t="s">
        <v>66</v>
      </c>
      <c r="N18" s="21">
        <v>1</v>
      </c>
      <c r="O18" s="14" t="s">
        <v>66</v>
      </c>
      <c r="P18" s="14">
        <v>1.3</v>
      </c>
      <c r="Q18" s="14">
        <v>0.92</v>
      </c>
      <c r="R18" s="24">
        <v>1.05</v>
      </c>
      <c r="S18" s="18" t="s">
        <v>66</v>
      </c>
      <c r="T18" s="18">
        <v>1.32</v>
      </c>
      <c r="U18" s="18">
        <v>1.21</v>
      </c>
      <c r="V18" s="18">
        <v>1.21</v>
      </c>
      <c r="W18" s="18">
        <v>1.27</v>
      </c>
      <c r="X18" s="14" t="s">
        <v>66</v>
      </c>
      <c r="AA18" s="1">
        <v>19</v>
      </c>
      <c r="AB18" s="29" t="s">
        <v>4</v>
      </c>
      <c r="AC18" s="7" t="e">
        <f>DAVERAGE(gd_95,19,AC$23:AC$24)</f>
        <v>#DIV/0!</v>
      </c>
      <c r="AD18" s="7" t="e">
        <f t="shared" ref="AD18:AN18" si="79">DAVERAGE(gd_95,19,AD$23:AD$24)</f>
        <v>#DIV/0!</v>
      </c>
      <c r="AE18" s="7" t="e">
        <f t="shared" si="79"/>
        <v>#DIV/0!</v>
      </c>
      <c r="AF18" s="7" t="e">
        <f t="shared" si="79"/>
        <v>#DIV/0!</v>
      </c>
      <c r="AG18" s="7" t="e">
        <f t="shared" si="79"/>
        <v>#DIV/0!</v>
      </c>
      <c r="AH18" s="7" t="e">
        <f t="shared" si="79"/>
        <v>#DIV/0!</v>
      </c>
      <c r="AI18" s="7" t="e">
        <f t="shared" si="79"/>
        <v>#DIV/0!</v>
      </c>
      <c r="AJ18" s="7" t="e">
        <f t="shared" si="79"/>
        <v>#DIV/0!</v>
      </c>
      <c r="AK18" s="7" t="e">
        <f t="shared" si="79"/>
        <v>#DIV/0!</v>
      </c>
      <c r="AL18" s="7" t="e">
        <f t="shared" si="79"/>
        <v>#DIV/0!</v>
      </c>
      <c r="AM18" s="7" t="e">
        <f t="shared" si="79"/>
        <v>#DIV/0!</v>
      </c>
      <c r="AN18" s="7" t="e">
        <f t="shared" si="79"/>
        <v>#DIV/0!</v>
      </c>
      <c r="AO18" s="7" t="e">
        <f>DAVERAGE(gd_96,19,AO$23:AO$24)</f>
        <v>#DIV/0!</v>
      </c>
      <c r="AP18" s="7" t="e">
        <f t="shared" ref="AP18:AZ18" si="80">DAVERAGE(gd_96,19,AP$23:AP$24)</f>
        <v>#DIV/0!</v>
      </c>
      <c r="AQ18" s="7">
        <f t="shared" si="80"/>
        <v>3.52</v>
      </c>
      <c r="AR18" s="7">
        <f t="shared" si="80"/>
        <v>2.5009999999999999</v>
      </c>
      <c r="AS18" s="7">
        <f t="shared" si="80"/>
        <v>2.3796774193548385</v>
      </c>
      <c r="AT18" s="7">
        <f t="shared" si="80"/>
        <v>2.4939999999999998</v>
      </c>
      <c r="AU18" s="7">
        <f t="shared" si="80"/>
        <v>2.54</v>
      </c>
      <c r="AV18" s="7">
        <f t="shared" si="80"/>
        <v>2.1064516129032258</v>
      </c>
      <c r="AW18" s="7">
        <f t="shared" si="80"/>
        <v>1.9098333333333339</v>
      </c>
      <c r="AX18" s="7">
        <f t="shared" si="80"/>
        <v>2.532258064516129</v>
      </c>
      <c r="AY18" s="7">
        <f t="shared" si="80"/>
        <v>3.3810000000000007</v>
      </c>
      <c r="AZ18" s="7">
        <f t="shared" si="80"/>
        <v>3.8919354838709683</v>
      </c>
      <c r="BA18" s="7">
        <f>DAVERAGE(gd_97,19,BA$23:BA$24)</f>
        <v>3.8732258064516132</v>
      </c>
      <c r="BB18" s="7">
        <f t="shared" ref="BB18:BL18" si="81">DAVERAGE(gd_97,19,BB$23:BB$24)</f>
        <v>2.3441071428571432</v>
      </c>
      <c r="BC18" s="7">
        <f t="shared" si="81"/>
        <v>1.9561290322580642</v>
      </c>
      <c r="BD18" s="7">
        <f t="shared" si="81"/>
        <v>2.0980000000000003</v>
      </c>
      <c r="BE18" s="7">
        <f t="shared" si="81"/>
        <v>2.2866129032258069</v>
      </c>
      <c r="BF18" s="7">
        <f t="shared" si="81"/>
        <v>2.2425000000000002</v>
      </c>
      <c r="BG18" s="7">
        <f t="shared" si="81"/>
        <v>2.2401612903225812</v>
      </c>
      <c r="BH18" s="7">
        <f t="shared" si="81"/>
        <v>2.5296774193548388</v>
      </c>
      <c r="BI18" s="7">
        <f t="shared" si="81"/>
        <v>2.9625000000000008</v>
      </c>
      <c r="BJ18" s="7">
        <f t="shared" si="81"/>
        <v>3.2103225806451605</v>
      </c>
      <c r="BK18" s="7">
        <f t="shared" si="81"/>
        <v>3.1366666666666672</v>
      </c>
      <c r="BL18" s="7">
        <f t="shared" si="81"/>
        <v>2.3622580645161295</v>
      </c>
      <c r="BM18" s="7">
        <f>DAVERAGE(gd_98,19,BM$23:BM$24)</f>
        <v>2.1591935483870968</v>
      </c>
      <c r="BN18" s="7">
        <f t="shared" ref="BN18:BX18" si="82">DAVERAGE(gd_98,19,BN$23:BN$24)</f>
        <v>2.2460714285714287</v>
      </c>
      <c r="BO18" s="7">
        <f t="shared" si="82"/>
        <v>2.3125806451612907</v>
      </c>
      <c r="BP18" s="7">
        <f t="shared" si="82"/>
        <v>2.5031666666666661</v>
      </c>
      <c r="BQ18" s="7">
        <f t="shared" si="82"/>
        <v>2.2388709677419345</v>
      </c>
      <c r="BR18" s="7">
        <f t="shared" si="82"/>
        <v>2.2191666666666663</v>
      </c>
      <c r="BS18" s="7">
        <f t="shared" si="82"/>
        <v>2.2309677419354843</v>
      </c>
      <c r="BT18" s="7">
        <f t="shared" si="82"/>
        <v>1.9098387096774194</v>
      </c>
      <c r="BU18" s="7">
        <f t="shared" si="82"/>
        <v>2.0211666666666668</v>
      </c>
      <c r="BV18" s="7">
        <f t="shared" si="82"/>
        <v>1.9979032258064522</v>
      </c>
      <c r="BW18" s="7">
        <f t="shared" si="82"/>
        <v>2.1728333333333336</v>
      </c>
      <c r="BX18" s="7">
        <f t="shared" si="82"/>
        <v>1.7811290322580651</v>
      </c>
      <c r="BY18" s="7">
        <f>DAVERAGE(gd_99,19,BY$23:BY$24)</f>
        <v>1.9593548387096773</v>
      </c>
      <c r="BZ18" s="7">
        <f t="shared" ref="BZ18:CJ18" si="83">DAVERAGE(gd_99,19,BZ$23:BZ$24)</f>
        <v>1.8000000000000005</v>
      </c>
      <c r="CA18" s="7">
        <f t="shared" si="83"/>
        <v>1.7920967741935485</v>
      </c>
      <c r="CB18" s="7">
        <f t="shared" si="83"/>
        <v>2.1411666666666664</v>
      </c>
      <c r="CC18" s="7">
        <f t="shared" si="83"/>
        <v>2.3009677419354824</v>
      </c>
      <c r="CD18" s="7">
        <f t="shared" si="83"/>
        <v>2.3133333333333335</v>
      </c>
      <c r="CE18" s="7">
        <f t="shared" si="83"/>
        <v>2.3361290322580652</v>
      </c>
      <c r="CF18" s="7">
        <f t="shared" si="83"/>
        <v>2.8277419354838718</v>
      </c>
      <c r="CG18" s="7">
        <f t="shared" si="83"/>
        <v>2.6531666666666669</v>
      </c>
      <c r="CH18" s="7">
        <f t="shared" si="83"/>
        <v>2.77725806451613</v>
      </c>
      <c r="CI18" s="7">
        <f t="shared" si="83"/>
        <v>2.369333333333334</v>
      </c>
      <c r="CJ18" s="7">
        <f t="shared" si="83"/>
        <v>2.3896774193548391</v>
      </c>
      <c r="CK18" s="7">
        <f>DAVERAGE(gd_00,19,CK$23:CK$24)</f>
        <v>2.4453225806451617</v>
      </c>
      <c r="CL18" s="7">
        <f t="shared" ref="CL18:CV18" si="84">DAVERAGE(gd_00,19,CL$23:CL$24)</f>
        <v>2.6687931034482744</v>
      </c>
      <c r="CM18" s="7">
        <f t="shared" si="84"/>
        <v>2.8275806451612899</v>
      </c>
      <c r="CN18" s="7">
        <f t="shared" si="84"/>
        <v>3.0630000000000002</v>
      </c>
      <c r="CO18" s="7">
        <f t="shared" si="84"/>
        <v>3.6211290322580645</v>
      </c>
      <c r="CP18" s="7">
        <f t="shared" si="84"/>
        <v>4.3786666666666649</v>
      </c>
      <c r="CQ18" s="7">
        <f t="shared" si="84"/>
        <v>4.0883870967741931</v>
      </c>
      <c r="CR18" s="7">
        <f t="shared" si="84"/>
        <v>4.4595161290322585</v>
      </c>
      <c r="CS18" s="7">
        <f t="shared" si="84"/>
        <v>5.1645000000000003</v>
      </c>
      <c r="CT18" s="7">
        <f t="shared" si="84"/>
        <v>5.1685483870967737</v>
      </c>
      <c r="CU18" s="7">
        <f t="shared" si="84"/>
        <v>4.6064285714285713</v>
      </c>
      <c r="CV18" s="7" t="e">
        <f t="shared" si="84"/>
        <v>#DIV/0!</v>
      </c>
    </row>
    <row r="19" spans="1:100" x14ac:dyDescent="0.2">
      <c r="A19" s="2">
        <v>34717</v>
      </c>
      <c r="B19" s="5">
        <f t="shared" si="0"/>
        <v>1</v>
      </c>
      <c r="C19" s="1" t="s">
        <v>50</v>
      </c>
      <c r="D19" s="14">
        <v>0.92</v>
      </c>
      <c r="E19" s="14">
        <v>0.94</v>
      </c>
      <c r="F19" s="21">
        <v>1.05</v>
      </c>
      <c r="G19" s="7" t="s">
        <v>66</v>
      </c>
      <c r="H19" s="14">
        <v>1.27</v>
      </c>
      <c r="I19" s="14">
        <v>1.5</v>
      </c>
      <c r="J19" s="14" t="s">
        <v>66</v>
      </c>
      <c r="K19" s="14">
        <v>0.96</v>
      </c>
      <c r="L19" s="14" t="s">
        <v>66</v>
      </c>
      <c r="M19" s="14" t="s">
        <v>66</v>
      </c>
      <c r="N19" s="21">
        <v>1</v>
      </c>
      <c r="O19" s="14" t="s">
        <v>66</v>
      </c>
      <c r="P19" s="14">
        <v>1.28</v>
      </c>
      <c r="Q19" s="14">
        <v>0.92</v>
      </c>
      <c r="R19" s="24">
        <v>1.04</v>
      </c>
      <c r="S19" s="18" t="s">
        <v>66</v>
      </c>
      <c r="T19" s="18">
        <v>1.39</v>
      </c>
      <c r="U19" s="18">
        <v>1.31</v>
      </c>
      <c r="V19" s="18">
        <v>1.28</v>
      </c>
      <c r="W19" s="18">
        <v>1.31</v>
      </c>
      <c r="X19" s="14" t="s">
        <v>66</v>
      </c>
      <c r="AA19" s="1">
        <v>20</v>
      </c>
      <c r="AB19" s="29" t="s">
        <v>5</v>
      </c>
      <c r="AC19" s="7">
        <f>DAVERAGE(gd_95,20,AC$23:AC$24)</f>
        <v>1.403</v>
      </c>
      <c r="AD19" s="7">
        <f t="shared" ref="AD19:AN19" si="85">DAVERAGE(gd_95,20,AD$23:AD$24)</f>
        <v>1.4247368421052631</v>
      </c>
      <c r="AE19" s="7">
        <f t="shared" si="85"/>
        <v>1.4670833333333337</v>
      </c>
      <c r="AF19" s="7">
        <f t="shared" si="85"/>
        <v>1.56</v>
      </c>
      <c r="AG19" s="7">
        <f t="shared" si="85"/>
        <v>1.5904545454545456</v>
      </c>
      <c r="AH19" s="7">
        <f t="shared" si="85"/>
        <v>1.5086363636363638</v>
      </c>
      <c r="AI19" s="7">
        <f t="shared" si="85"/>
        <v>1.3778947368421053</v>
      </c>
      <c r="AJ19" s="7">
        <f t="shared" si="85"/>
        <v>1.5021428571428572</v>
      </c>
      <c r="AK19" s="7">
        <f t="shared" si="85"/>
        <v>1.5635714285714286</v>
      </c>
      <c r="AL19" s="7">
        <f t="shared" si="85"/>
        <v>1.651290322580645</v>
      </c>
      <c r="AM19" s="7">
        <f t="shared" si="85"/>
        <v>1.8435714285714284</v>
      </c>
      <c r="AN19" s="7">
        <f t="shared" si="85"/>
        <v>1.9248275862068969</v>
      </c>
      <c r="AO19" s="7">
        <f>DAVERAGE(gd_96,20,AO$23:AO$24)</f>
        <v>1.9933333333333332</v>
      </c>
      <c r="AP19" s="7">
        <f t="shared" ref="AP19:AZ19" si="86">DAVERAGE(gd_96,20,AP$23:AP$24)</f>
        <v>3.3458620689655172</v>
      </c>
      <c r="AQ19" s="7">
        <f t="shared" si="86"/>
        <v>2.4270967741935476</v>
      </c>
      <c r="AR19" s="7">
        <f t="shared" si="86"/>
        <v>2.1782758620689662</v>
      </c>
      <c r="AS19" s="7">
        <f t="shared" si="86"/>
        <v>2.1776666666666662</v>
      </c>
      <c r="AT19" s="7">
        <f t="shared" si="86"/>
        <v>2.4043333333333323</v>
      </c>
      <c r="AU19" s="7">
        <f t="shared" si="86"/>
        <v>2.4133333333333336</v>
      </c>
      <c r="AV19" s="7">
        <f t="shared" si="86"/>
        <v>1.9937096774193543</v>
      </c>
      <c r="AW19" s="7">
        <f t="shared" si="86"/>
        <v>1.7762500000000003</v>
      </c>
      <c r="AX19" s="7">
        <f t="shared" si="86"/>
        <v>2.2943548387096775</v>
      </c>
      <c r="AY19" s="7">
        <f t="shared" si="86"/>
        <v>2.9323214285714276</v>
      </c>
      <c r="AZ19" s="7">
        <f t="shared" si="86"/>
        <v>3.5875862068965518</v>
      </c>
      <c r="BA19" s="7">
        <f>DAVERAGE(gd_97,20,BA$23:BA$24)</f>
        <v>3.2531666666666665</v>
      </c>
      <c r="BB19" s="7">
        <f t="shared" ref="BB19:BL19" si="87">DAVERAGE(gd_97,20,BB$23:BB$24)</f>
        <v>2.1359259259259264</v>
      </c>
      <c r="BC19" s="7">
        <f t="shared" si="87"/>
        <v>1.8430000000000002</v>
      </c>
      <c r="BD19" s="7">
        <f t="shared" si="87"/>
        <v>1.9653333333333336</v>
      </c>
      <c r="BE19" s="7">
        <f t="shared" si="87"/>
        <v>2.1505000000000005</v>
      </c>
      <c r="BF19" s="7">
        <f t="shared" si="87"/>
        <v>2.1309999999999998</v>
      </c>
      <c r="BG19" s="7">
        <f t="shared" si="87"/>
        <v>2.1451666666666664</v>
      </c>
      <c r="BH19" s="7">
        <f t="shared" si="87"/>
        <v>2.4461290322580647</v>
      </c>
      <c r="BI19" s="7">
        <f t="shared" si="87"/>
        <v>2.8285714285714292</v>
      </c>
      <c r="BJ19" s="7">
        <f t="shared" si="87"/>
        <v>2.979516129032258</v>
      </c>
      <c r="BK19" s="7">
        <f t="shared" si="87"/>
        <v>2.9271428571428579</v>
      </c>
      <c r="BL19" s="7">
        <f t="shared" si="87"/>
        <v>2.2400000000000002</v>
      </c>
      <c r="BM19" s="7">
        <f>DAVERAGE(gd_98,20,BM$23:BM$24)</f>
        <v>2.0408333333333331</v>
      </c>
      <c r="BN19" s="7">
        <f t="shared" ref="BN19:BX19" si="88">DAVERAGE(gd_98,20,BN$23:BN$24)</f>
        <v>2.1687037037037031</v>
      </c>
      <c r="BO19" s="7">
        <f t="shared" si="88"/>
        <v>2.1996774193548383</v>
      </c>
      <c r="BP19" s="7">
        <f t="shared" si="88"/>
        <v>2.4127777777777775</v>
      </c>
      <c r="BQ19" s="7">
        <f t="shared" si="88"/>
        <v>2.1068333333333329</v>
      </c>
      <c r="BR19" s="7">
        <f t="shared" si="88"/>
        <v>2.1516666666666668</v>
      </c>
      <c r="BS19" s="7">
        <f t="shared" si="88"/>
        <v>2.1856666666666658</v>
      </c>
      <c r="BT19" s="7">
        <f t="shared" si="88"/>
        <v>1.8450000000000004</v>
      </c>
      <c r="BU19" s="7">
        <f t="shared" si="88"/>
        <v>1.9762068965517243</v>
      </c>
      <c r="BV19" s="7">
        <f t="shared" si="88"/>
        <v>1.8700000000000006</v>
      </c>
      <c r="BW19" s="7">
        <f t="shared" si="88"/>
        <v>2.0605357142857144</v>
      </c>
      <c r="BX19" s="7">
        <f t="shared" si="88"/>
        <v>1.6643103448275858</v>
      </c>
      <c r="BY19" s="7">
        <f>DAVERAGE(gd_99,20,BY$23:BY$24)</f>
        <v>1.803620689655173</v>
      </c>
      <c r="BZ19" s="7">
        <f t="shared" ref="BZ19:CJ19" si="89">DAVERAGE(gd_99,20,BZ$23:BZ$24)</f>
        <v>1.7287500000000002</v>
      </c>
      <c r="CA19" s="7">
        <f t="shared" si="89"/>
        <v>1.7237096774193545</v>
      </c>
      <c r="CB19" s="7">
        <f t="shared" si="89"/>
        <v>2.0863333333333336</v>
      </c>
      <c r="CC19" s="7">
        <f t="shared" si="89"/>
        <v>2.2296774193548399</v>
      </c>
      <c r="CD19" s="7">
        <f t="shared" si="89"/>
        <v>2.2576666666666672</v>
      </c>
      <c r="CE19" s="7">
        <f t="shared" si="89"/>
        <v>2.2837096774193548</v>
      </c>
      <c r="CF19" s="7">
        <f t="shared" si="89"/>
        <v>2.7779032258064511</v>
      </c>
      <c r="CG19" s="7">
        <f t="shared" si="89"/>
        <v>2.5301666666666671</v>
      </c>
      <c r="CH19" s="7">
        <f t="shared" si="89"/>
        <v>2.6683870967741932</v>
      </c>
      <c r="CI19" s="7">
        <f t="shared" si="89"/>
        <v>2.25</v>
      </c>
      <c r="CJ19" s="7">
        <f t="shared" si="89"/>
        <v>2.3091935483870962</v>
      </c>
      <c r="CK19" s="7">
        <f>DAVERAGE(gd_00,20,CK$23:CK$24)</f>
        <v>2.3517741935483873</v>
      </c>
      <c r="CL19" s="7">
        <f t="shared" ref="CL19:CV19" si="90">DAVERAGE(gd_00,20,CL$23:CL$24)</f>
        <v>2.5577586206896559</v>
      </c>
      <c r="CM19" s="7">
        <f t="shared" si="90"/>
        <v>2.7664516129032264</v>
      </c>
      <c r="CN19" s="7">
        <f t="shared" si="90"/>
        <v>2.9661666666666675</v>
      </c>
      <c r="CO19" s="7">
        <f t="shared" si="90"/>
        <v>3.5269354838709672</v>
      </c>
      <c r="CP19" s="7">
        <f t="shared" si="90"/>
        <v>4.2480000000000011</v>
      </c>
      <c r="CQ19" s="7">
        <f t="shared" si="90"/>
        <v>4.0575806451612904</v>
      </c>
      <c r="CR19" s="7">
        <f t="shared" si="90"/>
        <v>4.3890322580645158</v>
      </c>
      <c r="CS19" s="7">
        <f t="shared" si="90"/>
        <v>5.0133333333333336</v>
      </c>
      <c r="CT19" s="7">
        <f t="shared" si="90"/>
        <v>4.9841935483870961</v>
      </c>
      <c r="CU19" s="7">
        <f t="shared" si="90"/>
        <v>4.4821428571428568</v>
      </c>
      <c r="CV19" s="7" t="e">
        <f t="shared" si="90"/>
        <v>#DIV/0!</v>
      </c>
    </row>
    <row r="20" spans="1:100" x14ac:dyDescent="0.2">
      <c r="A20" s="2">
        <v>34718</v>
      </c>
      <c r="B20" s="5">
        <f t="shared" si="0"/>
        <v>1</v>
      </c>
      <c r="C20" s="1" t="s">
        <v>51</v>
      </c>
      <c r="D20" s="14">
        <v>0.93</v>
      </c>
      <c r="E20" s="14">
        <v>0.95</v>
      </c>
      <c r="F20" s="21">
        <v>1.04</v>
      </c>
      <c r="G20" s="7" t="s">
        <v>66</v>
      </c>
      <c r="H20" s="14">
        <v>1.25</v>
      </c>
      <c r="I20" s="14">
        <v>1.42</v>
      </c>
      <c r="J20" s="14" t="s">
        <v>66</v>
      </c>
      <c r="K20" s="14">
        <v>0.99</v>
      </c>
      <c r="L20" s="14" t="s">
        <v>66</v>
      </c>
      <c r="M20" s="14" t="s">
        <v>66</v>
      </c>
      <c r="N20" s="21">
        <v>1.06</v>
      </c>
      <c r="O20" s="14" t="s">
        <v>66</v>
      </c>
      <c r="P20" s="14">
        <v>1.29</v>
      </c>
      <c r="Q20" s="14">
        <v>0.88</v>
      </c>
      <c r="R20" s="24">
        <v>1.04</v>
      </c>
      <c r="S20" s="18" t="s">
        <v>66</v>
      </c>
      <c r="T20" s="18">
        <v>1.35</v>
      </c>
      <c r="U20" s="18">
        <v>1.27</v>
      </c>
      <c r="V20" s="18">
        <v>1.27</v>
      </c>
      <c r="W20" s="18">
        <v>1.28</v>
      </c>
      <c r="X20" s="14" t="s">
        <v>66</v>
      </c>
      <c r="AA20" s="1">
        <v>21</v>
      </c>
      <c r="AB20" s="29" t="s">
        <v>6</v>
      </c>
      <c r="AC20" s="7">
        <f>DAVERAGE(gd_95,21,AC$23:AC$24)</f>
        <v>1.3217241379310338</v>
      </c>
      <c r="AD20" s="7">
        <f t="shared" ref="AD20:AN20" si="91">DAVERAGE(gd_95,21,AD$23:AD$24)</f>
        <v>1.3174074074074076</v>
      </c>
      <c r="AE20" s="7">
        <f t="shared" si="91"/>
        <v>1.3141935483870968</v>
      </c>
      <c r="AF20" s="7">
        <f t="shared" si="91"/>
        <v>1.3916666666666666</v>
      </c>
      <c r="AG20" s="7">
        <f t="shared" si="91"/>
        <v>1.3926666666666672</v>
      </c>
      <c r="AH20" s="7">
        <f t="shared" si="91"/>
        <v>1.3039999999999998</v>
      </c>
      <c r="AI20" s="7">
        <f t="shared" si="91"/>
        <v>1.2532758620689655</v>
      </c>
      <c r="AJ20" s="7">
        <f t="shared" si="91"/>
        <v>1.4191379310344825</v>
      </c>
      <c r="AK20" s="7">
        <f t="shared" si="91"/>
        <v>1.4862500000000001</v>
      </c>
      <c r="AL20" s="7">
        <f t="shared" si="91"/>
        <v>1.5009677419354841</v>
      </c>
      <c r="AM20" s="7">
        <f t="shared" si="91"/>
        <v>1.7096428571428568</v>
      </c>
      <c r="AN20" s="7">
        <f t="shared" si="91"/>
        <v>1.8255172413793108</v>
      </c>
      <c r="AO20" s="7">
        <f>DAVERAGE(gd_96,21,AO$23:AO$24)</f>
        <v>1.9289999999999998</v>
      </c>
      <c r="AP20" s="7">
        <f t="shared" ref="AP20:AZ20" si="92">DAVERAGE(gd_96,21,AP$23:AP$24)</f>
        <v>3.1051724137931034</v>
      </c>
      <c r="AQ20" s="7">
        <f t="shared" si="92"/>
        <v>2.3951612903225805</v>
      </c>
      <c r="AR20" s="7">
        <f t="shared" si="92"/>
        <v>2.0734482758620696</v>
      </c>
      <c r="AS20" s="7">
        <f t="shared" si="92"/>
        <v>2.0083333333333337</v>
      </c>
      <c r="AT20" s="7">
        <f t="shared" si="92"/>
        <v>2.097666666666667</v>
      </c>
      <c r="AU20" s="7">
        <f t="shared" si="92"/>
        <v>2.1799999999999997</v>
      </c>
      <c r="AV20" s="7">
        <f t="shared" si="92"/>
        <v>1.8522580645161286</v>
      </c>
      <c r="AW20" s="7">
        <f t="shared" si="92"/>
        <v>1.6708928571428567</v>
      </c>
      <c r="AX20" s="7">
        <f t="shared" si="92"/>
        <v>2.2017741935483874</v>
      </c>
      <c r="AY20" s="7">
        <f t="shared" si="92"/>
        <v>2.9598214285714293</v>
      </c>
      <c r="AZ20" s="7">
        <f t="shared" si="92"/>
        <v>3.6329310344827586</v>
      </c>
      <c r="BA20" s="7">
        <f>DAVERAGE(gd_97,21,BA$23:BA$24)</f>
        <v>3.3514999999999997</v>
      </c>
      <c r="BB20" s="7">
        <f t="shared" ref="BB20:BL20" si="93">DAVERAGE(gd_97,21,BB$23:BB$24)</f>
        <v>2.0827777777777774</v>
      </c>
      <c r="BC20" s="7">
        <f t="shared" si="93"/>
        <v>1.770166666666666</v>
      </c>
      <c r="BD20" s="7">
        <f t="shared" si="93"/>
        <v>1.8758333333333335</v>
      </c>
      <c r="BE20" s="7">
        <f t="shared" si="93"/>
        <v>2.0406666666666671</v>
      </c>
      <c r="BF20" s="7">
        <f t="shared" si="93"/>
        <v>2.0329999999999999</v>
      </c>
      <c r="BG20" s="7">
        <f t="shared" si="93"/>
        <v>2.0674999999999999</v>
      </c>
      <c r="BH20" s="7">
        <f t="shared" si="93"/>
        <v>2.3598387096774194</v>
      </c>
      <c r="BI20" s="7">
        <f t="shared" si="93"/>
        <v>2.7467857142857146</v>
      </c>
      <c r="BJ20" s="7">
        <f t="shared" si="93"/>
        <v>2.8885483870967743</v>
      </c>
      <c r="BK20" s="7">
        <f t="shared" si="93"/>
        <v>2.8596428571428576</v>
      </c>
      <c r="BL20" s="7">
        <f t="shared" si="93"/>
        <v>2.1934482758620688</v>
      </c>
      <c r="BM20" s="7">
        <f>DAVERAGE(gd_98,21,BM$23:BM$24)</f>
        <v>2.004666666666667</v>
      </c>
      <c r="BN20" s="7">
        <f t="shared" ref="BN20:BX20" si="94">DAVERAGE(gd_98,21,BN$23:BN$24)</f>
        <v>2.1168518518518518</v>
      </c>
      <c r="BO20" s="7">
        <f t="shared" si="94"/>
        <v>2.1583870967741938</v>
      </c>
      <c r="BP20" s="7">
        <f t="shared" si="94"/>
        <v>2.3366666666666664</v>
      </c>
      <c r="BQ20" s="7">
        <f t="shared" si="94"/>
        <v>2.049833333333333</v>
      </c>
      <c r="BR20" s="7">
        <f t="shared" si="94"/>
        <v>2.057833333333333</v>
      </c>
      <c r="BS20" s="7">
        <f t="shared" si="94"/>
        <v>2.1</v>
      </c>
      <c r="BT20" s="7">
        <f t="shared" si="94"/>
        <v>1.76</v>
      </c>
      <c r="BU20" s="7">
        <f t="shared" si="94"/>
        <v>1.8675862068965519</v>
      </c>
      <c r="BV20" s="7">
        <f t="shared" si="94"/>
        <v>1.7748387096774192</v>
      </c>
      <c r="BW20" s="7">
        <f t="shared" si="94"/>
        <v>2.0249999999999999</v>
      </c>
      <c r="BX20" s="7">
        <f t="shared" si="94"/>
        <v>1.6687931034482755</v>
      </c>
      <c r="BY20" s="7">
        <f>DAVERAGE(gd_99,21,BY$23:BY$24)</f>
        <v>1.7793103448275862</v>
      </c>
      <c r="BZ20" s="7">
        <f t="shared" ref="BZ20:CJ20" si="95">DAVERAGE(gd_99,21,BZ$23:BZ$24)</f>
        <v>1.680535714285714</v>
      </c>
      <c r="CA20" s="7">
        <f t="shared" si="95"/>
        <v>1.6562903225806451</v>
      </c>
      <c r="CB20" s="7">
        <f t="shared" si="95"/>
        <v>1.988166666666666</v>
      </c>
      <c r="CC20" s="7">
        <f t="shared" si="95"/>
        <v>2.1199999999999997</v>
      </c>
      <c r="CD20" s="7">
        <f t="shared" si="95"/>
        <v>2.1498333333333326</v>
      </c>
      <c r="CE20" s="7">
        <f t="shared" si="95"/>
        <v>2.193387096774194</v>
      </c>
      <c r="CF20" s="7">
        <f t="shared" si="95"/>
        <v>2.6469354838709678</v>
      </c>
      <c r="CG20" s="7">
        <f t="shared" si="95"/>
        <v>2.4453333333333322</v>
      </c>
      <c r="CH20" s="7">
        <f t="shared" si="95"/>
        <v>2.6208064516129035</v>
      </c>
      <c r="CI20" s="7">
        <f t="shared" si="95"/>
        <v>2.1906666666666665</v>
      </c>
      <c r="CJ20" s="7">
        <f t="shared" si="95"/>
        <v>2.2348387096774198</v>
      </c>
      <c r="CK20" s="7">
        <f>DAVERAGE(gd_00,21,CK$23:CK$24)</f>
        <v>2.2603225806451617</v>
      </c>
      <c r="CL20" s="7">
        <f t="shared" ref="CL20:CV20" si="96">DAVERAGE(gd_00,21,CL$23:CL$24)</f>
        <v>2.4634482758620688</v>
      </c>
      <c r="CM20" s="7">
        <f t="shared" si="96"/>
        <v>2.6730645161290334</v>
      </c>
      <c r="CN20" s="7">
        <f t="shared" si="96"/>
        <v>2.8774999999999986</v>
      </c>
      <c r="CO20" s="7">
        <f t="shared" si="96"/>
        <v>3.3848387096774197</v>
      </c>
      <c r="CP20" s="7">
        <f t="shared" si="96"/>
        <v>4.1119999999999992</v>
      </c>
      <c r="CQ20" s="7">
        <f t="shared" si="96"/>
        <v>3.8767741935483864</v>
      </c>
      <c r="CR20" s="7">
        <f t="shared" si="96"/>
        <v>4.2609677419354837</v>
      </c>
      <c r="CS20" s="7">
        <f t="shared" si="96"/>
        <v>4.8976666666666659</v>
      </c>
      <c r="CT20" s="7">
        <f t="shared" si="96"/>
        <v>4.9306451612903217</v>
      </c>
      <c r="CU20" s="7">
        <f t="shared" si="96"/>
        <v>4.3071428571428578</v>
      </c>
      <c r="CV20" s="7" t="e">
        <f t="shared" si="96"/>
        <v>#DIV/0!</v>
      </c>
    </row>
    <row r="21" spans="1:100" x14ac:dyDescent="0.2">
      <c r="A21" s="2">
        <v>34719</v>
      </c>
      <c r="B21" s="5">
        <f t="shared" si="0"/>
        <v>1</v>
      </c>
      <c r="C21" s="1" t="s">
        <v>45</v>
      </c>
      <c r="D21" s="14">
        <v>0.93</v>
      </c>
      <c r="E21" s="14">
        <v>0.96</v>
      </c>
      <c r="F21" s="21">
        <v>1.08</v>
      </c>
      <c r="G21" s="7" t="s">
        <v>66</v>
      </c>
      <c r="H21" s="14">
        <v>1.29</v>
      </c>
      <c r="I21" s="14">
        <v>1.52</v>
      </c>
      <c r="J21" s="14" t="s">
        <v>66</v>
      </c>
      <c r="K21" s="14">
        <v>1.02</v>
      </c>
      <c r="L21" s="14" t="s">
        <v>66</v>
      </c>
      <c r="M21" s="14" t="s">
        <v>66</v>
      </c>
      <c r="N21" s="21">
        <v>1.04</v>
      </c>
      <c r="O21" s="14" t="s">
        <v>66</v>
      </c>
      <c r="P21" s="14">
        <v>1.3</v>
      </c>
      <c r="Q21" s="14">
        <v>0.88</v>
      </c>
      <c r="R21" s="24">
        <v>1.04</v>
      </c>
      <c r="S21" s="18" t="s">
        <v>66</v>
      </c>
      <c r="T21" s="18">
        <v>1.41</v>
      </c>
      <c r="U21" s="18">
        <v>1.29</v>
      </c>
      <c r="V21" s="18">
        <v>1.26</v>
      </c>
      <c r="W21" s="18">
        <v>1.3</v>
      </c>
      <c r="X21" s="14" t="s">
        <v>66</v>
      </c>
      <c r="AA21" s="1">
        <v>22</v>
      </c>
      <c r="AB21" s="29" t="s">
        <v>71</v>
      </c>
      <c r="AC21" s="7">
        <f>DAVERAGE(gd_95,22,AC$23:AC$24)</f>
        <v>1.3158620689655176</v>
      </c>
      <c r="AD21" s="7">
        <f t="shared" ref="AD21:AN21" si="97">DAVERAGE(gd_95,22,AD$23:AD$24)</f>
        <v>1.293703703703704</v>
      </c>
      <c r="AE21" s="7">
        <f t="shared" si="97"/>
        <v>1.2951612903225809</v>
      </c>
      <c r="AF21" s="7">
        <f t="shared" si="97"/>
        <v>1.4073333333333329</v>
      </c>
      <c r="AG21" s="7">
        <f t="shared" si="97"/>
        <v>1.367333333333334</v>
      </c>
      <c r="AH21" s="7">
        <f t="shared" si="97"/>
        <v>1.2913333333333334</v>
      </c>
      <c r="AI21" s="7">
        <f t="shared" si="97"/>
        <v>1.2543103448275863</v>
      </c>
      <c r="AJ21" s="7">
        <f t="shared" si="97"/>
        <v>1.4196551724137929</v>
      </c>
      <c r="AK21" s="7">
        <f t="shared" si="97"/>
        <v>1.5074999999999992</v>
      </c>
      <c r="AL21" s="7">
        <f t="shared" si="97"/>
        <v>1.5096774193548386</v>
      </c>
      <c r="AM21" s="7">
        <f t="shared" si="97"/>
        <v>1.7232142857142858</v>
      </c>
      <c r="AN21" s="7">
        <f t="shared" si="97"/>
        <v>1.8406896551724132</v>
      </c>
      <c r="AO21" s="7">
        <f>DAVERAGE(gd_96,22,AO$23:AO$24)</f>
        <v>2.1046666666666662</v>
      </c>
      <c r="AP21" s="7">
        <f t="shared" ref="AP21:AZ21" si="98">DAVERAGE(gd_96,22,AP$23:AP$24)</f>
        <v>3.1382758620689652</v>
      </c>
      <c r="AQ21" s="7">
        <f t="shared" si="98"/>
        <v>2.4896774193548379</v>
      </c>
      <c r="AR21" s="7">
        <f t="shared" si="98"/>
        <v>2.1034482758620676</v>
      </c>
      <c r="AS21" s="7">
        <f t="shared" si="98"/>
        <v>1.976</v>
      </c>
      <c r="AT21" s="7">
        <f t="shared" si="98"/>
        <v>2.0740000000000007</v>
      </c>
      <c r="AU21" s="7">
        <f t="shared" si="98"/>
        <v>2.1736666666666662</v>
      </c>
      <c r="AV21" s="7">
        <f t="shared" si="98"/>
        <v>1.8616129032258062</v>
      </c>
      <c r="AW21" s="7">
        <f t="shared" si="98"/>
        <v>1.6982142857142855</v>
      </c>
      <c r="AX21" s="7">
        <f t="shared" si="98"/>
        <v>2.2759677419354838</v>
      </c>
      <c r="AY21" s="7">
        <f t="shared" si="98"/>
        <v>3.0016071428571434</v>
      </c>
      <c r="AZ21" s="7">
        <f t="shared" si="98"/>
        <v>3.7236206896551729</v>
      </c>
      <c r="BA21" s="7">
        <f>DAVERAGE(gd_97,22,BA$23:BA$24)</f>
        <v>3.5366666666666657</v>
      </c>
      <c r="BB21" s="7">
        <f t="shared" ref="BB21:BL21" si="99">DAVERAGE(gd_97,22,BB$23:BB$24)</f>
        <v>2.1098148148148148</v>
      </c>
      <c r="BC21" s="7">
        <f t="shared" si="99"/>
        <v>1.7746666666666671</v>
      </c>
      <c r="BD21" s="7">
        <f t="shared" si="99"/>
        <v>1.9194999999999998</v>
      </c>
      <c r="BE21" s="7">
        <f t="shared" si="99"/>
        <v>2.0539999999999998</v>
      </c>
      <c r="BF21" s="7">
        <f t="shared" si="99"/>
        <v>2.0354999999999994</v>
      </c>
      <c r="BG21" s="7">
        <f t="shared" si="99"/>
        <v>2.0750000000000002</v>
      </c>
      <c r="BH21" s="7">
        <f t="shared" si="99"/>
        <v>2.390967741935484</v>
      </c>
      <c r="BI21" s="7">
        <f t="shared" si="99"/>
        <v>2.7853571428571429</v>
      </c>
      <c r="BJ21" s="7">
        <f t="shared" si="99"/>
        <v>3.0074193548387087</v>
      </c>
      <c r="BK21" s="7">
        <f t="shared" si="99"/>
        <v>2.9882142857142857</v>
      </c>
      <c r="BL21" s="7">
        <f t="shared" si="99"/>
        <v>2.2248275862068962</v>
      </c>
      <c r="BM21" s="7">
        <f>DAVERAGE(gd_98,22,BM$23:BM$24)</f>
        <v>2.063333333333333</v>
      </c>
      <c r="BN21" s="7">
        <f t="shared" ref="BN21:BX21" si="100">DAVERAGE(gd_98,22,BN$23:BN$24)</f>
        <v>2.1259259259259258</v>
      </c>
      <c r="BO21" s="7">
        <f t="shared" si="100"/>
        <v>2.2137096774193545</v>
      </c>
      <c r="BP21" s="7">
        <f t="shared" si="100"/>
        <v>2.3537037037037036</v>
      </c>
      <c r="BQ21" s="7">
        <f t="shared" si="100"/>
        <v>2.0566666666666666</v>
      </c>
      <c r="BR21" s="7">
        <f t="shared" si="100"/>
        <v>2.0686666666666671</v>
      </c>
      <c r="BS21" s="7">
        <f t="shared" si="100"/>
        <v>2.1225000000000005</v>
      </c>
      <c r="BT21" s="7">
        <f t="shared" si="100"/>
        <v>1.8006451612903229</v>
      </c>
      <c r="BU21" s="7">
        <f t="shared" si="100"/>
        <v>1.8875862068965517</v>
      </c>
      <c r="BV21" s="7">
        <f t="shared" si="100"/>
        <v>1.8533870967741934</v>
      </c>
      <c r="BW21" s="7">
        <f t="shared" si="100"/>
        <v>2.0549999999999997</v>
      </c>
      <c r="BX21" s="7">
        <f t="shared" si="100"/>
        <v>1.7075862068965519</v>
      </c>
      <c r="BY21" s="7">
        <f>DAVERAGE(gd_99,22,BY$23:BY$24)</f>
        <v>1.8679310344827587</v>
      </c>
      <c r="BZ21" s="7">
        <f t="shared" ref="BZ21:CJ21" si="101">DAVERAGE(gd_99,22,BZ$23:BZ$24)</f>
        <v>1.7230357142857147</v>
      </c>
      <c r="CA21" s="7">
        <f t="shared" si="101"/>
        <v>1.6896774193548383</v>
      </c>
      <c r="CB21" s="7">
        <f t="shared" si="101"/>
        <v>2.0216666666666665</v>
      </c>
      <c r="CC21" s="7">
        <f t="shared" si="101"/>
        <v>2.1591935483870968</v>
      </c>
      <c r="CD21" s="7">
        <f t="shared" si="101"/>
        <v>2.1934999999999998</v>
      </c>
      <c r="CE21" s="7">
        <f t="shared" si="101"/>
        <v>2.2324193548387097</v>
      </c>
      <c r="CF21" s="7">
        <f t="shared" si="101"/>
        <v>2.6779032258064515</v>
      </c>
      <c r="CG21" s="7">
        <f t="shared" si="101"/>
        <v>2.5245000000000006</v>
      </c>
      <c r="CH21" s="7">
        <f t="shared" si="101"/>
        <v>2.6906451612903224</v>
      </c>
      <c r="CI21" s="7">
        <f t="shared" si="101"/>
        <v>2.2720000000000002</v>
      </c>
      <c r="CJ21" s="7">
        <f t="shared" si="101"/>
        <v>2.3130645161290331</v>
      </c>
      <c r="CK21" s="7">
        <f>DAVERAGE(gd_00,22,CK$23:CK$24)</f>
        <v>2.3625806451612905</v>
      </c>
      <c r="CL21" s="7">
        <f t="shared" ref="CL21:CV21" si="102">DAVERAGE(gd_00,22,CL$23:CL$24)</f>
        <v>2.5575862068965516</v>
      </c>
      <c r="CM21" s="7">
        <f t="shared" si="102"/>
        <v>2.702096774193548</v>
      </c>
      <c r="CN21" s="7">
        <f t="shared" si="102"/>
        <v>2.9440000000000008</v>
      </c>
      <c r="CO21" s="7">
        <f t="shared" si="102"/>
        <v>3.3890322580645167</v>
      </c>
      <c r="CP21" s="7">
        <f t="shared" si="102"/>
        <v>4.1551666666666653</v>
      </c>
      <c r="CQ21" s="7">
        <f t="shared" si="102"/>
        <v>3.9630645161290321</v>
      </c>
      <c r="CR21" s="7">
        <f t="shared" si="102"/>
        <v>4.291935483870966</v>
      </c>
      <c r="CS21" s="7">
        <f t="shared" si="102"/>
        <v>4.9933333333333341</v>
      </c>
      <c r="CT21" s="7">
        <f t="shared" si="102"/>
        <v>5.052741935483871</v>
      </c>
      <c r="CU21" s="7">
        <f t="shared" si="102"/>
        <v>4.4435714285714285</v>
      </c>
      <c r="CV21" s="7" t="e">
        <f t="shared" si="102"/>
        <v>#DIV/0!</v>
      </c>
    </row>
    <row r="22" spans="1:100" x14ac:dyDescent="0.2">
      <c r="A22" s="2">
        <v>34720</v>
      </c>
      <c r="B22" s="5">
        <f t="shared" si="0"/>
        <v>1</v>
      </c>
      <c r="C22" s="1" t="s">
        <v>46</v>
      </c>
      <c r="D22" s="14">
        <v>0.9</v>
      </c>
      <c r="E22" s="14">
        <v>0.96</v>
      </c>
      <c r="F22" s="21">
        <v>1.08</v>
      </c>
      <c r="G22" s="7" t="s">
        <v>66</v>
      </c>
      <c r="H22" s="14" t="s">
        <v>66</v>
      </c>
      <c r="I22" s="14">
        <v>1.52</v>
      </c>
      <c r="J22" s="14" t="s">
        <v>66</v>
      </c>
      <c r="K22" s="14">
        <v>1.02</v>
      </c>
      <c r="L22" s="14" t="s">
        <v>66</v>
      </c>
      <c r="M22" s="14" t="s">
        <v>66</v>
      </c>
      <c r="N22" s="21">
        <v>1.04</v>
      </c>
      <c r="O22" s="14" t="s">
        <v>66</v>
      </c>
      <c r="P22" s="14">
        <v>1.3</v>
      </c>
      <c r="Q22" s="14">
        <v>0.88</v>
      </c>
      <c r="R22" s="24">
        <v>1.04</v>
      </c>
      <c r="S22" s="18" t="s">
        <v>66</v>
      </c>
      <c r="T22" s="18" t="s">
        <v>66</v>
      </c>
      <c r="U22" s="18">
        <v>1.29</v>
      </c>
      <c r="V22" s="18">
        <v>1.26</v>
      </c>
      <c r="W22" s="18">
        <v>1.3</v>
      </c>
      <c r="X22" s="14" t="s">
        <v>66</v>
      </c>
      <c r="AA22" s="1">
        <v>23</v>
      </c>
      <c r="AB22" s="29" t="s">
        <v>0</v>
      </c>
      <c r="AC22" s="7">
        <f>DAVERAGE(gd_95,23,AC$23:AC$24)</f>
        <v>1.3289655172413797</v>
      </c>
      <c r="AD22" s="7">
        <f t="shared" ref="AD22:AN22" si="103">DAVERAGE(gd_95,23,AD$23:AD$24)</f>
        <v>1.3155555555555556</v>
      </c>
      <c r="AE22" s="7">
        <f t="shared" si="103"/>
        <v>1.3148387096774194</v>
      </c>
      <c r="AF22" s="7">
        <f t="shared" si="103"/>
        <v>1.4019999999999999</v>
      </c>
      <c r="AG22" s="7">
        <f t="shared" si="103"/>
        <v>1.3956666666666666</v>
      </c>
      <c r="AH22" s="7">
        <f t="shared" si="103"/>
        <v>1.3203333333333334</v>
      </c>
      <c r="AI22" s="7">
        <f t="shared" si="103"/>
        <v>1.262068965517241</v>
      </c>
      <c r="AJ22" s="7">
        <f t="shared" si="103"/>
        <v>1.4062068965517243</v>
      </c>
      <c r="AK22" s="7">
        <f t="shared" si="103"/>
        <v>1.5028571428571431</v>
      </c>
      <c r="AL22" s="7">
        <f t="shared" si="103"/>
        <v>1.5120689655172412</v>
      </c>
      <c r="AM22" s="7">
        <f t="shared" si="103"/>
        <v>1.7171428571428569</v>
      </c>
      <c r="AN22" s="7">
        <f t="shared" si="103"/>
        <v>1.8248275862068961</v>
      </c>
      <c r="AO22" s="7">
        <f>DAVERAGE(gd_96,23,AO$23:AO$24)</f>
        <v>2.0123333333333329</v>
      </c>
      <c r="AP22" s="7">
        <f t="shared" ref="AP22:AZ22" si="104">DAVERAGE(gd_96,23,AP$23:AP$24)</f>
        <v>3.2334482758620693</v>
      </c>
      <c r="AQ22" s="7">
        <f t="shared" si="104"/>
        <v>2.4177419354838707</v>
      </c>
      <c r="AR22" s="7">
        <f t="shared" si="104"/>
        <v>2.0796551724137933</v>
      </c>
      <c r="AS22" s="7">
        <f t="shared" si="104"/>
        <v>2.0013333333333332</v>
      </c>
      <c r="AT22" s="7">
        <f t="shared" si="104"/>
        <v>2.0989999999999998</v>
      </c>
      <c r="AU22" s="7">
        <f t="shared" si="104"/>
        <v>2.1876666666666669</v>
      </c>
      <c r="AV22" s="7">
        <f t="shared" si="104"/>
        <v>1.8601612903225797</v>
      </c>
      <c r="AW22" s="7">
        <f t="shared" si="104"/>
        <v>1.6660714285714289</v>
      </c>
      <c r="AX22" s="7">
        <f t="shared" si="104"/>
        <v>2.2216129032258061</v>
      </c>
      <c r="AY22" s="7">
        <f t="shared" si="104"/>
        <v>2.9816071428571425</v>
      </c>
      <c r="AZ22" s="7">
        <f t="shared" si="104"/>
        <v>3.6082758620689672</v>
      </c>
      <c r="BA22" s="7">
        <f>DAVERAGE(gd_97,23,BA$23:BA$24)</f>
        <v>3.4478333333333335</v>
      </c>
      <c r="BB22" s="7">
        <f t="shared" ref="BB22:BL22" si="105">DAVERAGE(gd_97,23,BB$23:BB$24)</f>
        <v>2.0738888888888893</v>
      </c>
      <c r="BC22" s="7">
        <f t="shared" si="105"/>
        <v>1.7676666666666665</v>
      </c>
      <c r="BD22" s="7">
        <f t="shared" si="105"/>
        <v>1.8723333333333332</v>
      </c>
      <c r="BE22" s="7">
        <f t="shared" si="105"/>
        <v>2.0445000000000007</v>
      </c>
      <c r="BF22" s="7">
        <f t="shared" si="105"/>
        <v>2.0426666666666669</v>
      </c>
      <c r="BG22" s="7">
        <f t="shared" si="105"/>
        <v>2.0781666666666672</v>
      </c>
      <c r="BH22" s="7">
        <f t="shared" si="105"/>
        <v>2.3667741935483861</v>
      </c>
      <c r="BI22" s="7">
        <f t="shared" si="105"/>
        <v>2.7599999999999989</v>
      </c>
      <c r="BJ22" s="7">
        <f t="shared" si="105"/>
        <v>2.9150000000000005</v>
      </c>
      <c r="BK22" s="7">
        <f t="shared" si="105"/>
        <v>2.9016071428571437</v>
      </c>
      <c r="BL22" s="7">
        <f t="shared" si="105"/>
        <v>2.2217241379310337</v>
      </c>
      <c r="BM22" s="7">
        <f>DAVERAGE(gd_98,23,BM$23:BM$24)</f>
        <v>2.0345000000000004</v>
      </c>
      <c r="BN22" s="7">
        <f t="shared" ref="BN22:BX22" si="106">DAVERAGE(gd_98,23,BN$23:BN$24)</f>
        <v>2.1146296296296292</v>
      </c>
      <c r="BO22" s="7">
        <f t="shared" si="106"/>
        <v>2.1640322580645166</v>
      </c>
      <c r="BP22" s="7">
        <f t="shared" si="106"/>
        <v>2.3366666666666664</v>
      </c>
      <c r="BQ22" s="7">
        <f t="shared" si="106"/>
        <v>2.0461666666666667</v>
      </c>
      <c r="BR22" s="7">
        <f t="shared" si="106"/>
        <v>2.0548333333333333</v>
      </c>
      <c r="BS22" s="7">
        <f t="shared" si="106"/>
        <v>2.0950000000000006</v>
      </c>
      <c r="BT22" s="7">
        <f t="shared" si="106"/>
        <v>1.7595161290322583</v>
      </c>
      <c r="BU22" s="7">
        <f t="shared" si="106"/>
        <v>1.8646551724137936</v>
      </c>
      <c r="BV22" s="7">
        <f t="shared" si="106"/>
        <v>1.7993548387096776</v>
      </c>
      <c r="BW22" s="7">
        <f t="shared" si="106"/>
        <v>2.0414285714285718</v>
      </c>
      <c r="BX22" s="7">
        <f t="shared" si="106"/>
        <v>1.691551724137931</v>
      </c>
      <c r="BY22" s="7">
        <f>DAVERAGE(gd_99,23,BY$23:BY$24)</f>
        <v>1.8005172413793105</v>
      </c>
      <c r="BZ22" s="7">
        <f t="shared" ref="BZ22:CJ22" si="107">DAVERAGE(gd_99,23,BZ$23:BZ$24)</f>
        <v>1.7026785714285715</v>
      </c>
      <c r="CA22" s="7">
        <f t="shared" si="107"/>
        <v>1.6667741935483873</v>
      </c>
      <c r="CB22" s="7">
        <f t="shared" si="107"/>
        <v>1.9973333333333334</v>
      </c>
      <c r="CC22" s="7">
        <f t="shared" si="107"/>
        <v>2.1301612903225799</v>
      </c>
      <c r="CD22" s="7">
        <f t="shared" si="107"/>
        <v>2.1558333333333337</v>
      </c>
      <c r="CE22" s="7">
        <f t="shared" si="107"/>
        <v>2.1982258064516129</v>
      </c>
      <c r="CF22" s="7">
        <f t="shared" si="107"/>
        <v>2.660645161290323</v>
      </c>
      <c r="CG22" s="7">
        <f t="shared" si="107"/>
        <v>2.450499999999999</v>
      </c>
      <c r="CH22" s="7">
        <f t="shared" si="107"/>
        <v>2.6235483870967742</v>
      </c>
      <c r="CI22" s="7">
        <f t="shared" si="107"/>
        <v>2.2153333333333336</v>
      </c>
      <c r="CJ22" s="7">
        <f t="shared" si="107"/>
        <v>2.2749999999999999</v>
      </c>
      <c r="CK22" s="7">
        <f>DAVERAGE(gd_00,23,CK$23:CK$24)</f>
        <v>2.2816129032258066</v>
      </c>
      <c r="CL22" s="7">
        <f t="shared" ref="CL22:CV22" si="108">DAVERAGE(gd_00,23,CL$23:CL$24)</f>
        <v>2.4824137931034476</v>
      </c>
      <c r="CM22" s="7">
        <f t="shared" si="108"/>
        <v>2.6922580645161278</v>
      </c>
      <c r="CN22" s="7">
        <f t="shared" si="108"/>
        <v>2.8988333333333332</v>
      </c>
      <c r="CO22" s="7">
        <f t="shared" si="108"/>
        <v>3.3953225806451615</v>
      </c>
      <c r="CP22" s="7">
        <f t="shared" si="108"/>
        <v>4.1226666666666656</v>
      </c>
      <c r="CQ22" s="7">
        <f t="shared" si="108"/>
        <v>3.8912903225806446</v>
      </c>
      <c r="CR22" s="7">
        <f t="shared" si="108"/>
        <v>4.2762903225806452</v>
      </c>
      <c r="CS22" s="7">
        <f t="shared" si="108"/>
        <v>4.9329999999999989</v>
      </c>
      <c r="CT22" s="7">
        <f t="shared" si="108"/>
        <v>4.9429032258064529</v>
      </c>
      <c r="CU22" s="7">
        <f t="shared" si="108"/>
        <v>4.3342857142857145</v>
      </c>
      <c r="CV22" s="7" t="e">
        <f t="shared" si="108"/>
        <v>#DIV/0!</v>
      </c>
    </row>
    <row r="23" spans="1:100" x14ac:dyDescent="0.2">
      <c r="A23" s="2">
        <v>34721</v>
      </c>
      <c r="B23" s="5">
        <f t="shared" si="0"/>
        <v>1</v>
      </c>
      <c r="C23" s="1" t="s">
        <v>47</v>
      </c>
      <c r="D23" s="14">
        <v>0.9</v>
      </c>
      <c r="E23" s="14">
        <v>0.96</v>
      </c>
      <c r="F23" s="21">
        <v>1.08</v>
      </c>
      <c r="G23" s="7" t="s">
        <v>66</v>
      </c>
      <c r="H23" s="14" t="s">
        <v>66</v>
      </c>
      <c r="I23" s="14">
        <v>1.52</v>
      </c>
      <c r="J23" s="14" t="s">
        <v>66</v>
      </c>
      <c r="K23" s="14">
        <v>1.02</v>
      </c>
      <c r="L23" s="14" t="s">
        <v>66</v>
      </c>
      <c r="M23" s="14" t="s">
        <v>66</v>
      </c>
      <c r="N23" s="21">
        <v>1.04</v>
      </c>
      <c r="O23" s="14" t="s">
        <v>66</v>
      </c>
      <c r="P23" s="14">
        <v>1.3</v>
      </c>
      <c r="Q23" s="14">
        <v>0.88</v>
      </c>
      <c r="R23" s="24">
        <v>1.04</v>
      </c>
      <c r="S23" s="18" t="s">
        <v>66</v>
      </c>
      <c r="T23" s="18" t="s">
        <v>66</v>
      </c>
      <c r="U23" s="18">
        <v>1.29</v>
      </c>
      <c r="V23" s="18">
        <v>1.26</v>
      </c>
      <c r="W23" s="18">
        <v>1.3</v>
      </c>
      <c r="X23" s="14" t="s">
        <v>66</v>
      </c>
      <c r="AC23" s="3" t="s">
        <v>65</v>
      </c>
      <c r="AD23" s="3" t="s">
        <v>65</v>
      </c>
      <c r="AE23" s="3" t="s">
        <v>65</v>
      </c>
      <c r="AF23" s="3" t="s">
        <v>65</v>
      </c>
      <c r="AG23" s="3" t="s">
        <v>65</v>
      </c>
      <c r="AH23" s="3" t="s">
        <v>65</v>
      </c>
      <c r="AI23" s="3" t="s">
        <v>65</v>
      </c>
      <c r="AJ23" s="3" t="s">
        <v>65</v>
      </c>
      <c r="AK23" s="3" t="s">
        <v>65</v>
      </c>
      <c r="AL23" s="3" t="s">
        <v>65</v>
      </c>
      <c r="AM23" s="3" t="s">
        <v>65</v>
      </c>
      <c r="AN23" s="3" t="s">
        <v>65</v>
      </c>
      <c r="AO23" s="3" t="s">
        <v>65</v>
      </c>
      <c r="AP23" s="3" t="s">
        <v>65</v>
      </c>
      <c r="AQ23" s="3" t="s">
        <v>65</v>
      </c>
      <c r="AR23" s="3" t="s">
        <v>65</v>
      </c>
      <c r="AS23" s="3" t="s">
        <v>65</v>
      </c>
      <c r="AT23" s="3" t="s">
        <v>65</v>
      </c>
      <c r="AU23" s="3" t="s">
        <v>65</v>
      </c>
      <c r="AV23" s="3" t="s">
        <v>65</v>
      </c>
      <c r="AW23" s="3" t="s">
        <v>65</v>
      </c>
      <c r="AX23" s="3" t="s">
        <v>65</v>
      </c>
      <c r="AY23" s="3" t="s">
        <v>65</v>
      </c>
      <c r="AZ23" s="3" t="s">
        <v>65</v>
      </c>
      <c r="BA23" s="3" t="s">
        <v>65</v>
      </c>
      <c r="BB23" s="3" t="s">
        <v>65</v>
      </c>
      <c r="BC23" s="3" t="s">
        <v>65</v>
      </c>
      <c r="BD23" s="3" t="s">
        <v>65</v>
      </c>
      <c r="BE23" s="3" t="s">
        <v>65</v>
      </c>
      <c r="BF23" s="3" t="s">
        <v>65</v>
      </c>
      <c r="BG23" s="3" t="s">
        <v>65</v>
      </c>
      <c r="BH23" s="3" t="s">
        <v>65</v>
      </c>
      <c r="BI23" s="3" t="s">
        <v>65</v>
      </c>
      <c r="BJ23" s="3" t="s">
        <v>65</v>
      </c>
      <c r="BK23" s="3" t="s">
        <v>65</v>
      </c>
      <c r="BL23" s="3" t="s">
        <v>65</v>
      </c>
      <c r="BM23" s="3" t="s">
        <v>65</v>
      </c>
      <c r="BN23" s="3" t="s">
        <v>65</v>
      </c>
      <c r="BO23" s="3" t="s">
        <v>65</v>
      </c>
      <c r="BP23" s="3" t="s">
        <v>65</v>
      </c>
      <c r="BQ23" s="3" t="s">
        <v>65</v>
      </c>
      <c r="BR23" s="3" t="s">
        <v>65</v>
      </c>
      <c r="BS23" s="3" t="s">
        <v>65</v>
      </c>
      <c r="BT23" s="3" t="s">
        <v>65</v>
      </c>
      <c r="BU23" s="3" t="s">
        <v>65</v>
      </c>
      <c r="BV23" s="3" t="s">
        <v>65</v>
      </c>
      <c r="BW23" s="3" t="s">
        <v>65</v>
      </c>
      <c r="BX23" s="3" t="s">
        <v>65</v>
      </c>
      <c r="BY23" s="3" t="s">
        <v>65</v>
      </c>
      <c r="BZ23" s="3" t="s">
        <v>65</v>
      </c>
      <c r="CA23" s="3" t="s">
        <v>65</v>
      </c>
      <c r="CB23" s="3" t="s">
        <v>65</v>
      </c>
      <c r="CC23" s="3" t="s">
        <v>65</v>
      </c>
      <c r="CD23" s="3" t="s">
        <v>65</v>
      </c>
      <c r="CE23" s="3" t="s">
        <v>65</v>
      </c>
      <c r="CF23" s="3" t="s">
        <v>65</v>
      </c>
      <c r="CG23" s="3" t="s">
        <v>65</v>
      </c>
      <c r="CH23" s="3" t="s">
        <v>65</v>
      </c>
      <c r="CI23" s="3" t="s">
        <v>65</v>
      </c>
      <c r="CJ23" s="3" t="s">
        <v>65</v>
      </c>
      <c r="CK23" s="3" t="s">
        <v>65</v>
      </c>
      <c r="CL23" s="3" t="s">
        <v>65</v>
      </c>
      <c r="CM23" s="3" t="s">
        <v>65</v>
      </c>
      <c r="CN23" s="3" t="s">
        <v>65</v>
      </c>
      <c r="CO23" s="3" t="s">
        <v>65</v>
      </c>
      <c r="CP23" s="3" t="s">
        <v>65</v>
      </c>
      <c r="CQ23" s="3" t="s">
        <v>65</v>
      </c>
      <c r="CR23" s="3" t="s">
        <v>65</v>
      </c>
      <c r="CS23" s="3" t="s">
        <v>65</v>
      </c>
      <c r="CT23" s="3" t="s">
        <v>65</v>
      </c>
      <c r="CU23" s="3" t="s">
        <v>65</v>
      </c>
      <c r="CV23" s="3" t="s">
        <v>65</v>
      </c>
    </row>
    <row r="24" spans="1:100" x14ac:dyDescent="0.2">
      <c r="A24" s="2">
        <v>34722</v>
      </c>
      <c r="B24" s="5">
        <f t="shared" si="0"/>
        <v>1</v>
      </c>
      <c r="C24" s="1" t="s">
        <v>48</v>
      </c>
      <c r="D24" s="14">
        <v>0.9</v>
      </c>
      <c r="E24" s="14">
        <v>0.99</v>
      </c>
      <c r="F24" s="21">
        <v>1.1399999999999999</v>
      </c>
      <c r="G24" s="7" t="s">
        <v>66</v>
      </c>
      <c r="H24" s="14">
        <v>1.22</v>
      </c>
      <c r="I24" s="14">
        <v>1.6</v>
      </c>
      <c r="J24" s="14" t="s">
        <v>66</v>
      </c>
      <c r="K24" s="14">
        <v>1.08</v>
      </c>
      <c r="L24" s="14" t="s">
        <v>66</v>
      </c>
      <c r="M24" s="14" t="s">
        <v>66</v>
      </c>
      <c r="N24" s="21">
        <v>1.04</v>
      </c>
      <c r="O24" s="14" t="s">
        <v>66</v>
      </c>
      <c r="P24" s="14">
        <v>1.37</v>
      </c>
      <c r="Q24" s="14">
        <v>0.95</v>
      </c>
      <c r="R24" s="24">
        <v>1.04</v>
      </c>
      <c r="S24" s="18" t="s">
        <v>66</v>
      </c>
      <c r="T24" s="18">
        <v>1.46</v>
      </c>
      <c r="U24" s="18">
        <v>1.36</v>
      </c>
      <c r="V24" s="18">
        <v>1.32</v>
      </c>
      <c r="W24" s="18">
        <v>1.36</v>
      </c>
      <c r="X24" s="14" t="s">
        <v>66</v>
      </c>
      <c r="AC24" s="3">
        <v>1</v>
      </c>
      <c r="AD24" s="3">
        <v>2</v>
      </c>
      <c r="AE24" s="3">
        <v>3</v>
      </c>
      <c r="AF24" s="3">
        <v>4</v>
      </c>
      <c r="AG24" s="3">
        <v>5</v>
      </c>
      <c r="AH24" s="3">
        <v>6</v>
      </c>
      <c r="AI24" s="3">
        <v>7</v>
      </c>
      <c r="AJ24" s="3">
        <v>8</v>
      </c>
      <c r="AK24" s="3">
        <v>9</v>
      </c>
      <c r="AL24" s="3">
        <v>10</v>
      </c>
      <c r="AM24" s="3">
        <v>11</v>
      </c>
      <c r="AN24" s="3">
        <v>12</v>
      </c>
      <c r="AO24" s="3">
        <v>1</v>
      </c>
      <c r="AP24" s="3">
        <v>2</v>
      </c>
      <c r="AQ24" s="3">
        <v>3</v>
      </c>
      <c r="AR24" s="3">
        <v>4</v>
      </c>
      <c r="AS24" s="3">
        <v>5</v>
      </c>
      <c r="AT24" s="3">
        <v>6</v>
      </c>
      <c r="AU24" s="3">
        <v>7</v>
      </c>
      <c r="AV24" s="3">
        <v>8</v>
      </c>
      <c r="AW24" s="3">
        <v>9</v>
      </c>
      <c r="AX24" s="3">
        <v>10</v>
      </c>
      <c r="AY24" s="3">
        <v>11</v>
      </c>
      <c r="AZ24" s="3">
        <v>12</v>
      </c>
      <c r="BA24" s="3">
        <v>1</v>
      </c>
      <c r="BB24" s="3">
        <v>2</v>
      </c>
      <c r="BC24" s="3">
        <v>3</v>
      </c>
      <c r="BD24" s="3">
        <v>4</v>
      </c>
      <c r="BE24" s="3">
        <v>5</v>
      </c>
      <c r="BF24" s="3">
        <v>6</v>
      </c>
      <c r="BG24" s="3">
        <v>7</v>
      </c>
      <c r="BH24" s="3">
        <v>8</v>
      </c>
      <c r="BI24" s="3">
        <v>9</v>
      </c>
      <c r="BJ24" s="3">
        <v>10</v>
      </c>
      <c r="BK24" s="3">
        <v>11</v>
      </c>
      <c r="BL24" s="3">
        <v>12</v>
      </c>
      <c r="BM24" s="3">
        <v>1</v>
      </c>
      <c r="BN24" s="3">
        <v>2</v>
      </c>
      <c r="BO24" s="3">
        <v>3</v>
      </c>
      <c r="BP24" s="3">
        <v>4</v>
      </c>
      <c r="BQ24" s="3">
        <v>5</v>
      </c>
      <c r="BR24" s="3">
        <v>6</v>
      </c>
      <c r="BS24" s="3">
        <v>7</v>
      </c>
      <c r="BT24" s="3">
        <v>8</v>
      </c>
      <c r="BU24" s="3">
        <v>9</v>
      </c>
      <c r="BV24" s="3">
        <v>10</v>
      </c>
      <c r="BW24" s="3">
        <v>11</v>
      </c>
      <c r="BX24" s="3">
        <v>12</v>
      </c>
      <c r="BY24" s="3">
        <v>1</v>
      </c>
      <c r="BZ24" s="3">
        <v>2</v>
      </c>
      <c r="CA24" s="3">
        <v>3</v>
      </c>
      <c r="CB24" s="3">
        <v>4</v>
      </c>
      <c r="CC24" s="3">
        <v>5</v>
      </c>
      <c r="CD24" s="3">
        <v>6</v>
      </c>
      <c r="CE24" s="3">
        <v>7</v>
      </c>
      <c r="CF24" s="3">
        <v>8</v>
      </c>
      <c r="CG24" s="3">
        <v>9</v>
      </c>
      <c r="CH24" s="3">
        <v>10</v>
      </c>
      <c r="CI24" s="3">
        <v>11</v>
      </c>
      <c r="CJ24" s="3">
        <v>12</v>
      </c>
      <c r="CK24" s="3">
        <v>1</v>
      </c>
      <c r="CL24" s="3">
        <v>2</v>
      </c>
      <c r="CM24" s="3">
        <v>3</v>
      </c>
      <c r="CN24" s="3">
        <v>4</v>
      </c>
      <c r="CO24" s="3">
        <v>5</v>
      </c>
      <c r="CP24" s="3">
        <v>6</v>
      </c>
      <c r="CQ24" s="3">
        <v>7</v>
      </c>
      <c r="CR24" s="3">
        <v>8</v>
      </c>
      <c r="CS24" s="3">
        <v>9</v>
      </c>
      <c r="CT24" s="3">
        <v>10</v>
      </c>
      <c r="CU24" s="3">
        <v>11</v>
      </c>
      <c r="CV24" s="3">
        <v>12</v>
      </c>
    </row>
    <row r="25" spans="1:100" x14ac:dyDescent="0.2">
      <c r="A25" s="2">
        <v>34723</v>
      </c>
      <c r="B25" s="5">
        <f t="shared" si="0"/>
        <v>1</v>
      </c>
      <c r="C25" s="1" t="s">
        <v>49</v>
      </c>
      <c r="D25" s="14">
        <v>0.89</v>
      </c>
      <c r="E25" s="14">
        <v>0.98</v>
      </c>
      <c r="F25" s="21">
        <v>1.08</v>
      </c>
      <c r="G25" s="7" t="s">
        <v>66</v>
      </c>
      <c r="H25" s="14">
        <v>1.18</v>
      </c>
      <c r="I25" s="14">
        <v>1.54</v>
      </c>
      <c r="J25" s="14" t="s">
        <v>66</v>
      </c>
      <c r="K25" s="14">
        <v>1.08</v>
      </c>
      <c r="L25" s="14" t="s">
        <v>66</v>
      </c>
      <c r="M25" s="14" t="s">
        <v>66</v>
      </c>
      <c r="N25" s="21">
        <v>1.08</v>
      </c>
      <c r="O25" s="14" t="s">
        <v>66</v>
      </c>
      <c r="P25" s="14">
        <v>1.28</v>
      </c>
      <c r="Q25" s="14">
        <v>0.95</v>
      </c>
      <c r="R25" s="24">
        <v>1.04</v>
      </c>
      <c r="S25" s="18" t="s">
        <v>66</v>
      </c>
      <c r="T25" s="18">
        <v>1.39</v>
      </c>
      <c r="U25" s="18">
        <v>1.34</v>
      </c>
      <c r="V25" s="18">
        <v>1.3</v>
      </c>
      <c r="W25" s="18">
        <v>1.34</v>
      </c>
      <c r="X25" s="14" t="s">
        <v>66</v>
      </c>
      <c r="CM25" s="2"/>
    </row>
    <row r="26" spans="1:100" x14ac:dyDescent="0.2">
      <c r="A26" s="2">
        <v>34724</v>
      </c>
      <c r="B26" s="5">
        <f t="shared" si="0"/>
        <v>1</v>
      </c>
      <c r="C26" s="1" t="s">
        <v>50</v>
      </c>
      <c r="D26" s="14">
        <v>0.92</v>
      </c>
      <c r="E26" s="14">
        <v>1.03</v>
      </c>
      <c r="F26" s="21">
        <v>1.08</v>
      </c>
      <c r="G26" s="7" t="s">
        <v>66</v>
      </c>
      <c r="H26" s="14">
        <v>1.19</v>
      </c>
      <c r="I26" s="14">
        <v>1.45</v>
      </c>
      <c r="J26" s="14" t="s">
        <v>66</v>
      </c>
      <c r="K26" s="14">
        <v>1.03</v>
      </c>
      <c r="L26" s="14" t="s">
        <v>66</v>
      </c>
      <c r="M26" s="14" t="s">
        <v>66</v>
      </c>
      <c r="N26" s="21">
        <v>1.08</v>
      </c>
      <c r="O26" s="14" t="s">
        <v>66</v>
      </c>
      <c r="P26" s="14">
        <v>1.26</v>
      </c>
      <c r="Q26" s="14">
        <v>0.95</v>
      </c>
      <c r="R26" s="24">
        <v>1.04</v>
      </c>
      <c r="S26" s="18" t="s">
        <v>66</v>
      </c>
      <c r="T26" s="18">
        <v>1.32</v>
      </c>
      <c r="U26" s="18">
        <v>1.24</v>
      </c>
      <c r="V26" s="18">
        <v>1.27</v>
      </c>
      <c r="W26" s="18">
        <v>1.28</v>
      </c>
      <c r="X26" s="14" t="s">
        <v>66</v>
      </c>
      <c r="CM26" s="2"/>
    </row>
    <row r="27" spans="1:100" x14ac:dyDescent="0.2">
      <c r="A27" s="2">
        <v>34725</v>
      </c>
      <c r="B27" s="5">
        <f t="shared" si="0"/>
        <v>1</v>
      </c>
      <c r="C27" s="1" t="s">
        <v>51</v>
      </c>
      <c r="D27" s="14">
        <v>0.91</v>
      </c>
      <c r="E27" s="14">
        <v>1.01</v>
      </c>
      <c r="F27" s="21">
        <v>1.08</v>
      </c>
      <c r="G27" s="7" t="s">
        <v>66</v>
      </c>
      <c r="H27" s="14">
        <v>1.18</v>
      </c>
      <c r="I27" s="14">
        <v>1.44</v>
      </c>
      <c r="J27" s="14" t="s">
        <v>66</v>
      </c>
      <c r="K27" s="14">
        <v>1.08</v>
      </c>
      <c r="L27" s="14" t="s">
        <v>66</v>
      </c>
      <c r="M27" s="14" t="s">
        <v>66</v>
      </c>
      <c r="N27" s="21">
        <v>1.08</v>
      </c>
      <c r="O27" s="14" t="s">
        <v>66</v>
      </c>
      <c r="P27" s="14">
        <v>1.23</v>
      </c>
      <c r="Q27" s="14">
        <v>0.95</v>
      </c>
      <c r="R27" s="24">
        <v>1.04</v>
      </c>
      <c r="S27" s="18" t="s">
        <v>66</v>
      </c>
      <c r="T27" s="18">
        <v>1.32</v>
      </c>
      <c r="U27" s="18">
        <v>1.28</v>
      </c>
      <c r="V27" s="18">
        <v>1.27</v>
      </c>
      <c r="W27" s="18">
        <v>1.27</v>
      </c>
      <c r="X27" s="14" t="s">
        <v>66</v>
      </c>
      <c r="CM27" s="2"/>
    </row>
    <row r="28" spans="1:100" x14ac:dyDescent="0.2">
      <c r="A28" s="2">
        <v>34726</v>
      </c>
      <c r="B28" s="5">
        <f t="shared" si="0"/>
        <v>1</v>
      </c>
      <c r="C28" s="1" t="s">
        <v>45</v>
      </c>
      <c r="D28" s="14">
        <v>0.9</v>
      </c>
      <c r="E28" s="14">
        <v>1.01</v>
      </c>
      <c r="F28" s="21">
        <v>1.08</v>
      </c>
      <c r="G28" s="7" t="s">
        <v>66</v>
      </c>
      <c r="H28" s="14">
        <v>1.21</v>
      </c>
      <c r="I28" s="14">
        <v>1.5</v>
      </c>
      <c r="J28" s="14" t="s">
        <v>66</v>
      </c>
      <c r="K28" s="14">
        <v>1.08</v>
      </c>
      <c r="L28" s="14" t="s">
        <v>66</v>
      </c>
      <c r="M28" s="14" t="s">
        <v>66</v>
      </c>
      <c r="N28" s="21">
        <v>1.05</v>
      </c>
      <c r="O28" s="14" t="s">
        <v>66</v>
      </c>
      <c r="P28" s="14">
        <v>1.3</v>
      </c>
      <c r="Q28" s="14">
        <v>0.95</v>
      </c>
      <c r="R28" s="24">
        <v>1.04</v>
      </c>
      <c r="S28" s="18" t="s">
        <v>66</v>
      </c>
      <c r="T28" s="18">
        <v>1.37</v>
      </c>
      <c r="U28" s="18">
        <v>1.3</v>
      </c>
      <c r="V28" s="18">
        <v>1.28</v>
      </c>
      <c r="W28" s="18">
        <v>1.28</v>
      </c>
      <c r="X28" s="14" t="s">
        <v>66</v>
      </c>
      <c r="AC28" s="4" t="s">
        <v>34</v>
      </c>
      <c r="AD28" s="4" t="s">
        <v>35</v>
      </c>
      <c r="AE28" s="4" t="s">
        <v>36</v>
      </c>
      <c r="AF28" s="1" t="s">
        <v>42</v>
      </c>
      <c r="CM28" s="2"/>
    </row>
    <row r="29" spans="1:100" x14ac:dyDescent="0.2">
      <c r="A29" s="2">
        <v>34727</v>
      </c>
      <c r="B29" s="5">
        <f t="shared" si="0"/>
        <v>1</v>
      </c>
      <c r="C29" s="1" t="s">
        <v>46</v>
      </c>
      <c r="D29" s="14">
        <v>0.89</v>
      </c>
      <c r="E29" s="14">
        <v>1.01</v>
      </c>
      <c r="F29" s="21">
        <v>1.08</v>
      </c>
      <c r="G29" s="7" t="s">
        <v>66</v>
      </c>
      <c r="H29" s="14" t="s">
        <v>66</v>
      </c>
      <c r="I29" s="14">
        <v>1.5</v>
      </c>
      <c r="J29" s="14" t="s">
        <v>66</v>
      </c>
      <c r="K29" s="14">
        <v>1.08</v>
      </c>
      <c r="L29" s="14" t="s">
        <v>66</v>
      </c>
      <c r="M29" s="14" t="s">
        <v>66</v>
      </c>
      <c r="N29" s="21">
        <v>1.05</v>
      </c>
      <c r="O29" s="14" t="s">
        <v>66</v>
      </c>
      <c r="P29" s="14">
        <v>1.3</v>
      </c>
      <c r="Q29" s="14">
        <v>0.95</v>
      </c>
      <c r="R29" s="24">
        <v>1.04</v>
      </c>
      <c r="S29" s="18" t="s">
        <v>66</v>
      </c>
      <c r="T29" s="18" t="s">
        <v>66</v>
      </c>
      <c r="U29" s="18">
        <v>1.3</v>
      </c>
      <c r="V29" s="18">
        <v>1.28</v>
      </c>
      <c r="W29" s="18">
        <v>1.28</v>
      </c>
      <c r="X29" s="14" t="s">
        <v>66</v>
      </c>
      <c r="AB29" s="3" t="s">
        <v>28</v>
      </c>
      <c r="AC29" s="10">
        <v>3.8800000000000001E-2</v>
      </c>
      <c r="AD29" s="1">
        <v>1.6400000000000001E-2</v>
      </c>
      <c r="AE29" s="1">
        <v>2.2000000000000001E-3</v>
      </c>
      <c r="CM29" s="2"/>
    </row>
    <row r="30" spans="1:100" x14ac:dyDescent="0.2">
      <c r="A30" s="2">
        <v>34728</v>
      </c>
      <c r="B30" s="5">
        <f t="shared" si="0"/>
        <v>1</v>
      </c>
      <c r="C30" s="1" t="s">
        <v>47</v>
      </c>
      <c r="D30" s="14">
        <v>0.89</v>
      </c>
      <c r="E30" s="14">
        <v>1.01</v>
      </c>
      <c r="F30" s="21">
        <v>1.08</v>
      </c>
      <c r="G30" s="7" t="s">
        <v>66</v>
      </c>
      <c r="H30" s="14" t="s">
        <v>66</v>
      </c>
      <c r="I30" s="14">
        <v>1.5</v>
      </c>
      <c r="J30" s="14" t="s">
        <v>66</v>
      </c>
      <c r="K30" s="14">
        <v>1.08</v>
      </c>
      <c r="L30" s="14" t="s">
        <v>66</v>
      </c>
      <c r="M30" s="14" t="s">
        <v>66</v>
      </c>
      <c r="N30" s="21">
        <v>1.05</v>
      </c>
      <c r="O30" s="14" t="s">
        <v>66</v>
      </c>
      <c r="P30" s="14">
        <v>1.3</v>
      </c>
      <c r="Q30" s="14">
        <v>0.95</v>
      </c>
      <c r="R30" s="24">
        <v>1.04</v>
      </c>
      <c r="S30" s="18" t="s">
        <v>66</v>
      </c>
      <c r="T30" s="18" t="s">
        <v>66</v>
      </c>
      <c r="U30" s="18">
        <v>1.3</v>
      </c>
      <c r="V30" s="18">
        <v>1.28</v>
      </c>
      <c r="W30" s="18">
        <v>1.28</v>
      </c>
      <c r="X30" s="14" t="s">
        <v>66</v>
      </c>
      <c r="AB30" s="3" t="s">
        <v>29</v>
      </c>
      <c r="AC30" s="10">
        <v>3.8800000000000001E-2</v>
      </c>
      <c r="AD30" s="1">
        <v>3.3799999999999997E-2</v>
      </c>
      <c r="AE30" s="1">
        <v>2.2000000000000001E-3</v>
      </c>
      <c r="CM30" s="2"/>
    </row>
    <row r="31" spans="1:100" x14ac:dyDescent="0.2">
      <c r="A31" s="2">
        <v>34729</v>
      </c>
      <c r="B31" s="5">
        <f t="shared" si="0"/>
        <v>1</v>
      </c>
      <c r="C31" s="1" t="s">
        <v>48</v>
      </c>
      <c r="D31" s="14">
        <v>0.89</v>
      </c>
      <c r="E31" s="14">
        <v>0.99</v>
      </c>
      <c r="F31" s="21">
        <v>1.08</v>
      </c>
      <c r="G31" s="7" t="s">
        <v>66</v>
      </c>
      <c r="H31" s="14">
        <v>1.21</v>
      </c>
      <c r="I31" s="14">
        <v>1.52</v>
      </c>
      <c r="J31" s="14" t="s">
        <v>66</v>
      </c>
      <c r="K31" s="14">
        <v>1.08</v>
      </c>
      <c r="L31" s="14" t="s">
        <v>66</v>
      </c>
      <c r="M31" s="14" t="s">
        <v>66</v>
      </c>
      <c r="N31" s="21">
        <v>1.05</v>
      </c>
      <c r="O31" s="14" t="s">
        <v>66</v>
      </c>
      <c r="P31" s="14">
        <v>1.3</v>
      </c>
      <c r="Q31" s="14">
        <v>0.83</v>
      </c>
      <c r="R31" s="24">
        <v>1.04</v>
      </c>
      <c r="S31" s="18" t="s">
        <v>66</v>
      </c>
      <c r="T31" s="18">
        <v>1.37</v>
      </c>
      <c r="U31" s="18">
        <v>1.3</v>
      </c>
      <c r="V31" s="18">
        <v>1.28</v>
      </c>
      <c r="W31" s="18">
        <v>1.28</v>
      </c>
      <c r="X31" s="14" t="s">
        <v>66</v>
      </c>
      <c r="AB31" s="3" t="s">
        <v>30</v>
      </c>
      <c r="AC31" s="10">
        <v>4.7500000000000001E-2</v>
      </c>
      <c r="AD31" s="1">
        <v>1.6400000000000001E-2</v>
      </c>
      <c r="AE31" s="1">
        <v>9.7000000000000003E-3</v>
      </c>
      <c r="CM31" s="2"/>
    </row>
    <row r="32" spans="1:100" x14ac:dyDescent="0.2">
      <c r="A32" s="2">
        <v>34730</v>
      </c>
      <c r="B32" s="5">
        <f t="shared" si="0"/>
        <v>1</v>
      </c>
      <c r="C32" s="1" t="s">
        <v>49</v>
      </c>
      <c r="D32" s="14">
        <v>0.88</v>
      </c>
      <c r="E32" s="14">
        <v>1</v>
      </c>
      <c r="F32" s="21">
        <v>1.07</v>
      </c>
      <c r="G32" s="7" t="s">
        <v>66</v>
      </c>
      <c r="H32" s="14">
        <v>1.19</v>
      </c>
      <c r="I32" s="14">
        <v>1.42</v>
      </c>
      <c r="J32" s="14" t="s">
        <v>66</v>
      </c>
      <c r="K32" s="14">
        <v>1.08</v>
      </c>
      <c r="L32" s="14" t="s">
        <v>66</v>
      </c>
      <c r="M32" s="14" t="s">
        <v>66</v>
      </c>
      <c r="N32" s="21">
        <v>1.05</v>
      </c>
      <c r="O32" s="14" t="s">
        <v>66</v>
      </c>
      <c r="P32" s="14">
        <v>1.25</v>
      </c>
      <c r="Q32" s="14">
        <v>0.83</v>
      </c>
      <c r="R32" s="24">
        <v>1.06</v>
      </c>
      <c r="S32" s="18" t="s">
        <v>66</v>
      </c>
      <c r="T32" s="18">
        <v>1.33</v>
      </c>
      <c r="U32" s="18">
        <v>1.26</v>
      </c>
      <c r="V32" s="18">
        <v>1.25</v>
      </c>
      <c r="W32" s="18">
        <v>1.27</v>
      </c>
      <c r="X32" s="14" t="s">
        <v>66</v>
      </c>
      <c r="AB32" s="3" t="s">
        <v>31</v>
      </c>
      <c r="AC32" s="10">
        <v>0.05</v>
      </c>
      <c r="AD32" s="1">
        <v>2.24E-2</v>
      </c>
      <c r="AE32" s="1">
        <v>9.7000000000000003E-3</v>
      </c>
      <c r="CM32" s="2"/>
    </row>
    <row r="33" spans="1:91" x14ac:dyDescent="0.2">
      <c r="A33" s="2">
        <v>34731</v>
      </c>
      <c r="B33" s="5">
        <f t="shared" si="0"/>
        <v>2</v>
      </c>
      <c r="C33" s="1" t="s">
        <v>50</v>
      </c>
      <c r="D33" s="14">
        <v>0.87</v>
      </c>
      <c r="E33" s="14">
        <v>1</v>
      </c>
      <c r="F33" s="21">
        <v>1.07</v>
      </c>
      <c r="G33" s="7" t="s">
        <v>66</v>
      </c>
      <c r="H33" s="14">
        <v>1.18</v>
      </c>
      <c r="I33" s="14">
        <v>1.43</v>
      </c>
      <c r="J33" s="14" t="s">
        <v>66</v>
      </c>
      <c r="K33" s="14">
        <v>1.08</v>
      </c>
      <c r="L33" s="14" t="s">
        <v>66</v>
      </c>
      <c r="M33" s="14" t="s">
        <v>66</v>
      </c>
      <c r="N33" s="21">
        <v>1.05</v>
      </c>
      <c r="O33" s="14" t="s">
        <v>66</v>
      </c>
      <c r="P33" s="14">
        <v>1.24</v>
      </c>
      <c r="Q33" s="14">
        <v>0.83</v>
      </c>
      <c r="R33" s="24">
        <v>1.06</v>
      </c>
      <c r="S33" s="18" t="s">
        <v>66</v>
      </c>
      <c r="T33" s="18">
        <v>1.32</v>
      </c>
      <c r="U33" s="18">
        <v>1.26</v>
      </c>
      <c r="V33" s="18">
        <v>1.22</v>
      </c>
      <c r="W33" s="18">
        <v>1.26</v>
      </c>
      <c r="X33" s="14" t="s">
        <v>66</v>
      </c>
      <c r="AB33" s="3" t="s">
        <v>32</v>
      </c>
      <c r="AC33" s="10">
        <v>1.7299999999999999E-2</v>
      </c>
      <c r="CM33" s="2"/>
    </row>
    <row r="34" spans="1:91" x14ac:dyDescent="0.2">
      <c r="A34" s="2">
        <v>34732</v>
      </c>
      <c r="B34" s="5">
        <f t="shared" si="0"/>
        <v>2</v>
      </c>
      <c r="C34" s="1" t="s">
        <v>51</v>
      </c>
      <c r="D34" s="14">
        <v>0.9</v>
      </c>
      <c r="E34" s="14">
        <v>0.99</v>
      </c>
      <c r="F34" s="21">
        <v>1.02</v>
      </c>
      <c r="G34" s="7" t="s">
        <v>66</v>
      </c>
      <c r="H34" s="14">
        <v>1.19</v>
      </c>
      <c r="I34" s="14">
        <v>1.46</v>
      </c>
      <c r="J34" s="14" t="s">
        <v>66</v>
      </c>
      <c r="K34" s="14">
        <v>1.02</v>
      </c>
      <c r="L34" s="14" t="s">
        <v>66</v>
      </c>
      <c r="M34" s="14" t="s">
        <v>66</v>
      </c>
      <c r="N34" s="21">
        <v>1.02</v>
      </c>
      <c r="O34" s="14" t="s">
        <v>66</v>
      </c>
      <c r="P34" s="14">
        <v>1.25</v>
      </c>
      <c r="Q34" s="14">
        <v>0.83</v>
      </c>
      <c r="R34" s="24">
        <v>1.06</v>
      </c>
      <c r="S34" s="18" t="s">
        <v>66</v>
      </c>
      <c r="T34" s="18">
        <v>1.34</v>
      </c>
      <c r="U34" s="18">
        <v>1.26</v>
      </c>
      <c r="V34" s="18">
        <v>1.2</v>
      </c>
      <c r="W34" s="18">
        <v>1.26</v>
      </c>
      <c r="X34" s="14" t="s">
        <v>66</v>
      </c>
      <c r="AB34" s="3" t="s">
        <v>33</v>
      </c>
      <c r="AC34" s="10">
        <v>1.0999999999999999E-2</v>
      </c>
      <c r="CM34" s="2"/>
    </row>
    <row r="35" spans="1:91" x14ac:dyDescent="0.2">
      <c r="A35" s="2">
        <v>34733</v>
      </c>
      <c r="B35" s="5">
        <f t="shared" si="0"/>
        <v>2</v>
      </c>
      <c r="C35" s="1" t="s">
        <v>45</v>
      </c>
      <c r="D35" s="14">
        <v>0.9</v>
      </c>
      <c r="E35" s="14">
        <v>0.98</v>
      </c>
      <c r="F35" s="21">
        <v>1.02</v>
      </c>
      <c r="G35" s="7" t="s">
        <v>66</v>
      </c>
      <c r="H35" s="14">
        <v>1.21</v>
      </c>
      <c r="I35" s="14">
        <v>1.55</v>
      </c>
      <c r="J35" s="14" t="s">
        <v>66</v>
      </c>
      <c r="K35" s="14">
        <v>0.96</v>
      </c>
      <c r="L35" s="14" t="s">
        <v>66</v>
      </c>
      <c r="M35" s="14" t="s">
        <v>66</v>
      </c>
      <c r="N35" s="21">
        <v>1.02</v>
      </c>
      <c r="O35" s="14" t="s">
        <v>66</v>
      </c>
      <c r="P35" s="14">
        <v>1.3</v>
      </c>
      <c r="Q35" s="14">
        <v>0.83</v>
      </c>
      <c r="R35" s="24">
        <v>1.03</v>
      </c>
      <c r="S35" s="18" t="s">
        <v>66</v>
      </c>
      <c r="T35" s="18">
        <v>1.39</v>
      </c>
      <c r="U35" s="18">
        <v>1.29</v>
      </c>
      <c r="V35" s="18">
        <v>1.27</v>
      </c>
      <c r="W35" s="18">
        <v>1.3</v>
      </c>
      <c r="X35" s="14" t="s">
        <v>66</v>
      </c>
      <c r="AB35" s="3" t="s">
        <v>38</v>
      </c>
      <c r="AC35" s="1">
        <v>8.3999999999999995E-3</v>
      </c>
      <c r="AD35" s="1">
        <v>0.03</v>
      </c>
      <c r="AE35" s="1">
        <v>2.2000000000000001E-3</v>
      </c>
      <c r="CM35" s="2"/>
    </row>
    <row r="36" spans="1:91" x14ac:dyDescent="0.2">
      <c r="A36" s="2">
        <v>34734</v>
      </c>
      <c r="B36" s="5">
        <f t="shared" si="0"/>
        <v>2</v>
      </c>
      <c r="C36" s="1" t="s">
        <v>46</v>
      </c>
      <c r="D36" s="14">
        <v>0.91</v>
      </c>
      <c r="E36" s="14">
        <v>0.98</v>
      </c>
      <c r="F36" s="21">
        <v>1.02</v>
      </c>
      <c r="G36" s="7" t="s">
        <v>66</v>
      </c>
      <c r="H36" s="14" t="s">
        <v>66</v>
      </c>
      <c r="I36" s="14">
        <v>1.55</v>
      </c>
      <c r="J36" s="14" t="s">
        <v>66</v>
      </c>
      <c r="K36" s="14">
        <v>0.96</v>
      </c>
      <c r="L36" s="14" t="s">
        <v>66</v>
      </c>
      <c r="M36" s="14" t="s">
        <v>66</v>
      </c>
      <c r="N36" s="21">
        <v>1.02</v>
      </c>
      <c r="O36" s="14" t="s">
        <v>66</v>
      </c>
      <c r="P36" s="14">
        <v>1.3</v>
      </c>
      <c r="Q36" s="14">
        <v>0.83</v>
      </c>
      <c r="R36" s="24">
        <v>1.03</v>
      </c>
      <c r="S36" s="18" t="s">
        <v>66</v>
      </c>
      <c r="T36" s="18" t="s">
        <v>66</v>
      </c>
      <c r="U36" s="18">
        <v>1.29</v>
      </c>
      <c r="V36" s="18">
        <v>1.27</v>
      </c>
      <c r="W36" s="18">
        <v>1.3</v>
      </c>
      <c r="X36" s="14" t="s">
        <v>66</v>
      </c>
      <c r="AB36" s="3" t="s">
        <v>39</v>
      </c>
      <c r="AC36" s="1">
        <v>4.1E-5</v>
      </c>
      <c r="AE36" s="1">
        <v>9.7000000000000003E-3</v>
      </c>
      <c r="AF36" s="1">
        <v>612.46</v>
      </c>
      <c r="CM36" s="2"/>
    </row>
    <row r="37" spans="1:91" x14ac:dyDescent="0.2">
      <c r="A37" s="2">
        <v>34735</v>
      </c>
      <c r="B37" s="5">
        <f t="shared" si="0"/>
        <v>2</v>
      </c>
      <c r="C37" s="1" t="s">
        <v>47</v>
      </c>
      <c r="D37" s="14">
        <v>0.91</v>
      </c>
      <c r="E37" s="14">
        <v>0.98</v>
      </c>
      <c r="F37" s="21">
        <v>1.02</v>
      </c>
      <c r="G37" s="7" t="s">
        <v>66</v>
      </c>
      <c r="H37" s="14" t="s">
        <v>66</v>
      </c>
      <c r="I37" s="14">
        <v>1.55</v>
      </c>
      <c r="J37" s="14" t="s">
        <v>66</v>
      </c>
      <c r="K37" s="14">
        <v>0.96</v>
      </c>
      <c r="L37" s="14" t="s">
        <v>66</v>
      </c>
      <c r="M37" s="14" t="s">
        <v>66</v>
      </c>
      <c r="N37" s="21">
        <v>1.02</v>
      </c>
      <c r="O37" s="14" t="s">
        <v>66</v>
      </c>
      <c r="P37" s="14">
        <v>1.3</v>
      </c>
      <c r="Q37" s="14">
        <v>0.83</v>
      </c>
      <c r="R37" s="24">
        <v>1.03</v>
      </c>
      <c r="S37" s="18" t="s">
        <v>66</v>
      </c>
      <c r="T37" s="18" t="s">
        <v>66</v>
      </c>
      <c r="U37" s="18">
        <v>1.29</v>
      </c>
      <c r="V37" s="18">
        <v>1.27</v>
      </c>
      <c r="W37" s="18">
        <v>1.3</v>
      </c>
      <c r="X37" s="14" t="s">
        <v>66</v>
      </c>
      <c r="AB37" s="3" t="s">
        <v>40</v>
      </c>
      <c r="AC37" s="1">
        <v>4.1E-5</v>
      </c>
      <c r="AE37" s="1">
        <v>9.7000000000000003E-3</v>
      </c>
      <c r="AF37" s="1">
        <v>277.37</v>
      </c>
      <c r="CM37" s="2"/>
    </row>
    <row r="38" spans="1:91" x14ac:dyDescent="0.2">
      <c r="A38" s="2">
        <v>34736</v>
      </c>
      <c r="B38" s="5">
        <f t="shared" si="0"/>
        <v>2</v>
      </c>
      <c r="C38" s="1" t="s">
        <v>48</v>
      </c>
      <c r="D38" s="14">
        <v>0.91</v>
      </c>
      <c r="E38" s="14">
        <v>0.99</v>
      </c>
      <c r="F38" s="21">
        <v>1.07</v>
      </c>
      <c r="G38" s="7" t="s">
        <v>66</v>
      </c>
      <c r="H38" s="14">
        <v>1.29</v>
      </c>
      <c r="I38" s="14">
        <v>1.66</v>
      </c>
      <c r="J38" s="14" t="s">
        <v>66</v>
      </c>
      <c r="K38" s="14">
        <v>0.98</v>
      </c>
      <c r="L38" s="14" t="s">
        <v>66</v>
      </c>
      <c r="M38" s="14" t="s">
        <v>66</v>
      </c>
      <c r="N38" s="21">
        <v>1.02</v>
      </c>
      <c r="O38" s="14" t="s">
        <v>66</v>
      </c>
      <c r="P38" s="14">
        <v>1.4</v>
      </c>
      <c r="Q38" s="14">
        <v>0.83</v>
      </c>
      <c r="R38" s="24">
        <v>1.03</v>
      </c>
      <c r="S38" s="18" t="s">
        <v>66</v>
      </c>
      <c r="T38" s="18">
        <v>1.51</v>
      </c>
      <c r="U38" s="18">
        <v>1.36</v>
      </c>
      <c r="V38" s="18">
        <v>1.37</v>
      </c>
      <c r="W38" s="18">
        <v>1.35</v>
      </c>
      <c r="X38" s="14" t="s">
        <v>66</v>
      </c>
      <c r="AB38" s="3" t="s">
        <v>41</v>
      </c>
      <c r="AC38" s="1">
        <v>4.1E-5</v>
      </c>
      <c r="AE38" s="1">
        <v>9.7000000000000003E-3</v>
      </c>
      <c r="AF38" s="1">
        <v>335.09</v>
      </c>
      <c r="CM38" s="2"/>
    </row>
    <row r="39" spans="1:91" x14ac:dyDescent="0.2">
      <c r="A39" s="2">
        <v>34737</v>
      </c>
      <c r="B39" s="5">
        <f t="shared" si="0"/>
        <v>2</v>
      </c>
      <c r="C39" s="1" t="s">
        <v>49</v>
      </c>
      <c r="D39" s="14">
        <v>0.92</v>
      </c>
      <c r="E39" s="14">
        <v>1</v>
      </c>
      <c r="F39" s="21">
        <v>1.07</v>
      </c>
      <c r="G39" s="7" t="s">
        <v>66</v>
      </c>
      <c r="H39" s="14">
        <v>1.24</v>
      </c>
      <c r="I39" s="14">
        <v>1.58</v>
      </c>
      <c r="J39" s="14" t="s">
        <v>66</v>
      </c>
      <c r="K39" s="14">
        <v>0.98</v>
      </c>
      <c r="L39" s="14" t="s">
        <v>66</v>
      </c>
      <c r="M39" s="14" t="s">
        <v>66</v>
      </c>
      <c r="N39" s="21">
        <v>1.03</v>
      </c>
      <c r="O39" s="14" t="s">
        <v>66</v>
      </c>
      <c r="P39" s="14">
        <v>1.36</v>
      </c>
      <c r="Q39" s="14">
        <v>0.83</v>
      </c>
      <c r="R39" s="24">
        <v>1.03</v>
      </c>
      <c r="S39" s="18" t="s">
        <v>66</v>
      </c>
      <c r="T39" s="18">
        <v>1.45</v>
      </c>
      <c r="U39" s="18">
        <v>1.36</v>
      </c>
      <c r="V39" s="18">
        <v>1.36</v>
      </c>
      <c r="W39" s="18">
        <v>1.35</v>
      </c>
      <c r="X39" s="14" t="s">
        <v>66</v>
      </c>
      <c r="AB39" s="3" t="s">
        <v>74</v>
      </c>
      <c r="AC39" s="1">
        <v>3.8800000000000001E-2</v>
      </c>
      <c r="AD39" s="1">
        <v>3.0000000000000001E-3</v>
      </c>
      <c r="AE39" s="1">
        <v>2.2000000000000001E-3</v>
      </c>
      <c r="CM39" s="2"/>
    </row>
    <row r="40" spans="1:91" x14ac:dyDescent="0.2">
      <c r="A40" s="2">
        <v>34738</v>
      </c>
      <c r="B40" s="5">
        <f t="shared" si="0"/>
        <v>2</v>
      </c>
      <c r="C40" s="1" t="s">
        <v>50</v>
      </c>
      <c r="D40" s="14">
        <v>0.93</v>
      </c>
      <c r="E40" s="14">
        <v>1.01</v>
      </c>
      <c r="F40" s="21">
        <v>1.07</v>
      </c>
      <c r="G40" s="7" t="s">
        <v>66</v>
      </c>
      <c r="H40" s="14">
        <v>1.26</v>
      </c>
      <c r="I40" s="14">
        <v>1.59</v>
      </c>
      <c r="J40" s="14" t="s">
        <v>66</v>
      </c>
      <c r="K40" s="14">
        <v>1.01</v>
      </c>
      <c r="L40" s="14" t="s">
        <v>66</v>
      </c>
      <c r="M40" s="14" t="s">
        <v>66</v>
      </c>
      <c r="N40" s="21">
        <v>1.04</v>
      </c>
      <c r="O40" s="14" t="s">
        <v>66</v>
      </c>
      <c r="P40" s="14">
        <v>1.36</v>
      </c>
      <c r="Q40" s="14">
        <v>0.83</v>
      </c>
      <c r="R40" s="24">
        <v>1.03</v>
      </c>
      <c r="S40" s="18" t="s">
        <v>66</v>
      </c>
      <c r="T40" s="18">
        <v>1.44</v>
      </c>
      <c r="U40" s="18">
        <v>1.34</v>
      </c>
      <c r="V40" s="18">
        <v>1.35</v>
      </c>
      <c r="W40" s="18">
        <v>1.33</v>
      </c>
      <c r="X40" s="14" t="s">
        <v>66</v>
      </c>
      <c r="AB40" s="3" t="s">
        <v>75</v>
      </c>
      <c r="AC40" s="1">
        <v>1.55E-2</v>
      </c>
      <c r="AD40" s="1">
        <v>5.7999999999999996E-3</v>
      </c>
      <c r="AE40" s="1">
        <v>2.2000000000000001E-3</v>
      </c>
      <c r="CM40" s="2"/>
    </row>
    <row r="41" spans="1:91" x14ac:dyDescent="0.2">
      <c r="A41" s="2">
        <v>34739</v>
      </c>
      <c r="B41" s="5">
        <f t="shared" si="0"/>
        <v>2</v>
      </c>
      <c r="C41" s="1" t="s">
        <v>51</v>
      </c>
      <c r="D41" s="14">
        <v>0.94</v>
      </c>
      <c r="E41" s="14">
        <v>1.05</v>
      </c>
      <c r="F41" s="21">
        <v>1.0900000000000001</v>
      </c>
      <c r="G41" s="7" t="s">
        <v>66</v>
      </c>
      <c r="H41" s="14">
        <v>1.31</v>
      </c>
      <c r="I41" s="14">
        <v>1.7</v>
      </c>
      <c r="J41" s="14" t="s">
        <v>66</v>
      </c>
      <c r="K41" s="14">
        <v>1.01</v>
      </c>
      <c r="L41" s="14" t="s">
        <v>66</v>
      </c>
      <c r="M41" s="14" t="s">
        <v>66</v>
      </c>
      <c r="N41" s="21">
        <v>1.04</v>
      </c>
      <c r="O41" s="14" t="s">
        <v>66</v>
      </c>
      <c r="P41" s="14">
        <v>1.36</v>
      </c>
      <c r="Q41" s="14">
        <v>0.83</v>
      </c>
      <c r="R41" s="24">
        <v>1.03</v>
      </c>
      <c r="S41" s="18" t="s">
        <v>66</v>
      </c>
      <c r="T41" s="18">
        <v>1.5</v>
      </c>
      <c r="U41" s="18">
        <v>1.37</v>
      </c>
      <c r="V41" s="18">
        <v>1.4</v>
      </c>
      <c r="W41" s="18">
        <v>1.37</v>
      </c>
      <c r="X41" s="14" t="s">
        <v>66</v>
      </c>
      <c r="AB41" s="3" t="s">
        <v>76</v>
      </c>
      <c r="AC41" s="1">
        <v>1.55E-2</v>
      </c>
      <c r="AD41" s="1">
        <v>1.49E-2</v>
      </c>
      <c r="AE41" s="1">
        <v>2.2000000000000001E-3</v>
      </c>
      <c r="CM41" s="2"/>
    </row>
    <row r="42" spans="1:91" x14ac:dyDescent="0.2">
      <c r="A42" s="2">
        <v>34740</v>
      </c>
      <c r="B42" s="5">
        <f t="shared" si="0"/>
        <v>2</v>
      </c>
      <c r="C42" s="1" t="s">
        <v>45</v>
      </c>
      <c r="D42" s="14">
        <v>1</v>
      </c>
      <c r="E42" s="14">
        <v>1.19</v>
      </c>
      <c r="F42" s="21">
        <v>1.1100000000000001</v>
      </c>
      <c r="G42" s="7" t="s">
        <v>66</v>
      </c>
      <c r="H42" s="14">
        <v>1.46</v>
      </c>
      <c r="I42" s="14">
        <v>1.75</v>
      </c>
      <c r="J42" s="14" t="s">
        <v>66</v>
      </c>
      <c r="K42" s="14">
        <v>1.1299999999999999</v>
      </c>
      <c r="L42" s="14" t="s">
        <v>66</v>
      </c>
      <c r="M42" s="14" t="s">
        <v>66</v>
      </c>
      <c r="N42" s="21">
        <v>1.17</v>
      </c>
      <c r="O42" s="14" t="s">
        <v>66</v>
      </c>
      <c r="P42" s="14">
        <v>1.51</v>
      </c>
      <c r="Q42" s="14">
        <v>0.86</v>
      </c>
      <c r="R42" s="24">
        <v>1.17</v>
      </c>
      <c r="S42" s="18" t="s">
        <v>66</v>
      </c>
      <c r="T42" s="18">
        <v>1.6</v>
      </c>
      <c r="U42" s="18">
        <v>1.48</v>
      </c>
      <c r="V42" s="18">
        <v>1.51</v>
      </c>
      <c r="W42" s="18">
        <v>1.5</v>
      </c>
      <c r="X42" s="14" t="s">
        <v>66</v>
      </c>
      <c r="AB42" s="3" t="s">
        <v>77</v>
      </c>
      <c r="AC42" s="1">
        <v>3.8800000000000001E-2</v>
      </c>
      <c r="AD42" s="1">
        <v>2.2100000000000002E-2</v>
      </c>
      <c r="AE42" s="1">
        <v>2.2000000000000001E-3</v>
      </c>
      <c r="CM42" s="2"/>
    </row>
    <row r="43" spans="1:91" x14ac:dyDescent="0.2">
      <c r="A43" s="2">
        <v>34741</v>
      </c>
      <c r="B43" s="5">
        <f t="shared" si="0"/>
        <v>2</v>
      </c>
      <c r="C43" s="1" t="s">
        <v>46</v>
      </c>
      <c r="D43" s="14">
        <v>1.05</v>
      </c>
      <c r="E43" s="14">
        <v>1.19</v>
      </c>
      <c r="F43" s="21">
        <v>1.1100000000000001</v>
      </c>
      <c r="G43" s="7" t="s">
        <v>66</v>
      </c>
      <c r="H43" s="14" t="s">
        <v>66</v>
      </c>
      <c r="I43" s="14">
        <v>1.75</v>
      </c>
      <c r="J43" s="14" t="s">
        <v>66</v>
      </c>
      <c r="K43" s="14">
        <v>1.1299999999999999</v>
      </c>
      <c r="L43" s="14" t="s">
        <v>66</v>
      </c>
      <c r="M43" s="14" t="s">
        <v>66</v>
      </c>
      <c r="N43" s="21">
        <v>1.17</v>
      </c>
      <c r="O43" s="14" t="s">
        <v>66</v>
      </c>
      <c r="P43" s="14">
        <v>1.51</v>
      </c>
      <c r="Q43" s="14">
        <v>0.86</v>
      </c>
      <c r="R43" s="24">
        <v>1.17</v>
      </c>
      <c r="S43" s="18" t="s">
        <v>66</v>
      </c>
      <c r="T43" s="18" t="s">
        <v>66</v>
      </c>
      <c r="U43" s="18">
        <v>1.48</v>
      </c>
      <c r="V43" s="18">
        <v>1.51</v>
      </c>
      <c r="W43" s="18">
        <v>1.5</v>
      </c>
      <c r="X43" s="14" t="s">
        <v>66</v>
      </c>
      <c r="AB43" s="3" t="s">
        <v>78</v>
      </c>
      <c r="AC43" s="1">
        <v>3.8800000000000001E-2</v>
      </c>
      <c r="AD43" s="1">
        <v>3.5799999999999998E-2</v>
      </c>
      <c r="AE43" s="1">
        <v>2.2000000000000001E-3</v>
      </c>
      <c r="CM43" s="2"/>
    </row>
    <row r="44" spans="1:91" x14ac:dyDescent="0.2">
      <c r="A44" s="2">
        <v>34742</v>
      </c>
      <c r="B44" s="5">
        <f t="shared" si="0"/>
        <v>2</v>
      </c>
      <c r="C44" s="1" t="s">
        <v>47</v>
      </c>
      <c r="D44" s="14">
        <v>1.05</v>
      </c>
      <c r="E44" s="14">
        <v>1.19</v>
      </c>
      <c r="F44" s="21">
        <v>1.1100000000000001</v>
      </c>
      <c r="G44" s="7" t="s">
        <v>66</v>
      </c>
      <c r="H44" s="14" t="s">
        <v>66</v>
      </c>
      <c r="I44" s="14">
        <v>1.75</v>
      </c>
      <c r="J44" s="14" t="s">
        <v>66</v>
      </c>
      <c r="K44" s="14">
        <v>1.1299999999999999</v>
      </c>
      <c r="L44" s="14" t="s">
        <v>66</v>
      </c>
      <c r="M44" s="14" t="s">
        <v>66</v>
      </c>
      <c r="N44" s="21">
        <v>1.17</v>
      </c>
      <c r="O44" s="14" t="s">
        <v>66</v>
      </c>
      <c r="P44" s="14">
        <v>1.51</v>
      </c>
      <c r="Q44" s="14">
        <v>0.86</v>
      </c>
      <c r="R44" s="24">
        <v>1.17</v>
      </c>
      <c r="S44" s="18" t="s">
        <v>66</v>
      </c>
      <c r="T44" s="18" t="s">
        <v>66</v>
      </c>
      <c r="U44" s="18">
        <v>1.48</v>
      </c>
      <c r="V44" s="18">
        <v>1.51</v>
      </c>
      <c r="W44" s="18">
        <v>1.5</v>
      </c>
      <c r="X44" s="14" t="s">
        <v>66</v>
      </c>
      <c r="AB44" s="3" t="s">
        <v>82</v>
      </c>
      <c r="AC44" s="1">
        <v>3.8800000000000001E-2</v>
      </c>
      <c r="AD44" s="1">
        <v>3.0999999999999999E-3</v>
      </c>
      <c r="AE44" s="1">
        <v>2.2000000000000001E-3</v>
      </c>
      <c r="CM44" s="2"/>
    </row>
    <row r="45" spans="1:91" x14ac:dyDescent="0.2">
      <c r="A45" s="2">
        <v>34743</v>
      </c>
      <c r="B45" s="5">
        <f t="shared" si="0"/>
        <v>2</v>
      </c>
      <c r="C45" s="1" t="s">
        <v>48</v>
      </c>
      <c r="D45" s="14">
        <v>1.05</v>
      </c>
      <c r="E45" s="14">
        <v>1.1200000000000001</v>
      </c>
      <c r="F45" s="21">
        <v>1.1599999999999999</v>
      </c>
      <c r="G45" s="7" t="s">
        <v>66</v>
      </c>
      <c r="H45" s="14">
        <v>1.27</v>
      </c>
      <c r="I45" s="14">
        <v>1.68</v>
      </c>
      <c r="J45" s="14" t="s">
        <v>66</v>
      </c>
      <c r="K45" s="14">
        <v>1.18</v>
      </c>
      <c r="L45" s="14" t="s">
        <v>66</v>
      </c>
      <c r="M45" s="14" t="s">
        <v>66</v>
      </c>
      <c r="N45" s="21">
        <v>1.1599999999999999</v>
      </c>
      <c r="O45" s="14" t="s">
        <v>66</v>
      </c>
      <c r="P45" s="14">
        <v>1.37</v>
      </c>
      <c r="Q45" s="14">
        <v>0.86</v>
      </c>
      <c r="R45" s="24">
        <v>1.17</v>
      </c>
      <c r="S45" s="18" t="s">
        <v>66</v>
      </c>
      <c r="T45" s="18">
        <v>1.47</v>
      </c>
      <c r="U45" s="18">
        <v>1.43</v>
      </c>
      <c r="V45" s="18">
        <v>1.44</v>
      </c>
      <c r="W45" s="18">
        <v>1.4</v>
      </c>
      <c r="X45" s="14" t="s">
        <v>66</v>
      </c>
      <c r="AB45" s="3" t="s">
        <v>1</v>
      </c>
      <c r="AC45" s="1">
        <v>3.78E-2</v>
      </c>
      <c r="AD45" s="1">
        <v>2.4500000000000001E-2</v>
      </c>
      <c r="CM45" s="2"/>
    </row>
    <row r="46" spans="1:91" x14ac:dyDescent="0.2">
      <c r="A46" s="2">
        <v>34744</v>
      </c>
      <c r="B46" s="5">
        <f t="shared" si="0"/>
        <v>2</v>
      </c>
      <c r="C46" s="1" t="s">
        <v>49</v>
      </c>
      <c r="D46" s="14">
        <v>1.3</v>
      </c>
      <c r="E46" s="14">
        <v>1.1200000000000001</v>
      </c>
      <c r="F46" s="21">
        <v>1.1000000000000001</v>
      </c>
      <c r="G46" s="7" t="s">
        <v>66</v>
      </c>
      <c r="H46" s="14">
        <v>1.21</v>
      </c>
      <c r="I46" s="14">
        <v>1.58</v>
      </c>
      <c r="J46" s="14" t="s">
        <v>66</v>
      </c>
      <c r="K46" s="14">
        <v>1.0900000000000001</v>
      </c>
      <c r="L46" s="14" t="s">
        <v>66</v>
      </c>
      <c r="M46" s="14" t="s">
        <v>66</v>
      </c>
      <c r="N46" s="21">
        <v>1.1100000000000001</v>
      </c>
      <c r="O46" s="14" t="s">
        <v>66</v>
      </c>
      <c r="P46" s="14">
        <v>1.31</v>
      </c>
      <c r="Q46" s="14">
        <v>0.85</v>
      </c>
      <c r="R46" s="24">
        <v>1.1200000000000001</v>
      </c>
      <c r="S46" s="18" t="s">
        <v>66</v>
      </c>
      <c r="T46" s="18">
        <v>1.4</v>
      </c>
      <c r="U46" s="18">
        <v>1.33</v>
      </c>
      <c r="V46" s="18">
        <v>1.29</v>
      </c>
      <c r="W46" s="18">
        <v>1.32</v>
      </c>
      <c r="X46" s="14" t="s">
        <v>66</v>
      </c>
      <c r="AB46" s="3" t="s">
        <v>3</v>
      </c>
      <c r="AC46" s="1">
        <v>1.5599999999999999E-2</v>
      </c>
      <c r="AD46" s="1">
        <v>0</v>
      </c>
      <c r="CM46" s="2"/>
    </row>
    <row r="47" spans="1:91" x14ac:dyDescent="0.2">
      <c r="A47" s="2">
        <v>34745</v>
      </c>
      <c r="B47" s="5">
        <f t="shared" si="0"/>
        <v>2</v>
      </c>
      <c r="C47" s="1" t="s">
        <v>50</v>
      </c>
      <c r="D47" s="14">
        <v>0.96</v>
      </c>
      <c r="E47" s="14">
        <v>1.1000000000000001</v>
      </c>
      <c r="F47" s="21">
        <v>1.1000000000000001</v>
      </c>
      <c r="G47" s="7" t="s">
        <v>66</v>
      </c>
      <c r="H47" s="14">
        <v>1.19</v>
      </c>
      <c r="I47" s="14">
        <v>1.53</v>
      </c>
      <c r="J47" s="14" t="s">
        <v>66</v>
      </c>
      <c r="K47" s="14">
        <v>1.1000000000000001</v>
      </c>
      <c r="L47" s="14" t="s">
        <v>66</v>
      </c>
      <c r="M47" s="14" t="s">
        <v>66</v>
      </c>
      <c r="N47" s="21">
        <v>1.1100000000000001</v>
      </c>
      <c r="O47" s="14" t="s">
        <v>66</v>
      </c>
      <c r="P47" s="14">
        <v>1.25</v>
      </c>
      <c r="Q47" s="14">
        <v>0.85</v>
      </c>
      <c r="R47" s="24">
        <v>1.0900000000000001</v>
      </c>
      <c r="S47" s="18" t="s">
        <v>66</v>
      </c>
      <c r="T47" s="18">
        <v>1.39</v>
      </c>
      <c r="U47" s="18">
        <v>1.28</v>
      </c>
      <c r="V47" s="18">
        <v>1.22</v>
      </c>
      <c r="W47" s="18">
        <v>1.28</v>
      </c>
      <c r="X47" s="14" t="s">
        <v>66</v>
      </c>
      <c r="CM47" s="2"/>
    </row>
    <row r="48" spans="1:91" x14ac:dyDescent="0.2">
      <c r="A48" s="2">
        <v>34746</v>
      </c>
      <c r="B48" s="5">
        <f t="shared" si="0"/>
        <v>2</v>
      </c>
      <c r="C48" s="1" t="s">
        <v>51</v>
      </c>
      <c r="D48" s="14">
        <v>0.98</v>
      </c>
      <c r="E48" s="14">
        <v>1.05</v>
      </c>
      <c r="F48" s="21">
        <v>1.05</v>
      </c>
      <c r="G48" s="7" t="s">
        <v>66</v>
      </c>
      <c r="H48" s="14">
        <v>1.17</v>
      </c>
      <c r="I48" s="14">
        <v>1.52</v>
      </c>
      <c r="J48" s="14" t="s">
        <v>66</v>
      </c>
      <c r="K48" s="14">
        <v>1.05</v>
      </c>
      <c r="L48" s="14" t="s">
        <v>66</v>
      </c>
      <c r="M48" s="14" t="s">
        <v>66</v>
      </c>
      <c r="N48" s="21">
        <v>1.1100000000000001</v>
      </c>
      <c r="O48" s="14" t="s">
        <v>66</v>
      </c>
      <c r="P48" s="14">
        <v>1.27</v>
      </c>
      <c r="Q48" s="14">
        <v>0.85</v>
      </c>
      <c r="R48" s="24">
        <v>1.06</v>
      </c>
      <c r="S48" s="18" t="s">
        <v>66</v>
      </c>
      <c r="T48" s="18">
        <v>1.37</v>
      </c>
      <c r="U48" s="18">
        <v>1.25</v>
      </c>
      <c r="V48" s="18">
        <v>1.2</v>
      </c>
      <c r="W48" s="18">
        <v>1.25</v>
      </c>
      <c r="X48" s="14" t="s">
        <v>66</v>
      </c>
      <c r="CM48" s="2"/>
    </row>
    <row r="49" spans="1:91" x14ac:dyDescent="0.2">
      <c r="A49" s="2">
        <v>34747</v>
      </c>
      <c r="B49" s="5">
        <f t="shared" si="0"/>
        <v>2</v>
      </c>
      <c r="C49" s="1" t="s">
        <v>45</v>
      </c>
      <c r="D49" s="14">
        <v>0.98</v>
      </c>
      <c r="E49" s="14">
        <v>1.05</v>
      </c>
      <c r="F49" s="21">
        <v>1.05</v>
      </c>
      <c r="G49" s="7" t="s">
        <v>66</v>
      </c>
      <c r="H49" s="14">
        <v>1.2</v>
      </c>
      <c r="I49" s="14">
        <v>1.55</v>
      </c>
      <c r="J49" s="14" t="s">
        <v>66</v>
      </c>
      <c r="K49" s="14">
        <v>1.06</v>
      </c>
      <c r="L49" s="14" t="s">
        <v>66</v>
      </c>
      <c r="M49" s="14" t="s">
        <v>66</v>
      </c>
      <c r="N49" s="21">
        <v>1.06</v>
      </c>
      <c r="O49" s="14" t="s">
        <v>66</v>
      </c>
      <c r="P49" s="14">
        <v>1.27</v>
      </c>
      <c r="Q49" s="14">
        <v>0.88</v>
      </c>
      <c r="R49" s="24">
        <v>1.06</v>
      </c>
      <c r="S49" s="18" t="s">
        <v>66</v>
      </c>
      <c r="T49" s="18">
        <v>1.4</v>
      </c>
      <c r="U49" s="18">
        <v>1.25</v>
      </c>
      <c r="V49" s="18">
        <v>1.17</v>
      </c>
      <c r="W49" s="18">
        <v>1.25</v>
      </c>
      <c r="X49" s="14" t="s">
        <v>66</v>
      </c>
      <c r="CM49" s="2"/>
    </row>
    <row r="50" spans="1:91" x14ac:dyDescent="0.2">
      <c r="A50" s="2">
        <v>34748</v>
      </c>
      <c r="B50" s="5">
        <f t="shared" si="0"/>
        <v>2</v>
      </c>
      <c r="C50" s="1" t="s">
        <v>46</v>
      </c>
      <c r="D50" s="14">
        <v>0.99</v>
      </c>
      <c r="E50" s="14">
        <v>1.05</v>
      </c>
      <c r="F50" s="21">
        <v>1.05</v>
      </c>
      <c r="G50" s="7" t="s">
        <v>66</v>
      </c>
      <c r="H50" s="14" t="s">
        <v>66</v>
      </c>
      <c r="I50" s="14">
        <v>1.55</v>
      </c>
      <c r="J50" s="14" t="s">
        <v>66</v>
      </c>
      <c r="K50" s="14">
        <v>1.06</v>
      </c>
      <c r="L50" s="14" t="s">
        <v>66</v>
      </c>
      <c r="M50" s="14" t="s">
        <v>66</v>
      </c>
      <c r="N50" s="21">
        <v>1.06</v>
      </c>
      <c r="O50" s="14" t="s">
        <v>66</v>
      </c>
      <c r="P50" s="14">
        <v>1.27</v>
      </c>
      <c r="Q50" s="14">
        <v>0.88</v>
      </c>
      <c r="R50" s="24">
        <v>1.06</v>
      </c>
      <c r="S50" s="18" t="s">
        <v>66</v>
      </c>
      <c r="T50" s="18" t="s">
        <v>66</v>
      </c>
      <c r="U50" s="18">
        <v>1.25</v>
      </c>
      <c r="V50" s="18">
        <v>1.17</v>
      </c>
      <c r="W50" s="18">
        <v>1.25</v>
      </c>
      <c r="X50" s="14" t="s">
        <v>66</v>
      </c>
      <c r="CM50" s="2"/>
    </row>
    <row r="51" spans="1:91" x14ac:dyDescent="0.2">
      <c r="A51" s="2">
        <v>34749</v>
      </c>
      <c r="B51" s="5">
        <f t="shared" si="0"/>
        <v>2</v>
      </c>
      <c r="C51" s="1" t="s">
        <v>47</v>
      </c>
      <c r="D51" s="14">
        <v>0.99</v>
      </c>
      <c r="E51" s="14">
        <v>1.05</v>
      </c>
      <c r="F51" s="21">
        <v>1.05</v>
      </c>
      <c r="G51" s="7" t="s">
        <v>66</v>
      </c>
      <c r="H51" s="14" t="s">
        <v>66</v>
      </c>
      <c r="I51" s="14">
        <v>1.55</v>
      </c>
      <c r="J51" s="14" t="s">
        <v>66</v>
      </c>
      <c r="K51" s="14">
        <v>1.06</v>
      </c>
      <c r="L51" s="14" t="s">
        <v>66</v>
      </c>
      <c r="M51" s="14" t="s">
        <v>66</v>
      </c>
      <c r="N51" s="21">
        <v>1.06</v>
      </c>
      <c r="O51" s="14" t="s">
        <v>66</v>
      </c>
      <c r="P51" s="14">
        <v>1.27</v>
      </c>
      <c r="Q51" s="14">
        <v>0.88</v>
      </c>
      <c r="R51" s="24">
        <v>1.06</v>
      </c>
      <c r="S51" s="18" t="s">
        <v>66</v>
      </c>
      <c r="T51" s="18" t="s">
        <v>66</v>
      </c>
      <c r="U51" s="18">
        <v>1.25</v>
      </c>
      <c r="V51" s="18">
        <v>1.17</v>
      </c>
      <c r="W51" s="18">
        <v>1.25</v>
      </c>
      <c r="X51" s="14" t="s">
        <v>66</v>
      </c>
      <c r="CM51" s="2"/>
    </row>
    <row r="52" spans="1:91" x14ac:dyDescent="0.2">
      <c r="A52" s="2">
        <v>34750</v>
      </c>
      <c r="B52" s="5">
        <f t="shared" si="0"/>
        <v>2</v>
      </c>
      <c r="C52" s="1" t="s">
        <v>48</v>
      </c>
      <c r="D52" s="14">
        <v>0.99</v>
      </c>
      <c r="E52" s="14" t="s">
        <v>66</v>
      </c>
      <c r="F52" s="21" t="s">
        <v>66</v>
      </c>
      <c r="G52" s="7" t="s">
        <v>66</v>
      </c>
      <c r="H52" s="14" t="s">
        <v>66</v>
      </c>
      <c r="I52" s="14" t="s">
        <v>66</v>
      </c>
      <c r="J52" s="14" t="s">
        <v>66</v>
      </c>
      <c r="K52" s="14" t="s">
        <v>66</v>
      </c>
      <c r="L52" s="14" t="s">
        <v>66</v>
      </c>
      <c r="M52" s="14" t="s">
        <v>66</v>
      </c>
      <c r="N52" s="21" t="s">
        <v>66</v>
      </c>
      <c r="O52" s="14" t="s">
        <v>66</v>
      </c>
      <c r="P52" s="14" t="s">
        <v>66</v>
      </c>
      <c r="Q52" s="14" t="s">
        <v>66</v>
      </c>
      <c r="R52" s="24" t="s">
        <v>66</v>
      </c>
      <c r="S52" s="18" t="s">
        <v>66</v>
      </c>
      <c r="T52" s="18" t="s">
        <v>66</v>
      </c>
      <c r="U52" s="18" t="s">
        <v>66</v>
      </c>
      <c r="V52" s="18" t="s">
        <v>66</v>
      </c>
      <c r="W52" s="18" t="s">
        <v>66</v>
      </c>
      <c r="X52" s="14" t="s">
        <v>66</v>
      </c>
      <c r="CM52" s="2"/>
    </row>
    <row r="53" spans="1:91" x14ac:dyDescent="0.2">
      <c r="A53" s="2">
        <v>34751</v>
      </c>
      <c r="B53" s="5">
        <f t="shared" si="0"/>
        <v>2</v>
      </c>
      <c r="C53" s="1" t="s">
        <v>49</v>
      </c>
      <c r="D53" s="14">
        <v>0.99</v>
      </c>
      <c r="E53" s="14">
        <v>1.02</v>
      </c>
      <c r="F53" s="21">
        <v>1.05</v>
      </c>
      <c r="G53" s="7" t="s">
        <v>66</v>
      </c>
      <c r="H53" s="14">
        <v>1.18</v>
      </c>
      <c r="I53" s="14">
        <v>1.55</v>
      </c>
      <c r="J53" s="14" t="s">
        <v>66</v>
      </c>
      <c r="K53" s="14">
        <v>1.03</v>
      </c>
      <c r="L53" s="14" t="s">
        <v>66</v>
      </c>
      <c r="M53" s="14" t="s">
        <v>66</v>
      </c>
      <c r="N53" s="21">
        <v>1.05</v>
      </c>
      <c r="O53" s="14" t="s">
        <v>66</v>
      </c>
      <c r="P53" s="14">
        <v>1.27</v>
      </c>
      <c r="Q53" s="14">
        <v>0.88</v>
      </c>
      <c r="R53" s="24">
        <v>1.06</v>
      </c>
      <c r="S53" s="18" t="s">
        <v>66</v>
      </c>
      <c r="T53" s="18">
        <v>1.4</v>
      </c>
      <c r="U53" s="18">
        <v>1.28</v>
      </c>
      <c r="V53" s="18">
        <v>1.21</v>
      </c>
      <c r="W53" s="18">
        <v>1.27</v>
      </c>
      <c r="X53" s="14" t="s">
        <v>66</v>
      </c>
      <c r="CM53" s="2"/>
    </row>
    <row r="54" spans="1:91" x14ac:dyDescent="0.2">
      <c r="A54" s="2">
        <v>34752</v>
      </c>
      <c r="B54" s="5">
        <f t="shared" si="0"/>
        <v>2</v>
      </c>
      <c r="C54" s="1" t="s">
        <v>50</v>
      </c>
      <c r="D54" s="14">
        <v>0.97</v>
      </c>
      <c r="E54" s="14">
        <v>1.03</v>
      </c>
      <c r="F54" s="21">
        <v>1.05</v>
      </c>
      <c r="G54" s="7" t="s">
        <v>66</v>
      </c>
      <c r="H54" s="14">
        <v>1.19</v>
      </c>
      <c r="I54" s="14">
        <v>1.56</v>
      </c>
      <c r="J54" s="14" t="s">
        <v>66</v>
      </c>
      <c r="K54" s="14">
        <v>1.05</v>
      </c>
      <c r="L54" s="14" t="s">
        <v>66</v>
      </c>
      <c r="M54" s="14" t="s">
        <v>66</v>
      </c>
      <c r="N54" s="21">
        <v>1.05</v>
      </c>
      <c r="O54" s="14" t="s">
        <v>66</v>
      </c>
      <c r="P54" s="14">
        <v>1.29</v>
      </c>
      <c r="Q54" s="14">
        <v>0.84</v>
      </c>
      <c r="R54" s="24">
        <v>1.06</v>
      </c>
      <c r="S54" s="18" t="s">
        <v>66</v>
      </c>
      <c r="T54" s="18">
        <v>1.41</v>
      </c>
      <c r="U54" s="18">
        <v>1.28</v>
      </c>
      <c r="V54" s="18">
        <v>1.2</v>
      </c>
      <c r="W54" s="18">
        <v>1.27</v>
      </c>
      <c r="X54" s="14" t="s">
        <v>66</v>
      </c>
      <c r="CM54" s="2"/>
    </row>
    <row r="55" spans="1:91" x14ac:dyDescent="0.2">
      <c r="A55" s="2">
        <v>34753</v>
      </c>
      <c r="B55" s="5">
        <f t="shared" si="0"/>
        <v>2</v>
      </c>
      <c r="C55" s="1" t="s">
        <v>51</v>
      </c>
      <c r="D55" s="14">
        <v>0.99</v>
      </c>
      <c r="E55" s="14">
        <v>1</v>
      </c>
      <c r="F55" s="21">
        <v>1.05</v>
      </c>
      <c r="G55" s="7" t="s">
        <v>66</v>
      </c>
      <c r="H55" s="14">
        <v>1.18</v>
      </c>
      <c r="I55" s="14">
        <v>1.58</v>
      </c>
      <c r="J55" s="14" t="s">
        <v>66</v>
      </c>
      <c r="K55" s="14">
        <v>1.05</v>
      </c>
      <c r="L55" s="14" t="s">
        <v>66</v>
      </c>
      <c r="M55" s="14" t="s">
        <v>66</v>
      </c>
      <c r="N55" s="21">
        <v>1.0900000000000001</v>
      </c>
      <c r="O55" s="14" t="s">
        <v>66</v>
      </c>
      <c r="P55" s="14">
        <v>1.3</v>
      </c>
      <c r="Q55" s="14">
        <v>0.84</v>
      </c>
      <c r="R55" s="24">
        <v>1.06</v>
      </c>
      <c r="S55" s="18" t="s">
        <v>66</v>
      </c>
      <c r="T55" s="18">
        <v>1.41</v>
      </c>
      <c r="U55" s="18">
        <v>1.3</v>
      </c>
      <c r="V55" s="18">
        <v>1.22</v>
      </c>
      <c r="W55" s="18">
        <v>1.28</v>
      </c>
      <c r="X55" s="14" t="s">
        <v>66</v>
      </c>
      <c r="CM55" s="2"/>
    </row>
    <row r="56" spans="1:91" x14ac:dyDescent="0.2">
      <c r="A56" s="2">
        <v>34754</v>
      </c>
      <c r="B56" s="5">
        <f t="shared" si="0"/>
        <v>2</v>
      </c>
      <c r="C56" s="1" t="s">
        <v>45</v>
      </c>
      <c r="D56" s="14">
        <v>0.97</v>
      </c>
      <c r="E56" s="14">
        <v>1</v>
      </c>
      <c r="F56" s="21">
        <v>1.05</v>
      </c>
      <c r="G56" s="7" t="s">
        <v>66</v>
      </c>
      <c r="H56" s="14">
        <v>1.19</v>
      </c>
      <c r="I56" s="14">
        <v>1.56</v>
      </c>
      <c r="J56" s="14" t="s">
        <v>66</v>
      </c>
      <c r="K56" s="14">
        <v>1.05</v>
      </c>
      <c r="L56" s="14" t="s">
        <v>66</v>
      </c>
      <c r="M56" s="14" t="s">
        <v>66</v>
      </c>
      <c r="N56" s="21">
        <v>1.0900000000000001</v>
      </c>
      <c r="O56" s="14" t="s">
        <v>66</v>
      </c>
      <c r="P56" s="14">
        <v>1.28</v>
      </c>
      <c r="Q56" s="14">
        <v>0.84</v>
      </c>
      <c r="R56" s="24">
        <v>1.06</v>
      </c>
      <c r="S56" s="18" t="s">
        <v>66</v>
      </c>
      <c r="T56" s="18">
        <v>1.44</v>
      </c>
      <c r="U56" s="18">
        <v>1.28</v>
      </c>
      <c r="V56" s="18">
        <v>1.22</v>
      </c>
      <c r="W56" s="18">
        <v>1.27</v>
      </c>
      <c r="X56" s="14" t="s">
        <v>66</v>
      </c>
      <c r="CM56" s="2"/>
    </row>
    <row r="57" spans="1:91" x14ac:dyDescent="0.2">
      <c r="A57" s="2">
        <v>34755</v>
      </c>
      <c r="B57" s="5">
        <f t="shared" si="0"/>
        <v>2</v>
      </c>
      <c r="C57" s="1" t="s">
        <v>46</v>
      </c>
      <c r="D57" s="14">
        <v>0.98</v>
      </c>
      <c r="E57" s="14">
        <v>1</v>
      </c>
      <c r="F57" s="21">
        <v>1.05</v>
      </c>
      <c r="G57" s="7" t="s">
        <v>66</v>
      </c>
      <c r="H57" s="14" t="s">
        <v>66</v>
      </c>
      <c r="I57" s="14">
        <v>1.56</v>
      </c>
      <c r="J57" s="14" t="s">
        <v>66</v>
      </c>
      <c r="K57" s="14">
        <v>1.05</v>
      </c>
      <c r="L57" s="14" t="s">
        <v>66</v>
      </c>
      <c r="M57" s="14" t="s">
        <v>66</v>
      </c>
      <c r="N57" s="21">
        <v>1.0900000000000001</v>
      </c>
      <c r="O57" s="14" t="s">
        <v>66</v>
      </c>
      <c r="P57" s="14">
        <v>1.28</v>
      </c>
      <c r="Q57" s="14">
        <v>0.84</v>
      </c>
      <c r="R57" s="24">
        <v>1.06</v>
      </c>
      <c r="S57" s="18" t="s">
        <v>66</v>
      </c>
      <c r="T57" s="18" t="s">
        <v>66</v>
      </c>
      <c r="U57" s="18">
        <v>1.28</v>
      </c>
      <c r="V57" s="18">
        <v>1.22</v>
      </c>
      <c r="W57" s="18">
        <v>1.27</v>
      </c>
      <c r="X57" s="14" t="s">
        <v>66</v>
      </c>
      <c r="CM57" s="2"/>
    </row>
    <row r="58" spans="1:91" x14ac:dyDescent="0.2">
      <c r="A58" s="2">
        <v>34756</v>
      </c>
      <c r="B58" s="5">
        <f t="shared" si="0"/>
        <v>2</v>
      </c>
      <c r="C58" s="1" t="s">
        <v>47</v>
      </c>
      <c r="D58" s="14">
        <v>0.98</v>
      </c>
      <c r="E58" s="14">
        <v>1</v>
      </c>
      <c r="F58" s="21">
        <v>1.05</v>
      </c>
      <c r="G58" s="7" t="s">
        <v>66</v>
      </c>
      <c r="H58" s="14" t="s">
        <v>66</v>
      </c>
      <c r="I58" s="14">
        <v>1.56</v>
      </c>
      <c r="J58" s="14" t="s">
        <v>66</v>
      </c>
      <c r="K58" s="14">
        <v>1.05</v>
      </c>
      <c r="L58" s="14" t="s">
        <v>66</v>
      </c>
      <c r="M58" s="14" t="s">
        <v>66</v>
      </c>
      <c r="N58" s="21">
        <v>1.0900000000000001</v>
      </c>
      <c r="O58" s="14" t="s">
        <v>66</v>
      </c>
      <c r="P58" s="14">
        <v>1.28</v>
      </c>
      <c r="Q58" s="14">
        <v>0.84</v>
      </c>
      <c r="R58" s="24">
        <v>1.06</v>
      </c>
      <c r="S58" s="18" t="s">
        <v>66</v>
      </c>
      <c r="T58" s="18" t="s">
        <v>66</v>
      </c>
      <c r="U58" s="18">
        <v>1.28</v>
      </c>
      <c r="V58" s="18">
        <v>1.22</v>
      </c>
      <c r="W58" s="18">
        <v>1.27</v>
      </c>
      <c r="X58" s="14" t="s">
        <v>66</v>
      </c>
      <c r="CM58" s="2"/>
    </row>
    <row r="59" spans="1:91" x14ac:dyDescent="0.2">
      <c r="A59" s="2">
        <v>34757</v>
      </c>
      <c r="B59" s="5">
        <f t="shared" si="0"/>
        <v>2</v>
      </c>
      <c r="C59" s="1" t="s">
        <v>48</v>
      </c>
      <c r="D59" s="14">
        <v>0.98</v>
      </c>
      <c r="E59" s="14">
        <v>1</v>
      </c>
      <c r="F59" s="21">
        <v>1.05</v>
      </c>
      <c r="G59" s="7" t="s">
        <v>66</v>
      </c>
      <c r="H59" s="14">
        <v>1.19</v>
      </c>
      <c r="I59" s="14">
        <v>1.56</v>
      </c>
      <c r="J59" s="14" t="s">
        <v>66</v>
      </c>
      <c r="K59" s="14">
        <v>1.05</v>
      </c>
      <c r="L59" s="14" t="s">
        <v>66</v>
      </c>
      <c r="M59" s="14" t="s">
        <v>66</v>
      </c>
      <c r="N59" s="21">
        <v>1.0900000000000001</v>
      </c>
      <c r="O59" s="14" t="s">
        <v>66</v>
      </c>
      <c r="P59" s="14">
        <v>1.28</v>
      </c>
      <c r="Q59" s="14">
        <v>0.88</v>
      </c>
      <c r="R59" s="24">
        <v>1.06</v>
      </c>
      <c r="S59" s="18" t="s">
        <v>66</v>
      </c>
      <c r="T59" s="18">
        <v>1.43</v>
      </c>
      <c r="U59" s="18">
        <v>1.31</v>
      </c>
      <c r="V59" s="18">
        <v>1.32</v>
      </c>
      <c r="W59" s="18">
        <v>1.29</v>
      </c>
      <c r="X59" s="14" t="s">
        <v>66</v>
      </c>
      <c r="CM59" s="2"/>
    </row>
    <row r="60" spans="1:91" x14ac:dyDescent="0.2">
      <c r="A60" s="2">
        <v>34758</v>
      </c>
      <c r="B60" s="5">
        <f t="shared" si="0"/>
        <v>2</v>
      </c>
      <c r="C60" s="1" t="s">
        <v>49</v>
      </c>
      <c r="D60" s="14">
        <v>1</v>
      </c>
      <c r="E60" s="14">
        <v>1</v>
      </c>
      <c r="F60" s="21">
        <v>1.06</v>
      </c>
      <c r="G60" s="7" t="s">
        <v>66</v>
      </c>
      <c r="H60" s="14">
        <v>1.28</v>
      </c>
      <c r="I60" s="14">
        <v>1.5</v>
      </c>
      <c r="J60" s="14" t="s">
        <v>66</v>
      </c>
      <c r="K60" s="14">
        <v>1.06</v>
      </c>
      <c r="L60" s="14" t="s">
        <v>66</v>
      </c>
      <c r="M60" s="14" t="s">
        <v>66</v>
      </c>
      <c r="N60" s="21">
        <v>1.05</v>
      </c>
      <c r="O60" s="14" t="s">
        <v>66</v>
      </c>
      <c r="P60" s="14">
        <v>1.26</v>
      </c>
      <c r="Q60" s="14">
        <v>0.8</v>
      </c>
      <c r="R60" s="24">
        <v>1.06</v>
      </c>
      <c r="S60" s="18" t="s">
        <v>66</v>
      </c>
      <c r="T60" s="18">
        <v>1.4</v>
      </c>
      <c r="U60" s="18">
        <v>1.26</v>
      </c>
      <c r="V60" s="18">
        <v>1.42</v>
      </c>
      <c r="W60" s="18">
        <v>1.28</v>
      </c>
      <c r="X60" s="14" t="s">
        <v>66</v>
      </c>
      <c r="CM60" s="2"/>
    </row>
    <row r="61" spans="1:91" x14ac:dyDescent="0.2">
      <c r="A61" s="2">
        <v>34759</v>
      </c>
      <c r="B61" s="5">
        <f t="shared" si="0"/>
        <v>3</v>
      </c>
      <c r="C61" s="1" t="s">
        <v>50</v>
      </c>
      <c r="D61" s="14">
        <v>1</v>
      </c>
      <c r="E61" s="14">
        <v>1.02</v>
      </c>
      <c r="F61" s="21">
        <v>1.1100000000000001</v>
      </c>
      <c r="G61" s="7" t="s">
        <v>66</v>
      </c>
      <c r="H61" s="14">
        <v>1.35</v>
      </c>
      <c r="I61" s="14">
        <v>1.51</v>
      </c>
      <c r="J61" s="14" t="s">
        <v>66</v>
      </c>
      <c r="K61" s="14">
        <v>1.06</v>
      </c>
      <c r="L61" s="14" t="s">
        <v>66</v>
      </c>
      <c r="M61" s="14" t="s">
        <v>66</v>
      </c>
      <c r="N61" s="21">
        <v>1.05</v>
      </c>
      <c r="O61" s="14" t="s">
        <v>66</v>
      </c>
      <c r="P61" s="14">
        <v>1.45</v>
      </c>
      <c r="Q61" s="14">
        <v>0.89</v>
      </c>
      <c r="R61" s="24">
        <v>1.06</v>
      </c>
      <c r="S61" s="18" t="s">
        <v>66</v>
      </c>
      <c r="T61" s="18">
        <v>1.45</v>
      </c>
      <c r="U61" s="18">
        <v>1.38</v>
      </c>
      <c r="V61" s="18">
        <v>1.44</v>
      </c>
      <c r="W61" s="18">
        <v>1.36</v>
      </c>
      <c r="X61" s="14" t="s">
        <v>66</v>
      </c>
      <c r="CM61" s="2"/>
    </row>
    <row r="62" spans="1:91" x14ac:dyDescent="0.2">
      <c r="A62" s="2">
        <v>34760</v>
      </c>
      <c r="B62" s="5">
        <f t="shared" si="0"/>
        <v>3</v>
      </c>
      <c r="C62" s="1" t="s">
        <v>51</v>
      </c>
      <c r="D62" s="14">
        <v>1.05</v>
      </c>
      <c r="E62" s="14">
        <v>1.02</v>
      </c>
      <c r="F62" s="21">
        <v>1.1100000000000001</v>
      </c>
      <c r="G62" s="7" t="s">
        <v>66</v>
      </c>
      <c r="H62" s="14">
        <v>1.36</v>
      </c>
      <c r="I62" s="14">
        <v>1.57</v>
      </c>
      <c r="J62" s="14" t="s">
        <v>66</v>
      </c>
      <c r="K62" s="14">
        <v>1.06</v>
      </c>
      <c r="L62" s="14" t="s">
        <v>66</v>
      </c>
      <c r="M62" s="14" t="s">
        <v>66</v>
      </c>
      <c r="N62" s="21">
        <v>1.06</v>
      </c>
      <c r="O62" s="14" t="s">
        <v>66</v>
      </c>
      <c r="P62" s="14">
        <v>1.48</v>
      </c>
      <c r="Q62" s="14">
        <v>0.87</v>
      </c>
      <c r="R62" s="24">
        <v>1.06</v>
      </c>
      <c r="S62" s="18" t="s">
        <v>66</v>
      </c>
      <c r="T62" s="18">
        <v>1.47</v>
      </c>
      <c r="U62" s="18">
        <v>1.38</v>
      </c>
      <c r="V62" s="18">
        <v>1.38</v>
      </c>
      <c r="W62" s="18">
        <v>1.38</v>
      </c>
      <c r="X62" s="14" t="s">
        <v>66</v>
      </c>
      <c r="CM62" s="2"/>
    </row>
    <row r="63" spans="1:91" x14ac:dyDescent="0.2">
      <c r="A63" s="2">
        <v>34761</v>
      </c>
      <c r="B63" s="5">
        <f t="shared" si="0"/>
        <v>3</v>
      </c>
      <c r="C63" s="1" t="s">
        <v>45</v>
      </c>
      <c r="D63" s="14">
        <v>1.05</v>
      </c>
      <c r="E63" s="14">
        <v>1.07</v>
      </c>
      <c r="F63" s="21">
        <v>1.1100000000000001</v>
      </c>
      <c r="G63" s="7" t="s">
        <v>66</v>
      </c>
      <c r="H63" s="14">
        <v>1.34</v>
      </c>
      <c r="I63" s="14">
        <v>1.6</v>
      </c>
      <c r="J63" s="14" t="s">
        <v>66</v>
      </c>
      <c r="K63" s="14">
        <v>1.06</v>
      </c>
      <c r="L63" s="14" t="s">
        <v>66</v>
      </c>
      <c r="M63" s="14" t="s">
        <v>66</v>
      </c>
      <c r="N63" s="21">
        <v>1.06</v>
      </c>
      <c r="O63" s="14" t="s">
        <v>66</v>
      </c>
      <c r="P63" s="14">
        <v>1.46</v>
      </c>
      <c r="Q63" s="14">
        <v>0.89</v>
      </c>
      <c r="R63" s="24">
        <v>1.06</v>
      </c>
      <c r="S63" s="18" t="s">
        <v>66</v>
      </c>
      <c r="T63" s="18">
        <v>1.5</v>
      </c>
      <c r="U63" s="18">
        <v>1.38</v>
      </c>
      <c r="V63" s="18">
        <v>1.35</v>
      </c>
      <c r="W63" s="18">
        <v>1.38</v>
      </c>
      <c r="X63" s="14" t="s">
        <v>66</v>
      </c>
      <c r="CM63" s="2"/>
    </row>
    <row r="64" spans="1:91" x14ac:dyDescent="0.2">
      <c r="A64" s="2">
        <v>34762</v>
      </c>
      <c r="B64" s="5">
        <f t="shared" si="0"/>
        <v>3</v>
      </c>
      <c r="C64" s="1" t="s">
        <v>46</v>
      </c>
      <c r="D64" s="14">
        <v>1.1200000000000001</v>
      </c>
      <c r="E64" s="14">
        <v>1.07</v>
      </c>
      <c r="F64" s="21">
        <v>1.1100000000000001</v>
      </c>
      <c r="G64" s="7" t="s">
        <v>66</v>
      </c>
      <c r="H64" s="14" t="s">
        <v>66</v>
      </c>
      <c r="I64" s="14">
        <v>1.6</v>
      </c>
      <c r="J64" s="14" t="s">
        <v>66</v>
      </c>
      <c r="K64" s="14">
        <v>1.06</v>
      </c>
      <c r="L64" s="14" t="s">
        <v>66</v>
      </c>
      <c r="M64" s="14" t="s">
        <v>66</v>
      </c>
      <c r="N64" s="21">
        <v>1.06</v>
      </c>
      <c r="O64" s="14" t="s">
        <v>66</v>
      </c>
      <c r="P64" s="14">
        <v>1.46</v>
      </c>
      <c r="Q64" s="14">
        <v>0.89</v>
      </c>
      <c r="R64" s="24">
        <v>1.06</v>
      </c>
      <c r="S64" s="18" t="s">
        <v>66</v>
      </c>
      <c r="T64" s="18" t="s">
        <v>66</v>
      </c>
      <c r="U64" s="18">
        <v>1.38</v>
      </c>
      <c r="V64" s="18">
        <v>1.35</v>
      </c>
      <c r="W64" s="18">
        <v>1.38</v>
      </c>
      <c r="X64" s="14" t="s">
        <v>66</v>
      </c>
      <c r="CM64" s="2"/>
    </row>
    <row r="65" spans="1:91" x14ac:dyDescent="0.2">
      <c r="A65" s="2">
        <v>34763</v>
      </c>
      <c r="B65" s="5">
        <f t="shared" si="0"/>
        <v>3</v>
      </c>
      <c r="C65" s="1" t="s">
        <v>47</v>
      </c>
      <c r="D65" s="14">
        <v>1.1200000000000001</v>
      </c>
      <c r="E65" s="14">
        <v>1.07</v>
      </c>
      <c r="F65" s="21">
        <v>1.1100000000000001</v>
      </c>
      <c r="G65" s="7" t="s">
        <v>66</v>
      </c>
      <c r="H65" s="14" t="s">
        <v>66</v>
      </c>
      <c r="I65" s="14">
        <v>1.6</v>
      </c>
      <c r="J65" s="14" t="s">
        <v>66</v>
      </c>
      <c r="K65" s="14">
        <v>1.06</v>
      </c>
      <c r="L65" s="14" t="s">
        <v>66</v>
      </c>
      <c r="M65" s="14" t="s">
        <v>66</v>
      </c>
      <c r="N65" s="21">
        <v>1.06</v>
      </c>
      <c r="O65" s="14" t="s">
        <v>66</v>
      </c>
      <c r="P65" s="14">
        <v>1.46</v>
      </c>
      <c r="Q65" s="14">
        <v>0.89</v>
      </c>
      <c r="R65" s="24">
        <v>1.06</v>
      </c>
      <c r="S65" s="18" t="s">
        <v>66</v>
      </c>
      <c r="T65" s="18" t="s">
        <v>66</v>
      </c>
      <c r="U65" s="18">
        <v>1.38</v>
      </c>
      <c r="V65" s="18">
        <v>1.35</v>
      </c>
      <c r="W65" s="18">
        <v>1.38</v>
      </c>
      <c r="X65" s="14" t="s">
        <v>66</v>
      </c>
      <c r="CM65" s="2"/>
    </row>
    <row r="66" spans="1:91" x14ac:dyDescent="0.2">
      <c r="A66" s="2">
        <v>34764</v>
      </c>
      <c r="B66" s="5">
        <f t="shared" si="0"/>
        <v>3</v>
      </c>
      <c r="C66" s="1" t="s">
        <v>48</v>
      </c>
      <c r="D66" s="14">
        <v>1.1200000000000001</v>
      </c>
      <c r="E66" s="14">
        <v>1.05</v>
      </c>
      <c r="F66" s="21">
        <v>1.1000000000000001</v>
      </c>
      <c r="G66" s="7" t="s">
        <v>66</v>
      </c>
      <c r="H66" s="14">
        <v>1.28</v>
      </c>
      <c r="I66" s="14">
        <v>1.49</v>
      </c>
      <c r="J66" s="14" t="s">
        <v>66</v>
      </c>
      <c r="K66" s="14">
        <v>1.02</v>
      </c>
      <c r="L66" s="14" t="s">
        <v>66</v>
      </c>
      <c r="M66" s="14" t="s">
        <v>66</v>
      </c>
      <c r="N66" s="21">
        <v>1.06</v>
      </c>
      <c r="O66" s="14" t="s">
        <v>66</v>
      </c>
      <c r="P66" s="14">
        <v>1.4</v>
      </c>
      <c r="Q66" s="14">
        <v>0.89</v>
      </c>
      <c r="R66" s="24">
        <v>1.08</v>
      </c>
      <c r="S66" s="18" t="s">
        <v>66</v>
      </c>
      <c r="T66" s="18">
        <v>1.38</v>
      </c>
      <c r="U66" s="18">
        <v>1.37</v>
      </c>
      <c r="V66" s="18">
        <v>1.4</v>
      </c>
      <c r="W66" s="18">
        <v>1.37</v>
      </c>
      <c r="X66" s="14" t="s">
        <v>66</v>
      </c>
      <c r="CM66" s="2"/>
    </row>
    <row r="67" spans="1:91" x14ac:dyDescent="0.2">
      <c r="A67" s="2">
        <v>34765</v>
      </c>
      <c r="B67" s="5">
        <f t="shared" ref="B67:B130" si="109">IF(A67&lt;&gt;"",MONTH(A67),0)</f>
        <v>3</v>
      </c>
      <c r="C67" s="1" t="s">
        <v>49</v>
      </c>
      <c r="D67" s="14">
        <v>0.97</v>
      </c>
      <c r="E67" s="14">
        <v>1.04</v>
      </c>
      <c r="F67" s="21">
        <v>1.1000000000000001</v>
      </c>
      <c r="G67" s="7" t="s">
        <v>66</v>
      </c>
      <c r="H67" s="14">
        <v>1.3</v>
      </c>
      <c r="I67" s="14">
        <v>1.49</v>
      </c>
      <c r="J67" s="14" t="s">
        <v>66</v>
      </c>
      <c r="K67" s="14">
        <v>1.02</v>
      </c>
      <c r="L67" s="14" t="s">
        <v>66</v>
      </c>
      <c r="M67" s="14" t="s">
        <v>66</v>
      </c>
      <c r="N67" s="21">
        <v>1.06</v>
      </c>
      <c r="O67" s="14" t="s">
        <v>66</v>
      </c>
      <c r="P67" s="14">
        <v>1.41</v>
      </c>
      <c r="Q67" s="14">
        <v>0.86</v>
      </c>
      <c r="R67" s="24">
        <v>1.08</v>
      </c>
      <c r="S67" s="18" t="s">
        <v>66</v>
      </c>
      <c r="T67" s="18">
        <v>1.44</v>
      </c>
      <c r="U67" s="18">
        <v>1.38</v>
      </c>
      <c r="V67" s="18">
        <v>1.4</v>
      </c>
      <c r="W67" s="18">
        <v>1.37</v>
      </c>
      <c r="X67" s="14" t="s">
        <v>66</v>
      </c>
      <c r="CM67" s="2"/>
    </row>
    <row r="68" spans="1:91" x14ac:dyDescent="0.2">
      <c r="A68" s="2">
        <v>34766</v>
      </c>
      <c r="B68" s="5">
        <f t="shared" si="109"/>
        <v>3</v>
      </c>
      <c r="C68" s="1" t="s">
        <v>50</v>
      </c>
      <c r="D68" s="14">
        <v>0.98</v>
      </c>
      <c r="E68" s="14">
        <v>0.94</v>
      </c>
      <c r="F68" s="21">
        <v>1.1499999999999999</v>
      </c>
      <c r="G68" s="7" t="s">
        <v>66</v>
      </c>
      <c r="H68" s="14">
        <v>1.35</v>
      </c>
      <c r="I68" s="14">
        <v>1.56</v>
      </c>
      <c r="J68" s="14" t="s">
        <v>66</v>
      </c>
      <c r="K68" s="14">
        <v>1.1399999999999999</v>
      </c>
      <c r="L68" s="14" t="s">
        <v>66</v>
      </c>
      <c r="M68" s="14" t="s">
        <v>66</v>
      </c>
      <c r="N68" s="21">
        <v>1.1399999999999999</v>
      </c>
      <c r="O68" s="14" t="s">
        <v>66</v>
      </c>
      <c r="P68" s="14">
        <v>1.42</v>
      </c>
      <c r="Q68" s="14">
        <v>0.86</v>
      </c>
      <c r="R68" s="24">
        <v>1.1399999999999999</v>
      </c>
      <c r="S68" s="18" t="s">
        <v>66</v>
      </c>
      <c r="T68" s="18">
        <v>1.5</v>
      </c>
      <c r="U68" s="18">
        <v>1.38</v>
      </c>
      <c r="V68" s="18">
        <v>1.4</v>
      </c>
      <c r="W68" s="18">
        <v>1.36</v>
      </c>
      <c r="X68" s="14" t="s">
        <v>66</v>
      </c>
      <c r="CM68" s="2"/>
    </row>
    <row r="69" spans="1:91" x14ac:dyDescent="0.2">
      <c r="A69" s="2">
        <v>34767</v>
      </c>
      <c r="B69" s="5">
        <f t="shared" si="109"/>
        <v>3</v>
      </c>
      <c r="C69" s="1" t="s">
        <v>51</v>
      </c>
      <c r="D69" s="14">
        <v>0.99</v>
      </c>
      <c r="E69" s="14">
        <v>1.01</v>
      </c>
      <c r="F69" s="21">
        <v>1.06</v>
      </c>
      <c r="G69" s="7" t="s">
        <v>66</v>
      </c>
      <c r="H69" s="14">
        <v>1.23</v>
      </c>
      <c r="I69" s="14">
        <v>1.57</v>
      </c>
      <c r="J69" s="14" t="s">
        <v>66</v>
      </c>
      <c r="K69" s="14">
        <v>1.05</v>
      </c>
      <c r="L69" s="14" t="s">
        <v>66</v>
      </c>
      <c r="M69" s="14" t="s">
        <v>66</v>
      </c>
      <c r="N69" s="21">
        <v>1.05</v>
      </c>
      <c r="O69" s="14" t="s">
        <v>66</v>
      </c>
      <c r="P69" s="14">
        <v>1.34</v>
      </c>
      <c r="Q69" s="14">
        <v>0.86</v>
      </c>
      <c r="R69" s="24">
        <v>1.06</v>
      </c>
      <c r="S69" s="18" t="s">
        <v>66</v>
      </c>
      <c r="T69" s="18">
        <v>1.46</v>
      </c>
      <c r="U69" s="18">
        <v>1.33</v>
      </c>
      <c r="V69" s="18">
        <v>1.29</v>
      </c>
      <c r="W69" s="18">
        <v>1.3</v>
      </c>
      <c r="X69" s="14" t="s">
        <v>66</v>
      </c>
      <c r="CM69" s="2"/>
    </row>
    <row r="70" spans="1:91" x14ac:dyDescent="0.2">
      <c r="A70" s="2">
        <v>34768</v>
      </c>
      <c r="B70" s="5">
        <f t="shared" si="109"/>
        <v>3</v>
      </c>
      <c r="C70" s="1" t="s">
        <v>45</v>
      </c>
      <c r="D70" s="14">
        <v>0.99</v>
      </c>
      <c r="E70" s="14">
        <v>1.01</v>
      </c>
      <c r="F70" s="21">
        <v>1.06</v>
      </c>
      <c r="G70" s="7" t="s">
        <v>66</v>
      </c>
      <c r="H70" s="14">
        <v>1.2</v>
      </c>
      <c r="I70" s="14">
        <v>1.54</v>
      </c>
      <c r="J70" s="14" t="s">
        <v>66</v>
      </c>
      <c r="K70" s="14">
        <v>1.02</v>
      </c>
      <c r="L70" s="14" t="s">
        <v>66</v>
      </c>
      <c r="M70" s="14" t="s">
        <v>66</v>
      </c>
      <c r="N70" s="21">
        <v>1.05</v>
      </c>
      <c r="O70" s="14" t="s">
        <v>66</v>
      </c>
      <c r="P70" s="14">
        <v>1.27</v>
      </c>
      <c r="Q70" s="14">
        <v>0.86</v>
      </c>
      <c r="R70" s="24">
        <v>1.02</v>
      </c>
      <c r="S70" s="18" t="s">
        <v>66</v>
      </c>
      <c r="T70" s="18">
        <v>1.4</v>
      </c>
      <c r="U70" s="18">
        <v>1.23</v>
      </c>
      <c r="V70" s="18">
        <v>1.2</v>
      </c>
      <c r="W70" s="18">
        <v>1.23</v>
      </c>
      <c r="X70" s="14" t="s">
        <v>66</v>
      </c>
      <c r="CM70" s="2"/>
    </row>
    <row r="71" spans="1:91" x14ac:dyDescent="0.2">
      <c r="A71" s="2">
        <v>34769</v>
      </c>
      <c r="B71" s="5">
        <f t="shared" si="109"/>
        <v>3</v>
      </c>
      <c r="C71" s="1" t="s">
        <v>46</v>
      </c>
      <c r="D71" s="14">
        <v>0.99</v>
      </c>
      <c r="E71" s="14">
        <v>1.01</v>
      </c>
      <c r="F71" s="21">
        <v>1.06</v>
      </c>
      <c r="G71" s="7" t="s">
        <v>66</v>
      </c>
      <c r="H71" s="14" t="s">
        <v>66</v>
      </c>
      <c r="I71" s="14">
        <v>1.54</v>
      </c>
      <c r="J71" s="14" t="s">
        <v>66</v>
      </c>
      <c r="K71" s="14">
        <v>1.02</v>
      </c>
      <c r="L71" s="14" t="s">
        <v>66</v>
      </c>
      <c r="M71" s="14" t="s">
        <v>66</v>
      </c>
      <c r="N71" s="21">
        <v>1.05</v>
      </c>
      <c r="O71" s="14" t="s">
        <v>66</v>
      </c>
      <c r="P71" s="14">
        <v>1.27</v>
      </c>
      <c r="Q71" s="14">
        <v>0.86</v>
      </c>
      <c r="R71" s="24">
        <v>1.02</v>
      </c>
      <c r="S71" s="18" t="s">
        <v>66</v>
      </c>
      <c r="T71" s="18" t="s">
        <v>66</v>
      </c>
      <c r="U71" s="18">
        <v>1.23</v>
      </c>
      <c r="V71" s="18">
        <v>1.2</v>
      </c>
      <c r="W71" s="18">
        <v>1.23</v>
      </c>
      <c r="X71" s="14" t="s">
        <v>66</v>
      </c>
      <c r="CM71" s="2"/>
    </row>
    <row r="72" spans="1:91" x14ac:dyDescent="0.2">
      <c r="A72" s="2">
        <v>34770</v>
      </c>
      <c r="B72" s="5">
        <f t="shared" si="109"/>
        <v>3</v>
      </c>
      <c r="C72" s="1" t="s">
        <v>47</v>
      </c>
      <c r="D72" s="14">
        <v>0.99</v>
      </c>
      <c r="E72" s="14">
        <v>1.01</v>
      </c>
      <c r="F72" s="21">
        <v>1.06</v>
      </c>
      <c r="G72" s="7" t="s">
        <v>66</v>
      </c>
      <c r="H72" s="14" t="s">
        <v>66</v>
      </c>
      <c r="I72" s="14">
        <v>1.54</v>
      </c>
      <c r="J72" s="14" t="s">
        <v>66</v>
      </c>
      <c r="K72" s="14">
        <v>1.02</v>
      </c>
      <c r="L72" s="14" t="s">
        <v>66</v>
      </c>
      <c r="M72" s="14" t="s">
        <v>66</v>
      </c>
      <c r="N72" s="21">
        <v>1.05</v>
      </c>
      <c r="O72" s="14" t="s">
        <v>66</v>
      </c>
      <c r="P72" s="14">
        <v>1.27</v>
      </c>
      <c r="Q72" s="14">
        <v>0.86</v>
      </c>
      <c r="R72" s="24">
        <v>1.02</v>
      </c>
      <c r="S72" s="18" t="s">
        <v>66</v>
      </c>
      <c r="T72" s="18" t="s">
        <v>66</v>
      </c>
      <c r="U72" s="18">
        <v>1.23</v>
      </c>
      <c r="V72" s="18">
        <v>1.2</v>
      </c>
      <c r="W72" s="18">
        <v>1.23</v>
      </c>
      <c r="X72" s="14" t="s">
        <v>66</v>
      </c>
      <c r="CM72" s="2"/>
    </row>
    <row r="73" spans="1:91" x14ac:dyDescent="0.2">
      <c r="A73" s="2">
        <v>34771</v>
      </c>
      <c r="B73" s="5">
        <f t="shared" si="109"/>
        <v>3</v>
      </c>
      <c r="C73" s="1" t="s">
        <v>48</v>
      </c>
      <c r="D73" s="14">
        <v>0.99</v>
      </c>
      <c r="E73" s="14">
        <v>0.98</v>
      </c>
      <c r="F73" s="21">
        <v>1.02</v>
      </c>
      <c r="G73" s="7" t="s">
        <v>66</v>
      </c>
      <c r="H73" s="14">
        <v>1.2</v>
      </c>
      <c r="I73" s="14">
        <v>1.5</v>
      </c>
      <c r="J73" s="14" t="s">
        <v>66</v>
      </c>
      <c r="K73" s="14">
        <v>1.02</v>
      </c>
      <c r="L73" s="14" t="s">
        <v>66</v>
      </c>
      <c r="M73" s="14" t="s">
        <v>66</v>
      </c>
      <c r="N73" s="21">
        <v>1</v>
      </c>
      <c r="O73" s="14" t="s">
        <v>66</v>
      </c>
      <c r="P73" s="14">
        <v>1.28</v>
      </c>
      <c r="Q73" s="14">
        <v>0.85</v>
      </c>
      <c r="R73" s="24">
        <v>1.02</v>
      </c>
      <c r="S73" s="18" t="s">
        <v>66</v>
      </c>
      <c r="T73" s="18">
        <v>1.4</v>
      </c>
      <c r="U73" s="18">
        <v>1.23</v>
      </c>
      <c r="V73" s="18">
        <v>1.19</v>
      </c>
      <c r="W73" s="18">
        <v>1.23</v>
      </c>
      <c r="X73" s="14" t="s">
        <v>66</v>
      </c>
      <c r="CM73" s="2"/>
    </row>
    <row r="74" spans="1:91" x14ac:dyDescent="0.2">
      <c r="A74" s="2">
        <v>34772</v>
      </c>
      <c r="B74" s="5">
        <f t="shared" si="109"/>
        <v>3</v>
      </c>
      <c r="C74" s="1" t="s">
        <v>49</v>
      </c>
      <c r="D74" s="14">
        <v>0.99</v>
      </c>
      <c r="E74" s="14">
        <v>0.99</v>
      </c>
      <c r="F74" s="21">
        <v>1.01</v>
      </c>
      <c r="G74" s="7" t="s">
        <v>66</v>
      </c>
      <c r="H74" s="14">
        <v>1.19</v>
      </c>
      <c r="I74" s="14">
        <v>1.5</v>
      </c>
      <c r="J74" s="14" t="s">
        <v>66</v>
      </c>
      <c r="K74" s="14">
        <v>1</v>
      </c>
      <c r="L74" s="14" t="s">
        <v>66</v>
      </c>
      <c r="M74" s="14" t="s">
        <v>66</v>
      </c>
      <c r="N74" s="21">
        <v>1</v>
      </c>
      <c r="O74" s="14" t="s">
        <v>66</v>
      </c>
      <c r="P74" s="14">
        <v>1.28</v>
      </c>
      <c r="Q74" s="14">
        <v>0.85</v>
      </c>
      <c r="R74" s="24">
        <v>1.04</v>
      </c>
      <c r="S74" s="18" t="s">
        <v>66</v>
      </c>
      <c r="T74" s="18">
        <v>1.44</v>
      </c>
      <c r="U74" s="18">
        <v>1.24</v>
      </c>
      <c r="V74" s="18">
        <v>1.17</v>
      </c>
      <c r="W74" s="18">
        <v>1.24</v>
      </c>
      <c r="X74" s="14" t="s">
        <v>66</v>
      </c>
      <c r="CM74" s="2"/>
    </row>
    <row r="75" spans="1:91" x14ac:dyDescent="0.2">
      <c r="A75" s="2">
        <v>34773</v>
      </c>
      <c r="B75" s="5">
        <f t="shared" si="109"/>
        <v>3</v>
      </c>
      <c r="C75" s="1" t="s">
        <v>50</v>
      </c>
      <c r="D75" s="14">
        <v>1.01</v>
      </c>
      <c r="E75" s="14">
        <v>0.99</v>
      </c>
      <c r="F75" s="21">
        <v>1.01</v>
      </c>
      <c r="G75" s="7" t="s">
        <v>66</v>
      </c>
      <c r="H75" s="14">
        <v>1.19</v>
      </c>
      <c r="I75" s="14">
        <v>1.55</v>
      </c>
      <c r="J75" s="14" t="s">
        <v>66</v>
      </c>
      <c r="K75" s="14">
        <v>1</v>
      </c>
      <c r="L75" s="14" t="s">
        <v>66</v>
      </c>
      <c r="M75" s="14" t="s">
        <v>66</v>
      </c>
      <c r="N75" s="21">
        <v>1</v>
      </c>
      <c r="O75" s="14" t="s">
        <v>66</v>
      </c>
      <c r="P75" s="14">
        <v>1.28</v>
      </c>
      <c r="Q75" s="14">
        <v>0.85</v>
      </c>
      <c r="R75" s="24">
        <v>1.04</v>
      </c>
      <c r="S75" s="18" t="s">
        <v>66</v>
      </c>
      <c r="T75" s="18">
        <v>1.47</v>
      </c>
      <c r="U75" s="18">
        <v>1.24</v>
      </c>
      <c r="V75" s="18">
        <v>1.19</v>
      </c>
      <c r="W75" s="18">
        <v>1.24</v>
      </c>
      <c r="X75" s="14" t="s">
        <v>66</v>
      </c>
      <c r="CM75" s="2"/>
    </row>
    <row r="76" spans="1:91" x14ac:dyDescent="0.2">
      <c r="A76" s="2">
        <v>34774</v>
      </c>
      <c r="B76" s="5">
        <f t="shared" si="109"/>
        <v>3</v>
      </c>
      <c r="C76" s="1" t="s">
        <v>51</v>
      </c>
      <c r="D76" s="14">
        <v>1.01</v>
      </c>
      <c r="E76" s="14">
        <v>0.99</v>
      </c>
      <c r="F76" s="21">
        <v>1.01</v>
      </c>
      <c r="G76" s="7" t="s">
        <v>66</v>
      </c>
      <c r="H76" s="14">
        <v>1.21</v>
      </c>
      <c r="I76" s="14">
        <v>1.57</v>
      </c>
      <c r="J76" s="14" t="s">
        <v>66</v>
      </c>
      <c r="K76" s="14">
        <v>1.02</v>
      </c>
      <c r="L76" s="14" t="s">
        <v>66</v>
      </c>
      <c r="M76" s="14" t="s">
        <v>66</v>
      </c>
      <c r="N76" s="21">
        <v>1</v>
      </c>
      <c r="O76" s="14" t="s">
        <v>66</v>
      </c>
      <c r="P76" s="14">
        <v>1.3</v>
      </c>
      <c r="Q76" s="14">
        <v>0.85</v>
      </c>
      <c r="R76" s="24">
        <v>1.04</v>
      </c>
      <c r="S76" s="18" t="s">
        <v>66</v>
      </c>
      <c r="T76" s="18">
        <v>1.51</v>
      </c>
      <c r="U76" s="18">
        <v>1.26</v>
      </c>
      <c r="V76" s="18">
        <v>1.21</v>
      </c>
      <c r="W76" s="18">
        <v>1.27</v>
      </c>
      <c r="X76" s="14" t="s">
        <v>66</v>
      </c>
      <c r="CM76" s="2"/>
    </row>
    <row r="77" spans="1:91" x14ac:dyDescent="0.2">
      <c r="A77" s="2">
        <v>34775</v>
      </c>
      <c r="B77" s="5">
        <f t="shared" si="109"/>
        <v>3</v>
      </c>
      <c r="C77" s="1" t="s">
        <v>45</v>
      </c>
      <c r="D77" s="14">
        <v>1.05</v>
      </c>
      <c r="E77" s="14">
        <v>0.99</v>
      </c>
      <c r="F77" s="21">
        <v>1.02</v>
      </c>
      <c r="G77" s="7" t="s">
        <v>66</v>
      </c>
      <c r="H77" s="14">
        <v>1.19</v>
      </c>
      <c r="I77" s="14">
        <v>1.54</v>
      </c>
      <c r="J77" s="14" t="s">
        <v>66</v>
      </c>
      <c r="K77" s="14">
        <v>1.01</v>
      </c>
      <c r="L77" s="14" t="s">
        <v>66</v>
      </c>
      <c r="M77" s="14" t="s">
        <v>66</v>
      </c>
      <c r="N77" s="21">
        <v>1.02</v>
      </c>
      <c r="O77" s="14" t="s">
        <v>66</v>
      </c>
      <c r="P77" s="14">
        <v>1.28</v>
      </c>
      <c r="Q77" s="14">
        <v>0.89</v>
      </c>
      <c r="R77" s="24">
        <v>1.04</v>
      </c>
      <c r="S77" s="18" t="s">
        <v>66</v>
      </c>
      <c r="T77" s="18">
        <v>1.47</v>
      </c>
      <c r="U77" s="18">
        <v>1.26</v>
      </c>
      <c r="V77" s="18">
        <v>1.22</v>
      </c>
      <c r="W77" s="18">
        <v>1.26</v>
      </c>
      <c r="X77" s="14" t="s">
        <v>66</v>
      </c>
      <c r="CM77" s="2"/>
    </row>
    <row r="78" spans="1:91" x14ac:dyDescent="0.2">
      <c r="A78" s="2">
        <v>34776</v>
      </c>
      <c r="B78" s="5">
        <f t="shared" si="109"/>
        <v>3</v>
      </c>
      <c r="C78" s="1" t="s">
        <v>46</v>
      </c>
      <c r="D78" s="14">
        <v>1.06</v>
      </c>
      <c r="E78" s="14">
        <v>0.99</v>
      </c>
      <c r="F78" s="21">
        <v>1.02</v>
      </c>
      <c r="G78" s="7" t="s">
        <v>66</v>
      </c>
      <c r="H78" s="14" t="s">
        <v>66</v>
      </c>
      <c r="I78" s="14">
        <v>1.54</v>
      </c>
      <c r="J78" s="14" t="s">
        <v>66</v>
      </c>
      <c r="K78" s="14">
        <v>1.01</v>
      </c>
      <c r="L78" s="14" t="s">
        <v>66</v>
      </c>
      <c r="M78" s="14" t="s">
        <v>66</v>
      </c>
      <c r="N78" s="21">
        <v>1.02</v>
      </c>
      <c r="O78" s="14" t="s">
        <v>66</v>
      </c>
      <c r="P78" s="14">
        <v>1.28</v>
      </c>
      <c r="Q78" s="14">
        <v>0.89</v>
      </c>
      <c r="R78" s="24">
        <v>1.04</v>
      </c>
      <c r="S78" s="18" t="s">
        <v>66</v>
      </c>
      <c r="T78" s="18" t="s">
        <v>66</v>
      </c>
      <c r="U78" s="18">
        <v>1.26</v>
      </c>
      <c r="V78" s="18">
        <v>1.22</v>
      </c>
      <c r="W78" s="18">
        <v>1.26</v>
      </c>
      <c r="X78" s="14" t="s">
        <v>66</v>
      </c>
      <c r="CM78" s="2"/>
    </row>
    <row r="79" spans="1:91" x14ac:dyDescent="0.2">
      <c r="A79" s="2">
        <v>34777</v>
      </c>
      <c r="B79" s="5">
        <f t="shared" si="109"/>
        <v>3</v>
      </c>
      <c r="C79" s="1" t="s">
        <v>47</v>
      </c>
      <c r="D79" s="14">
        <v>1.06</v>
      </c>
      <c r="E79" s="14">
        <v>0.99</v>
      </c>
      <c r="F79" s="21">
        <v>1.02</v>
      </c>
      <c r="G79" s="7" t="s">
        <v>66</v>
      </c>
      <c r="H79" s="14" t="s">
        <v>66</v>
      </c>
      <c r="I79" s="14">
        <v>1.54</v>
      </c>
      <c r="J79" s="14" t="s">
        <v>66</v>
      </c>
      <c r="K79" s="14">
        <v>1.01</v>
      </c>
      <c r="L79" s="14" t="s">
        <v>66</v>
      </c>
      <c r="M79" s="14" t="s">
        <v>66</v>
      </c>
      <c r="N79" s="21">
        <v>1.02</v>
      </c>
      <c r="O79" s="14" t="s">
        <v>66</v>
      </c>
      <c r="P79" s="14">
        <v>1.28</v>
      </c>
      <c r="Q79" s="14">
        <v>0.89</v>
      </c>
      <c r="R79" s="24">
        <v>1.04</v>
      </c>
      <c r="S79" s="18" t="s">
        <v>66</v>
      </c>
      <c r="T79" s="18" t="s">
        <v>66</v>
      </c>
      <c r="U79" s="18">
        <v>1.26</v>
      </c>
      <c r="V79" s="18">
        <v>1.22</v>
      </c>
      <c r="W79" s="18">
        <v>1.26</v>
      </c>
      <c r="X79" s="14" t="s">
        <v>66</v>
      </c>
      <c r="CM79" s="2"/>
    </row>
    <row r="80" spans="1:91" x14ac:dyDescent="0.2">
      <c r="A80" s="2">
        <v>34778</v>
      </c>
      <c r="B80" s="5">
        <f t="shared" si="109"/>
        <v>3</v>
      </c>
      <c r="C80" s="1" t="s">
        <v>48</v>
      </c>
      <c r="D80" s="14">
        <v>1.06</v>
      </c>
      <c r="E80" s="14">
        <v>0.99</v>
      </c>
      <c r="F80" s="21">
        <v>1.02</v>
      </c>
      <c r="G80" s="7" t="s">
        <v>66</v>
      </c>
      <c r="H80" s="14">
        <v>1.19</v>
      </c>
      <c r="I80" s="14">
        <v>1.5</v>
      </c>
      <c r="J80" s="14" t="s">
        <v>66</v>
      </c>
      <c r="K80" s="14">
        <v>1.01</v>
      </c>
      <c r="L80" s="14" t="s">
        <v>66</v>
      </c>
      <c r="M80" s="14" t="s">
        <v>66</v>
      </c>
      <c r="N80" s="21">
        <v>1.02</v>
      </c>
      <c r="O80" s="14" t="s">
        <v>66</v>
      </c>
      <c r="P80" s="14">
        <v>1.27</v>
      </c>
      <c r="Q80" s="14">
        <v>0.89</v>
      </c>
      <c r="R80" s="24">
        <v>1.04</v>
      </c>
      <c r="S80" s="18" t="s">
        <v>66</v>
      </c>
      <c r="T80" s="18">
        <v>1.44</v>
      </c>
      <c r="U80" s="18">
        <v>1.25</v>
      </c>
      <c r="V80" s="18">
        <v>1.2</v>
      </c>
      <c r="W80" s="18">
        <v>1.25</v>
      </c>
      <c r="X80" s="14" t="s">
        <v>66</v>
      </c>
      <c r="CM80" s="2"/>
    </row>
    <row r="81" spans="1:91" x14ac:dyDescent="0.2">
      <c r="A81" s="2">
        <v>34779</v>
      </c>
      <c r="B81" s="5">
        <f t="shared" si="109"/>
        <v>3</v>
      </c>
      <c r="C81" s="1" t="s">
        <v>49</v>
      </c>
      <c r="D81" s="14">
        <v>1.07</v>
      </c>
      <c r="E81" s="14">
        <v>0.99</v>
      </c>
      <c r="F81" s="21">
        <v>1.03</v>
      </c>
      <c r="G81" s="7" t="s">
        <v>66</v>
      </c>
      <c r="H81" s="14">
        <v>1.19</v>
      </c>
      <c r="I81" s="14">
        <v>1.46</v>
      </c>
      <c r="J81" s="14" t="s">
        <v>66</v>
      </c>
      <c r="K81" s="14">
        <v>1.02</v>
      </c>
      <c r="L81" s="14" t="s">
        <v>66</v>
      </c>
      <c r="M81" s="14" t="s">
        <v>66</v>
      </c>
      <c r="N81" s="21">
        <v>1.02</v>
      </c>
      <c r="O81" s="14" t="s">
        <v>66</v>
      </c>
      <c r="P81" s="14">
        <v>1.28</v>
      </c>
      <c r="Q81" s="14">
        <v>0.89</v>
      </c>
      <c r="R81" s="24">
        <v>1.04</v>
      </c>
      <c r="S81" s="18" t="s">
        <v>66</v>
      </c>
      <c r="T81" s="18">
        <v>1.41</v>
      </c>
      <c r="U81" s="18">
        <v>1.26</v>
      </c>
      <c r="V81" s="18">
        <v>1.23</v>
      </c>
      <c r="W81" s="18">
        <v>1.27</v>
      </c>
      <c r="X81" s="14" t="s">
        <v>66</v>
      </c>
      <c r="CM81" s="2"/>
    </row>
    <row r="82" spans="1:91" x14ac:dyDescent="0.2">
      <c r="A82" s="2">
        <v>34780</v>
      </c>
      <c r="B82" s="5">
        <f t="shared" si="109"/>
        <v>3</v>
      </c>
      <c r="C82" s="1" t="s">
        <v>50</v>
      </c>
      <c r="D82" s="14">
        <v>1.06</v>
      </c>
      <c r="E82" s="14">
        <v>1</v>
      </c>
      <c r="F82" s="21">
        <v>1.03</v>
      </c>
      <c r="G82" s="7" t="s">
        <v>66</v>
      </c>
      <c r="H82" s="14">
        <v>1.21</v>
      </c>
      <c r="I82" s="14">
        <v>1.45</v>
      </c>
      <c r="J82" s="14" t="s">
        <v>66</v>
      </c>
      <c r="K82" s="14">
        <v>1.02</v>
      </c>
      <c r="L82" s="14" t="s">
        <v>66</v>
      </c>
      <c r="M82" s="14" t="s">
        <v>66</v>
      </c>
      <c r="N82" s="21">
        <v>1.02</v>
      </c>
      <c r="O82" s="14" t="s">
        <v>66</v>
      </c>
      <c r="P82" s="14">
        <v>1.3</v>
      </c>
      <c r="Q82" s="14">
        <v>0.89</v>
      </c>
      <c r="R82" s="24">
        <v>1.04</v>
      </c>
      <c r="S82" s="18" t="s">
        <v>66</v>
      </c>
      <c r="T82" s="18">
        <v>1.43</v>
      </c>
      <c r="U82" s="18">
        <v>1.28</v>
      </c>
      <c r="V82" s="18">
        <v>1.25</v>
      </c>
      <c r="W82" s="18">
        <v>1.3</v>
      </c>
      <c r="X82" s="14" t="s">
        <v>66</v>
      </c>
      <c r="CM82" s="2"/>
    </row>
    <row r="83" spans="1:91" x14ac:dyDescent="0.2">
      <c r="A83" s="2">
        <v>34781</v>
      </c>
      <c r="B83" s="5">
        <f t="shared" si="109"/>
        <v>3</v>
      </c>
      <c r="C83" s="1" t="s">
        <v>51</v>
      </c>
      <c r="D83" s="14">
        <v>1.06</v>
      </c>
      <c r="E83" s="14">
        <v>1.03</v>
      </c>
      <c r="F83" s="21">
        <v>1.06</v>
      </c>
      <c r="G83" s="7" t="s">
        <v>66</v>
      </c>
      <c r="H83" s="14">
        <v>1.3</v>
      </c>
      <c r="I83" s="14">
        <v>1.5</v>
      </c>
      <c r="J83" s="14" t="s">
        <v>66</v>
      </c>
      <c r="K83" s="14">
        <v>1.02</v>
      </c>
      <c r="L83" s="14" t="s">
        <v>66</v>
      </c>
      <c r="M83" s="14" t="s">
        <v>66</v>
      </c>
      <c r="N83" s="21">
        <v>1.02</v>
      </c>
      <c r="O83" s="14" t="s">
        <v>66</v>
      </c>
      <c r="P83" s="14">
        <v>1.35</v>
      </c>
      <c r="Q83" s="14">
        <v>0.89</v>
      </c>
      <c r="R83" s="24">
        <v>1.04</v>
      </c>
      <c r="S83" s="18" t="s">
        <v>66</v>
      </c>
      <c r="T83" s="18">
        <v>1.48</v>
      </c>
      <c r="U83" s="18">
        <v>1.28</v>
      </c>
      <c r="V83" s="18">
        <v>1.26</v>
      </c>
      <c r="W83" s="18">
        <v>1.31</v>
      </c>
      <c r="X83" s="14" t="s">
        <v>66</v>
      </c>
      <c r="CM83" s="2"/>
    </row>
    <row r="84" spans="1:91" x14ac:dyDescent="0.2">
      <c r="A84" s="2">
        <v>34782</v>
      </c>
      <c r="B84" s="5">
        <f t="shared" si="109"/>
        <v>3</v>
      </c>
      <c r="C84" s="1" t="s">
        <v>45</v>
      </c>
      <c r="D84" s="14">
        <v>1.07</v>
      </c>
      <c r="E84" s="14">
        <v>1.03</v>
      </c>
      <c r="F84" s="21">
        <v>1.06</v>
      </c>
      <c r="G84" s="7" t="s">
        <v>66</v>
      </c>
      <c r="H84" s="14">
        <v>1.28</v>
      </c>
      <c r="I84" s="14">
        <v>1.53</v>
      </c>
      <c r="J84" s="14" t="s">
        <v>66</v>
      </c>
      <c r="K84" s="14">
        <v>1.06</v>
      </c>
      <c r="L84" s="14" t="s">
        <v>66</v>
      </c>
      <c r="M84" s="14" t="s">
        <v>66</v>
      </c>
      <c r="N84" s="21">
        <v>1.02</v>
      </c>
      <c r="O84" s="14" t="s">
        <v>66</v>
      </c>
      <c r="P84" s="14">
        <v>1.37</v>
      </c>
      <c r="Q84" s="14">
        <v>0.89</v>
      </c>
      <c r="R84" s="24">
        <v>1.04</v>
      </c>
      <c r="S84" s="18" t="s">
        <v>66</v>
      </c>
      <c r="T84" s="18">
        <v>1.52</v>
      </c>
      <c r="U84" s="18">
        <v>1.33</v>
      </c>
      <c r="V84" s="18">
        <v>1.33</v>
      </c>
      <c r="W84" s="18">
        <v>1.35</v>
      </c>
      <c r="X84" s="14" t="s">
        <v>66</v>
      </c>
      <c r="CM84" s="2"/>
    </row>
    <row r="85" spans="1:91" x14ac:dyDescent="0.2">
      <c r="A85" s="2">
        <v>34783</v>
      </c>
      <c r="B85" s="5">
        <f t="shared" si="109"/>
        <v>3</v>
      </c>
      <c r="C85" s="1" t="s">
        <v>46</v>
      </c>
      <c r="D85" s="14">
        <v>1.07</v>
      </c>
      <c r="E85" s="14">
        <v>1.03</v>
      </c>
      <c r="F85" s="21">
        <v>1.06</v>
      </c>
      <c r="G85" s="7" t="s">
        <v>66</v>
      </c>
      <c r="H85" s="14" t="s">
        <v>66</v>
      </c>
      <c r="I85" s="14">
        <v>1.53</v>
      </c>
      <c r="J85" s="14" t="s">
        <v>66</v>
      </c>
      <c r="K85" s="14">
        <v>1.06</v>
      </c>
      <c r="L85" s="14" t="s">
        <v>66</v>
      </c>
      <c r="M85" s="14" t="s">
        <v>66</v>
      </c>
      <c r="N85" s="21">
        <v>1.02</v>
      </c>
      <c r="O85" s="14" t="s">
        <v>66</v>
      </c>
      <c r="P85" s="14">
        <v>1.37</v>
      </c>
      <c r="Q85" s="14">
        <v>0.89</v>
      </c>
      <c r="R85" s="24">
        <v>1.04</v>
      </c>
      <c r="S85" s="18" t="s">
        <v>66</v>
      </c>
      <c r="T85" s="18">
        <v>1.53</v>
      </c>
      <c r="U85" s="18">
        <v>1.33</v>
      </c>
      <c r="V85" s="18">
        <v>1.33</v>
      </c>
      <c r="W85" s="18">
        <v>1.35</v>
      </c>
      <c r="X85" s="14" t="s">
        <v>66</v>
      </c>
      <c r="CM85" s="2"/>
    </row>
    <row r="86" spans="1:91" x14ac:dyDescent="0.2">
      <c r="A86" s="2">
        <v>34784</v>
      </c>
      <c r="B86" s="5">
        <f t="shared" si="109"/>
        <v>3</v>
      </c>
      <c r="C86" s="1" t="s">
        <v>47</v>
      </c>
      <c r="D86" s="14">
        <v>1.07</v>
      </c>
      <c r="E86" s="14">
        <v>1.03</v>
      </c>
      <c r="F86" s="21">
        <v>1.06</v>
      </c>
      <c r="G86" s="7" t="s">
        <v>66</v>
      </c>
      <c r="H86" s="14" t="s">
        <v>66</v>
      </c>
      <c r="I86" s="14">
        <v>1.53</v>
      </c>
      <c r="J86" s="14" t="s">
        <v>66</v>
      </c>
      <c r="K86" s="14">
        <v>1.06</v>
      </c>
      <c r="L86" s="14" t="s">
        <v>66</v>
      </c>
      <c r="M86" s="14" t="s">
        <v>66</v>
      </c>
      <c r="N86" s="21">
        <v>1.02</v>
      </c>
      <c r="O86" s="14" t="s">
        <v>66</v>
      </c>
      <c r="P86" s="14">
        <v>1.37</v>
      </c>
      <c r="Q86" s="14">
        <v>0.89</v>
      </c>
      <c r="R86" s="24">
        <v>1.04</v>
      </c>
      <c r="S86" s="18" t="s">
        <v>66</v>
      </c>
      <c r="T86" s="18" t="s">
        <v>66</v>
      </c>
      <c r="U86" s="18">
        <v>1.33</v>
      </c>
      <c r="V86" s="18">
        <v>1.33</v>
      </c>
      <c r="W86" s="18">
        <v>1.35</v>
      </c>
      <c r="X86" s="14" t="s">
        <v>66</v>
      </c>
      <c r="CM86" s="2"/>
    </row>
    <row r="87" spans="1:91" x14ac:dyDescent="0.2">
      <c r="A87" s="2">
        <v>34785</v>
      </c>
      <c r="B87" s="5">
        <f t="shared" si="109"/>
        <v>3</v>
      </c>
      <c r="C87" s="1" t="s">
        <v>48</v>
      </c>
      <c r="D87" s="14">
        <v>1.07</v>
      </c>
      <c r="E87" s="14">
        <v>1.01</v>
      </c>
      <c r="F87" s="21">
        <v>1.06</v>
      </c>
      <c r="G87" s="7" t="s">
        <v>66</v>
      </c>
      <c r="H87" s="14" t="s">
        <v>66</v>
      </c>
      <c r="I87" s="14">
        <v>1.56</v>
      </c>
      <c r="J87" s="14" t="s">
        <v>66</v>
      </c>
      <c r="K87" s="14">
        <v>1.06</v>
      </c>
      <c r="L87" s="14" t="s">
        <v>66</v>
      </c>
      <c r="M87" s="14" t="s">
        <v>66</v>
      </c>
      <c r="N87" s="21">
        <v>1.02</v>
      </c>
      <c r="O87" s="14" t="s">
        <v>66</v>
      </c>
      <c r="P87" s="14">
        <v>1.37</v>
      </c>
      <c r="Q87" s="14">
        <v>0.89</v>
      </c>
      <c r="R87" s="24">
        <v>1.04</v>
      </c>
      <c r="S87" s="18" t="s">
        <v>66</v>
      </c>
      <c r="T87" s="18">
        <v>1.53</v>
      </c>
      <c r="U87" s="18">
        <v>1.36</v>
      </c>
      <c r="V87" s="18">
        <v>1.35</v>
      </c>
      <c r="W87" s="18">
        <v>1.36</v>
      </c>
      <c r="X87" s="14" t="s">
        <v>66</v>
      </c>
      <c r="CM87" s="2"/>
    </row>
    <row r="88" spans="1:91" x14ac:dyDescent="0.2">
      <c r="A88" s="2">
        <v>34786</v>
      </c>
      <c r="B88" s="5">
        <f t="shared" si="109"/>
        <v>3</v>
      </c>
      <c r="C88" s="1" t="s">
        <v>49</v>
      </c>
      <c r="D88" s="14">
        <v>1.07</v>
      </c>
      <c r="E88" s="14">
        <v>1</v>
      </c>
      <c r="F88" s="21">
        <v>1.06</v>
      </c>
      <c r="G88" s="7" t="s">
        <v>66</v>
      </c>
      <c r="H88" s="14">
        <v>1.29</v>
      </c>
      <c r="I88" s="14">
        <v>1.59</v>
      </c>
      <c r="J88" s="14" t="s">
        <v>66</v>
      </c>
      <c r="K88" s="14">
        <v>1.02</v>
      </c>
      <c r="L88" s="14" t="s">
        <v>66</v>
      </c>
      <c r="M88" s="14" t="s">
        <v>66</v>
      </c>
      <c r="N88" s="21">
        <v>1.02</v>
      </c>
      <c r="O88" s="14" t="s">
        <v>66</v>
      </c>
      <c r="P88" s="14">
        <v>1.37</v>
      </c>
      <c r="Q88" s="14">
        <v>0.89</v>
      </c>
      <c r="R88" s="24">
        <v>1.04</v>
      </c>
      <c r="S88" s="18" t="s">
        <v>66</v>
      </c>
      <c r="T88" s="18">
        <v>1.51</v>
      </c>
      <c r="U88" s="18">
        <v>1.39</v>
      </c>
      <c r="V88" s="18">
        <v>1.35</v>
      </c>
      <c r="W88" s="18">
        <v>1.36</v>
      </c>
      <c r="X88" s="14" t="s">
        <v>66</v>
      </c>
      <c r="CM88" s="2"/>
    </row>
    <row r="89" spans="1:91" x14ac:dyDescent="0.2">
      <c r="A89" s="2">
        <v>34787</v>
      </c>
      <c r="B89" s="5">
        <f t="shared" si="109"/>
        <v>3</v>
      </c>
      <c r="C89" s="1" t="s">
        <v>50</v>
      </c>
      <c r="D89" s="14">
        <v>1.06</v>
      </c>
      <c r="E89" s="14">
        <v>0.99</v>
      </c>
      <c r="F89" s="21">
        <v>1.04</v>
      </c>
      <c r="G89" s="7" t="s">
        <v>66</v>
      </c>
      <c r="H89" s="14">
        <v>1.29</v>
      </c>
      <c r="I89" s="14">
        <v>1.57</v>
      </c>
      <c r="J89" s="14" t="s">
        <v>66</v>
      </c>
      <c r="K89" s="14">
        <v>1.01</v>
      </c>
      <c r="L89" s="14" t="s">
        <v>66</v>
      </c>
      <c r="M89" s="14" t="s">
        <v>66</v>
      </c>
      <c r="N89" s="21">
        <v>1.02</v>
      </c>
      <c r="O89" s="14" t="s">
        <v>66</v>
      </c>
      <c r="P89" s="14">
        <v>1.45</v>
      </c>
      <c r="Q89" s="14">
        <v>0.89</v>
      </c>
      <c r="R89" s="24">
        <v>1.04</v>
      </c>
      <c r="S89" s="18" t="s">
        <v>66</v>
      </c>
      <c r="T89" s="18">
        <v>1.5</v>
      </c>
      <c r="U89" s="18">
        <v>1.39</v>
      </c>
      <c r="V89" s="18">
        <v>1.38</v>
      </c>
      <c r="W89" s="18">
        <v>1.38</v>
      </c>
      <c r="X89" s="14" t="s">
        <v>66</v>
      </c>
      <c r="CM89" s="2"/>
    </row>
    <row r="90" spans="1:91" x14ac:dyDescent="0.2">
      <c r="A90" s="2">
        <v>34788</v>
      </c>
      <c r="B90" s="5">
        <f t="shared" si="109"/>
        <v>3</v>
      </c>
      <c r="C90" s="1" t="s">
        <v>51</v>
      </c>
      <c r="D90" s="14">
        <v>1.1000000000000001</v>
      </c>
      <c r="E90" s="14">
        <v>0.99</v>
      </c>
      <c r="F90" s="21">
        <v>1.04</v>
      </c>
      <c r="G90" s="7" t="s">
        <v>66</v>
      </c>
      <c r="H90" s="14">
        <v>1.29</v>
      </c>
      <c r="I90" s="14">
        <v>1.59</v>
      </c>
      <c r="J90" s="14" t="s">
        <v>66</v>
      </c>
      <c r="K90" s="14">
        <v>1.01</v>
      </c>
      <c r="L90" s="14" t="s">
        <v>66</v>
      </c>
      <c r="M90" s="14" t="s">
        <v>66</v>
      </c>
      <c r="N90" s="21">
        <v>1.02</v>
      </c>
      <c r="O90" s="14" t="s">
        <v>66</v>
      </c>
      <c r="P90" s="14">
        <v>1.38</v>
      </c>
      <c r="Q90" s="14">
        <v>0.89</v>
      </c>
      <c r="R90" s="24">
        <v>1.04</v>
      </c>
      <c r="S90" s="18" t="s">
        <v>66</v>
      </c>
      <c r="T90" s="18">
        <v>1.49</v>
      </c>
      <c r="U90" s="18">
        <v>1.39</v>
      </c>
      <c r="V90" s="18">
        <v>1.38</v>
      </c>
      <c r="W90" s="18">
        <v>1.38</v>
      </c>
      <c r="X90" s="14" t="s">
        <v>66</v>
      </c>
      <c r="CM90" s="2"/>
    </row>
    <row r="91" spans="1:91" x14ac:dyDescent="0.2">
      <c r="A91" s="2">
        <v>34789</v>
      </c>
      <c r="B91" s="5">
        <f t="shared" si="109"/>
        <v>3</v>
      </c>
      <c r="C91" s="1" t="s">
        <v>45</v>
      </c>
      <c r="D91" s="14">
        <v>1.1200000000000001</v>
      </c>
      <c r="E91" s="14">
        <v>0.97</v>
      </c>
      <c r="F91" s="21">
        <v>1.05</v>
      </c>
      <c r="G91" s="7" t="s">
        <v>66</v>
      </c>
      <c r="H91" s="14">
        <v>1.26</v>
      </c>
      <c r="I91" s="14">
        <v>1.56</v>
      </c>
      <c r="J91" s="14" t="s">
        <v>66</v>
      </c>
      <c r="K91" s="14">
        <v>1.05</v>
      </c>
      <c r="L91" s="14" t="s">
        <v>66</v>
      </c>
      <c r="M91" s="14" t="s">
        <v>66</v>
      </c>
      <c r="N91" s="21">
        <v>1.05</v>
      </c>
      <c r="O91" s="14" t="s">
        <v>66</v>
      </c>
      <c r="P91" s="14">
        <v>1.34</v>
      </c>
      <c r="Q91" s="14">
        <v>0.84</v>
      </c>
      <c r="R91" s="24">
        <v>1.05</v>
      </c>
      <c r="S91" s="18" t="s">
        <v>66</v>
      </c>
      <c r="T91" s="18">
        <v>1.48</v>
      </c>
      <c r="U91" s="18">
        <v>1.35</v>
      </c>
      <c r="V91" s="18">
        <v>1.38</v>
      </c>
      <c r="W91" s="18">
        <v>1.37</v>
      </c>
      <c r="X91" s="14" t="s">
        <v>66</v>
      </c>
      <c r="CM91" s="2"/>
    </row>
    <row r="92" spans="1:91" x14ac:dyDescent="0.2">
      <c r="A92" s="2">
        <v>34790</v>
      </c>
      <c r="B92" s="5">
        <f t="shared" si="109"/>
        <v>4</v>
      </c>
      <c r="C92" s="1" t="s">
        <v>46</v>
      </c>
      <c r="D92" s="14">
        <v>1.1000000000000001</v>
      </c>
      <c r="E92" s="14">
        <v>0.97</v>
      </c>
      <c r="F92" s="21">
        <v>1.05</v>
      </c>
      <c r="G92" s="7" t="s">
        <v>66</v>
      </c>
      <c r="H92" s="14" t="s">
        <v>66</v>
      </c>
      <c r="I92" s="14">
        <v>1.56</v>
      </c>
      <c r="J92" s="14" t="s">
        <v>66</v>
      </c>
      <c r="K92" s="14">
        <v>1.05</v>
      </c>
      <c r="L92" s="14" t="s">
        <v>66</v>
      </c>
      <c r="M92" s="14" t="s">
        <v>66</v>
      </c>
      <c r="N92" s="21">
        <v>1.05</v>
      </c>
      <c r="O92" s="14" t="s">
        <v>66</v>
      </c>
      <c r="P92" s="14">
        <v>1.34</v>
      </c>
      <c r="Q92" s="14">
        <v>0.84</v>
      </c>
      <c r="R92" s="24">
        <v>1.05</v>
      </c>
      <c r="S92" s="18" t="s">
        <v>66</v>
      </c>
      <c r="T92" s="18" t="s">
        <v>66</v>
      </c>
      <c r="U92" s="18">
        <v>1.35</v>
      </c>
      <c r="V92" s="18">
        <v>1.38</v>
      </c>
      <c r="W92" s="18">
        <v>1.37</v>
      </c>
      <c r="X92" s="14" t="s">
        <v>66</v>
      </c>
      <c r="CM92" s="2"/>
    </row>
    <row r="93" spans="1:91" x14ac:dyDescent="0.2">
      <c r="A93" s="2">
        <v>34791</v>
      </c>
      <c r="B93" s="5">
        <f t="shared" si="109"/>
        <v>4</v>
      </c>
      <c r="C93" s="1" t="s">
        <v>47</v>
      </c>
      <c r="D93" s="14">
        <v>1.1000000000000001</v>
      </c>
      <c r="E93" s="14">
        <v>0.97</v>
      </c>
      <c r="F93" s="21">
        <v>1.05</v>
      </c>
      <c r="G93" s="7" t="s">
        <v>66</v>
      </c>
      <c r="H93" s="14" t="s">
        <v>66</v>
      </c>
      <c r="I93" s="14">
        <v>1.56</v>
      </c>
      <c r="J93" s="14" t="s">
        <v>66</v>
      </c>
      <c r="K93" s="14">
        <v>1.05</v>
      </c>
      <c r="L93" s="14" t="s">
        <v>66</v>
      </c>
      <c r="M93" s="14" t="s">
        <v>66</v>
      </c>
      <c r="N93" s="21">
        <v>1.05</v>
      </c>
      <c r="O93" s="14" t="s">
        <v>66</v>
      </c>
      <c r="P93" s="14">
        <v>1.34</v>
      </c>
      <c r="Q93" s="14">
        <v>0.84</v>
      </c>
      <c r="R93" s="24">
        <v>1.05</v>
      </c>
      <c r="S93" s="18" t="s">
        <v>66</v>
      </c>
      <c r="T93" s="18" t="s">
        <v>66</v>
      </c>
      <c r="U93" s="18">
        <v>1.35</v>
      </c>
      <c r="V93" s="18">
        <v>1.38</v>
      </c>
      <c r="W93" s="18">
        <v>1.37</v>
      </c>
      <c r="X93" s="14" t="s">
        <v>66</v>
      </c>
      <c r="CM93" s="2"/>
    </row>
    <row r="94" spans="1:91" x14ac:dyDescent="0.2">
      <c r="A94" s="2">
        <v>34792</v>
      </c>
      <c r="B94" s="5">
        <f t="shared" si="109"/>
        <v>4</v>
      </c>
      <c r="C94" s="1" t="s">
        <v>48</v>
      </c>
      <c r="D94" s="14">
        <v>1.1000000000000001</v>
      </c>
      <c r="E94" s="14">
        <v>0.97</v>
      </c>
      <c r="F94" s="21">
        <v>1.05</v>
      </c>
      <c r="G94" s="7" t="s">
        <v>66</v>
      </c>
      <c r="H94" s="14">
        <v>1.3</v>
      </c>
      <c r="I94" s="14">
        <v>1.59</v>
      </c>
      <c r="J94" s="14" t="s">
        <v>66</v>
      </c>
      <c r="K94" s="14">
        <v>1.02</v>
      </c>
      <c r="L94" s="14" t="s">
        <v>66</v>
      </c>
      <c r="M94" s="14" t="s">
        <v>66</v>
      </c>
      <c r="N94" s="21">
        <v>1.05</v>
      </c>
      <c r="O94" s="14" t="s">
        <v>66</v>
      </c>
      <c r="P94" s="14">
        <v>1.4</v>
      </c>
      <c r="Q94" s="14">
        <v>0.84</v>
      </c>
      <c r="R94" s="24">
        <v>1.05</v>
      </c>
      <c r="S94" s="18" t="s">
        <v>66</v>
      </c>
      <c r="T94" s="18">
        <v>1.52</v>
      </c>
      <c r="U94" s="18">
        <v>1.4</v>
      </c>
      <c r="V94" s="18">
        <v>1.43</v>
      </c>
      <c r="W94" s="18">
        <v>1.39</v>
      </c>
      <c r="X94" s="14" t="s">
        <v>66</v>
      </c>
      <c r="CM94" s="2"/>
    </row>
    <row r="95" spans="1:91" x14ac:dyDescent="0.2">
      <c r="A95" s="2">
        <v>34793</v>
      </c>
      <c r="B95" s="5">
        <f t="shared" si="109"/>
        <v>4</v>
      </c>
      <c r="C95" s="1" t="s">
        <v>49</v>
      </c>
      <c r="D95" s="14">
        <v>1.17</v>
      </c>
      <c r="E95" s="14">
        <v>0.97</v>
      </c>
      <c r="F95" s="21">
        <v>1.03</v>
      </c>
      <c r="G95" s="7" t="s">
        <v>66</v>
      </c>
      <c r="H95" s="14">
        <v>1.29</v>
      </c>
      <c r="I95" s="14">
        <v>1.67</v>
      </c>
      <c r="J95" s="14" t="s">
        <v>66</v>
      </c>
      <c r="K95" s="14">
        <v>1.02</v>
      </c>
      <c r="L95" s="14" t="s">
        <v>66</v>
      </c>
      <c r="M95" s="14" t="s">
        <v>66</v>
      </c>
      <c r="N95" s="21">
        <v>1.05</v>
      </c>
      <c r="O95" s="14" t="s">
        <v>66</v>
      </c>
      <c r="P95" s="14">
        <v>1.42</v>
      </c>
      <c r="Q95" s="14">
        <v>1.01</v>
      </c>
      <c r="R95" s="24">
        <v>1.05</v>
      </c>
      <c r="S95" s="18" t="s">
        <v>66</v>
      </c>
      <c r="T95" s="18">
        <v>1.56</v>
      </c>
      <c r="U95" s="18">
        <v>1.4</v>
      </c>
      <c r="V95" s="18">
        <v>1.42</v>
      </c>
      <c r="W95" s="18">
        <v>1.4</v>
      </c>
      <c r="X95" s="14" t="s">
        <v>66</v>
      </c>
      <c r="CM95" s="2"/>
    </row>
    <row r="96" spans="1:91" x14ac:dyDescent="0.2">
      <c r="A96" s="2">
        <v>34794</v>
      </c>
      <c r="B96" s="5">
        <f t="shared" si="109"/>
        <v>4</v>
      </c>
      <c r="C96" s="1" t="s">
        <v>50</v>
      </c>
      <c r="D96" s="14">
        <v>1.3</v>
      </c>
      <c r="E96" s="14">
        <v>0.96</v>
      </c>
      <c r="F96" s="21">
        <v>1.02</v>
      </c>
      <c r="G96" s="7" t="s">
        <v>66</v>
      </c>
      <c r="H96" s="14">
        <v>1.25</v>
      </c>
      <c r="I96" s="14">
        <v>1.62</v>
      </c>
      <c r="J96" s="14" t="s">
        <v>66</v>
      </c>
      <c r="K96" s="14">
        <v>1.02</v>
      </c>
      <c r="L96" s="14" t="s">
        <v>66</v>
      </c>
      <c r="M96" s="14" t="s">
        <v>66</v>
      </c>
      <c r="N96" s="21">
        <v>1.04</v>
      </c>
      <c r="O96" s="14" t="s">
        <v>66</v>
      </c>
      <c r="P96" s="14">
        <v>1.38</v>
      </c>
      <c r="Q96" s="14">
        <v>0.98</v>
      </c>
      <c r="R96" s="24">
        <v>1.04</v>
      </c>
      <c r="S96" s="18" t="s">
        <v>66</v>
      </c>
      <c r="T96" s="18">
        <v>1.54</v>
      </c>
      <c r="U96" s="18">
        <v>1.37</v>
      </c>
      <c r="V96" s="18">
        <v>1.33</v>
      </c>
      <c r="W96" s="18">
        <v>1.36</v>
      </c>
      <c r="X96" s="14" t="s">
        <v>66</v>
      </c>
      <c r="CM96" s="2"/>
    </row>
    <row r="97" spans="1:91" x14ac:dyDescent="0.2">
      <c r="A97" s="2">
        <v>34795</v>
      </c>
      <c r="B97" s="5">
        <f t="shared" si="109"/>
        <v>4</v>
      </c>
      <c r="C97" s="1" t="s">
        <v>51</v>
      </c>
      <c r="D97" s="14">
        <v>1.26</v>
      </c>
      <c r="E97" s="14">
        <v>0.96</v>
      </c>
      <c r="F97" s="21">
        <v>1.02</v>
      </c>
      <c r="G97" s="7" t="s">
        <v>66</v>
      </c>
      <c r="H97" s="14">
        <v>1.22</v>
      </c>
      <c r="I97" s="14">
        <v>1.56</v>
      </c>
      <c r="J97" s="14" t="s">
        <v>66</v>
      </c>
      <c r="K97" s="14">
        <v>1.03</v>
      </c>
      <c r="L97" s="14" t="s">
        <v>66</v>
      </c>
      <c r="M97" s="14" t="s">
        <v>66</v>
      </c>
      <c r="N97" s="21">
        <v>1.04</v>
      </c>
      <c r="O97" s="14" t="s">
        <v>66</v>
      </c>
      <c r="P97" s="14">
        <v>1.26</v>
      </c>
      <c r="Q97" s="14">
        <v>0.98</v>
      </c>
      <c r="R97" s="24">
        <v>1.04</v>
      </c>
      <c r="S97" s="18" t="s">
        <v>66</v>
      </c>
      <c r="T97" s="18">
        <v>1.5</v>
      </c>
      <c r="U97" s="18">
        <v>1.33</v>
      </c>
      <c r="V97" s="18">
        <v>1.28</v>
      </c>
      <c r="W97" s="18">
        <v>1.32</v>
      </c>
      <c r="X97" s="14" t="s">
        <v>66</v>
      </c>
      <c r="CM97" s="2"/>
    </row>
    <row r="98" spans="1:91" x14ac:dyDescent="0.2">
      <c r="A98" s="2">
        <v>34796</v>
      </c>
      <c r="B98" s="5">
        <f t="shared" si="109"/>
        <v>4</v>
      </c>
      <c r="C98" s="1" t="s">
        <v>45</v>
      </c>
      <c r="D98" s="14">
        <v>1.21</v>
      </c>
      <c r="E98" s="14">
        <v>0.96</v>
      </c>
      <c r="F98" s="21">
        <v>1.02</v>
      </c>
      <c r="G98" s="7" t="s">
        <v>66</v>
      </c>
      <c r="H98" s="14">
        <v>1.22</v>
      </c>
      <c r="I98" s="14">
        <v>1.54</v>
      </c>
      <c r="J98" s="14" t="s">
        <v>66</v>
      </c>
      <c r="K98" s="14">
        <v>1.03</v>
      </c>
      <c r="L98" s="14" t="s">
        <v>66</v>
      </c>
      <c r="M98" s="14" t="s">
        <v>66</v>
      </c>
      <c r="N98" s="21">
        <v>1.02</v>
      </c>
      <c r="O98" s="14" t="s">
        <v>66</v>
      </c>
      <c r="P98" s="14">
        <v>1.27</v>
      </c>
      <c r="Q98" s="14">
        <v>0.9</v>
      </c>
      <c r="R98" s="24">
        <v>1.04</v>
      </c>
      <c r="S98" s="18" t="s">
        <v>66</v>
      </c>
      <c r="T98" s="18">
        <v>1.46</v>
      </c>
      <c r="U98" s="18">
        <v>1.3</v>
      </c>
      <c r="V98" s="18">
        <v>1.3</v>
      </c>
      <c r="W98" s="18">
        <v>1.32</v>
      </c>
      <c r="X98" s="14" t="s">
        <v>66</v>
      </c>
      <c r="CM98" s="2"/>
    </row>
    <row r="99" spans="1:91" x14ac:dyDescent="0.2">
      <c r="A99" s="2">
        <v>34797</v>
      </c>
      <c r="B99" s="5">
        <f t="shared" si="109"/>
        <v>4</v>
      </c>
      <c r="C99" s="1" t="s">
        <v>46</v>
      </c>
      <c r="D99" s="14">
        <v>1.1599999999999999</v>
      </c>
      <c r="E99" s="14">
        <v>0.96</v>
      </c>
      <c r="F99" s="21">
        <v>1.02</v>
      </c>
      <c r="G99" s="7" t="s">
        <v>66</v>
      </c>
      <c r="H99" s="14" t="s">
        <v>66</v>
      </c>
      <c r="I99" s="14">
        <v>1.54</v>
      </c>
      <c r="J99" s="14" t="s">
        <v>66</v>
      </c>
      <c r="K99" s="14">
        <v>1.03</v>
      </c>
      <c r="L99" s="14" t="s">
        <v>66</v>
      </c>
      <c r="M99" s="14" t="s">
        <v>66</v>
      </c>
      <c r="N99" s="21">
        <v>1.02</v>
      </c>
      <c r="O99" s="14" t="s">
        <v>66</v>
      </c>
      <c r="P99" s="14">
        <v>1.27</v>
      </c>
      <c r="Q99" s="14">
        <v>0.9</v>
      </c>
      <c r="R99" s="24">
        <v>1.04</v>
      </c>
      <c r="S99" s="18" t="s">
        <v>66</v>
      </c>
      <c r="T99" s="18" t="s">
        <v>66</v>
      </c>
      <c r="U99" s="18">
        <v>1.3</v>
      </c>
      <c r="V99" s="18">
        <v>1.3</v>
      </c>
      <c r="W99" s="18">
        <v>1.32</v>
      </c>
      <c r="X99" s="14" t="s">
        <v>66</v>
      </c>
      <c r="CM99" s="2"/>
    </row>
    <row r="100" spans="1:91" x14ac:dyDescent="0.2">
      <c r="A100" s="2">
        <v>34798</v>
      </c>
      <c r="B100" s="5">
        <f t="shared" si="109"/>
        <v>4</v>
      </c>
      <c r="C100" s="1" t="s">
        <v>47</v>
      </c>
      <c r="D100" s="14">
        <v>1.1599999999999999</v>
      </c>
      <c r="E100" s="14">
        <v>0.96</v>
      </c>
      <c r="F100" s="21">
        <v>1.02</v>
      </c>
      <c r="G100" s="7" t="s">
        <v>66</v>
      </c>
      <c r="H100" s="14" t="s">
        <v>66</v>
      </c>
      <c r="I100" s="14">
        <v>1.54</v>
      </c>
      <c r="J100" s="14" t="s">
        <v>66</v>
      </c>
      <c r="K100" s="14">
        <v>1.03</v>
      </c>
      <c r="L100" s="14" t="s">
        <v>66</v>
      </c>
      <c r="M100" s="14" t="s">
        <v>66</v>
      </c>
      <c r="N100" s="21">
        <v>1.02</v>
      </c>
      <c r="O100" s="14" t="s">
        <v>66</v>
      </c>
      <c r="P100" s="14">
        <v>1.27</v>
      </c>
      <c r="Q100" s="14">
        <v>0.9</v>
      </c>
      <c r="R100" s="24">
        <v>1.04</v>
      </c>
      <c r="S100" s="18" t="s">
        <v>66</v>
      </c>
      <c r="T100" s="18" t="s">
        <v>66</v>
      </c>
      <c r="U100" s="18">
        <v>1.3</v>
      </c>
      <c r="V100" s="18">
        <v>1.3</v>
      </c>
      <c r="W100" s="18">
        <v>1.32</v>
      </c>
      <c r="X100" s="14" t="s">
        <v>66</v>
      </c>
      <c r="CM100" s="2"/>
    </row>
    <row r="101" spans="1:91" x14ac:dyDescent="0.2">
      <c r="A101" s="2">
        <v>34799</v>
      </c>
      <c r="B101" s="5">
        <f t="shared" si="109"/>
        <v>4</v>
      </c>
      <c r="C101" s="1" t="s">
        <v>48</v>
      </c>
      <c r="D101" s="14">
        <v>1.1599999999999999</v>
      </c>
      <c r="E101" s="14">
        <v>0.99</v>
      </c>
      <c r="F101" s="21">
        <v>1.02</v>
      </c>
      <c r="G101" s="7" t="s">
        <v>66</v>
      </c>
      <c r="H101" s="14">
        <v>1.3</v>
      </c>
      <c r="I101" s="14">
        <v>1.55</v>
      </c>
      <c r="J101" s="14" t="s">
        <v>66</v>
      </c>
      <c r="K101" s="14">
        <v>1.02</v>
      </c>
      <c r="L101" s="14" t="s">
        <v>66</v>
      </c>
      <c r="M101" s="14" t="s">
        <v>66</v>
      </c>
      <c r="N101" s="21">
        <v>1.02</v>
      </c>
      <c r="O101" s="14" t="s">
        <v>66</v>
      </c>
      <c r="P101" s="14">
        <v>1.39</v>
      </c>
      <c r="Q101" s="14">
        <v>0.96</v>
      </c>
      <c r="R101" s="24">
        <v>1.04</v>
      </c>
      <c r="S101" s="18" t="s">
        <v>66</v>
      </c>
      <c r="T101" s="18">
        <v>1.51</v>
      </c>
      <c r="U101" s="18">
        <v>1.34</v>
      </c>
      <c r="V101" s="18">
        <v>1.41</v>
      </c>
      <c r="W101" s="18">
        <v>1.37</v>
      </c>
      <c r="X101" s="14" t="s">
        <v>66</v>
      </c>
      <c r="CM101" s="2"/>
    </row>
    <row r="102" spans="1:91" x14ac:dyDescent="0.2">
      <c r="A102" s="2">
        <v>34800</v>
      </c>
      <c r="B102" s="5">
        <f t="shared" si="109"/>
        <v>4</v>
      </c>
      <c r="C102" s="1" t="s">
        <v>49</v>
      </c>
      <c r="D102" s="14">
        <v>1.24</v>
      </c>
      <c r="E102" s="14">
        <v>0.99</v>
      </c>
      <c r="F102" s="21">
        <v>1.04</v>
      </c>
      <c r="G102" s="7" t="s">
        <v>66</v>
      </c>
      <c r="H102" s="14">
        <v>1.32</v>
      </c>
      <c r="I102" s="14">
        <v>1.59</v>
      </c>
      <c r="J102" s="14" t="s">
        <v>66</v>
      </c>
      <c r="K102" s="14">
        <v>1.04</v>
      </c>
      <c r="L102" s="14" t="s">
        <v>66</v>
      </c>
      <c r="M102" s="14" t="s">
        <v>66</v>
      </c>
      <c r="N102" s="21">
        <v>1.02</v>
      </c>
      <c r="O102" s="14" t="s">
        <v>66</v>
      </c>
      <c r="P102" s="14">
        <v>1.43</v>
      </c>
      <c r="Q102" s="14">
        <v>0.97</v>
      </c>
      <c r="R102" s="24">
        <v>1.04</v>
      </c>
      <c r="S102" s="18" t="s">
        <v>66</v>
      </c>
      <c r="T102" s="18">
        <v>1.55</v>
      </c>
      <c r="U102" s="18">
        <v>1.38</v>
      </c>
      <c r="V102" s="18">
        <v>1.45</v>
      </c>
      <c r="W102" s="18">
        <v>1.4</v>
      </c>
      <c r="X102" s="14" t="s">
        <v>66</v>
      </c>
      <c r="CM102" s="2"/>
    </row>
    <row r="103" spans="1:91" x14ac:dyDescent="0.2">
      <c r="A103" s="2">
        <v>34801</v>
      </c>
      <c r="B103" s="5">
        <f t="shared" si="109"/>
        <v>4</v>
      </c>
      <c r="C103" s="1" t="s">
        <v>50</v>
      </c>
      <c r="D103" s="14">
        <v>1.22</v>
      </c>
      <c r="E103" s="14">
        <v>0.97</v>
      </c>
      <c r="F103" s="21">
        <v>1.04</v>
      </c>
      <c r="G103" s="7" t="s">
        <v>66</v>
      </c>
      <c r="H103" s="14">
        <v>1.25</v>
      </c>
      <c r="I103" s="14">
        <v>1.6</v>
      </c>
      <c r="J103" s="14" t="s">
        <v>66</v>
      </c>
      <c r="K103" s="14">
        <v>1.04</v>
      </c>
      <c r="L103" s="14" t="s">
        <v>66</v>
      </c>
      <c r="M103" s="14" t="s">
        <v>66</v>
      </c>
      <c r="N103" s="21">
        <v>1.04</v>
      </c>
      <c r="O103" s="14" t="s">
        <v>66</v>
      </c>
      <c r="P103" s="14">
        <v>1.37</v>
      </c>
      <c r="Q103" s="14">
        <v>0.97</v>
      </c>
      <c r="R103" s="24">
        <v>1.04</v>
      </c>
      <c r="S103" s="18" t="s">
        <v>66</v>
      </c>
      <c r="T103" s="18">
        <v>1.55</v>
      </c>
      <c r="U103" s="18">
        <v>1.38</v>
      </c>
      <c r="V103" s="18">
        <v>1.39</v>
      </c>
      <c r="W103" s="18">
        <v>1.37</v>
      </c>
      <c r="X103" s="14" t="s">
        <v>66</v>
      </c>
      <c r="CM103" s="2"/>
    </row>
    <row r="104" spans="1:91" x14ac:dyDescent="0.2">
      <c r="A104" s="2">
        <v>34802</v>
      </c>
      <c r="B104" s="5">
        <f t="shared" si="109"/>
        <v>4</v>
      </c>
      <c r="C104" s="1" t="s">
        <v>51</v>
      </c>
      <c r="D104" s="14">
        <v>1.1499999999999999</v>
      </c>
      <c r="E104" s="14">
        <v>1.02</v>
      </c>
      <c r="F104" s="21">
        <v>1.06</v>
      </c>
      <c r="G104" s="7" t="s">
        <v>66</v>
      </c>
      <c r="H104" s="14">
        <v>1.27</v>
      </c>
      <c r="I104" s="14">
        <v>1.61</v>
      </c>
      <c r="J104" s="14" t="s">
        <v>66</v>
      </c>
      <c r="K104" s="14">
        <v>1.04</v>
      </c>
      <c r="L104" s="14" t="s">
        <v>66</v>
      </c>
      <c r="M104" s="14" t="s">
        <v>66</v>
      </c>
      <c r="N104" s="21">
        <v>1.06</v>
      </c>
      <c r="O104" s="14" t="s">
        <v>66</v>
      </c>
      <c r="P104" s="14">
        <v>1.35</v>
      </c>
      <c r="Q104" s="14">
        <v>0.97</v>
      </c>
      <c r="R104" s="24">
        <v>1.08</v>
      </c>
      <c r="S104" s="18" t="s">
        <v>66</v>
      </c>
      <c r="T104" s="18">
        <v>1.54</v>
      </c>
      <c r="U104" s="18">
        <v>1.34</v>
      </c>
      <c r="V104" s="18">
        <v>1.34</v>
      </c>
      <c r="W104" s="18">
        <v>1.36</v>
      </c>
      <c r="X104" s="14" t="s">
        <v>66</v>
      </c>
      <c r="CM104" s="2"/>
    </row>
    <row r="105" spans="1:91" x14ac:dyDescent="0.2">
      <c r="A105" s="2">
        <v>34803</v>
      </c>
      <c r="B105" s="5">
        <f t="shared" si="109"/>
        <v>4</v>
      </c>
      <c r="C105" s="1" t="s">
        <v>45</v>
      </c>
      <c r="D105" s="14">
        <v>1.17</v>
      </c>
      <c r="E105" s="14">
        <v>1.02</v>
      </c>
      <c r="F105" s="21">
        <v>1.06</v>
      </c>
      <c r="G105" s="7" t="s">
        <v>66</v>
      </c>
      <c r="H105" s="14">
        <v>1.27</v>
      </c>
      <c r="I105" s="14">
        <v>1.61</v>
      </c>
      <c r="J105" s="14" t="s">
        <v>66</v>
      </c>
      <c r="K105" s="14">
        <v>1.04</v>
      </c>
      <c r="L105" s="14" t="s">
        <v>66</v>
      </c>
      <c r="M105" s="14" t="s">
        <v>66</v>
      </c>
      <c r="N105" s="21">
        <v>1.06</v>
      </c>
      <c r="O105" s="14" t="s">
        <v>66</v>
      </c>
      <c r="P105" s="14">
        <v>1.35</v>
      </c>
      <c r="Q105" s="14">
        <v>0.97</v>
      </c>
      <c r="R105" s="24">
        <v>1.08</v>
      </c>
      <c r="S105" s="18" t="s">
        <v>66</v>
      </c>
      <c r="T105" s="18">
        <v>1.54</v>
      </c>
      <c r="U105" s="18">
        <v>1.34</v>
      </c>
      <c r="V105" s="18">
        <v>1.34</v>
      </c>
      <c r="W105" s="18">
        <v>1.36</v>
      </c>
      <c r="X105" s="14" t="s">
        <v>66</v>
      </c>
      <c r="CM105" s="2"/>
    </row>
    <row r="106" spans="1:91" x14ac:dyDescent="0.2">
      <c r="A106" s="2">
        <v>34804</v>
      </c>
      <c r="B106" s="5">
        <f t="shared" si="109"/>
        <v>4</v>
      </c>
      <c r="C106" s="1" t="s">
        <v>46</v>
      </c>
      <c r="D106" s="14">
        <v>1.17</v>
      </c>
      <c r="E106" s="14">
        <v>1.02</v>
      </c>
      <c r="F106" s="21">
        <v>1.06</v>
      </c>
      <c r="G106" s="7" t="s">
        <v>66</v>
      </c>
      <c r="H106" s="14" t="s">
        <v>66</v>
      </c>
      <c r="I106" s="14">
        <v>1.61</v>
      </c>
      <c r="J106" s="14" t="s">
        <v>66</v>
      </c>
      <c r="K106" s="14">
        <v>1.04</v>
      </c>
      <c r="L106" s="14" t="s">
        <v>66</v>
      </c>
      <c r="M106" s="14" t="s">
        <v>66</v>
      </c>
      <c r="N106" s="21">
        <v>1.06</v>
      </c>
      <c r="O106" s="14" t="s">
        <v>66</v>
      </c>
      <c r="P106" s="14">
        <v>1.35</v>
      </c>
      <c r="Q106" s="14">
        <v>0.97</v>
      </c>
      <c r="R106" s="24">
        <v>1.08</v>
      </c>
      <c r="S106" s="18" t="s">
        <v>66</v>
      </c>
      <c r="T106" s="18" t="s">
        <v>66</v>
      </c>
      <c r="U106" s="18">
        <v>1.34</v>
      </c>
      <c r="V106" s="18">
        <v>1.34</v>
      </c>
      <c r="W106" s="18">
        <v>1.36</v>
      </c>
      <c r="X106" s="14" t="s">
        <v>66</v>
      </c>
      <c r="CM106" s="2"/>
    </row>
    <row r="107" spans="1:91" x14ac:dyDescent="0.2">
      <c r="A107" s="2">
        <v>34805</v>
      </c>
      <c r="B107" s="5">
        <f t="shared" si="109"/>
        <v>4</v>
      </c>
      <c r="C107" s="1" t="s">
        <v>47</v>
      </c>
      <c r="D107" s="14">
        <v>1.17</v>
      </c>
      <c r="E107" s="14">
        <v>1.02</v>
      </c>
      <c r="F107" s="21">
        <v>1.06</v>
      </c>
      <c r="G107" s="7" t="s">
        <v>66</v>
      </c>
      <c r="H107" s="14" t="s">
        <v>66</v>
      </c>
      <c r="I107" s="14">
        <v>1.61</v>
      </c>
      <c r="J107" s="14" t="s">
        <v>66</v>
      </c>
      <c r="K107" s="14">
        <v>1.04</v>
      </c>
      <c r="L107" s="14" t="s">
        <v>66</v>
      </c>
      <c r="M107" s="14" t="s">
        <v>66</v>
      </c>
      <c r="N107" s="21">
        <v>1.06</v>
      </c>
      <c r="O107" s="14" t="s">
        <v>66</v>
      </c>
      <c r="P107" s="14">
        <v>1.35</v>
      </c>
      <c r="Q107" s="14">
        <v>0.97</v>
      </c>
      <c r="R107" s="24">
        <v>1.08</v>
      </c>
      <c r="S107" s="18" t="s">
        <v>66</v>
      </c>
      <c r="T107" s="18" t="s">
        <v>66</v>
      </c>
      <c r="U107" s="18">
        <v>1.34</v>
      </c>
      <c r="V107" s="18">
        <v>1.34</v>
      </c>
      <c r="W107" s="18">
        <v>1.36</v>
      </c>
      <c r="X107" s="14" t="s">
        <v>66</v>
      </c>
      <c r="CM107" s="2"/>
    </row>
    <row r="108" spans="1:91" x14ac:dyDescent="0.2">
      <c r="A108" s="2">
        <v>34806</v>
      </c>
      <c r="B108" s="5">
        <f t="shared" si="109"/>
        <v>4</v>
      </c>
      <c r="C108" s="1" t="s">
        <v>48</v>
      </c>
      <c r="D108" s="14">
        <v>1.17</v>
      </c>
      <c r="E108" s="14">
        <v>1</v>
      </c>
      <c r="F108" s="21">
        <v>1.06</v>
      </c>
      <c r="G108" s="7" t="s">
        <v>66</v>
      </c>
      <c r="H108" s="14">
        <v>1.3</v>
      </c>
      <c r="I108" s="14">
        <v>1.63</v>
      </c>
      <c r="J108" s="14" t="s">
        <v>66</v>
      </c>
      <c r="K108" s="14">
        <v>1.05</v>
      </c>
      <c r="L108" s="14" t="s">
        <v>66</v>
      </c>
      <c r="M108" s="14" t="s">
        <v>66</v>
      </c>
      <c r="N108" s="21">
        <v>1.06</v>
      </c>
      <c r="O108" s="14" t="s">
        <v>66</v>
      </c>
      <c r="P108" s="14">
        <v>1.39</v>
      </c>
      <c r="Q108" s="14">
        <v>0.96</v>
      </c>
      <c r="R108" s="24">
        <v>1.08</v>
      </c>
      <c r="S108" s="18" t="s">
        <v>66</v>
      </c>
      <c r="T108" s="18">
        <v>1.54</v>
      </c>
      <c r="U108" s="18">
        <v>1.38</v>
      </c>
      <c r="V108" s="18">
        <v>1.4</v>
      </c>
      <c r="W108" s="18">
        <v>1.39</v>
      </c>
      <c r="X108" s="14" t="s">
        <v>66</v>
      </c>
      <c r="CM108" s="2"/>
    </row>
    <row r="109" spans="1:91" x14ac:dyDescent="0.2">
      <c r="A109" s="2">
        <v>34807</v>
      </c>
      <c r="B109" s="5">
        <f t="shared" si="109"/>
        <v>4</v>
      </c>
      <c r="C109" s="1" t="s">
        <v>49</v>
      </c>
      <c r="D109" s="14">
        <v>1.26</v>
      </c>
      <c r="E109" s="14">
        <v>1.01</v>
      </c>
      <c r="F109" s="21">
        <v>1.06</v>
      </c>
      <c r="G109" s="7" t="s">
        <v>66</v>
      </c>
      <c r="H109" s="14">
        <v>1.32</v>
      </c>
      <c r="I109" s="14">
        <v>1.64</v>
      </c>
      <c r="J109" s="14" t="s">
        <v>66</v>
      </c>
      <c r="K109" s="14">
        <v>1.06</v>
      </c>
      <c r="L109" s="14" t="s">
        <v>66</v>
      </c>
      <c r="M109" s="14" t="s">
        <v>66</v>
      </c>
      <c r="N109" s="21">
        <v>1.06</v>
      </c>
      <c r="O109" s="14" t="s">
        <v>66</v>
      </c>
      <c r="P109" s="14">
        <v>1.42</v>
      </c>
      <c r="Q109" s="14">
        <v>0.96</v>
      </c>
      <c r="R109" s="24">
        <v>1.06</v>
      </c>
      <c r="S109" s="18" t="s">
        <v>66</v>
      </c>
      <c r="T109" s="18">
        <v>1.61</v>
      </c>
      <c r="U109" s="18">
        <v>1.4</v>
      </c>
      <c r="V109" s="18">
        <v>1.42</v>
      </c>
      <c r="W109" s="18">
        <v>1.43</v>
      </c>
      <c r="X109" s="14" t="s">
        <v>66</v>
      </c>
      <c r="CM109" s="2"/>
    </row>
    <row r="110" spans="1:91" x14ac:dyDescent="0.2">
      <c r="A110" s="2">
        <v>34808</v>
      </c>
      <c r="B110" s="5">
        <f t="shared" si="109"/>
        <v>4</v>
      </c>
      <c r="C110" s="1" t="s">
        <v>50</v>
      </c>
      <c r="D110" s="14">
        <v>1.25</v>
      </c>
      <c r="E110" s="14">
        <v>1.05</v>
      </c>
      <c r="F110" s="21">
        <v>1.08</v>
      </c>
      <c r="G110" s="7" t="s">
        <v>66</v>
      </c>
      <c r="H110" s="14">
        <v>1.46</v>
      </c>
      <c r="I110" s="14">
        <v>1.66</v>
      </c>
      <c r="J110" s="14" t="s">
        <v>66</v>
      </c>
      <c r="K110" s="14">
        <v>1.1000000000000001</v>
      </c>
      <c r="L110" s="14" t="s">
        <v>66</v>
      </c>
      <c r="M110" s="14" t="s">
        <v>66</v>
      </c>
      <c r="N110" s="21">
        <v>1.07</v>
      </c>
      <c r="O110" s="14" t="s">
        <v>66</v>
      </c>
      <c r="P110" s="14">
        <v>1.5</v>
      </c>
      <c r="Q110" s="14">
        <v>0.96</v>
      </c>
      <c r="R110" s="24">
        <v>1.0900000000000001</v>
      </c>
      <c r="S110" s="18" t="s">
        <v>66</v>
      </c>
      <c r="T110" s="18">
        <v>1.62</v>
      </c>
      <c r="U110" s="18">
        <v>1.45</v>
      </c>
      <c r="V110" s="18">
        <v>1.49</v>
      </c>
      <c r="W110" s="18">
        <v>1.48</v>
      </c>
      <c r="X110" s="14" t="s">
        <v>66</v>
      </c>
      <c r="CM110" s="2"/>
    </row>
    <row r="111" spans="1:91" x14ac:dyDescent="0.2">
      <c r="A111" s="2">
        <v>34809</v>
      </c>
      <c r="B111" s="5">
        <f t="shared" si="109"/>
        <v>4</v>
      </c>
      <c r="C111" s="1" t="s">
        <v>51</v>
      </c>
      <c r="D111" s="14">
        <v>1.29</v>
      </c>
      <c r="E111" s="14">
        <v>1.07</v>
      </c>
      <c r="F111" s="21">
        <v>1.1000000000000001</v>
      </c>
      <c r="G111" s="7" t="s">
        <v>66</v>
      </c>
      <c r="H111" s="14">
        <v>1.42</v>
      </c>
      <c r="I111" s="14">
        <v>1.69</v>
      </c>
      <c r="J111" s="14" t="s">
        <v>66</v>
      </c>
      <c r="K111" s="14">
        <v>1.1299999999999999</v>
      </c>
      <c r="L111" s="14" t="s">
        <v>66</v>
      </c>
      <c r="M111" s="14" t="s">
        <v>66</v>
      </c>
      <c r="N111" s="21">
        <v>1.1000000000000001</v>
      </c>
      <c r="O111" s="14" t="s">
        <v>66</v>
      </c>
      <c r="P111" s="14">
        <v>1.54</v>
      </c>
      <c r="Q111" s="14">
        <v>1.06</v>
      </c>
      <c r="R111" s="24">
        <v>1.1000000000000001</v>
      </c>
      <c r="S111" s="18" t="s">
        <v>66</v>
      </c>
      <c r="T111" s="18">
        <v>1.65</v>
      </c>
      <c r="U111" s="18">
        <v>1.54</v>
      </c>
      <c r="V111" s="18">
        <v>1.53</v>
      </c>
      <c r="W111" s="18">
        <v>1.54</v>
      </c>
      <c r="X111" s="14" t="s">
        <v>66</v>
      </c>
      <c r="CM111" s="2"/>
    </row>
    <row r="112" spans="1:91" x14ac:dyDescent="0.2">
      <c r="A112" s="2">
        <v>34810</v>
      </c>
      <c r="B112" s="5">
        <f t="shared" si="109"/>
        <v>4</v>
      </c>
      <c r="C112" s="1" t="s">
        <v>45</v>
      </c>
      <c r="D112" s="14">
        <v>1.33</v>
      </c>
      <c r="E112" s="14">
        <v>1.07</v>
      </c>
      <c r="F112" s="21">
        <v>1.1000000000000001</v>
      </c>
      <c r="G112" s="7" t="s">
        <v>66</v>
      </c>
      <c r="H112" s="14">
        <v>1.37</v>
      </c>
      <c r="I112" s="14">
        <v>1.66</v>
      </c>
      <c r="J112" s="14" t="s">
        <v>66</v>
      </c>
      <c r="K112" s="14">
        <v>1.06</v>
      </c>
      <c r="L112" s="14" t="s">
        <v>66</v>
      </c>
      <c r="M112" s="14" t="s">
        <v>66</v>
      </c>
      <c r="N112" s="21">
        <v>1.1000000000000001</v>
      </c>
      <c r="O112" s="14" t="s">
        <v>66</v>
      </c>
      <c r="P112" s="14">
        <v>1.45</v>
      </c>
      <c r="Q112" s="14">
        <v>1.06</v>
      </c>
      <c r="R112" s="24">
        <v>1.1000000000000001</v>
      </c>
      <c r="S112" s="18" t="s">
        <v>66</v>
      </c>
      <c r="T112" s="18">
        <v>1.6</v>
      </c>
      <c r="U112" s="18">
        <v>1.46</v>
      </c>
      <c r="V112" s="18">
        <v>1.49</v>
      </c>
      <c r="W112" s="18">
        <v>1.46</v>
      </c>
      <c r="X112" s="14" t="s">
        <v>66</v>
      </c>
      <c r="CM112" s="2"/>
    </row>
    <row r="113" spans="1:91" x14ac:dyDescent="0.2">
      <c r="A113" s="2">
        <v>34811</v>
      </c>
      <c r="B113" s="5">
        <f t="shared" si="109"/>
        <v>4</v>
      </c>
      <c r="C113" s="1" t="s">
        <v>46</v>
      </c>
      <c r="D113" s="14">
        <v>1.43</v>
      </c>
      <c r="E113" s="14">
        <v>1.07</v>
      </c>
      <c r="F113" s="21">
        <v>1.1000000000000001</v>
      </c>
      <c r="G113" s="7" t="s">
        <v>66</v>
      </c>
      <c r="H113" s="14" t="s">
        <v>66</v>
      </c>
      <c r="I113" s="14">
        <v>1.66</v>
      </c>
      <c r="J113" s="14" t="s">
        <v>66</v>
      </c>
      <c r="K113" s="14">
        <v>1.06</v>
      </c>
      <c r="L113" s="14" t="s">
        <v>66</v>
      </c>
      <c r="M113" s="14" t="s">
        <v>66</v>
      </c>
      <c r="N113" s="21">
        <v>1.1000000000000001</v>
      </c>
      <c r="O113" s="14" t="s">
        <v>66</v>
      </c>
      <c r="P113" s="14">
        <v>1.45</v>
      </c>
      <c r="Q113" s="14">
        <v>1.06</v>
      </c>
      <c r="R113" s="24">
        <v>1.1000000000000001</v>
      </c>
      <c r="S113" s="18" t="s">
        <v>66</v>
      </c>
      <c r="T113" s="18" t="s">
        <v>66</v>
      </c>
      <c r="U113" s="18">
        <v>1.46</v>
      </c>
      <c r="V113" s="18">
        <v>1.49</v>
      </c>
      <c r="W113" s="18">
        <v>1.46</v>
      </c>
      <c r="X113" s="14" t="s">
        <v>66</v>
      </c>
      <c r="CM113" s="2"/>
    </row>
    <row r="114" spans="1:91" x14ac:dyDescent="0.2">
      <c r="A114" s="2">
        <v>34812</v>
      </c>
      <c r="B114" s="5">
        <f t="shared" si="109"/>
        <v>4</v>
      </c>
      <c r="C114" s="1" t="s">
        <v>47</v>
      </c>
      <c r="D114" s="14">
        <v>1.43</v>
      </c>
      <c r="E114" s="14">
        <v>1.07</v>
      </c>
      <c r="F114" s="21">
        <v>1.1000000000000001</v>
      </c>
      <c r="G114" s="7" t="s">
        <v>66</v>
      </c>
      <c r="H114" s="14" t="s">
        <v>66</v>
      </c>
      <c r="I114" s="14">
        <v>1.66</v>
      </c>
      <c r="J114" s="14" t="s">
        <v>66</v>
      </c>
      <c r="K114" s="14">
        <v>1.06</v>
      </c>
      <c r="L114" s="14" t="s">
        <v>66</v>
      </c>
      <c r="M114" s="14" t="s">
        <v>66</v>
      </c>
      <c r="N114" s="21">
        <v>1.1000000000000001</v>
      </c>
      <c r="O114" s="14" t="s">
        <v>66</v>
      </c>
      <c r="P114" s="14">
        <v>1.45</v>
      </c>
      <c r="Q114" s="14">
        <v>1.06</v>
      </c>
      <c r="R114" s="24">
        <v>1.1000000000000001</v>
      </c>
      <c r="S114" s="18" t="s">
        <v>66</v>
      </c>
      <c r="T114" s="18" t="s">
        <v>66</v>
      </c>
      <c r="U114" s="18">
        <v>1.46</v>
      </c>
      <c r="V114" s="18">
        <v>1.49</v>
      </c>
      <c r="W114" s="18">
        <v>1.46</v>
      </c>
      <c r="X114" s="14" t="s">
        <v>66</v>
      </c>
      <c r="CM114" s="2"/>
    </row>
    <row r="115" spans="1:91" x14ac:dyDescent="0.2">
      <c r="A115" s="2">
        <v>34813</v>
      </c>
      <c r="B115" s="5">
        <f t="shared" si="109"/>
        <v>4</v>
      </c>
      <c r="C115" s="1" t="s">
        <v>48</v>
      </c>
      <c r="D115" s="14">
        <v>1.43</v>
      </c>
      <c r="E115" s="14">
        <v>1.04</v>
      </c>
      <c r="F115" s="21">
        <v>1.1000000000000001</v>
      </c>
      <c r="G115" s="7" t="s">
        <v>66</v>
      </c>
      <c r="H115" s="14">
        <v>1.37</v>
      </c>
      <c r="I115" s="14">
        <v>1.68</v>
      </c>
      <c r="J115" s="14" t="s">
        <v>66</v>
      </c>
      <c r="K115" s="14">
        <v>1.06</v>
      </c>
      <c r="L115" s="14" t="s">
        <v>66</v>
      </c>
      <c r="M115" s="14" t="s">
        <v>66</v>
      </c>
      <c r="N115" s="21">
        <v>1.1000000000000001</v>
      </c>
      <c r="O115" s="14" t="s">
        <v>66</v>
      </c>
      <c r="P115" s="14">
        <v>1.5</v>
      </c>
      <c r="Q115" s="14">
        <v>1.03</v>
      </c>
      <c r="R115" s="24">
        <v>1.1000000000000001</v>
      </c>
      <c r="S115" s="18" t="s">
        <v>66</v>
      </c>
      <c r="T115" s="18">
        <v>1.63</v>
      </c>
      <c r="U115" s="18">
        <v>1.47</v>
      </c>
      <c r="V115" s="18">
        <v>1.49</v>
      </c>
      <c r="W115" s="18">
        <v>1.47</v>
      </c>
      <c r="X115" s="14" t="s">
        <v>66</v>
      </c>
      <c r="CM115" s="2"/>
    </row>
    <row r="116" spans="1:91" x14ac:dyDescent="0.2">
      <c r="A116" s="2">
        <v>34814</v>
      </c>
      <c r="B116" s="5">
        <f t="shared" si="109"/>
        <v>4</v>
      </c>
      <c r="C116" s="1" t="s">
        <v>49</v>
      </c>
      <c r="D116" s="14">
        <v>1.3</v>
      </c>
      <c r="E116" s="14">
        <v>1.01</v>
      </c>
      <c r="F116" s="21">
        <v>1.06</v>
      </c>
      <c r="G116" s="7" t="s">
        <v>66</v>
      </c>
      <c r="H116" s="14">
        <v>1.37</v>
      </c>
      <c r="I116" s="14">
        <v>1.68</v>
      </c>
      <c r="J116" s="14" t="s">
        <v>66</v>
      </c>
      <c r="K116" s="14">
        <v>1.04</v>
      </c>
      <c r="L116" s="14" t="s">
        <v>66</v>
      </c>
      <c r="M116" s="14" t="s">
        <v>66</v>
      </c>
      <c r="N116" s="21">
        <v>1.1000000000000001</v>
      </c>
      <c r="O116" s="14" t="s">
        <v>66</v>
      </c>
      <c r="P116" s="14">
        <v>1.5</v>
      </c>
      <c r="Q116" s="14">
        <v>1.06</v>
      </c>
      <c r="R116" s="24">
        <v>1.1000000000000001</v>
      </c>
      <c r="S116" s="18" t="s">
        <v>66</v>
      </c>
      <c r="T116" s="18">
        <v>1.62</v>
      </c>
      <c r="U116" s="18">
        <v>1.49</v>
      </c>
      <c r="V116" s="18">
        <v>1.53</v>
      </c>
      <c r="W116" s="18">
        <v>1.5</v>
      </c>
      <c r="X116" s="14" t="s">
        <v>66</v>
      </c>
      <c r="CM116" s="2"/>
    </row>
    <row r="117" spans="1:91" x14ac:dyDescent="0.2">
      <c r="A117" s="2">
        <v>34815</v>
      </c>
      <c r="B117" s="5">
        <f t="shared" si="109"/>
        <v>4</v>
      </c>
      <c r="C117" s="1" t="s">
        <v>50</v>
      </c>
      <c r="D117" s="14">
        <v>1.32</v>
      </c>
      <c r="E117" s="14">
        <v>1.01</v>
      </c>
      <c r="F117" s="21">
        <v>1.06</v>
      </c>
      <c r="G117" s="7" t="s">
        <v>66</v>
      </c>
      <c r="H117" s="14">
        <v>1.33</v>
      </c>
      <c r="I117" s="14">
        <v>1.65</v>
      </c>
      <c r="J117" s="14" t="s">
        <v>66</v>
      </c>
      <c r="K117" s="14">
        <v>1.04</v>
      </c>
      <c r="L117" s="14" t="s">
        <v>66</v>
      </c>
      <c r="M117" s="14" t="s">
        <v>66</v>
      </c>
      <c r="N117" s="21">
        <v>1.1000000000000001</v>
      </c>
      <c r="O117" s="14" t="s">
        <v>66</v>
      </c>
      <c r="P117" s="14">
        <v>1.46</v>
      </c>
      <c r="Q117" s="14">
        <v>1.06</v>
      </c>
      <c r="R117" s="24">
        <v>1.1000000000000001</v>
      </c>
      <c r="S117" s="18" t="s">
        <v>66</v>
      </c>
      <c r="T117" s="18">
        <v>1.61</v>
      </c>
      <c r="U117" s="18">
        <v>1.48</v>
      </c>
      <c r="V117" s="18">
        <v>1.52</v>
      </c>
      <c r="W117" s="18">
        <v>1.5</v>
      </c>
      <c r="X117" s="14" t="s">
        <v>66</v>
      </c>
      <c r="CM117" s="2"/>
    </row>
    <row r="118" spans="1:91" x14ac:dyDescent="0.2">
      <c r="A118" s="2">
        <v>34816</v>
      </c>
      <c r="B118" s="5">
        <f t="shared" si="109"/>
        <v>4</v>
      </c>
      <c r="C118" s="1" t="s">
        <v>51</v>
      </c>
      <c r="D118" s="14">
        <v>1.29</v>
      </c>
      <c r="E118" s="14">
        <v>0.98</v>
      </c>
      <c r="F118" s="21">
        <v>1.06</v>
      </c>
      <c r="G118" s="7" t="s">
        <v>66</v>
      </c>
      <c r="H118" s="14">
        <v>1.28</v>
      </c>
      <c r="I118" s="14">
        <v>1.6</v>
      </c>
      <c r="J118" s="14" t="s">
        <v>66</v>
      </c>
      <c r="K118" s="14">
        <v>1.04</v>
      </c>
      <c r="L118" s="14" t="s">
        <v>66</v>
      </c>
      <c r="M118" s="14" t="s">
        <v>66</v>
      </c>
      <c r="N118" s="21">
        <v>1.1000000000000001</v>
      </c>
      <c r="O118" s="14" t="s">
        <v>66</v>
      </c>
      <c r="P118" s="14">
        <v>1.39</v>
      </c>
      <c r="Q118" s="14">
        <v>1.02</v>
      </c>
      <c r="R118" s="24">
        <v>1.1000000000000001</v>
      </c>
      <c r="S118" s="18" t="s">
        <v>66</v>
      </c>
      <c r="T118" s="18">
        <v>1.52</v>
      </c>
      <c r="U118" s="18">
        <v>1.43</v>
      </c>
      <c r="V118" s="18">
        <v>1.41</v>
      </c>
      <c r="W118" s="18">
        <v>1.42</v>
      </c>
      <c r="X118" s="14" t="s">
        <v>66</v>
      </c>
      <c r="CM118" s="2"/>
    </row>
    <row r="119" spans="1:91" x14ac:dyDescent="0.2">
      <c r="A119" s="2">
        <v>34817</v>
      </c>
      <c r="B119" s="5">
        <f t="shared" si="109"/>
        <v>4</v>
      </c>
      <c r="C119" s="1" t="s">
        <v>45</v>
      </c>
      <c r="D119" s="14">
        <v>1.24</v>
      </c>
      <c r="E119" s="14">
        <v>0.98</v>
      </c>
      <c r="F119" s="21">
        <v>1.06</v>
      </c>
      <c r="G119" s="7" t="s">
        <v>66</v>
      </c>
      <c r="H119" s="14">
        <v>1.27</v>
      </c>
      <c r="I119" s="14">
        <v>1.61</v>
      </c>
      <c r="J119" s="14" t="s">
        <v>66</v>
      </c>
      <c r="K119" s="14">
        <v>1.04</v>
      </c>
      <c r="L119" s="14" t="s">
        <v>66</v>
      </c>
      <c r="M119" s="14" t="s">
        <v>66</v>
      </c>
      <c r="N119" s="21">
        <v>1.1000000000000001</v>
      </c>
      <c r="O119" s="14" t="s">
        <v>66</v>
      </c>
      <c r="P119" s="14">
        <v>1.32</v>
      </c>
      <c r="Q119" s="14">
        <v>1.02</v>
      </c>
      <c r="R119" s="24">
        <v>1.1000000000000001</v>
      </c>
      <c r="S119" s="18" t="s">
        <v>66</v>
      </c>
      <c r="T119" s="18">
        <v>1.53</v>
      </c>
      <c r="U119" s="18">
        <v>1.39</v>
      </c>
      <c r="V119" s="18">
        <v>1.41</v>
      </c>
      <c r="W119" s="18">
        <v>1.4</v>
      </c>
      <c r="X119" s="14" t="s">
        <v>66</v>
      </c>
      <c r="CM119" s="2"/>
    </row>
    <row r="120" spans="1:91" x14ac:dyDescent="0.2">
      <c r="A120" s="2">
        <v>34818</v>
      </c>
      <c r="B120" s="5">
        <f t="shared" si="109"/>
        <v>4</v>
      </c>
      <c r="C120" s="1" t="s">
        <v>46</v>
      </c>
      <c r="D120" s="14">
        <v>1.26</v>
      </c>
      <c r="E120" s="14">
        <v>0.98</v>
      </c>
      <c r="F120" s="21">
        <v>1.06</v>
      </c>
      <c r="G120" s="7" t="s">
        <v>66</v>
      </c>
      <c r="H120" s="14" t="s">
        <v>66</v>
      </c>
      <c r="I120" s="14">
        <v>1.61</v>
      </c>
      <c r="J120" s="14" t="s">
        <v>66</v>
      </c>
      <c r="K120" s="14">
        <v>1.04</v>
      </c>
      <c r="L120" s="14" t="s">
        <v>66</v>
      </c>
      <c r="M120" s="14" t="s">
        <v>66</v>
      </c>
      <c r="N120" s="21">
        <v>1.1000000000000001</v>
      </c>
      <c r="O120" s="14" t="s">
        <v>66</v>
      </c>
      <c r="P120" s="14">
        <v>1.32</v>
      </c>
      <c r="Q120" s="14">
        <v>1.02</v>
      </c>
      <c r="R120" s="24">
        <v>1.1000000000000001</v>
      </c>
      <c r="S120" s="18" t="s">
        <v>66</v>
      </c>
      <c r="T120" s="18" t="s">
        <v>66</v>
      </c>
      <c r="U120" s="18">
        <v>1.39</v>
      </c>
      <c r="V120" s="18">
        <v>1.41</v>
      </c>
      <c r="W120" s="18">
        <v>1.4</v>
      </c>
      <c r="X120" s="14" t="s">
        <v>66</v>
      </c>
      <c r="CM120" s="2"/>
    </row>
    <row r="121" spans="1:91" x14ac:dyDescent="0.2">
      <c r="A121" s="2">
        <v>34819</v>
      </c>
      <c r="B121" s="5">
        <f t="shared" si="109"/>
        <v>4</v>
      </c>
      <c r="C121" s="1" t="s">
        <v>47</v>
      </c>
      <c r="D121" s="14">
        <v>1.26</v>
      </c>
      <c r="E121" s="14">
        <v>0.98</v>
      </c>
      <c r="F121" s="21">
        <v>1.06</v>
      </c>
      <c r="G121" s="7" t="s">
        <v>66</v>
      </c>
      <c r="H121" s="14" t="s">
        <v>66</v>
      </c>
      <c r="I121" s="14">
        <v>1.61</v>
      </c>
      <c r="J121" s="14" t="s">
        <v>66</v>
      </c>
      <c r="K121" s="14">
        <v>1.04</v>
      </c>
      <c r="L121" s="14" t="s">
        <v>66</v>
      </c>
      <c r="M121" s="14" t="s">
        <v>66</v>
      </c>
      <c r="N121" s="21">
        <v>1.1000000000000001</v>
      </c>
      <c r="O121" s="14" t="s">
        <v>66</v>
      </c>
      <c r="P121" s="14">
        <v>1.32</v>
      </c>
      <c r="Q121" s="14">
        <v>1.02</v>
      </c>
      <c r="R121" s="24">
        <v>1.1000000000000001</v>
      </c>
      <c r="S121" s="18" t="s">
        <v>66</v>
      </c>
      <c r="T121" s="18" t="s">
        <v>66</v>
      </c>
      <c r="U121" s="18">
        <v>1.39</v>
      </c>
      <c r="V121" s="18">
        <v>1.41</v>
      </c>
      <c r="W121" s="18">
        <v>1.4</v>
      </c>
      <c r="X121" s="14" t="s">
        <v>66</v>
      </c>
      <c r="CM121" s="2"/>
    </row>
    <row r="122" spans="1:91" x14ac:dyDescent="0.2">
      <c r="A122" s="2">
        <v>34820</v>
      </c>
      <c r="B122" s="5">
        <f t="shared" si="109"/>
        <v>5</v>
      </c>
      <c r="C122" s="1" t="s">
        <v>48</v>
      </c>
      <c r="D122" s="14">
        <v>1.2</v>
      </c>
      <c r="E122" s="14">
        <v>0.98</v>
      </c>
      <c r="F122" s="21">
        <v>1.07</v>
      </c>
      <c r="G122" s="7" t="s">
        <v>66</v>
      </c>
      <c r="H122" s="14">
        <v>1.31</v>
      </c>
      <c r="I122" s="14">
        <v>1.66</v>
      </c>
      <c r="J122" s="14" t="s">
        <v>66</v>
      </c>
      <c r="K122" s="14">
        <v>1.04</v>
      </c>
      <c r="L122" s="14" t="s">
        <v>66</v>
      </c>
      <c r="M122" s="14" t="s">
        <v>66</v>
      </c>
      <c r="N122" s="21">
        <v>1.07</v>
      </c>
      <c r="O122" s="14" t="s">
        <v>66</v>
      </c>
      <c r="P122" s="14">
        <v>1.42</v>
      </c>
      <c r="Q122" s="14">
        <v>1.03</v>
      </c>
      <c r="R122" s="24">
        <v>1.06</v>
      </c>
      <c r="S122" s="18" t="s">
        <v>66</v>
      </c>
      <c r="T122" s="18">
        <v>1.58</v>
      </c>
      <c r="U122" s="18">
        <v>1.43</v>
      </c>
      <c r="V122" s="18">
        <v>1.41</v>
      </c>
      <c r="W122" s="18">
        <v>1.43</v>
      </c>
      <c r="X122" s="14" t="s">
        <v>66</v>
      </c>
      <c r="CM122" s="2"/>
    </row>
    <row r="123" spans="1:91" x14ac:dyDescent="0.2">
      <c r="A123" s="2">
        <v>34821</v>
      </c>
      <c r="B123" s="5">
        <f t="shared" si="109"/>
        <v>5</v>
      </c>
      <c r="C123" s="1" t="s">
        <v>49</v>
      </c>
      <c r="D123" s="14">
        <v>1.34</v>
      </c>
      <c r="E123" s="14">
        <v>0.98</v>
      </c>
      <c r="F123" s="21">
        <v>1.07</v>
      </c>
      <c r="G123" s="7" t="s">
        <v>66</v>
      </c>
      <c r="H123" s="14">
        <v>1.31</v>
      </c>
      <c r="I123" s="14">
        <v>1.68</v>
      </c>
      <c r="J123" s="14" t="s">
        <v>66</v>
      </c>
      <c r="K123" s="14">
        <v>1.07</v>
      </c>
      <c r="L123" s="14" t="s">
        <v>66</v>
      </c>
      <c r="M123" s="14" t="s">
        <v>66</v>
      </c>
      <c r="N123" s="21">
        <v>1.07</v>
      </c>
      <c r="O123" s="14" t="s">
        <v>66</v>
      </c>
      <c r="P123" s="14">
        <v>1.41</v>
      </c>
      <c r="Q123" s="14">
        <v>1.07</v>
      </c>
      <c r="R123" s="24">
        <v>1.08</v>
      </c>
      <c r="S123" s="18" t="s">
        <v>66</v>
      </c>
      <c r="T123" s="18">
        <v>1.61</v>
      </c>
      <c r="U123" s="18">
        <v>1.42</v>
      </c>
      <c r="V123" s="18">
        <v>1.41</v>
      </c>
      <c r="W123" s="18">
        <v>1.41</v>
      </c>
      <c r="X123" s="14" t="s">
        <v>66</v>
      </c>
      <c r="CM123" s="2"/>
    </row>
    <row r="124" spans="1:91" x14ac:dyDescent="0.2">
      <c r="A124" s="2">
        <v>34822</v>
      </c>
      <c r="B124" s="5">
        <f t="shared" si="109"/>
        <v>5</v>
      </c>
      <c r="C124" s="1" t="s">
        <v>50</v>
      </c>
      <c r="D124" s="14">
        <v>1.38</v>
      </c>
      <c r="E124" s="14">
        <v>0.98</v>
      </c>
      <c r="F124" s="21">
        <v>1.0900000000000001</v>
      </c>
      <c r="G124" s="7" t="s">
        <v>66</v>
      </c>
      <c r="H124" s="14">
        <v>1.3</v>
      </c>
      <c r="I124" s="14">
        <v>1.67</v>
      </c>
      <c r="J124" s="14" t="s">
        <v>66</v>
      </c>
      <c r="K124" s="14">
        <v>1.08</v>
      </c>
      <c r="L124" s="14" t="s">
        <v>66</v>
      </c>
      <c r="M124" s="14" t="s">
        <v>66</v>
      </c>
      <c r="N124" s="21">
        <v>1.07</v>
      </c>
      <c r="O124" s="14" t="s">
        <v>66</v>
      </c>
      <c r="P124" s="14">
        <v>1.39</v>
      </c>
      <c r="Q124" s="14">
        <v>1.07</v>
      </c>
      <c r="R124" s="24">
        <v>1.08</v>
      </c>
      <c r="S124" s="18" t="s">
        <v>66</v>
      </c>
      <c r="T124" s="18">
        <v>1.59</v>
      </c>
      <c r="U124" s="18">
        <v>1.44</v>
      </c>
      <c r="V124" s="18">
        <v>1.41</v>
      </c>
      <c r="W124" s="18">
        <v>1.4</v>
      </c>
      <c r="X124" s="14" t="s">
        <v>66</v>
      </c>
      <c r="CM124" s="2"/>
    </row>
    <row r="125" spans="1:91" x14ac:dyDescent="0.2">
      <c r="A125" s="2">
        <v>34823</v>
      </c>
      <c r="B125" s="5">
        <f t="shared" si="109"/>
        <v>5</v>
      </c>
      <c r="C125" s="1" t="s">
        <v>51</v>
      </c>
      <c r="D125" s="14">
        <v>1.34</v>
      </c>
      <c r="E125" s="14">
        <v>0.98</v>
      </c>
      <c r="F125" s="21">
        <v>1.07</v>
      </c>
      <c r="G125" s="7" t="s">
        <v>66</v>
      </c>
      <c r="H125" s="14">
        <v>1.29</v>
      </c>
      <c r="I125" s="14">
        <v>1.63</v>
      </c>
      <c r="J125" s="14" t="s">
        <v>66</v>
      </c>
      <c r="K125" s="14">
        <v>1.0900000000000001</v>
      </c>
      <c r="L125" s="14" t="s">
        <v>66</v>
      </c>
      <c r="M125" s="14" t="s">
        <v>66</v>
      </c>
      <c r="N125" s="21">
        <v>1.07</v>
      </c>
      <c r="O125" s="14" t="s">
        <v>66</v>
      </c>
      <c r="P125" s="14">
        <v>1.39</v>
      </c>
      <c r="Q125" s="14">
        <v>1.07</v>
      </c>
      <c r="R125" s="24">
        <v>1.08</v>
      </c>
      <c r="S125" s="18" t="s">
        <v>66</v>
      </c>
      <c r="T125" s="18">
        <v>1.53</v>
      </c>
      <c r="U125" s="18">
        <v>1.39</v>
      </c>
      <c r="V125" s="18">
        <v>1.37</v>
      </c>
      <c r="W125" s="18">
        <v>1.38</v>
      </c>
      <c r="X125" s="14" t="s">
        <v>66</v>
      </c>
      <c r="CM125" s="2"/>
    </row>
    <row r="126" spans="1:91" x14ac:dyDescent="0.2">
      <c r="A126" s="2">
        <v>34824</v>
      </c>
      <c r="B126" s="5">
        <f t="shared" si="109"/>
        <v>5</v>
      </c>
      <c r="C126" s="1" t="s">
        <v>45</v>
      </c>
      <c r="D126" s="14">
        <v>1.25</v>
      </c>
      <c r="E126" s="14">
        <v>0.98</v>
      </c>
      <c r="F126" s="21">
        <v>1.1000000000000001</v>
      </c>
      <c r="G126" s="7" t="s">
        <v>66</v>
      </c>
      <c r="H126" s="14">
        <v>1.27</v>
      </c>
      <c r="I126" s="14">
        <v>1.6</v>
      </c>
      <c r="J126" s="14" t="s">
        <v>66</v>
      </c>
      <c r="K126" s="14">
        <v>1.1000000000000001</v>
      </c>
      <c r="L126" s="14" t="s">
        <v>66</v>
      </c>
      <c r="M126" s="14" t="s">
        <v>66</v>
      </c>
      <c r="N126" s="21">
        <v>1.1000000000000001</v>
      </c>
      <c r="O126" s="14" t="s">
        <v>66</v>
      </c>
      <c r="P126" s="14">
        <v>1.31</v>
      </c>
      <c r="Q126" s="14">
        <v>1</v>
      </c>
      <c r="R126" s="24">
        <v>1.08</v>
      </c>
      <c r="S126" s="18" t="s">
        <v>66</v>
      </c>
      <c r="T126" s="18">
        <v>1.5</v>
      </c>
      <c r="U126" s="18">
        <v>1.33</v>
      </c>
      <c r="V126" s="18">
        <v>1.31</v>
      </c>
      <c r="W126" s="18">
        <v>1.36</v>
      </c>
      <c r="X126" s="14" t="s">
        <v>66</v>
      </c>
      <c r="CM126" s="2"/>
    </row>
    <row r="127" spans="1:91" x14ac:dyDescent="0.2">
      <c r="A127" s="2">
        <v>34825</v>
      </c>
      <c r="B127" s="5">
        <f t="shared" si="109"/>
        <v>5</v>
      </c>
      <c r="C127" s="1" t="s">
        <v>46</v>
      </c>
      <c r="D127" s="14">
        <v>1.25</v>
      </c>
      <c r="E127" s="14">
        <v>0.98</v>
      </c>
      <c r="F127" s="21">
        <v>1.1000000000000001</v>
      </c>
      <c r="G127" s="7" t="s">
        <v>66</v>
      </c>
      <c r="H127" s="14" t="s">
        <v>66</v>
      </c>
      <c r="I127" s="14">
        <v>1.6</v>
      </c>
      <c r="J127" s="14" t="s">
        <v>66</v>
      </c>
      <c r="K127" s="14">
        <v>1.1000000000000001</v>
      </c>
      <c r="L127" s="14" t="s">
        <v>66</v>
      </c>
      <c r="M127" s="14" t="s">
        <v>66</v>
      </c>
      <c r="N127" s="21">
        <v>1.1000000000000001</v>
      </c>
      <c r="O127" s="14" t="s">
        <v>66</v>
      </c>
      <c r="P127" s="14">
        <v>1.31</v>
      </c>
      <c r="Q127" s="14">
        <v>1</v>
      </c>
      <c r="R127" s="24">
        <v>1.08</v>
      </c>
      <c r="S127" s="18" t="s">
        <v>66</v>
      </c>
      <c r="T127" s="18" t="s">
        <v>66</v>
      </c>
      <c r="U127" s="18">
        <v>1.33</v>
      </c>
      <c r="V127" s="18">
        <v>1.31</v>
      </c>
      <c r="W127" s="18">
        <v>1.36</v>
      </c>
      <c r="X127" s="14" t="s">
        <v>66</v>
      </c>
      <c r="CM127" s="2"/>
    </row>
    <row r="128" spans="1:91" x14ac:dyDescent="0.2">
      <c r="A128" s="2">
        <v>34826</v>
      </c>
      <c r="B128" s="5">
        <f t="shared" si="109"/>
        <v>5</v>
      </c>
      <c r="C128" s="1" t="s">
        <v>47</v>
      </c>
      <c r="D128" s="14">
        <v>1.25</v>
      </c>
      <c r="E128" s="14">
        <v>0.98</v>
      </c>
      <c r="F128" s="21">
        <v>1.1000000000000001</v>
      </c>
      <c r="G128" s="7" t="s">
        <v>66</v>
      </c>
      <c r="H128" s="14" t="s">
        <v>66</v>
      </c>
      <c r="I128" s="14">
        <v>1.6</v>
      </c>
      <c r="J128" s="14" t="s">
        <v>66</v>
      </c>
      <c r="K128" s="14">
        <v>1.1000000000000001</v>
      </c>
      <c r="L128" s="14" t="s">
        <v>66</v>
      </c>
      <c r="M128" s="14" t="s">
        <v>66</v>
      </c>
      <c r="N128" s="21">
        <v>1.1000000000000001</v>
      </c>
      <c r="O128" s="14" t="s">
        <v>66</v>
      </c>
      <c r="P128" s="14">
        <v>1.31</v>
      </c>
      <c r="Q128" s="14">
        <v>1</v>
      </c>
      <c r="R128" s="24">
        <v>1.08</v>
      </c>
      <c r="S128" s="18" t="s">
        <v>66</v>
      </c>
      <c r="T128" s="18" t="s">
        <v>66</v>
      </c>
      <c r="U128" s="18">
        <v>1.33</v>
      </c>
      <c r="V128" s="18">
        <v>1.31</v>
      </c>
      <c r="W128" s="18">
        <v>1.36</v>
      </c>
      <c r="X128" s="14" t="s">
        <v>66</v>
      </c>
      <c r="CM128" s="2"/>
    </row>
    <row r="129" spans="1:91" x14ac:dyDescent="0.2">
      <c r="A129" s="2">
        <v>34827</v>
      </c>
      <c r="B129" s="5">
        <f t="shared" si="109"/>
        <v>5</v>
      </c>
      <c r="C129" s="1" t="s">
        <v>48</v>
      </c>
      <c r="D129" s="14">
        <v>1.25</v>
      </c>
      <c r="E129" s="14">
        <v>0.99</v>
      </c>
      <c r="F129" s="21">
        <v>1.1000000000000001</v>
      </c>
      <c r="G129" s="7" t="s">
        <v>66</v>
      </c>
      <c r="H129" s="14">
        <v>1.26</v>
      </c>
      <c r="I129" s="14">
        <v>1.6</v>
      </c>
      <c r="J129" s="14" t="s">
        <v>66</v>
      </c>
      <c r="K129" s="14">
        <v>1.1000000000000001</v>
      </c>
      <c r="L129" s="14" t="s">
        <v>66</v>
      </c>
      <c r="M129" s="14" t="s">
        <v>66</v>
      </c>
      <c r="N129" s="21">
        <v>1.1000000000000001</v>
      </c>
      <c r="O129" s="14" t="s">
        <v>66</v>
      </c>
      <c r="P129" s="14">
        <v>1.25</v>
      </c>
      <c r="Q129" s="14">
        <v>1</v>
      </c>
      <c r="R129" s="24">
        <v>1.1000000000000001</v>
      </c>
      <c r="S129" s="18" t="s">
        <v>66</v>
      </c>
      <c r="T129" s="18">
        <v>1.53</v>
      </c>
      <c r="U129" s="18">
        <v>1.33</v>
      </c>
      <c r="V129" s="18">
        <v>1.35</v>
      </c>
      <c r="W129" s="18">
        <v>1.34</v>
      </c>
      <c r="X129" s="14" t="s">
        <v>66</v>
      </c>
      <c r="CM129" s="2"/>
    </row>
    <row r="130" spans="1:91" x14ac:dyDescent="0.2">
      <c r="A130" s="2">
        <v>34828</v>
      </c>
      <c r="B130" s="5">
        <f t="shared" si="109"/>
        <v>5</v>
      </c>
      <c r="C130" s="1" t="s">
        <v>49</v>
      </c>
      <c r="D130" s="14">
        <v>1.27</v>
      </c>
      <c r="E130" s="14">
        <v>0.99</v>
      </c>
      <c r="F130" s="21">
        <v>1.1100000000000001</v>
      </c>
      <c r="G130" s="7" t="s">
        <v>66</v>
      </c>
      <c r="H130" s="14">
        <v>1.26</v>
      </c>
      <c r="I130" s="14">
        <v>1.6</v>
      </c>
      <c r="J130" s="14" t="s">
        <v>66</v>
      </c>
      <c r="K130" s="14">
        <v>1.08</v>
      </c>
      <c r="L130" s="14" t="s">
        <v>66</v>
      </c>
      <c r="M130" s="14" t="s">
        <v>66</v>
      </c>
      <c r="N130" s="21">
        <v>1.1000000000000001</v>
      </c>
      <c r="O130" s="14" t="s">
        <v>66</v>
      </c>
      <c r="P130" s="14">
        <v>1.33</v>
      </c>
      <c r="Q130" s="14">
        <v>1</v>
      </c>
      <c r="R130" s="24">
        <v>1.1000000000000001</v>
      </c>
      <c r="S130" s="18" t="s">
        <v>66</v>
      </c>
      <c r="T130" s="18">
        <v>1.57</v>
      </c>
      <c r="U130" s="18">
        <v>1.34</v>
      </c>
      <c r="V130" s="18">
        <v>1.36</v>
      </c>
      <c r="W130" s="18">
        <v>1.35</v>
      </c>
      <c r="X130" s="14" t="s">
        <v>66</v>
      </c>
      <c r="CM130" s="2"/>
    </row>
    <row r="131" spans="1:91" x14ac:dyDescent="0.2">
      <c r="A131" s="2">
        <v>34829</v>
      </c>
      <c r="B131" s="5">
        <f t="shared" ref="B131:B194" si="110">IF(A131&lt;&gt;"",MONTH(A131),0)</f>
        <v>5</v>
      </c>
      <c r="C131" s="1" t="s">
        <v>50</v>
      </c>
      <c r="D131" s="14">
        <v>1.28</v>
      </c>
      <c r="E131" s="14">
        <v>0.98</v>
      </c>
      <c r="F131" s="21">
        <v>1.1200000000000001</v>
      </c>
      <c r="G131" s="7" t="s">
        <v>66</v>
      </c>
      <c r="H131" s="14">
        <v>1.32</v>
      </c>
      <c r="I131" s="14">
        <v>1.62</v>
      </c>
      <c r="J131" s="14" t="s">
        <v>66</v>
      </c>
      <c r="K131" s="14">
        <v>1.0900000000000001</v>
      </c>
      <c r="L131" s="14" t="s">
        <v>66</v>
      </c>
      <c r="M131" s="14" t="s">
        <v>66</v>
      </c>
      <c r="N131" s="21">
        <v>1.1000000000000001</v>
      </c>
      <c r="O131" s="14" t="s">
        <v>66</v>
      </c>
      <c r="P131" s="14">
        <v>1.39</v>
      </c>
      <c r="Q131" s="14">
        <v>1</v>
      </c>
      <c r="R131" s="24">
        <v>1.1000000000000001</v>
      </c>
      <c r="S131" s="18" t="s">
        <v>66</v>
      </c>
      <c r="T131" s="18">
        <v>1.6</v>
      </c>
      <c r="U131" s="18">
        <v>1.35</v>
      </c>
      <c r="V131" s="18">
        <v>1.36</v>
      </c>
      <c r="W131" s="18">
        <v>1.36</v>
      </c>
      <c r="X131" s="14" t="s">
        <v>66</v>
      </c>
      <c r="CM131" s="2"/>
    </row>
    <row r="132" spans="1:91" x14ac:dyDescent="0.2">
      <c r="A132" s="2">
        <v>34830</v>
      </c>
      <c r="B132" s="5">
        <f t="shared" si="110"/>
        <v>5</v>
      </c>
      <c r="C132" s="1" t="s">
        <v>51</v>
      </c>
      <c r="D132" s="14">
        <v>1.27</v>
      </c>
      <c r="E132" s="14">
        <v>0.98</v>
      </c>
      <c r="F132" s="21">
        <v>1.1200000000000001</v>
      </c>
      <c r="G132" s="7" t="s">
        <v>66</v>
      </c>
      <c r="H132" s="14">
        <v>1.36</v>
      </c>
      <c r="I132" s="14">
        <v>1.61</v>
      </c>
      <c r="J132" s="14" t="s">
        <v>66</v>
      </c>
      <c r="K132" s="14">
        <v>1.1100000000000001</v>
      </c>
      <c r="L132" s="14" t="s">
        <v>66</v>
      </c>
      <c r="M132" s="14" t="s">
        <v>66</v>
      </c>
      <c r="N132" s="21">
        <v>1.1000000000000001</v>
      </c>
      <c r="O132" s="14" t="s">
        <v>66</v>
      </c>
      <c r="P132" s="14">
        <v>1.42</v>
      </c>
      <c r="Q132" s="14">
        <v>1</v>
      </c>
      <c r="R132" s="24">
        <v>1.1100000000000001</v>
      </c>
      <c r="S132" s="18" t="s">
        <v>66</v>
      </c>
      <c r="T132" s="18">
        <v>1.58</v>
      </c>
      <c r="U132" s="18">
        <v>1.38</v>
      </c>
      <c r="V132" s="18">
        <v>1.35</v>
      </c>
      <c r="W132" s="18">
        <v>1.37</v>
      </c>
      <c r="X132" s="14" t="s">
        <v>66</v>
      </c>
      <c r="CM132" s="2"/>
    </row>
    <row r="133" spans="1:91" x14ac:dyDescent="0.2">
      <c r="A133" s="2">
        <v>34831</v>
      </c>
      <c r="B133" s="5">
        <f t="shared" si="110"/>
        <v>5</v>
      </c>
      <c r="C133" s="1" t="s">
        <v>45</v>
      </c>
      <c r="D133" s="14">
        <v>1.29</v>
      </c>
      <c r="E133" s="14">
        <v>0.97</v>
      </c>
      <c r="F133" s="21">
        <v>1.1299999999999999</v>
      </c>
      <c r="G133" s="7" t="s">
        <v>66</v>
      </c>
      <c r="H133" s="14">
        <v>1.35</v>
      </c>
      <c r="I133" s="14">
        <v>1.61</v>
      </c>
      <c r="J133" s="14" t="s">
        <v>66</v>
      </c>
      <c r="K133" s="14">
        <v>1.1200000000000001</v>
      </c>
      <c r="L133" s="14" t="s">
        <v>66</v>
      </c>
      <c r="M133" s="14" t="s">
        <v>66</v>
      </c>
      <c r="N133" s="21">
        <v>1.1000000000000001</v>
      </c>
      <c r="O133" s="14" t="s">
        <v>66</v>
      </c>
      <c r="P133" s="14">
        <v>1.4</v>
      </c>
      <c r="Q133" s="14">
        <v>1</v>
      </c>
      <c r="R133" s="24">
        <v>1.1100000000000001</v>
      </c>
      <c r="S133" s="18" t="s">
        <v>66</v>
      </c>
      <c r="T133" s="18">
        <v>1.55</v>
      </c>
      <c r="U133" s="18">
        <v>1.37</v>
      </c>
      <c r="V133" s="18">
        <v>1.35</v>
      </c>
      <c r="W133" s="18">
        <v>1.37</v>
      </c>
      <c r="X133" s="14" t="s">
        <v>66</v>
      </c>
      <c r="CM133" s="2"/>
    </row>
    <row r="134" spans="1:91" x14ac:dyDescent="0.2">
      <c r="A134" s="2">
        <v>34832</v>
      </c>
      <c r="B134" s="5">
        <f t="shared" si="110"/>
        <v>5</v>
      </c>
      <c r="C134" s="1" t="s">
        <v>46</v>
      </c>
      <c r="D134" s="14">
        <v>1.26</v>
      </c>
      <c r="E134" s="14">
        <v>0.97</v>
      </c>
      <c r="F134" s="21">
        <v>1.1299999999999999</v>
      </c>
      <c r="G134" s="7" t="s">
        <v>66</v>
      </c>
      <c r="H134" s="14" t="s">
        <v>66</v>
      </c>
      <c r="I134" s="14">
        <v>1.61</v>
      </c>
      <c r="J134" s="14" t="s">
        <v>66</v>
      </c>
      <c r="K134" s="14">
        <v>1.1200000000000001</v>
      </c>
      <c r="L134" s="14" t="s">
        <v>66</v>
      </c>
      <c r="M134" s="14" t="s">
        <v>66</v>
      </c>
      <c r="N134" s="21">
        <v>1.1000000000000001</v>
      </c>
      <c r="O134" s="14" t="s">
        <v>66</v>
      </c>
      <c r="P134" s="14">
        <v>1.4</v>
      </c>
      <c r="Q134" s="14">
        <v>1</v>
      </c>
      <c r="R134" s="24">
        <v>1.1100000000000001</v>
      </c>
      <c r="S134" s="18" t="s">
        <v>66</v>
      </c>
      <c r="T134" s="18" t="s">
        <v>66</v>
      </c>
      <c r="U134" s="18">
        <v>1.37</v>
      </c>
      <c r="V134" s="18">
        <v>1.35</v>
      </c>
      <c r="W134" s="18">
        <v>1.37</v>
      </c>
      <c r="X134" s="14" t="s">
        <v>66</v>
      </c>
      <c r="CM134" s="2"/>
    </row>
    <row r="135" spans="1:91" x14ac:dyDescent="0.2">
      <c r="A135" s="2">
        <v>34833</v>
      </c>
      <c r="B135" s="5">
        <f t="shared" si="110"/>
        <v>5</v>
      </c>
      <c r="C135" s="1" t="s">
        <v>47</v>
      </c>
      <c r="D135" s="14">
        <v>1.26</v>
      </c>
      <c r="E135" s="14">
        <v>0.97</v>
      </c>
      <c r="F135" s="21">
        <v>1.1299999999999999</v>
      </c>
      <c r="G135" s="7" t="s">
        <v>66</v>
      </c>
      <c r="H135" s="14" t="s">
        <v>66</v>
      </c>
      <c r="I135" s="14">
        <v>1.61</v>
      </c>
      <c r="J135" s="14" t="s">
        <v>66</v>
      </c>
      <c r="K135" s="14">
        <v>1.1200000000000001</v>
      </c>
      <c r="L135" s="14" t="s">
        <v>66</v>
      </c>
      <c r="M135" s="14" t="s">
        <v>66</v>
      </c>
      <c r="N135" s="21">
        <v>1.1000000000000001</v>
      </c>
      <c r="O135" s="14" t="s">
        <v>66</v>
      </c>
      <c r="P135" s="14">
        <v>1.4</v>
      </c>
      <c r="Q135" s="14">
        <v>1</v>
      </c>
      <c r="R135" s="24">
        <v>1.1100000000000001</v>
      </c>
      <c r="S135" s="18" t="s">
        <v>66</v>
      </c>
      <c r="T135" s="18" t="s">
        <v>66</v>
      </c>
      <c r="U135" s="18">
        <v>1.37</v>
      </c>
      <c r="V135" s="18">
        <v>1.35</v>
      </c>
      <c r="W135" s="18">
        <v>1.37</v>
      </c>
      <c r="X135" s="14" t="s">
        <v>66</v>
      </c>
      <c r="CM135" s="2"/>
    </row>
    <row r="136" spans="1:91" x14ac:dyDescent="0.2">
      <c r="A136" s="2">
        <v>34834</v>
      </c>
      <c r="B136" s="5">
        <f t="shared" si="110"/>
        <v>5</v>
      </c>
      <c r="C136" s="1" t="s">
        <v>48</v>
      </c>
      <c r="D136" s="14">
        <v>1.26</v>
      </c>
      <c r="E136" s="14">
        <v>0.97</v>
      </c>
      <c r="F136" s="21">
        <v>1.08</v>
      </c>
      <c r="G136" s="7" t="s">
        <v>66</v>
      </c>
      <c r="H136" s="14">
        <v>1.37</v>
      </c>
      <c r="I136" s="14">
        <v>1.64</v>
      </c>
      <c r="J136" s="14" t="s">
        <v>66</v>
      </c>
      <c r="K136" s="14">
        <v>1.0900000000000001</v>
      </c>
      <c r="L136" s="14" t="s">
        <v>66</v>
      </c>
      <c r="M136" s="14" t="s">
        <v>66</v>
      </c>
      <c r="N136" s="21">
        <v>1.1000000000000001</v>
      </c>
      <c r="O136" s="14" t="s">
        <v>66</v>
      </c>
      <c r="P136" s="14">
        <v>1.46</v>
      </c>
      <c r="Q136" s="14">
        <v>0.95</v>
      </c>
      <c r="R136" s="24">
        <v>1.1000000000000001</v>
      </c>
      <c r="S136" s="18" t="s">
        <v>66</v>
      </c>
      <c r="T136" s="18">
        <v>1.6</v>
      </c>
      <c r="U136" s="18">
        <v>1.39</v>
      </c>
      <c r="V136" s="18">
        <v>1.4</v>
      </c>
      <c r="W136" s="18">
        <v>1.38</v>
      </c>
      <c r="X136" s="14" t="s">
        <v>66</v>
      </c>
      <c r="CM136" s="2"/>
    </row>
    <row r="137" spans="1:91" x14ac:dyDescent="0.2">
      <c r="A137" s="2">
        <v>34835</v>
      </c>
      <c r="B137" s="5">
        <f t="shared" si="110"/>
        <v>5</v>
      </c>
      <c r="C137" s="1" t="s">
        <v>49</v>
      </c>
      <c r="D137" s="14">
        <v>1.21</v>
      </c>
      <c r="E137" s="14">
        <v>0.96</v>
      </c>
      <c r="F137" s="21">
        <v>1.1200000000000001</v>
      </c>
      <c r="G137" s="7" t="s">
        <v>66</v>
      </c>
      <c r="H137" s="14">
        <v>1.36</v>
      </c>
      <c r="I137" s="14">
        <v>1.66</v>
      </c>
      <c r="J137" s="14" t="s">
        <v>66</v>
      </c>
      <c r="K137" s="14">
        <v>1.1100000000000001</v>
      </c>
      <c r="L137" s="14" t="s">
        <v>66</v>
      </c>
      <c r="M137" s="14" t="s">
        <v>66</v>
      </c>
      <c r="N137" s="21">
        <v>1.1000000000000001</v>
      </c>
      <c r="O137" s="14" t="s">
        <v>66</v>
      </c>
      <c r="P137" s="14">
        <v>1.48</v>
      </c>
      <c r="Q137" s="14">
        <v>0.95</v>
      </c>
      <c r="R137" s="24">
        <v>1.1299999999999999</v>
      </c>
      <c r="S137" s="18" t="s">
        <v>66</v>
      </c>
      <c r="T137" s="18">
        <v>1.64</v>
      </c>
      <c r="U137" s="18">
        <v>1.43</v>
      </c>
      <c r="V137" s="18">
        <v>1.42</v>
      </c>
      <c r="W137" s="18">
        <v>1.43</v>
      </c>
      <c r="X137" s="14" t="s">
        <v>66</v>
      </c>
      <c r="CM137" s="2"/>
    </row>
    <row r="138" spans="1:91" x14ac:dyDescent="0.2">
      <c r="A138" s="2">
        <v>34836</v>
      </c>
      <c r="B138" s="5">
        <f t="shared" si="110"/>
        <v>5</v>
      </c>
      <c r="C138" s="1" t="s">
        <v>50</v>
      </c>
      <c r="D138" s="14">
        <v>1.2</v>
      </c>
      <c r="E138" s="14">
        <v>0.96</v>
      </c>
      <c r="F138" s="21">
        <v>1.1200000000000001</v>
      </c>
      <c r="G138" s="7" t="s">
        <v>66</v>
      </c>
      <c r="H138" s="14">
        <v>1.35</v>
      </c>
      <c r="I138" s="14">
        <v>1.65</v>
      </c>
      <c r="J138" s="14" t="s">
        <v>66</v>
      </c>
      <c r="K138" s="14">
        <v>1.1100000000000001</v>
      </c>
      <c r="L138" s="14" t="s">
        <v>66</v>
      </c>
      <c r="M138" s="14" t="s">
        <v>66</v>
      </c>
      <c r="N138" s="21">
        <v>1.1000000000000001</v>
      </c>
      <c r="O138" s="14" t="s">
        <v>66</v>
      </c>
      <c r="P138" s="14">
        <v>1.43</v>
      </c>
      <c r="Q138" s="14">
        <v>0.97</v>
      </c>
      <c r="R138" s="24">
        <v>1.1100000000000001</v>
      </c>
      <c r="S138" s="18" t="s">
        <v>66</v>
      </c>
      <c r="T138" s="18">
        <v>1.61</v>
      </c>
      <c r="U138" s="18">
        <v>1.45</v>
      </c>
      <c r="V138" s="18">
        <v>1.39</v>
      </c>
      <c r="W138" s="18">
        <v>1.41</v>
      </c>
      <c r="X138" s="14" t="s">
        <v>66</v>
      </c>
      <c r="CM138" s="2"/>
    </row>
    <row r="139" spans="1:91" x14ac:dyDescent="0.2">
      <c r="A139" s="2">
        <v>34837</v>
      </c>
      <c r="B139" s="5">
        <f t="shared" si="110"/>
        <v>5</v>
      </c>
      <c r="C139" s="1" t="s">
        <v>51</v>
      </c>
      <c r="D139" s="14">
        <v>1.24</v>
      </c>
      <c r="E139" s="14">
        <v>0.96</v>
      </c>
      <c r="F139" s="21">
        <v>1.1100000000000001</v>
      </c>
      <c r="G139" s="7" t="s">
        <v>66</v>
      </c>
      <c r="H139" s="14">
        <v>1.35</v>
      </c>
      <c r="I139" s="14">
        <v>1.65</v>
      </c>
      <c r="J139" s="14" t="s">
        <v>66</v>
      </c>
      <c r="K139" s="14">
        <v>1.1100000000000001</v>
      </c>
      <c r="L139" s="14" t="s">
        <v>66</v>
      </c>
      <c r="M139" s="14" t="s">
        <v>66</v>
      </c>
      <c r="N139" s="21">
        <v>1.1000000000000001</v>
      </c>
      <c r="O139" s="14" t="s">
        <v>66</v>
      </c>
      <c r="P139" s="14">
        <v>1.41</v>
      </c>
      <c r="Q139" s="14">
        <v>0.97</v>
      </c>
      <c r="R139" s="24">
        <v>1.1100000000000001</v>
      </c>
      <c r="S139" s="18" t="s">
        <v>66</v>
      </c>
      <c r="T139" s="18">
        <v>1.61</v>
      </c>
      <c r="U139" s="18">
        <v>1.43</v>
      </c>
      <c r="V139" s="18">
        <v>1.38</v>
      </c>
      <c r="W139" s="18">
        <v>1.42</v>
      </c>
      <c r="X139" s="14" t="s">
        <v>66</v>
      </c>
      <c r="CM139" s="2"/>
    </row>
    <row r="140" spans="1:91" x14ac:dyDescent="0.2">
      <c r="A140" s="2">
        <v>34838</v>
      </c>
      <c r="B140" s="5">
        <f t="shared" si="110"/>
        <v>5</v>
      </c>
      <c r="C140" s="1" t="s">
        <v>45</v>
      </c>
      <c r="D140" s="14">
        <v>1.23</v>
      </c>
      <c r="E140" s="14">
        <v>0.96</v>
      </c>
      <c r="F140" s="21">
        <v>1.1100000000000001</v>
      </c>
      <c r="G140" s="7" t="s">
        <v>66</v>
      </c>
      <c r="H140" s="14">
        <v>1.34</v>
      </c>
      <c r="I140" s="14">
        <v>1.65</v>
      </c>
      <c r="J140" s="14" t="s">
        <v>66</v>
      </c>
      <c r="K140" s="14">
        <v>1.1100000000000001</v>
      </c>
      <c r="L140" s="14" t="s">
        <v>66</v>
      </c>
      <c r="M140" s="14" t="s">
        <v>66</v>
      </c>
      <c r="N140" s="21">
        <v>1.1000000000000001</v>
      </c>
      <c r="O140" s="14" t="s">
        <v>66</v>
      </c>
      <c r="P140" s="14">
        <v>1.4</v>
      </c>
      <c r="Q140" s="14">
        <v>0.97</v>
      </c>
      <c r="R140" s="24">
        <v>1.1100000000000001</v>
      </c>
      <c r="S140" s="18" t="s">
        <v>66</v>
      </c>
      <c r="T140" s="18">
        <v>1.61</v>
      </c>
      <c r="U140" s="18">
        <v>1.41</v>
      </c>
      <c r="V140" s="18">
        <v>1.37</v>
      </c>
      <c r="W140" s="18">
        <v>1.41</v>
      </c>
      <c r="X140" s="14" t="s">
        <v>66</v>
      </c>
      <c r="CM140" s="2"/>
    </row>
    <row r="141" spans="1:91" x14ac:dyDescent="0.2">
      <c r="A141" s="2">
        <v>34839</v>
      </c>
      <c r="B141" s="5">
        <f t="shared" si="110"/>
        <v>5</v>
      </c>
      <c r="C141" s="1" t="s">
        <v>46</v>
      </c>
      <c r="D141" s="14">
        <v>1.23</v>
      </c>
      <c r="E141" s="14">
        <v>0.96</v>
      </c>
      <c r="F141" s="21">
        <v>1.1100000000000001</v>
      </c>
      <c r="G141" s="7" t="s">
        <v>66</v>
      </c>
      <c r="H141" s="14" t="s">
        <v>66</v>
      </c>
      <c r="I141" s="14">
        <v>1.65</v>
      </c>
      <c r="J141" s="14" t="s">
        <v>66</v>
      </c>
      <c r="K141" s="14">
        <v>1.1100000000000001</v>
      </c>
      <c r="L141" s="14" t="s">
        <v>66</v>
      </c>
      <c r="M141" s="14" t="s">
        <v>66</v>
      </c>
      <c r="N141" s="21">
        <v>1.1000000000000001</v>
      </c>
      <c r="O141" s="14" t="s">
        <v>66</v>
      </c>
      <c r="P141" s="14">
        <v>1.4</v>
      </c>
      <c r="Q141" s="14">
        <v>0.97</v>
      </c>
      <c r="R141" s="24">
        <v>1.1100000000000001</v>
      </c>
      <c r="S141" s="18" t="s">
        <v>66</v>
      </c>
      <c r="T141" s="18" t="s">
        <v>66</v>
      </c>
      <c r="U141" s="18">
        <v>1.41</v>
      </c>
      <c r="V141" s="18">
        <v>1.37</v>
      </c>
      <c r="W141" s="18">
        <v>1.41</v>
      </c>
      <c r="X141" s="14" t="s">
        <v>66</v>
      </c>
      <c r="CM141" s="2"/>
    </row>
    <row r="142" spans="1:91" x14ac:dyDescent="0.2">
      <c r="A142" s="2">
        <v>34840</v>
      </c>
      <c r="B142" s="5">
        <f t="shared" si="110"/>
        <v>5</v>
      </c>
      <c r="C142" s="1" t="s">
        <v>47</v>
      </c>
      <c r="D142" s="14">
        <v>1.23</v>
      </c>
      <c r="E142" s="14">
        <v>0.96</v>
      </c>
      <c r="F142" s="21">
        <v>1.1100000000000001</v>
      </c>
      <c r="G142" s="7" t="s">
        <v>66</v>
      </c>
      <c r="H142" s="14" t="s">
        <v>66</v>
      </c>
      <c r="I142" s="14">
        <v>1.65</v>
      </c>
      <c r="J142" s="14" t="s">
        <v>66</v>
      </c>
      <c r="K142" s="14">
        <v>1.1100000000000001</v>
      </c>
      <c r="L142" s="14" t="s">
        <v>66</v>
      </c>
      <c r="M142" s="14" t="s">
        <v>66</v>
      </c>
      <c r="N142" s="21">
        <v>1.1000000000000001</v>
      </c>
      <c r="O142" s="14" t="s">
        <v>66</v>
      </c>
      <c r="P142" s="14">
        <v>1.4</v>
      </c>
      <c r="Q142" s="14">
        <v>0.97</v>
      </c>
      <c r="R142" s="24">
        <v>1.1100000000000001</v>
      </c>
      <c r="S142" s="18" t="s">
        <v>66</v>
      </c>
      <c r="T142" s="18" t="s">
        <v>66</v>
      </c>
      <c r="U142" s="18">
        <v>1.41</v>
      </c>
      <c r="V142" s="18">
        <v>1.37</v>
      </c>
      <c r="W142" s="18">
        <v>1.41</v>
      </c>
      <c r="X142" s="14" t="s">
        <v>66</v>
      </c>
      <c r="CM142" s="2"/>
    </row>
    <row r="143" spans="1:91" x14ac:dyDescent="0.2">
      <c r="A143" s="2">
        <v>34841</v>
      </c>
      <c r="B143" s="5">
        <f t="shared" si="110"/>
        <v>5</v>
      </c>
      <c r="C143" s="1" t="s">
        <v>48</v>
      </c>
      <c r="D143" s="14">
        <v>1.23</v>
      </c>
      <c r="E143" s="14">
        <v>0.96</v>
      </c>
      <c r="F143" s="21">
        <v>1.1100000000000001</v>
      </c>
      <c r="G143" s="7" t="s">
        <v>66</v>
      </c>
      <c r="H143" s="14">
        <v>1.34</v>
      </c>
      <c r="I143" s="14">
        <v>1.66</v>
      </c>
      <c r="J143" s="14" t="s">
        <v>66</v>
      </c>
      <c r="K143" s="14">
        <v>1.1100000000000001</v>
      </c>
      <c r="L143" s="14" t="s">
        <v>66</v>
      </c>
      <c r="M143" s="14" t="s">
        <v>66</v>
      </c>
      <c r="N143" s="21">
        <v>1.1000000000000001</v>
      </c>
      <c r="O143" s="14" t="s">
        <v>66</v>
      </c>
      <c r="P143" s="14">
        <v>1.42</v>
      </c>
      <c r="Q143" s="14">
        <v>0.97</v>
      </c>
      <c r="R143" s="24">
        <v>1.1100000000000001</v>
      </c>
      <c r="S143" s="18" t="s">
        <v>66</v>
      </c>
      <c r="T143" s="18">
        <v>1.62</v>
      </c>
      <c r="U143" s="18">
        <v>1.42</v>
      </c>
      <c r="V143" s="18">
        <v>1.4</v>
      </c>
      <c r="W143" s="18">
        <v>1.43</v>
      </c>
      <c r="X143" s="14" t="s">
        <v>66</v>
      </c>
      <c r="CM143" s="2"/>
    </row>
    <row r="144" spans="1:91" x14ac:dyDescent="0.2">
      <c r="A144" s="2">
        <v>34842</v>
      </c>
      <c r="B144" s="5">
        <f t="shared" si="110"/>
        <v>5</v>
      </c>
      <c r="C144" s="1" t="s">
        <v>49</v>
      </c>
      <c r="D144" s="14">
        <v>1.27</v>
      </c>
      <c r="E144" s="14">
        <v>0.96</v>
      </c>
      <c r="F144" s="21">
        <v>1.1100000000000001</v>
      </c>
      <c r="G144" s="7" t="s">
        <v>66</v>
      </c>
      <c r="H144" s="14">
        <v>1.35</v>
      </c>
      <c r="I144" s="14">
        <v>1.67</v>
      </c>
      <c r="J144" s="14" t="s">
        <v>66</v>
      </c>
      <c r="K144" s="14">
        <v>1.1100000000000001</v>
      </c>
      <c r="L144" s="14" t="s">
        <v>66</v>
      </c>
      <c r="M144" s="14" t="s">
        <v>66</v>
      </c>
      <c r="N144" s="21">
        <v>1.1000000000000001</v>
      </c>
      <c r="O144" s="14" t="s">
        <v>66</v>
      </c>
      <c r="P144" s="14">
        <v>1.46</v>
      </c>
      <c r="Q144" s="14">
        <v>0.97</v>
      </c>
      <c r="R144" s="24">
        <v>1.1100000000000001</v>
      </c>
      <c r="S144" s="18" t="s">
        <v>66</v>
      </c>
      <c r="T144" s="18">
        <v>1.64</v>
      </c>
      <c r="U144" s="18">
        <v>1.42</v>
      </c>
      <c r="V144" s="18">
        <v>1.39</v>
      </c>
      <c r="W144" s="18">
        <v>1.44</v>
      </c>
      <c r="X144" s="14" t="s">
        <v>66</v>
      </c>
      <c r="CM144" s="2"/>
    </row>
    <row r="145" spans="1:91" x14ac:dyDescent="0.2">
      <c r="A145" s="2">
        <v>34843</v>
      </c>
      <c r="B145" s="5">
        <f t="shared" si="110"/>
        <v>5</v>
      </c>
      <c r="C145" s="1" t="s">
        <v>50</v>
      </c>
      <c r="D145" s="14">
        <v>1.26</v>
      </c>
      <c r="E145" s="14">
        <v>0.96</v>
      </c>
      <c r="F145" s="21">
        <v>1.1100000000000001</v>
      </c>
      <c r="G145" s="7" t="s">
        <v>66</v>
      </c>
      <c r="H145" s="14">
        <v>1.33</v>
      </c>
      <c r="I145" s="14">
        <v>1.67</v>
      </c>
      <c r="J145" s="14" t="s">
        <v>66</v>
      </c>
      <c r="K145" s="14">
        <v>1.1100000000000001</v>
      </c>
      <c r="L145" s="14" t="s">
        <v>66</v>
      </c>
      <c r="M145" s="14" t="s">
        <v>66</v>
      </c>
      <c r="N145" s="21">
        <v>1.1000000000000001</v>
      </c>
      <c r="O145" s="14" t="s">
        <v>66</v>
      </c>
      <c r="P145" s="14">
        <v>1.44</v>
      </c>
      <c r="Q145" s="14">
        <v>0.97</v>
      </c>
      <c r="R145" s="24">
        <v>1.1100000000000001</v>
      </c>
      <c r="S145" s="18" t="s">
        <v>66</v>
      </c>
      <c r="T145" s="18">
        <v>1.64</v>
      </c>
      <c r="U145" s="18">
        <v>1.43</v>
      </c>
      <c r="V145" s="18">
        <v>1.39</v>
      </c>
      <c r="W145" s="18">
        <v>1.42</v>
      </c>
      <c r="X145" s="14" t="s">
        <v>66</v>
      </c>
      <c r="CM145" s="2"/>
    </row>
    <row r="146" spans="1:91" x14ac:dyDescent="0.2">
      <c r="A146" s="2">
        <v>34844</v>
      </c>
      <c r="B146" s="5">
        <f t="shared" si="110"/>
        <v>5</v>
      </c>
      <c r="C146" s="1" t="s">
        <v>51</v>
      </c>
      <c r="D146" s="14">
        <v>1.25</v>
      </c>
      <c r="E146" s="14">
        <v>0.94</v>
      </c>
      <c r="F146" s="21">
        <v>1.1100000000000001</v>
      </c>
      <c r="G146" s="7" t="s">
        <v>66</v>
      </c>
      <c r="H146" s="14">
        <v>1.35</v>
      </c>
      <c r="I146" s="14">
        <v>1.66</v>
      </c>
      <c r="J146" s="14" t="s">
        <v>66</v>
      </c>
      <c r="K146" s="14">
        <v>1.1100000000000001</v>
      </c>
      <c r="L146" s="14" t="s">
        <v>66</v>
      </c>
      <c r="M146" s="14" t="s">
        <v>66</v>
      </c>
      <c r="N146" s="21">
        <v>1.1000000000000001</v>
      </c>
      <c r="O146" s="14" t="s">
        <v>66</v>
      </c>
      <c r="P146" s="14">
        <v>1.41</v>
      </c>
      <c r="Q146" s="14">
        <v>0.97</v>
      </c>
      <c r="R146" s="24">
        <v>1.1200000000000001</v>
      </c>
      <c r="S146" s="18" t="s">
        <v>66</v>
      </c>
      <c r="T146" s="18">
        <v>1.61</v>
      </c>
      <c r="U146" s="18">
        <v>1.43</v>
      </c>
      <c r="V146" s="18">
        <v>1.39</v>
      </c>
      <c r="W146" s="18">
        <v>1.45</v>
      </c>
      <c r="X146" s="14" t="s">
        <v>66</v>
      </c>
      <c r="CM146" s="2"/>
    </row>
    <row r="147" spans="1:91" x14ac:dyDescent="0.2">
      <c r="A147" s="2">
        <v>34845</v>
      </c>
      <c r="B147" s="5">
        <f t="shared" si="110"/>
        <v>5</v>
      </c>
      <c r="C147" s="1" t="s">
        <v>45</v>
      </c>
      <c r="D147" s="14">
        <v>1.22</v>
      </c>
      <c r="E147" s="14">
        <v>0.94</v>
      </c>
      <c r="F147" s="21">
        <v>1.1100000000000001</v>
      </c>
      <c r="G147" s="7" t="s">
        <v>66</v>
      </c>
      <c r="H147" s="14">
        <v>1.31</v>
      </c>
      <c r="I147" s="14">
        <v>1.62</v>
      </c>
      <c r="J147" s="14" t="s">
        <v>66</v>
      </c>
      <c r="K147" s="14">
        <v>1.1100000000000001</v>
      </c>
      <c r="L147" s="14" t="s">
        <v>66</v>
      </c>
      <c r="M147" s="14" t="s">
        <v>66</v>
      </c>
      <c r="N147" s="21">
        <v>1.1100000000000001</v>
      </c>
      <c r="O147" s="14" t="s">
        <v>66</v>
      </c>
      <c r="P147" s="14">
        <v>1.38</v>
      </c>
      <c r="Q147" s="14">
        <v>0.97</v>
      </c>
      <c r="R147" s="24">
        <v>1.1200000000000001</v>
      </c>
      <c r="S147" s="18" t="s">
        <v>66</v>
      </c>
      <c r="T147" s="18">
        <v>1.58</v>
      </c>
      <c r="U147" s="18">
        <v>1.38</v>
      </c>
      <c r="V147" s="18">
        <v>1.34</v>
      </c>
      <c r="W147" s="18">
        <v>1.4</v>
      </c>
      <c r="X147" s="14" t="s">
        <v>66</v>
      </c>
      <c r="CM147" s="2"/>
    </row>
    <row r="148" spans="1:91" x14ac:dyDescent="0.2">
      <c r="A148" s="2">
        <v>34846</v>
      </c>
      <c r="B148" s="5">
        <f t="shared" si="110"/>
        <v>5</v>
      </c>
      <c r="C148" s="1" t="s">
        <v>46</v>
      </c>
      <c r="D148" s="14">
        <v>1.22</v>
      </c>
      <c r="E148" s="14">
        <v>0.94</v>
      </c>
      <c r="F148" s="21">
        <v>1.1100000000000001</v>
      </c>
      <c r="G148" s="7" t="s">
        <v>66</v>
      </c>
      <c r="H148" s="14" t="s">
        <v>66</v>
      </c>
      <c r="I148" s="14">
        <v>1.62</v>
      </c>
      <c r="J148" s="14" t="s">
        <v>66</v>
      </c>
      <c r="K148" s="14">
        <v>1.1100000000000001</v>
      </c>
      <c r="L148" s="14" t="s">
        <v>66</v>
      </c>
      <c r="M148" s="14" t="s">
        <v>66</v>
      </c>
      <c r="N148" s="21">
        <v>1.1100000000000001</v>
      </c>
      <c r="O148" s="14" t="s">
        <v>66</v>
      </c>
      <c r="P148" s="14">
        <v>1.38</v>
      </c>
      <c r="Q148" s="14">
        <v>0.97</v>
      </c>
      <c r="R148" s="24">
        <v>1.1200000000000001</v>
      </c>
      <c r="S148" s="18" t="s">
        <v>66</v>
      </c>
      <c r="T148" s="18" t="s">
        <v>66</v>
      </c>
      <c r="U148" s="18">
        <v>1.38</v>
      </c>
      <c r="V148" s="18">
        <v>1.34</v>
      </c>
      <c r="W148" s="18">
        <v>1.4</v>
      </c>
      <c r="X148" s="14" t="s">
        <v>66</v>
      </c>
      <c r="CM148" s="2"/>
    </row>
    <row r="149" spans="1:91" x14ac:dyDescent="0.2">
      <c r="A149" s="2">
        <v>34847</v>
      </c>
      <c r="B149" s="5">
        <f t="shared" si="110"/>
        <v>5</v>
      </c>
      <c r="C149" s="1" t="s">
        <v>47</v>
      </c>
      <c r="D149" s="14">
        <v>1.22</v>
      </c>
      <c r="E149" s="14">
        <v>0.94</v>
      </c>
      <c r="F149" s="21">
        <v>1.1100000000000001</v>
      </c>
      <c r="G149" s="7" t="s">
        <v>66</v>
      </c>
      <c r="H149" s="14" t="s">
        <v>66</v>
      </c>
      <c r="I149" s="14">
        <v>1.62</v>
      </c>
      <c r="J149" s="14" t="s">
        <v>66</v>
      </c>
      <c r="K149" s="14">
        <v>1.1100000000000001</v>
      </c>
      <c r="L149" s="14" t="s">
        <v>66</v>
      </c>
      <c r="M149" s="14" t="s">
        <v>66</v>
      </c>
      <c r="N149" s="21">
        <v>1.1100000000000001</v>
      </c>
      <c r="O149" s="14" t="s">
        <v>66</v>
      </c>
      <c r="P149" s="14">
        <v>1.38</v>
      </c>
      <c r="Q149" s="14">
        <v>0.97</v>
      </c>
      <c r="R149" s="24">
        <v>1.1200000000000001</v>
      </c>
      <c r="S149" s="18" t="s">
        <v>66</v>
      </c>
      <c r="T149" s="18" t="s">
        <v>66</v>
      </c>
      <c r="U149" s="18">
        <v>1.38</v>
      </c>
      <c r="V149" s="18">
        <v>1.34</v>
      </c>
      <c r="W149" s="18">
        <v>1.4</v>
      </c>
      <c r="X149" s="14" t="s">
        <v>66</v>
      </c>
      <c r="CM149" s="2"/>
    </row>
    <row r="150" spans="1:91" x14ac:dyDescent="0.2">
      <c r="A150" s="2">
        <v>34848</v>
      </c>
      <c r="B150" s="5">
        <f t="shared" si="110"/>
        <v>5</v>
      </c>
      <c r="C150" s="1" t="s">
        <v>48</v>
      </c>
      <c r="D150" s="14">
        <v>1.22</v>
      </c>
      <c r="E150" s="14" t="s">
        <v>66</v>
      </c>
      <c r="F150" s="21" t="s">
        <v>66</v>
      </c>
      <c r="G150" s="7" t="s">
        <v>66</v>
      </c>
      <c r="H150" s="14" t="s">
        <v>66</v>
      </c>
      <c r="I150" s="14" t="s">
        <v>66</v>
      </c>
      <c r="J150" s="14" t="s">
        <v>66</v>
      </c>
      <c r="K150" s="14" t="s">
        <v>66</v>
      </c>
      <c r="L150" s="14" t="s">
        <v>66</v>
      </c>
      <c r="M150" s="14" t="s">
        <v>66</v>
      </c>
      <c r="N150" s="21" t="s">
        <v>66</v>
      </c>
      <c r="O150" s="14" t="s">
        <v>66</v>
      </c>
      <c r="P150" s="14" t="s">
        <v>66</v>
      </c>
      <c r="Q150" s="14" t="s">
        <v>66</v>
      </c>
      <c r="R150" s="24" t="s">
        <v>66</v>
      </c>
      <c r="S150" s="18" t="s">
        <v>66</v>
      </c>
      <c r="T150" s="18" t="s">
        <v>66</v>
      </c>
      <c r="U150" s="18" t="s">
        <v>66</v>
      </c>
      <c r="V150" s="18" t="s">
        <v>66</v>
      </c>
      <c r="W150" s="18" t="s">
        <v>66</v>
      </c>
      <c r="X150" s="14" t="s">
        <v>66</v>
      </c>
      <c r="CM150" s="2"/>
    </row>
    <row r="151" spans="1:91" x14ac:dyDescent="0.2">
      <c r="A151" s="2">
        <v>34849</v>
      </c>
      <c r="B151" s="5">
        <f t="shared" si="110"/>
        <v>5</v>
      </c>
      <c r="C151" s="1" t="s">
        <v>49</v>
      </c>
      <c r="D151" s="14">
        <v>1.22</v>
      </c>
      <c r="E151" s="14">
        <v>0.95</v>
      </c>
      <c r="F151" s="21">
        <v>1.1100000000000001</v>
      </c>
      <c r="G151" s="7" t="s">
        <v>66</v>
      </c>
      <c r="H151" s="14">
        <v>1.31</v>
      </c>
      <c r="I151" s="14">
        <v>1.62</v>
      </c>
      <c r="J151" s="14" t="s">
        <v>66</v>
      </c>
      <c r="K151" s="14">
        <v>1.1100000000000001</v>
      </c>
      <c r="L151" s="14" t="s">
        <v>66</v>
      </c>
      <c r="M151" s="14" t="s">
        <v>66</v>
      </c>
      <c r="N151" s="21">
        <v>1.1100000000000001</v>
      </c>
      <c r="O151" s="14" t="s">
        <v>66</v>
      </c>
      <c r="P151" s="14">
        <v>1.38</v>
      </c>
      <c r="Q151" s="14">
        <v>0.97</v>
      </c>
      <c r="R151" s="24">
        <v>1.1200000000000001</v>
      </c>
      <c r="S151" s="18" t="s">
        <v>66</v>
      </c>
      <c r="T151" s="18">
        <v>1.57</v>
      </c>
      <c r="U151" s="18">
        <v>1.38</v>
      </c>
      <c r="V151" s="18">
        <v>1.31</v>
      </c>
      <c r="W151" s="18">
        <v>1.36</v>
      </c>
      <c r="X151" s="14" t="s">
        <v>66</v>
      </c>
      <c r="CM151" s="2"/>
    </row>
    <row r="152" spans="1:91" x14ac:dyDescent="0.2">
      <c r="A152" s="2">
        <v>34850</v>
      </c>
      <c r="B152" s="5">
        <f t="shared" si="110"/>
        <v>5</v>
      </c>
      <c r="C152" s="1" t="s">
        <v>50</v>
      </c>
      <c r="D152" s="14">
        <v>1.23</v>
      </c>
      <c r="E152" s="14">
        <v>0.96</v>
      </c>
      <c r="F152" s="21">
        <v>1.1399999999999999</v>
      </c>
      <c r="G152" s="7" t="s">
        <v>66</v>
      </c>
      <c r="H152" s="14">
        <v>1.27</v>
      </c>
      <c r="I152" s="14">
        <v>1.69</v>
      </c>
      <c r="J152" s="14" t="s">
        <v>66</v>
      </c>
      <c r="K152" s="14">
        <v>1.1499999999999999</v>
      </c>
      <c r="L152" s="14" t="s">
        <v>66</v>
      </c>
      <c r="M152" s="14" t="s">
        <v>66</v>
      </c>
      <c r="N152" s="21">
        <v>1.1399999999999999</v>
      </c>
      <c r="O152" s="14" t="s">
        <v>66</v>
      </c>
      <c r="P152" s="14">
        <v>1.37</v>
      </c>
      <c r="Q152" s="14">
        <v>0.98</v>
      </c>
      <c r="R152" s="24">
        <v>1.1499999999999999</v>
      </c>
      <c r="S152" s="18" t="s">
        <v>66</v>
      </c>
      <c r="T152" s="18">
        <v>1.62</v>
      </c>
      <c r="U152" s="18">
        <v>1.45</v>
      </c>
      <c r="V152" s="18">
        <v>1.42</v>
      </c>
      <c r="W152" s="18">
        <v>1.47</v>
      </c>
      <c r="X152" s="14" t="s">
        <v>66</v>
      </c>
      <c r="CM152" s="2"/>
    </row>
    <row r="153" spans="1:91" x14ac:dyDescent="0.2">
      <c r="A153" s="2">
        <v>34851</v>
      </c>
      <c r="B153" s="5">
        <f t="shared" si="110"/>
        <v>6</v>
      </c>
      <c r="C153" s="1" t="s">
        <v>51</v>
      </c>
      <c r="D153" s="14">
        <v>1.28</v>
      </c>
      <c r="E153" s="14">
        <v>0.96</v>
      </c>
      <c r="F153" s="21">
        <v>1.1299999999999999</v>
      </c>
      <c r="G153" s="7" t="s">
        <v>66</v>
      </c>
      <c r="H153" s="14">
        <v>1.27</v>
      </c>
      <c r="I153" s="14">
        <v>1.67</v>
      </c>
      <c r="J153" s="14" t="s">
        <v>66</v>
      </c>
      <c r="K153" s="14">
        <v>1.1299999999999999</v>
      </c>
      <c r="L153" s="14" t="s">
        <v>66</v>
      </c>
      <c r="M153" s="14" t="s">
        <v>66</v>
      </c>
      <c r="N153" s="21">
        <v>1.1399999999999999</v>
      </c>
      <c r="O153" s="14" t="s">
        <v>66</v>
      </c>
      <c r="P153" s="14">
        <v>1.37</v>
      </c>
      <c r="Q153" s="14">
        <v>0.98</v>
      </c>
      <c r="R153" s="24">
        <v>1.1499999999999999</v>
      </c>
      <c r="S153" s="18" t="s">
        <v>66</v>
      </c>
      <c r="T153" s="18">
        <v>1.59</v>
      </c>
      <c r="U153" s="18">
        <v>1.38</v>
      </c>
      <c r="V153" s="18">
        <v>1.36</v>
      </c>
      <c r="W153" s="18">
        <v>1.38</v>
      </c>
      <c r="X153" s="14" t="s">
        <v>66</v>
      </c>
      <c r="CM153" s="2"/>
    </row>
    <row r="154" spans="1:91" x14ac:dyDescent="0.2">
      <c r="A154" s="2">
        <v>34852</v>
      </c>
      <c r="B154" s="5">
        <f t="shared" si="110"/>
        <v>6</v>
      </c>
      <c r="C154" s="1" t="s">
        <v>45</v>
      </c>
      <c r="D154" s="14">
        <v>1.24</v>
      </c>
      <c r="E154" s="14">
        <v>0.95</v>
      </c>
      <c r="F154" s="21">
        <v>1.1499999999999999</v>
      </c>
      <c r="G154" s="7" t="s">
        <v>66</v>
      </c>
      <c r="H154" s="14">
        <v>1.22</v>
      </c>
      <c r="I154" s="14">
        <v>1.61</v>
      </c>
      <c r="J154" s="14" t="s">
        <v>66</v>
      </c>
      <c r="K154" s="14">
        <v>1.1200000000000001</v>
      </c>
      <c r="L154" s="14" t="s">
        <v>66</v>
      </c>
      <c r="M154" s="14" t="s">
        <v>66</v>
      </c>
      <c r="N154" s="21">
        <v>1.1299999999999999</v>
      </c>
      <c r="O154" s="14" t="s">
        <v>66</v>
      </c>
      <c r="P154" s="14">
        <v>1.31</v>
      </c>
      <c r="Q154" s="14">
        <v>0.98</v>
      </c>
      <c r="R154" s="24">
        <v>1.1399999999999999</v>
      </c>
      <c r="S154" s="18" t="s">
        <v>66</v>
      </c>
      <c r="T154" s="18">
        <v>1.54</v>
      </c>
      <c r="U154" s="18">
        <v>1.35</v>
      </c>
      <c r="V154" s="18">
        <v>1.28</v>
      </c>
      <c r="W154" s="18">
        <v>1.34</v>
      </c>
      <c r="X154" s="14" t="s">
        <v>66</v>
      </c>
      <c r="CM154" s="2"/>
    </row>
    <row r="155" spans="1:91" x14ac:dyDescent="0.2">
      <c r="A155" s="2">
        <v>34853</v>
      </c>
      <c r="B155" s="5">
        <f t="shared" si="110"/>
        <v>6</v>
      </c>
      <c r="C155" s="1" t="s">
        <v>46</v>
      </c>
      <c r="D155" s="14">
        <v>1.23</v>
      </c>
      <c r="E155" s="14">
        <v>0.95</v>
      </c>
      <c r="F155" s="21">
        <v>1.1499999999999999</v>
      </c>
      <c r="G155" s="7" t="s">
        <v>66</v>
      </c>
      <c r="H155" s="14" t="s">
        <v>66</v>
      </c>
      <c r="I155" s="14">
        <v>1.61</v>
      </c>
      <c r="J155" s="14" t="s">
        <v>66</v>
      </c>
      <c r="K155" s="14">
        <v>1.1200000000000001</v>
      </c>
      <c r="L155" s="14" t="s">
        <v>66</v>
      </c>
      <c r="M155" s="14" t="s">
        <v>66</v>
      </c>
      <c r="N155" s="21">
        <v>1.1299999999999999</v>
      </c>
      <c r="O155" s="14" t="s">
        <v>66</v>
      </c>
      <c r="P155" s="14">
        <v>1.31</v>
      </c>
      <c r="Q155" s="14">
        <v>0.98</v>
      </c>
      <c r="R155" s="24">
        <v>1.1399999999999999</v>
      </c>
      <c r="S155" s="18" t="s">
        <v>66</v>
      </c>
      <c r="T155" s="18" t="s">
        <v>66</v>
      </c>
      <c r="U155" s="18">
        <v>1.35</v>
      </c>
      <c r="V155" s="18">
        <v>1.28</v>
      </c>
      <c r="W155" s="18">
        <v>1.34</v>
      </c>
      <c r="X155" s="14" t="s">
        <v>66</v>
      </c>
      <c r="CM155" s="2"/>
    </row>
    <row r="156" spans="1:91" x14ac:dyDescent="0.2">
      <c r="A156" s="2">
        <v>34854</v>
      </c>
      <c r="B156" s="5">
        <f t="shared" si="110"/>
        <v>6</v>
      </c>
      <c r="C156" s="1" t="s">
        <v>47</v>
      </c>
      <c r="D156" s="14">
        <v>1.23</v>
      </c>
      <c r="E156" s="14">
        <v>0.95</v>
      </c>
      <c r="F156" s="21">
        <v>1.1499999999999999</v>
      </c>
      <c r="G156" s="7" t="s">
        <v>66</v>
      </c>
      <c r="H156" s="14" t="s">
        <v>66</v>
      </c>
      <c r="I156" s="14">
        <v>1.61</v>
      </c>
      <c r="J156" s="14" t="s">
        <v>66</v>
      </c>
      <c r="K156" s="14">
        <v>1.1200000000000001</v>
      </c>
      <c r="L156" s="14" t="s">
        <v>66</v>
      </c>
      <c r="M156" s="14" t="s">
        <v>66</v>
      </c>
      <c r="N156" s="21">
        <v>1.1299999999999999</v>
      </c>
      <c r="O156" s="14" t="s">
        <v>66</v>
      </c>
      <c r="P156" s="14">
        <v>1.31</v>
      </c>
      <c r="Q156" s="14">
        <v>0.98</v>
      </c>
      <c r="R156" s="24">
        <v>1.1399999999999999</v>
      </c>
      <c r="S156" s="18" t="s">
        <v>66</v>
      </c>
      <c r="T156" s="18" t="s">
        <v>66</v>
      </c>
      <c r="U156" s="18">
        <v>1.35</v>
      </c>
      <c r="V156" s="18">
        <v>1.28</v>
      </c>
      <c r="W156" s="18">
        <v>1.34</v>
      </c>
      <c r="X156" s="14" t="s">
        <v>66</v>
      </c>
      <c r="CM156" s="2"/>
    </row>
    <row r="157" spans="1:91" x14ac:dyDescent="0.2">
      <c r="A157" s="2">
        <v>34855</v>
      </c>
      <c r="B157" s="5">
        <f t="shared" si="110"/>
        <v>6</v>
      </c>
      <c r="C157" s="1" t="s">
        <v>48</v>
      </c>
      <c r="D157" s="14">
        <v>1.23</v>
      </c>
      <c r="E157" s="14">
        <v>0.96</v>
      </c>
      <c r="F157" s="21">
        <v>1.1499999999999999</v>
      </c>
      <c r="G157" s="7" t="s">
        <v>66</v>
      </c>
      <c r="H157" s="14">
        <v>1.26</v>
      </c>
      <c r="I157" s="14">
        <v>1.65</v>
      </c>
      <c r="J157" s="14" t="s">
        <v>66</v>
      </c>
      <c r="K157" s="14">
        <v>1.1200000000000001</v>
      </c>
      <c r="L157" s="14" t="s">
        <v>66</v>
      </c>
      <c r="M157" s="14" t="s">
        <v>66</v>
      </c>
      <c r="N157" s="21">
        <v>1.1299999999999999</v>
      </c>
      <c r="O157" s="14" t="s">
        <v>66</v>
      </c>
      <c r="P157" s="14">
        <v>1.36</v>
      </c>
      <c r="Q157" s="14">
        <v>0.98</v>
      </c>
      <c r="R157" s="24">
        <v>1.1399999999999999</v>
      </c>
      <c r="S157" s="18" t="s">
        <v>66</v>
      </c>
      <c r="T157" s="18">
        <v>1.57</v>
      </c>
      <c r="U157" s="18">
        <v>1.31</v>
      </c>
      <c r="V157" s="18">
        <v>1.32</v>
      </c>
      <c r="W157" s="18">
        <v>1.34</v>
      </c>
      <c r="X157" s="14" t="s">
        <v>66</v>
      </c>
      <c r="CM157" s="2"/>
    </row>
    <row r="158" spans="1:91" x14ac:dyDescent="0.2">
      <c r="A158" s="2">
        <v>34856</v>
      </c>
      <c r="B158" s="5">
        <f t="shared" si="110"/>
        <v>6</v>
      </c>
      <c r="C158" s="1" t="s">
        <v>49</v>
      </c>
      <c r="D158" s="14">
        <v>1.22</v>
      </c>
      <c r="E158" s="14">
        <v>0.96</v>
      </c>
      <c r="F158" s="21">
        <v>1.1299999999999999</v>
      </c>
      <c r="G158" s="7" t="s">
        <v>66</v>
      </c>
      <c r="H158" s="14">
        <v>1.27</v>
      </c>
      <c r="I158" s="14">
        <v>1.68</v>
      </c>
      <c r="J158" s="14" t="s">
        <v>66</v>
      </c>
      <c r="K158" s="14">
        <v>1.1200000000000001</v>
      </c>
      <c r="L158" s="14" t="s">
        <v>66</v>
      </c>
      <c r="M158" s="14" t="s">
        <v>66</v>
      </c>
      <c r="N158" s="21">
        <v>1.1299999999999999</v>
      </c>
      <c r="O158" s="14" t="s">
        <v>66</v>
      </c>
      <c r="P158" s="14">
        <v>1.37</v>
      </c>
      <c r="Q158" s="14">
        <v>0.97</v>
      </c>
      <c r="R158" s="24">
        <v>1.1399999999999999</v>
      </c>
      <c r="S158" s="18" t="s">
        <v>66</v>
      </c>
      <c r="T158" s="18">
        <v>1.58</v>
      </c>
      <c r="U158" s="18">
        <v>1.32</v>
      </c>
      <c r="V158" s="18">
        <v>1.33</v>
      </c>
      <c r="W158" s="18">
        <v>1.35</v>
      </c>
      <c r="X158" s="14" t="s">
        <v>66</v>
      </c>
      <c r="CM158" s="2"/>
    </row>
    <row r="159" spans="1:91" x14ac:dyDescent="0.2">
      <c r="A159" s="2">
        <v>34857</v>
      </c>
      <c r="B159" s="5">
        <f t="shared" si="110"/>
        <v>6</v>
      </c>
      <c r="C159" s="1" t="s">
        <v>50</v>
      </c>
      <c r="D159" s="14">
        <v>1.24</v>
      </c>
      <c r="E159" s="14">
        <v>0.96</v>
      </c>
      <c r="F159" s="21">
        <v>1.1299999999999999</v>
      </c>
      <c r="G159" s="7" t="s">
        <v>66</v>
      </c>
      <c r="H159" s="14">
        <v>1.29</v>
      </c>
      <c r="I159" s="14">
        <v>1.69</v>
      </c>
      <c r="J159" s="14" t="s">
        <v>66</v>
      </c>
      <c r="K159" s="14">
        <v>1.1200000000000001</v>
      </c>
      <c r="L159" s="14" t="s">
        <v>66</v>
      </c>
      <c r="M159" s="14" t="s">
        <v>66</v>
      </c>
      <c r="N159" s="21">
        <v>1.1299999999999999</v>
      </c>
      <c r="O159" s="14" t="s">
        <v>66</v>
      </c>
      <c r="P159" s="14">
        <v>1.38</v>
      </c>
      <c r="Q159" s="14">
        <v>0.97</v>
      </c>
      <c r="R159" s="24">
        <v>1.1399999999999999</v>
      </c>
      <c r="S159" s="18" t="s">
        <v>66</v>
      </c>
      <c r="T159" s="18">
        <v>1.59</v>
      </c>
      <c r="U159" s="18">
        <v>1.34</v>
      </c>
      <c r="V159" s="18">
        <v>1.37</v>
      </c>
      <c r="W159" s="18">
        <v>1.38</v>
      </c>
      <c r="X159" s="14" t="s">
        <v>66</v>
      </c>
      <c r="CM159" s="2"/>
    </row>
    <row r="160" spans="1:91" x14ac:dyDescent="0.2">
      <c r="A160" s="2">
        <v>34858</v>
      </c>
      <c r="B160" s="5">
        <f t="shared" si="110"/>
        <v>6</v>
      </c>
      <c r="C160" s="1" t="s">
        <v>51</v>
      </c>
      <c r="D160" s="14">
        <v>1.23</v>
      </c>
      <c r="E160" s="14">
        <v>0.96</v>
      </c>
      <c r="F160" s="21">
        <v>1.1299999999999999</v>
      </c>
      <c r="G160" s="7" t="s">
        <v>66</v>
      </c>
      <c r="H160" s="14">
        <v>1.29</v>
      </c>
      <c r="I160" s="14">
        <v>1.7</v>
      </c>
      <c r="J160" s="14" t="s">
        <v>66</v>
      </c>
      <c r="K160" s="14">
        <v>1.1200000000000001</v>
      </c>
      <c r="L160" s="14" t="s">
        <v>66</v>
      </c>
      <c r="M160" s="14" t="s">
        <v>66</v>
      </c>
      <c r="N160" s="21">
        <v>1.1299999999999999</v>
      </c>
      <c r="O160" s="14" t="s">
        <v>66</v>
      </c>
      <c r="P160" s="14">
        <v>1.41</v>
      </c>
      <c r="Q160" s="14">
        <v>0.97</v>
      </c>
      <c r="R160" s="24">
        <v>1.1399999999999999</v>
      </c>
      <c r="S160" s="18" t="s">
        <v>66</v>
      </c>
      <c r="T160" s="18">
        <v>1.6</v>
      </c>
      <c r="U160" s="18">
        <v>1.34</v>
      </c>
      <c r="V160" s="18">
        <v>1.37</v>
      </c>
      <c r="W160" s="18">
        <v>1.4</v>
      </c>
      <c r="X160" s="14" t="s">
        <v>66</v>
      </c>
      <c r="CM160" s="2"/>
    </row>
    <row r="161" spans="1:91" x14ac:dyDescent="0.2">
      <c r="A161" s="2">
        <v>34859</v>
      </c>
      <c r="B161" s="5">
        <f t="shared" si="110"/>
        <v>6</v>
      </c>
      <c r="C161" s="1" t="s">
        <v>45</v>
      </c>
      <c r="D161" s="14">
        <v>1.23</v>
      </c>
      <c r="E161" s="14">
        <v>0.95</v>
      </c>
      <c r="F161" s="21">
        <v>1.0900000000000001</v>
      </c>
      <c r="G161" s="7" t="s">
        <v>66</v>
      </c>
      <c r="H161" s="14">
        <v>1.3</v>
      </c>
      <c r="I161" s="14">
        <v>1.68</v>
      </c>
      <c r="J161" s="14" t="s">
        <v>66</v>
      </c>
      <c r="K161" s="14">
        <v>1.1200000000000001</v>
      </c>
      <c r="L161" s="14" t="s">
        <v>66</v>
      </c>
      <c r="M161" s="14" t="s">
        <v>66</v>
      </c>
      <c r="N161" s="21">
        <v>1.1200000000000001</v>
      </c>
      <c r="O161" s="14" t="s">
        <v>66</v>
      </c>
      <c r="P161" s="14">
        <v>1.38</v>
      </c>
      <c r="Q161" s="14">
        <v>0.97</v>
      </c>
      <c r="R161" s="24">
        <v>1.1399999999999999</v>
      </c>
      <c r="S161" s="18" t="s">
        <v>66</v>
      </c>
      <c r="T161" s="18">
        <v>1.58</v>
      </c>
      <c r="U161" s="18">
        <v>1.36</v>
      </c>
      <c r="V161" s="18">
        <v>1.37</v>
      </c>
      <c r="W161" s="18">
        <v>1.39</v>
      </c>
      <c r="X161" s="14" t="s">
        <v>66</v>
      </c>
      <c r="CM161" s="2"/>
    </row>
    <row r="162" spans="1:91" x14ac:dyDescent="0.2">
      <c r="A162" s="2">
        <v>34860</v>
      </c>
      <c r="B162" s="5">
        <f t="shared" si="110"/>
        <v>6</v>
      </c>
      <c r="C162" s="1" t="s">
        <v>46</v>
      </c>
      <c r="D162" s="14">
        <v>1.21</v>
      </c>
      <c r="E162" s="14">
        <v>0.95</v>
      </c>
      <c r="F162" s="21">
        <v>1.0900000000000001</v>
      </c>
      <c r="G162" s="7" t="s">
        <v>66</v>
      </c>
      <c r="H162" s="14" t="s">
        <v>66</v>
      </c>
      <c r="I162" s="14">
        <v>1.68</v>
      </c>
      <c r="J162" s="14" t="s">
        <v>66</v>
      </c>
      <c r="K162" s="14">
        <v>1.1200000000000001</v>
      </c>
      <c r="L162" s="14" t="s">
        <v>66</v>
      </c>
      <c r="M162" s="14" t="s">
        <v>66</v>
      </c>
      <c r="N162" s="21">
        <v>1.1200000000000001</v>
      </c>
      <c r="O162" s="14" t="s">
        <v>66</v>
      </c>
      <c r="P162" s="14">
        <v>1.38</v>
      </c>
      <c r="Q162" s="14">
        <v>0.97</v>
      </c>
      <c r="R162" s="24">
        <v>1.1399999999999999</v>
      </c>
      <c r="S162" s="18" t="s">
        <v>66</v>
      </c>
      <c r="T162" s="18" t="s">
        <v>66</v>
      </c>
      <c r="U162" s="18">
        <v>1.36</v>
      </c>
      <c r="V162" s="18">
        <v>1.37</v>
      </c>
      <c r="W162" s="18">
        <v>1.39</v>
      </c>
      <c r="X162" s="14" t="s">
        <v>66</v>
      </c>
      <c r="CM162" s="2"/>
    </row>
    <row r="163" spans="1:91" x14ac:dyDescent="0.2">
      <c r="A163" s="2">
        <v>34861</v>
      </c>
      <c r="B163" s="5">
        <f t="shared" si="110"/>
        <v>6</v>
      </c>
      <c r="C163" s="1" t="s">
        <v>47</v>
      </c>
      <c r="D163" s="14">
        <v>1.21</v>
      </c>
      <c r="E163" s="14">
        <v>0.95</v>
      </c>
      <c r="F163" s="21">
        <v>1.0900000000000001</v>
      </c>
      <c r="G163" s="7" t="s">
        <v>66</v>
      </c>
      <c r="H163" s="14" t="s">
        <v>66</v>
      </c>
      <c r="I163" s="14">
        <v>1.68</v>
      </c>
      <c r="J163" s="14" t="s">
        <v>66</v>
      </c>
      <c r="K163" s="14">
        <v>1.1200000000000001</v>
      </c>
      <c r="L163" s="14" t="s">
        <v>66</v>
      </c>
      <c r="M163" s="14" t="s">
        <v>66</v>
      </c>
      <c r="N163" s="21">
        <v>1.1200000000000001</v>
      </c>
      <c r="O163" s="14" t="s">
        <v>66</v>
      </c>
      <c r="P163" s="14">
        <v>1.38</v>
      </c>
      <c r="Q163" s="14">
        <v>0.97</v>
      </c>
      <c r="R163" s="24">
        <v>1.1399999999999999</v>
      </c>
      <c r="S163" s="18" t="s">
        <v>66</v>
      </c>
      <c r="T163" s="18" t="s">
        <v>66</v>
      </c>
      <c r="U163" s="18">
        <v>1.36</v>
      </c>
      <c r="V163" s="18">
        <v>1.37</v>
      </c>
      <c r="W163" s="18">
        <v>1.39</v>
      </c>
      <c r="X163" s="14" t="s">
        <v>66</v>
      </c>
      <c r="CM163" s="2"/>
    </row>
    <row r="164" spans="1:91" x14ac:dyDescent="0.2">
      <c r="A164" s="2">
        <v>34862</v>
      </c>
      <c r="B164" s="5">
        <f t="shared" si="110"/>
        <v>6</v>
      </c>
      <c r="C164" s="1" t="s">
        <v>48</v>
      </c>
      <c r="D164" s="14">
        <v>1.21</v>
      </c>
      <c r="E164" s="14">
        <v>0.95</v>
      </c>
      <c r="F164" s="21">
        <v>1.1000000000000001</v>
      </c>
      <c r="G164" s="7" t="s">
        <v>66</v>
      </c>
      <c r="H164" s="14">
        <v>1.32</v>
      </c>
      <c r="I164" s="14">
        <v>1.67</v>
      </c>
      <c r="J164" s="14" t="s">
        <v>66</v>
      </c>
      <c r="K164" s="14">
        <v>1.1200000000000001</v>
      </c>
      <c r="L164" s="14" t="s">
        <v>66</v>
      </c>
      <c r="M164" s="14" t="s">
        <v>66</v>
      </c>
      <c r="N164" s="21">
        <v>1.1200000000000001</v>
      </c>
      <c r="O164" s="14" t="s">
        <v>66</v>
      </c>
      <c r="P164" s="14">
        <v>1.37</v>
      </c>
      <c r="Q164" s="14">
        <v>0.97</v>
      </c>
      <c r="R164" s="24">
        <v>1.1399999999999999</v>
      </c>
      <c r="S164" s="18" t="s">
        <v>66</v>
      </c>
      <c r="T164" s="18">
        <v>1.55</v>
      </c>
      <c r="U164" s="18">
        <v>1.39</v>
      </c>
      <c r="V164" s="18">
        <v>1.36</v>
      </c>
      <c r="W164" s="18">
        <v>1.4</v>
      </c>
      <c r="X164" s="14" t="s">
        <v>66</v>
      </c>
      <c r="CM164" s="2"/>
    </row>
    <row r="165" spans="1:91" x14ac:dyDescent="0.2">
      <c r="A165" s="2">
        <v>34863</v>
      </c>
      <c r="B165" s="5">
        <f t="shared" si="110"/>
        <v>6</v>
      </c>
      <c r="C165" s="1" t="s">
        <v>49</v>
      </c>
      <c r="D165" s="14">
        <v>1.19</v>
      </c>
      <c r="E165" s="14">
        <v>0.96</v>
      </c>
      <c r="F165" s="21">
        <v>1.1200000000000001</v>
      </c>
      <c r="G165" s="7" t="s">
        <v>66</v>
      </c>
      <c r="H165" s="14">
        <v>1.32</v>
      </c>
      <c r="I165" s="14">
        <v>1.68</v>
      </c>
      <c r="J165" s="14" t="s">
        <v>66</v>
      </c>
      <c r="K165" s="14">
        <v>1.1100000000000001</v>
      </c>
      <c r="L165" s="14" t="s">
        <v>66</v>
      </c>
      <c r="M165" s="14" t="s">
        <v>66</v>
      </c>
      <c r="N165" s="21">
        <v>1.1200000000000001</v>
      </c>
      <c r="O165" s="14" t="s">
        <v>66</v>
      </c>
      <c r="P165" s="14">
        <v>1.39</v>
      </c>
      <c r="Q165" s="14">
        <v>0.93</v>
      </c>
      <c r="R165" s="24">
        <v>1.1000000000000001</v>
      </c>
      <c r="S165" s="18" t="s">
        <v>66</v>
      </c>
      <c r="T165" s="18">
        <v>1.56</v>
      </c>
      <c r="U165" s="18">
        <v>1.42</v>
      </c>
      <c r="V165" s="18">
        <v>1.37</v>
      </c>
      <c r="W165" s="18">
        <v>1.43</v>
      </c>
      <c r="X165" s="14" t="s">
        <v>66</v>
      </c>
      <c r="CM165" s="2"/>
    </row>
    <row r="166" spans="1:91" x14ac:dyDescent="0.2">
      <c r="A166" s="2">
        <v>34864</v>
      </c>
      <c r="B166" s="5">
        <f t="shared" si="110"/>
        <v>6</v>
      </c>
      <c r="C166" s="1" t="s">
        <v>50</v>
      </c>
      <c r="D166" s="14">
        <v>1.1499999999999999</v>
      </c>
      <c r="E166" s="14">
        <v>0.97</v>
      </c>
      <c r="F166" s="21">
        <v>1.08</v>
      </c>
      <c r="G166" s="7" t="s">
        <v>66</v>
      </c>
      <c r="H166" s="14">
        <v>1.32</v>
      </c>
      <c r="I166" s="14">
        <v>1.67</v>
      </c>
      <c r="J166" s="14" t="s">
        <v>66</v>
      </c>
      <c r="K166" s="14">
        <v>1.0900000000000001</v>
      </c>
      <c r="L166" s="14" t="s">
        <v>66</v>
      </c>
      <c r="M166" s="14" t="s">
        <v>66</v>
      </c>
      <c r="N166" s="21">
        <v>1.08</v>
      </c>
      <c r="O166" s="14" t="s">
        <v>66</v>
      </c>
      <c r="P166" s="14">
        <v>1.4</v>
      </c>
      <c r="Q166" s="14">
        <v>0.93</v>
      </c>
      <c r="R166" s="24">
        <v>1.1000000000000001</v>
      </c>
      <c r="S166" s="18" t="s">
        <v>66</v>
      </c>
      <c r="T166" s="18">
        <v>1.56</v>
      </c>
      <c r="U166" s="18">
        <v>1.41</v>
      </c>
      <c r="V166" s="18">
        <v>1.37</v>
      </c>
      <c r="W166" s="18">
        <v>1.42</v>
      </c>
      <c r="X166" s="14" t="s">
        <v>66</v>
      </c>
      <c r="CM166" s="2"/>
    </row>
    <row r="167" spans="1:91" x14ac:dyDescent="0.2">
      <c r="A167" s="2">
        <v>34865</v>
      </c>
      <c r="B167" s="5">
        <f t="shared" si="110"/>
        <v>6</v>
      </c>
      <c r="C167" s="1" t="s">
        <v>51</v>
      </c>
      <c r="D167" s="14">
        <v>1.1499999999999999</v>
      </c>
      <c r="E167" s="14">
        <v>0.95</v>
      </c>
      <c r="F167" s="21">
        <v>1.08</v>
      </c>
      <c r="G167" s="7" t="s">
        <v>66</v>
      </c>
      <c r="H167" s="14">
        <v>1.31</v>
      </c>
      <c r="I167" s="14">
        <v>1.66</v>
      </c>
      <c r="J167" s="14" t="s">
        <v>66</v>
      </c>
      <c r="K167" s="14">
        <v>1.08</v>
      </c>
      <c r="L167" s="14" t="s">
        <v>66</v>
      </c>
      <c r="M167" s="14" t="s">
        <v>66</v>
      </c>
      <c r="N167" s="21">
        <v>1.08</v>
      </c>
      <c r="O167" s="14" t="s">
        <v>66</v>
      </c>
      <c r="P167" s="14">
        <v>1.4</v>
      </c>
      <c r="Q167" s="14">
        <v>0.93</v>
      </c>
      <c r="R167" s="24">
        <v>1.1000000000000001</v>
      </c>
      <c r="S167" s="18" t="s">
        <v>66</v>
      </c>
      <c r="T167" s="18">
        <v>1.56</v>
      </c>
      <c r="U167" s="18">
        <v>1.37</v>
      </c>
      <c r="V167" s="18">
        <v>1.35</v>
      </c>
      <c r="W167" s="18">
        <v>1.38</v>
      </c>
      <c r="X167" s="14" t="s">
        <v>66</v>
      </c>
      <c r="CM167" s="2"/>
    </row>
    <row r="168" spans="1:91" x14ac:dyDescent="0.2">
      <c r="A168" s="2">
        <v>34866</v>
      </c>
      <c r="B168" s="5">
        <f t="shared" si="110"/>
        <v>6</v>
      </c>
      <c r="C168" s="1" t="s">
        <v>45</v>
      </c>
      <c r="D168" s="14">
        <v>1.1000000000000001</v>
      </c>
      <c r="E168" s="14">
        <v>0.95</v>
      </c>
      <c r="F168" s="21">
        <v>1.08</v>
      </c>
      <c r="G168" s="7" t="s">
        <v>66</v>
      </c>
      <c r="H168" s="14">
        <v>1.22</v>
      </c>
      <c r="I168" s="14">
        <v>1.64</v>
      </c>
      <c r="J168" s="14" t="s">
        <v>66</v>
      </c>
      <c r="K168" s="14">
        <v>1.07</v>
      </c>
      <c r="L168" s="14" t="s">
        <v>66</v>
      </c>
      <c r="M168" s="14" t="s">
        <v>66</v>
      </c>
      <c r="N168" s="21">
        <v>1.08</v>
      </c>
      <c r="O168" s="14" t="s">
        <v>66</v>
      </c>
      <c r="P168" s="14">
        <v>1.36</v>
      </c>
      <c r="Q168" s="14">
        <v>0.93</v>
      </c>
      <c r="R168" s="24">
        <v>1.1000000000000001</v>
      </c>
      <c r="S168" s="18" t="s">
        <v>66</v>
      </c>
      <c r="T168" s="18">
        <v>1.51</v>
      </c>
      <c r="U168" s="18">
        <v>1.32</v>
      </c>
      <c r="V168" s="18">
        <v>1.31</v>
      </c>
      <c r="W168" s="18">
        <v>1.32</v>
      </c>
      <c r="X168" s="14" t="s">
        <v>66</v>
      </c>
      <c r="CM168" s="2"/>
    </row>
    <row r="169" spans="1:91" x14ac:dyDescent="0.2">
      <c r="A169" s="2">
        <v>34867</v>
      </c>
      <c r="B169" s="5">
        <f t="shared" si="110"/>
        <v>6</v>
      </c>
      <c r="C169" s="1" t="s">
        <v>46</v>
      </c>
      <c r="D169" s="14">
        <v>1.05</v>
      </c>
      <c r="E169" s="14">
        <v>0.95</v>
      </c>
      <c r="F169" s="21">
        <v>1.08</v>
      </c>
      <c r="G169" s="7" t="s">
        <v>66</v>
      </c>
      <c r="H169" s="14" t="s">
        <v>66</v>
      </c>
      <c r="I169" s="14">
        <v>1.64</v>
      </c>
      <c r="J169" s="14" t="s">
        <v>66</v>
      </c>
      <c r="K169" s="14">
        <v>1.07</v>
      </c>
      <c r="L169" s="14" t="s">
        <v>66</v>
      </c>
      <c r="M169" s="14" t="s">
        <v>66</v>
      </c>
      <c r="N169" s="21">
        <v>1.08</v>
      </c>
      <c r="O169" s="14" t="s">
        <v>66</v>
      </c>
      <c r="P169" s="14">
        <v>1.36</v>
      </c>
      <c r="Q169" s="14">
        <v>0.93</v>
      </c>
      <c r="R169" s="24">
        <v>1.1000000000000001</v>
      </c>
      <c r="S169" s="18" t="s">
        <v>66</v>
      </c>
      <c r="T169" s="18" t="s">
        <v>66</v>
      </c>
      <c r="U169" s="18">
        <v>1.32</v>
      </c>
      <c r="V169" s="18">
        <v>1.31</v>
      </c>
      <c r="W169" s="18">
        <v>1.32</v>
      </c>
      <c r="X169" s="14" t="s">
        <v>66</v>
      </c>
      <c r="CM169" s="2"/>
    </row>
    <row r="170" spans="1:91" x14ac:dyDescent="0.2">
      <c r="A170" s="2">
        <v>34868</v>
      </c>
      <c r="B170" s="5">
        <f t="shared" si="110"/>
        <v>6</v>
      </c>
      <c r="C170" s="1" t="s">
        <v>47</v>
      </c>
      <c r="D170" s="14">
        <v>1.05</v>
      </c>
      <c r="E170" s="14">
        <v>0.95</v>
      </c>
      <c r="F170" s="21">
        <v>1.08</v>
      </c>
      <c r="G170" s="7" t="s">
        <v>66</v>
      </c>
      <c r="H170" s="14" t="s">
        <v>66</v>
      </c>
      <c r="I170" s="14">
        <v>1.64</v>
      </c>
      <c r="J170" s="14" t="s">
        <v>66</v>
      </c>
      <c r="K170" s="14">
        <v>1.07</v>
      </c>
      <c r="L170" s="14" t="s">
        <v>66</v>
      </c>
      <c r="M170" s="14" t="s">
        <v>66</v>
      </c>
      <c r="N170" s="21">
        <v>1.08</v>
      </c>
      <c r="O170" s="14" t="s">
        <v>66</v>
      </c>
      <c r="P170" s="14">
        <v>1.36</v>
      </c>
      <c r="Q170" s="14">
        <v>0.93</v>
      </c>
      <c r="R170" s="24">
        <v>1.1000000000000001</v>
      </c>
      <c r="S170" s="18" t="s">
        <v>66</v>
      </c>
      <c r="T170" s="18" t="s">
        <v>66</v>
      </c>
      <c r="U170" s="18">
        <v>1.32</v>
      </c>
      <c r="V170" s="18">
        <v>1.31</v>
      </c>
      <c r="W170" s="18">
        <v>1.32</v>
      </c>
      <c r="X170" s="14" t="s">
        <v>66</v>
      </c>
      <c r="CM170" s="2"/>
    </row>
    <row r="171" spans="1:91" x14ac:dyDescent="0.2">
      <c r="A171" s="2">
        <v>34869</v>
      </c>
      <c r="B171" s="5">
        <f t="shared" si="110"/>
        <v>6</v>
      </c>
      <c r="C171" s="1" t="s">
        <v>48</v>
      </c>
      <c r="D171" s="14">
        <v>1.05</v>
      </c>
      <c r="E171" s="14">
        <v>0.95</v>
      </c>
      <c r="F171" s="21">
        <v>1.08</v>
      </c>
      <c r="G171" s="7" t="s">
        <v>66</v>
      </c>
      <c r="H171" s="14">
        <v>1.27</v>
      </c>
      <c r="I171" s="14">
        <v>1.65</v>
      </c>
      <c r="J171" s="14" t="s">
        <v>66</v>
      </c>
      <c r="K171" s="14">
        <v>1.07</v>
      </c>
      <c r="L171" s="14" t="s">
        <v>66</v>
      </c>
      <c r="M171" s="14" t="s">
        <v>66</v>
      </c>
      <c r="N171" s="21">
        <v>1.08</v>
      </c>
      <c r="O171" s="14" t="s">
        <v>66</v>
      </c>
      <c r="P171" s="14">
        <v>1.35</v>
      </c>
      <c r="Q171" s="14">
        <v>0.93</v>
      </c>
      <c r="R171" s="24">
        <v>1.1000000000000001</v>
      </c>
      <c r="S171" s="18" t="s">
        <v>66</v>
      </c>
      <c r="T171" s="18">
        <v>1.53</v>
      </c>
      <c r="U171" s="18">
        <v>1.34</v>
      </c>
      <c r="V171" s="18">
        <v>1.32</v>
      </c>
      <c r="W171" s="18">
        <v>1.33</v>
      </c>
      <c r="X171" s="14" t="s">
        <v>66</v>
      </c>
      <c r="CM171" s="2"/>
    </row>
    <row r="172" spans="1:91" x14ac:dyDescent="0.2">
      <c r="A172" s="2">
        <v>34870</v>
      </c>
      <c r="B172" s="5">
        <f t="shared" si="110"/>
        <v>6</v>
      </c>
      <c r="C172" s="1" t="s">
        <v>49</v>
      </c>
      <c r="D172" s="14">
        <v>1.05</v>
      </c>
      <c r="E172" s="14">
        <v>0.95</v>
      </c>
      <c r="F172" s="21">
        <v>1.07</v>
      </c>
      <c r="G172" s="7" t="s">
        <v>66</v>
      </c>
      <c r="H172" s="14">
        <v>1.21</v>
      </c>
      <c r="I172" s="14">
        <v>1.65</v>
      </c>
      <c r="J172" s="14" t="s">
        <v>66</v>
      </c>
      <c r="K172" s="14">
        <v>1.07</v>
      </c>
      <c r="L172" s="14" t="s">
        <v>66</v>
      </c>
      <c r="M172" s="14" t="s">
        <v>66</v>
      </c>
      <c r="N172" s="21">
        <v>1.08</v>
      </c>
      <c r="O172" s="14" t="s">
        <v>66</v>
      </c>
      <c r="P172" s="14">
        <v>1.33</v>
      </c>
      <c r="Q172" s="14">
        <v>0.93</v>
      </c>
      <c r="R172" s="24">
        <v>1.07</v>
      </c>
      <c r="S172" s="18" t="s">
        <v>66</v>
      </c>
      <c r="T172" s="18">
        <v>1.51</v>
      </c>
      <c r="U172" s="18">
        <v>1.32</v>
      </c>
      <c r="V172" s="18">
        <v>1.29</v>
      </c>
      <c r="W172" s="18">
        <v>1.32</v>
      </c>
      <c r="X172" s="14" t="s">
        <v>66</v>
      </c>
      <c r="CM172" s="2"/>
    </row>
    <row r="173" spans="1:91" x14ac:dyDescent="0.2">
      <c r="A173" s="2">
        <v>34871</v>
      </c>
      <c r="B173" s="5">
        <f t="shared" si="110"/>
        <v>6</v>
      </c>
      <c r="C173" s="1" t="s">
        <v>50</v>
      </c>
      <c r="D173" s="14">
        <v>1.06</v>
      </c>
      <c r="E173" s="14">
        <v>0.95</v>
      </c>
      <c r="F173" s="21">
        <v>1.07</v>
      </c>
      <c r="G173" s="7" t="s">
        <v>66</v>
      </c>
      <c r="H173" s="14">
        <v>1.17</v>
      </c>
      <c r="I173" s="14">
        <v>1.6</v>
      </c>
      <c r="J173" s="14" t="s">
        <v>66</v>
      </c>
      <c r="K173" s="14">
        <v>1.07</v>
      </c>
      <c r="L173" s="14" t="s">
        <v>66</v>
      </c>
      <c r="M173" s="14" t="s">
        <v>66</v>
      </c>
      <c r="N173" s="21">
        <v>1.08</v>
      </c>
      <c r="O173" s="14" t="s">
        <v>66</v>
      </c>
      <c r="P173" s="14">
        <v>1.27</v>
      </c>
      <c r="Q173" s="14">
        <v>0.88</v>
      </c>
      <c r="R173" s="24">
        <v>1.07</v>
      </c>
      <c r="S173" s="18" t="s">
        <v>66</v>
      </c>
      <c r="T173" s="18">
        <v>1.48</v>
      </c>
      <c r="U173" s="18">
        <v>1.27</v>
      </c>
      <c r="V173" s="18">
        <v>1.26</v>
      </c>
      <c r="W173" s="18">
        <v>1.28</v>
      </c>
      <c r="X173" s="14" t="s">
        <v>66</v>
      </c>
      <c r="CM173" s="2"/>
    </row>
    <row r="174" spans="1:91" x14ac:dyDescent="0.2">
      <c r="A174" s="2">
        <v>34872</v>
      </c>
      <c r="B174" s="5">
        <f t="shared" si="110"/>
        <v>6</v>
      </c>
      <c r="C174" s="1" t="s">
        <v>51</v>
      </c>
      <c r="D174" s="14">
        <v>1.05</v>
      </c>
      <c r="E174" s="14">
        <v>0.95</v>
      </c>
      <c r="F174" s="21">
        <v>1.05</v>
      </c>
      <c r="G174" s="7" t="s">
        <v>66</v>
      </c>
      <c r="H174" s="14">
        <v>1.1100000000000001</v>
      </c>
      <c r="I174" s="14">
        <v>1.57</v>
      </c>
      <c r="J174" s="14" t="s">
        <v>66</v>
      </c>
      <c r="K174" s="14">
        <v>1.02</v>
      </c>
      <c r="L174" s="14" t="s">
        <v>66</v>
      </c>
      <c r="M174" s="14" t="s">
        <v>66</v>
      </c>
      <c r="N174" s="21">
        <v>1.05</v>
      </c>
      <c r="O174" s="14" t="s">
        <v>66</v>
      </c>
      <c r="P174" s="14">
        <v>1.23</v>
      </c>
      <c r="Q174" s="14">
        <v>0.88</v>
      </c>
      <c r="R174" s="24">
        <v>1.07</v>
      </c>
      <c r="S174" s="18" t="s">
        <v>66</v>
      </c>
      <c r="T174" s="18">
        <v>1.44</v>
      </c>
      <c r="U174" s="18">
        <v>1.19</v>
      </c>
      <c r="V174" s="18">
        <v>1.22</v>
      </c>
      <c r="W174" s="18">
        <v>1.24</v>
      </c>
      <c r="X174" s="14" t="s">
        <v>66</v>
      </c>
      <c r="CM174" s="2"/>
    </row>
    <row r="175" spans="1:91" x14ac:dyDescent="0.2">
      <c r="A175" s="2">
        <v>34873</v>
      </c>
      <c r="B175" s="5">
        <f t="shared" si="110"/>
        <v>6</v>
      </c>
      <c r="C175" s="1" t="s">
        <v>45</v>
      </c>
      <c r="D175" s="14">
        <v>1.04</v>
      </c>
      <c r="E175" s="14">
        <v>0.95</v>
      </c>
      <c r="F175" s="21">
        <v>1.05</v>
      </c>
      <c r="G175" s="7" t="s">
        <v>66</v>
      </c>
      <c r="H175" s="14">
        <v>1.1000000000000001</v>
      </c>
      <c r="I175" s="14">
        <v>1.54</v>
      </c>
      <c r="J175" s="14" t="s">
        <v>66</v>
      </c>
      <c r="K175" s="14">
        <v>1.02</v>
      </c>
      <c r="L175" s="14" t="s">
        <v>66</v>
      </c>
      <c r="M175" s="14" t="s">
        <v>66</v>
      </c>
      <c r="N175" s="21">
        <v>1.05</v>
      </c>
      <c r="O175" s="14" t="s">
        <v>66</v>
      </c>
      <c r="P175" s="14">
        <v>1.1599999999999999</v>
      </c>
      <c r="Q175" s="14">
        <v>0.88</v>
      </c>
      <c r="R175" s="24">
        <v>1.04</v>
      </c>
      <c r="S175" s="18" t="s">
        <v>66</v>
      </c>
      <c r="T175" s="18">
        <v>1.42</v>
      </c>
      <c r="U175" s="18">
        <v>1.17</v>
      </c>
      <c r="V175" s="18">
        <v>1.18</v>
      </c>
      <c r="W175" s="18">
        <v>1.17</v>
      </c>
      <c r="X175" s="14" t="s">
        <v>66</v>
      </c>
      <c r="CM175" s="2"/>
    </row>
    <row r="176" spans="1:91" x14ac:dyDescent="0.2">
      <c r="A176" s="2">
        <v>34874</v>
      </c>
      <c r="B176" s="5">
        <f t="shared" si="110"/>
        <v>6</v>
      </c>
      <c r="C176" s="1" t="s">
        <v>46</v>
      </c>
      <c r="D176" s="14">
        <v>0.93</v>
      </c>
      <c r="E176" s="14">
        <v>0.95</v>
      </c>
      <c r="F176" s="21">
        <v>1.05</v>
      </c>
      <c r="G176" s="7" t="s">
        <v>66</v>
      </c>
      <c r="H176" s="14" t="s">
        <v>66</v>
      </c>
      <c r="I176" s="14">
        <v>1.54</v>
      </c>
      <c r="J176" s="14" t="s">
        <v>66</v>
      </c>
      <c r="K176" s="14">
        <v>1.02</v>
      </c>
      <c r="L176" s="14" t="s">
        <v>66</v>
      </c>
      <c r="M176" s="14" t="s">
        <v>66</v>
      </c>
      <c r="N176" s="21">
        <v>1.05</v>
      </c>
      <c r="O176" s="14" t="s">
        <v>66</v>
      </c>
      <c r="P176" s="14">
        <v>1.1599999999999999</v>
      </c>
      <c r="Q176" s="14">
        <v>0.88</v>
      </c>
      <c r="R176" s="24">
        <v>1.04</v>
      </c>
      <c r="S176" s="18" t="s">
        <v>66</v>
      </c>
      <c r="T176" s="18" t="s">
        <v>66</v>
      </c>
      <c r="U176" s="18">
        <v>1.17</v>
      </c>
      <c r="V176" s="18">
        <v>1.18</v>
      </c>
      <c r="W176" s="18">
        <v>1.17</v>
      </c>
      <c r="X176" s="14" t="s">
        <v>66</v>
      </c>
      <c r="CM176" s="2"/>
    </row>
    <row r="177" spans="1:91" x14ac:dyDescent="0.2">
      <c r="A177" s="2">
        <v>34875</v>
      </c>
      <c r="B177" s="5">
        <f t="shared" si="110"/>
        <v>6</v>
      </c>
      <c r="C177" s="1" t="s">
        <v>47</v>
      </c>
      <c r="D177" s="14">
        <v>0.93</v>
      </c>
      <c r="E177" s="14">
        <v>0.95</v>
      </c>
      <c r="F177" s="21">
        <v>1.05</v>
      </c>
      <c r="G177" s="7" t="s">
        <v>66</v>
      </c>
      <c r="H177" s="14" t="s">
        <v>66</v>
      </c>
      <c r="I177" s="14">
        <v>1.54</v>
      </c>
      <c r="J177" s="14" t="s">
        <v>66</v>
      </c>
      <c r="K177" s="14">
        <v>1.02</v>
      </c>
      <c r="L177" s="14" t="s">
        <v>66</v>
      </c>
      <c r="M177" s="14" t="s">
        <v>66</v>
      </c>
      <c r="N177" s="21">
        <v>1.05</v>
      </c>
      <c r="O177" s="14" t="s">
        <v>66</v>
      </c>
      <c r="P177" s="14">
        <v>1.1599999999999999</v>
      </c>
      <c r="Q177" s="14">
        <v>0.88</v>
      </c>
      <c r="R177" s="24">
        <v>1.04</v>
      </c>
      <c r="S177" s="18" t="s">
        <v>66</v>
      </c>
      <c r="T177" s="18" t="s">
        <v>66</v>
      </c>
      <c r="U177" s="18">
        <v>1.17</v>
      </c>
      <c r="V177" s="18">
        <v>1.18</v>
      </c>
      <c r="W177" s="18">
        <v>1.17</v>
      </c>
      <c r="X177" s="14" t="s">
        <v>66</v>
      </c>
      <c r="CM177" s="2"/>
    </row>
    <row r="178" spans="1:91" x14ac:dyDescent="0.2">
      <c r="A178" s="2">
        <v>34876</v>
      </c>
      <c r="B178" s="5">
        <f t="shared" si="110"/>
        <v>6</v>
      </c>
      <c r="C178" s="1" t="s">
        <v>48</v>
      </c>
      <c r="D178" s="14">
        <v>0.93</v>
      </c>
      <c r="E178" s="14">
        <v>0.93</v>
      </c>
      <c r="F178" s="21">
        <v>1.05</v>
      </c>
      <c r="G178" s="7" t="s">
        <v>66</v>
      </c>
      <c r="H178" s="14">
        <v>1.2</v>
      </c>
      <c r="I178" s="14">
        <v>1.54</v>
      </c>
      <c r="J178" s="14" t="s">
        <v>66</v>
      </c>
      <c r="K178" s="14">
        <v>1.02</v>
      </c>
      <c r="L178" s="14" t="s">
        <v>66</v>
      </c>
      <c r="M178" s="14" t="s">
        <v>66</v>
      </c>
      <c r="N178" s="21">
        <v>1.05</v>
      </c>
      <c r="O178" s="14" t="s">
        <v>66</v>
      </c>
      <c r="P178" s="14">
        <v>1.18</v>
      </c>
      <c r="Q178" s="14">
        <v>0.88</v>
      </c>
      <c r="R178" s="24">
        <v>1.04</v>
      </c>
      <c r="S178" s="18" t="s">
        <v>66</v>
      </c>
      <c r="T178" s="18">
        <v>1.44</v>
      </c>
      <c r="U178" s="18">
        <v>1.17</v>
      </c>
      <c r="V178" s="18">
        <v>1.17</v>
      </c>
      <c r="W178" s="18">
        <v>1.19</v>
      </c>
      <c r="X178" s="14" t="s">
        <v>66</v>
      </c>
      <c r="CM178" s="2"/>
    </row>
    <row r="179" spans="1:91" x14ac:dyDescent="0.2">
      <c r="A179" s="2">
        <v>34877</v>
      </c>
      <c r="B179" s="5">
        <f t="shared" si="110"/>
        <v>6</v>
      </c>
      <c r="C179" s="1" t="s">
        <v>49</v>
      </c>
      <c r="D179" s="14">
        <v>1.06</v>
      </c>
      <c r="E179" s="14">
        <v>0.93</v>
      </c>
      <c r="F179" s="21">
        <v>1.05</v>
      </c>
      <c r="G179" s="7" t="s">
        <v>66</v>
      </c>
      <c r="H179" s="14">
        <v>1.21</v>
      </c>
      <c r="I179" s="14">
        <v>1.57</v>
      </c>
      <c r="J179" s="14" t="s">
        <v>66</v>
      </c>
      <c r="K179" s="14">
        <v>1.02</v>
      </c>
      <c r="L179" s="14" t="s">
        <v>66</v>
      </c>
      <c r="M179" s="14" t="s">
        <v>66</v>
      </c>
      <c r="N179" s="21">
        <v>1.01</v>
      </c>
      <c r="O179" s="14" t="s">
        <v>66</v>
      </c>
      <c r="P179" s="14">
        <v>1.27</v>
      </c>
      <c r="Q179" s="14">
        <v>0.88</v>
      </c>
      <c r="R179" s="24">
        <v>0.99</v>
      </c>
      <c r="S179" s="18" t="s">
        <v>66</v>
      </c>
      <c r="T179" s="18">
        <v>1.43</v>
      </c>
      <c r="U179" s="18">
        <v>1.24</v>
      </c>
      <c r="V179" s="18">
        <v>1.18</v>
      </c>
      <c r="W179" s="18">
        <v>1.24</v>
      </c>
      <c r="X179" s="14" t="s">
        <v>66</v>
      </c>
      <c r="CM179" s="2"/>
    </row>
    <row r="180" spans="1:91" x14ac:dyDescent="0.2">
      <c r="A180" s="2">
        <v>34878</v>
      </c>
      <c r="B180" s="5">
        <f t="shared" si="110"/>
        <v>6</v>
      </c>
      <c r="C180" s="1" t="s">
        <v>50</v>
      </c>
      <c r="D180" s="14">
        <v>1.04</v>
      </c>
      <c r="E180" s="14">
        <v>0.93</v>
      </c>
      <c r="F180" s="21">
        <v>1.05</v>
      </c>
      <c r="G180" s="7" t="s">
        <v>66</v>
      </c>
      <c r="H180" s="14">
        <v>1.21</v>
      </c>
      <c r="I180" s="14">
        <v>1.52</v>
      </c>
      <c r="J180" s="14" t="s">
        <v>66</v>
      </c>
      <c r="K180" s="14">
        <v>1.02</v>
      </c>
      <c r="L180" s="14" t="s">
        <v>66</v>
      </c>
      <c r="M180" s="14" t="s">
        <v>66</v>
      </c>
      <c r="N180" s="21">
        <v>1</v>
      </c>
      <c r="O180" s="14" t="s">
        <v>66</v>
      </c>
      <c r="P180" s="14">
        <v>1.27</v>
      </c>
      <c r="Q180" s="14">
        <v>0.88</v>
      </c>
      <c r="R180" s="24">
        <v>0.99</v>
      </c>
      <c r="S180" s="18" t="s">
        <v>66</v>
      </c>
      <c r="T180" s="18">
        <v>1.4</v>
      </c>
      <c r="U180" s="18">
        <v>1.23</v>
      </c>
      <c r="V180" s="18">
        <v>1.25</v>
      </c>
      <c r="W180" s="18">
        <v>1.3</v>
      </c>
      <c r="X180" s="14" t="s">
        <v>66</v>
      </c>
      <c r="CM180" s="2"/>
    </row>
    <row r="181" spans="1:91" x14ac:dyDescent="0.2">
      <c r="A181" s="2">
        <v>34879</v>
      </c>
      <c r="B181" s="5">
        <f t="shared" si="110"/>
        <v>6</v>
      </c>
      <c r="C181" s="1" t="s">
        <v>51</v>
      </c>
      <c r="D181" s="14">
        <v>1.01</v>
      </c>
      <c r="E181" s="14">
        <v>0.93</v>
      </c>
      <c r="F181" s="21">
        <v>1.05</v>
      </c>
      <c r="G181" s="7" t="s">
        <v>66</v>
      </c>
      <c r="H181" s="14">
        <v>1.21</v>
      </c>
      <c r="I181" s="14">
        <v>1.49</v>
      </c>
      <c r="J181" s="14" t="s">
        <v>66</v>
      </c>
      <c r="K181" s="14">
        <v>1.02</v>
      </c>
      <c r="L181" s="14" t="s">
        <v>66</v>
      </c>
      <c r="M181" s="14" t="s">
        <v>66</v>
      </c>
      <c r="N181" s="21">
        <v>1</v>
      </c>
      <c r="O181" s="14" t="s">
        <v>66</v>
      </c>
      <c r="P181" s="14">
        <v>1.23</v>
      </c>
      <c r="Q181" s="14">
        <v>0.88</v>
      </c>
      <c r="R181" s="24">
        <v>0.99</v>
      </c>
      <c r="S181" s="18" t="s">
        <v>66</v>
      </c>
      <c r="T181" s="18">
        <v>1.42</v>
      </c>
      <c r="U181" s="18">
        <v>1.23</v>
      </c>
      <c r="V181" s="18">
        <v>1.25</v>
      </c>
      <c r="W181" s="18">
        <v>1.34</v>
      </c>
      <c r="X181" s="14" t="s">
        <v>66</v>
      </c>
      <c r="CM181" s="2"/>
    </row>
    <row r="182" spans="1:91" x14ac:dyDescent="0.2">
      <c r="A182" s="2">
        <v>34880</v>
      </c>
      <c r="B182" s="5">
        <f t="shared" si="110"/>
        <v>6</v>
      </c>
      <c r="C182" s="1" t="s">
        <v>45</v>
      </c>
      <c r="D182" s="14">
        <v>1.01</v>
      </c>
      <c r="E182" s="14">
        <v>0.79</v>
      </c>
      <c r="F182" s="21">
        <v>0.99</v>
      </c>
      <c r="G182" s="7" t="s">
        <v>66</v>
      </c>
      <c r="H182" s="14">
        <v>1.05</v>
      </c>
      <c r="I182" s="14">
        <v>1.45</v>
      </c>
      <c r="J182" s="14" t="s">
        <v>66</v>
      </c>
      <c r="K182" s="14">
        <v>1</v>
      </c>
      <c r="L182" s="14" t="s">
        <v>66</v>
      </c>
      <c r="M182" s="14" t="s">
        <v>66</v>
      </c>
      <c r="N182" s="21">
        <v>1.01</v>
      </c>
      <c r="O182" s="14" t="s">
        <v>66</v>
      </c>
      <c r="P182" s="14">
        <v>1.18</v>
      </c>
      <c r="Q182" s="14">
        <v>0.8</v>
      </c>
      <c r="R182" s="24">
        <v>0.96</v>
      </c>
      <c r="S182" s="18" t="s">
        <v>66</v>
      </c>
      <c r="T182" s="18">
        <v>1.33</v>
      </c>
      <c r="U182" s="18">
        <v>1.25</v>
      </c>
      <c r="V182" s="18">
        <v>1.18</v>
      </c>
      <c r="W182" s="18">
        <v>1.23</v>
      </c>
      <c r="X182" s="14" t="s">
        <v>66</v>
      </c>
      <c r="CM182" s="2"/>
    </row>
    <row r="183" spans="1:91" x14ac:dyDescent="0.2">
      <c r="A183" s="2">
        <v>34881</v>
      </c>
      <c r="B183" s="5">
        <f t="shared" si="110"/>
        <v>7</v>
      </c>
      <c r="C183" s="1" t="s">
        <v>46</v>
      </c>
      <c r="D183" s="14">
        <v>0.97</v>
      </c>
      <c r="E183" s="14">
        <v>0.79</v>
      </c>
      <c r="F183" s="21">
        <v>0.99</v>
      </c>
      <c r="G183" s="7" t="s">
        <v>66</v>
      </c>
      <c r="H183" s="14" t="s">
        <v>66</v>
      </c>
      <c r="I183" s="14">
        <v>1.45</v>
      </c>
      <c r="J183" s="14" t="s">
        <v>66</v>
      </c>
      <c r="K183" s="14">
        <v>1</v>
      </c>
      <c r="L183" s="14" t="s">
        <v>66</v>
      </c>
      <c r="M183" s="14" t="s">
        <v>66</v>
      </c>
      <c r="N183" s="21">
        <v>1.01</v>
      </c>
      <c r="O183" s="14" t="s">
        <v>66</v>
      </c>
      <c r="P183" s="14">
        <v>1.18</v>
      </c>
      <c r="Q183" s="14">
        <v>0.8</v>
      </c>
      <c r="R183" s="24">
        <v>0.96</v>
      </c>
      <c r="S183" s="18" t="s">
        <v>66</v>
      </c>
      <c r="T183" s="18" t="s">
        <v>66</v>
      </c>
      <c r="U183" s="18">
        <v>1.25</v>
      </c>
      <c r="V183" s="18">
        <v>1.18</v>
      </c>
      <c r="W183" s="18">
        <v>1.23</v>
      </c>
      <c r="X183" s="14" t="s">
        <v>66</v>
      </c>
      <c r="CM183" s="2"/>
    </row>
    <row r="184" spans="1:91" x14ac:dyDescent="0.2">
      <c r="A184" s="2">
        <v>34882</v>
      </c>
      <c r="B184" s="5">
        <f t="shared" si="110"/>
        <v>7</v>
      </c>
      <c r="C184" s="1" t="s">
        <v>47</v>
      </c>
      <c r="D184" s="14">
        <v>0.97</v>
      </c>
      <c r="E184" s="14">
        <v>0.79</v>
      </c>
      <c r="F184" s="21">
        <v>0.99</v>
      </c>
      <c r="G184" s="7" t="s">
        <v>66</v>
      </c>
      <c r="H184" s="14" t="s">
        <v>66</v>
      </c>
      <c r="I184" s="14">
        <v>1.45</v>
      </c>
      <c r="J184" s="14" t="s">
        <v>66</v>
      </c>
      <c r="K184" s="14">
        <v>1</v>
      </c>
      <c r="L184" s="14" t="s">
        <v>66</v>
      </c>
      <c r="M184" s="14" t="s">
        <v>66</v>
      </c>
      <c r="N184" s="21">
        <v>1.01</v>
      </c>
      <c r="O184" s="14" t="s">
        <v>66</v>
      </c>
      <c r="P184" s="14">
        <v>1.18</v>
      </c>
      <c r="Q184" s="14">
        <v>0.8</v>
      </c>
      <c r="R184" s="24">
        <v>0.96</v>
      </c>
      <c r="S184" s="18" t="s">
        <v>66</v>
      </c>
      <c r="T184" s="18" t="s">
        <v>66</v>
      </c>
      <c r="U184" s="18">
        <v>1.25</v>
      </c>
      <c r="V184" s="18">
        <v>1.18</v>
      </c>
      <c r="W184" s="18">
        <v>1.23</v>
      </c>
      <c r="X184" s="14" t="s">
        <v>66</v>
      </c>
      <c r="CM184" s="2"/>
    </row>
    <row r="185" spans="1:91" x14ac:dyDescent="0.2">
      <c r="A185" s="2">
        <v>34883</v>
      </c>
      <c r="B185" s="5">
        <f t="shared" si="110"/>
        <v>7</v>
      </c>
      <c r="C185" s="1" t="s">
        <v>48</v>
      </c>
      <c r="D185" s="14">
        <v>0.97</v>
      </c>
      <c r="E185" s="14">
        <v>0.79</v>
      </c>
      <c r="F185" s="21">
        <v>0.99</v>
      </c>
      <c r="G185" s="7" t="s">
        <v>66</v>
      </c>
      <c r="H185" s="14">
        <v>1.05</v>
      </c>
      <c r="I185" s="14">
        <v>1.45</v>
      </c>
      <c r="J185" s="14" t="s">
        <v>66</v>
      </c>
      <c r="K185" s="14">
        <v>0.995</v>
      </c>
      <c r="L185" s="14" t="s">
        <v>66</v>
      </c>
      <c r="M185" s="14" t="s">
        <v>66</v>
      </c>
      <c r="N185" s="21">
        <v>1.0049999999999999</v>
      </c>
      <c r="O185" s="14" t="s">
        <v>66</v>
      </c>
      <c r="P185" s="14">
        <v>1.175</v>
      </c>
      <c r="Q185" s="14">
        <v>0.8</v>
      </c>
      <c r="R185" s="24">
        <v>0.96</v>
      </c>
      <c r="S185" s="18" t="s">
        <v>66</v>
      </c>
      <c r="T185" s="18">
        <v>1.33</v>
      </c>
      <c r="U185" s="18">
        <v>1.25</v>
      </c>
      <c r="V185" s="18">
        <v>1.175</v>
      </c>
      <c r="W185" s="18">
        <v>1.2250000000000001</v>
      </c>
      <c r="X185" s="14" t="s">
        <v>66</v>
      </c>
      <c r="CM185" s="2"/>
    </row>
    <row r="186" spans="1:91" x14ac:dyDescent="0.2">
      <c r="A186" s="2">
        <v>34884</v>
      </c>
      <c r="B186" s="5">
        <f t="shared" si="110"/>
        <v>7</v>
      </c>
      <c r="C186" s="1" t="s">
        <v>49</v>
      </c>
      <c r="D186" s="14">
        <v>0.97</v>
      </c>
      <c r="E186" s="14" t="s">
        <v>66</v>
      </c>
      <c r="F186" s="21" t="s">
        <v>66</v>
      </c>
      <c r="G186" s="7" t="s">
        <v>66</v>
      </c>
      <c r="H186" s="14" t="s">
        <v>66</v>
      </c>
      <c r="I186" s="14" t="s">
        <v>66</v>
      </c>
      <c r="J186" s="14" t="s">
        <v>66</v>
      </c>
      <c r="K186" s="14" t="s">
        <v>66</v>
      </c>
      <c r="L186" s="14" t="s">
        <v>66</v>
      </c>
      <c r="M186" s="14" t="s">
        <v>66</v>
      </c>
      <c r="N186" s="21" t="s">
        <v>66</v>
      </c>
      <c r="O186" s="14" t="s">
        <v>66</v>
      </c>
      <c r="P186" s="14" t="s">
        <v>66</v>
      </c>
      <c r="Q186" s="14" t="s">
        <v>66</v>
      </c>
      <c r="R186" s="24" t="s">
        <v>66</v>
      </c>
      <c r="S186" s="18" t="s">
        <v>66</v>
      </c>
      <c r="T186" s="18" t="s">
        <v>66</v>
      </c>
      <c r="U186" s="18" t="s">
        <v>66</v>
      </c>
      <c r="V186" s="18" t="s">
        <v>66</v>
      </c>
      <c r="W186" s="18" t="s">
        <v>66</v>
      </c>
      <c r="X186" s="14" t="s">
        <v>66</v>
      </c>
      <c r="CM186" s="2"/>
    </row>
    <row r="187" spans="1:91" x14ac:dyDescent="0.2">
      <c r="A187" s="2">
        <v>34885</v>
      </c>
      <c r="B187" s="5">
        <f t="shared" si="110"/>
        <v>7</v>
      </c>
      <c r="C187" s="1" t="s">
        <v>50</v>
      </c>
      <c r="D187" s="14">
        <v>0.97</v>
      </c>
      <c r="E187" s="14">
        <v>0.79</v>
      </c>
      <c r="F187" s="21">
        <v>0.92</v>
      </c>
      <c r="G187" s="7" t="s">
        <v>66</v>
      </c>
      <c r="H187" s="14">
        <v>1.07</v>
      </c>
      <c r="I187" s="14">
        <v>1.405</v>
      </c>
      <c r="J187" s="14" t="s">
        <v>66</v>
      </c>
      <c r="K187" s="14">
        <v>0.92</v>
      </c>
      <c r="L187" s="14" t="s">
        <v>66</v>
      </c>
      <c r="M187" s="14" t="s">
        <v>66</v>
      </c>
      <c r="N187" s="21">
        <v>0.92</v>
      </c>
      <c r="O187" s="14" t="s">
        <v>66</v>
      </c>
      <c r="P187" s="14">
        <v>1.155</v>
      </c>
      <c r="Q187" s="14">
        <v>0.79500000000000004</v>
      </c>
      <c r="R187" s="24">
        <v>0.92</v>
      </c>
      <c r="S187" s="18" t="s">
        <v>66</v>
      </c>
      <c r="T187" s="18">
        <v>1.335</v>
      </c>
      <c r="U187" s="18">
        <v>1.1599999999999999</v>
      </c>
      <c r="V187" s="18">
        <v>1.1850000000000001</v>
      </c>
      <c r="W187" s="18">
        <v>1.23</v>
      </c>
      <c r="X187" s="14" t="s">
        <v>66</v>
      </c>
      <c r="CM187" s="2"/>
    </row>
    <row r="188" spans="1:91" x14ac:dyDescent="0.2">
      <c r="A188" s="2">
        <v>34886</v>
      </c>
      <c r="B188" s="5">
        <f t="shared" si="110"/>
        <v>7</v>
      </c>
      <c r="C188" s="1" t="s">
        <v>51</v>
      </c>
      <c r="D188" s="14">
        <v>0.99</v>
      </c>
      <c r="E188" s="14">
        <v>0.78</v>
      </c>
      <c r="F188" s="21">
        <v>0.9</v>
      </c>
      <c r="G188" s="7" t="s">
        <v>66</v>
      </c>
      <c r="H188" s="14">
        <v>1.0249999999999999</v>
      </c>
      <c r="I188" s="14">
        <v>1.32</v>
      </c>
      <c r="J188" s="14" t="s">
        <v>66</v>
      </c>
      <c r="K188" s="14">
        <v>0.86</v>
      </c>
      <c r="L188" s="14" t="s">
        <v>66</v>
      </c>
      <c r="M188" s="14" t="s">
        <v>66</v>
      </c>
      <c r="N188" s="21">
        <v>0.9</v>
      </c>
      <c r="O188" s="14" t="s">
        <v>66</v>
      </c>
      <c r="P188" s="14">
        <v>1.1599999999999999</v>
      </c>
      <c r="Q188" s="14">
        <v>0.79500000000000004</v>
      </c>
      <c r="R188" s="24">
        <v>0.88</v>
      </c>
      <c r="S188" s="18" t="s">
        <v>66</v>
      </c>
      <c r="T188" s="18">
        <v>1.29</v>
      </c>
      <c r="U188" s="18">
        <v>1.1299999999999999</v>
      </c>
      <c r="V188" s="18">
        <v>1.1599999999999999</v>
      </c>
      <c r="W188" s="18">
        <v>1.1499999999999999</v>
      </c>
      <c r="X188" s="14" t="s">
        <v>66</v>
      </c>
      <c r="CM188" s="2"/>
    </row>
    <row r="189" spans="1:91" x14ac:dyDescent="0.2">
      <c r="A189" s="2">
        <v>34887</v>
      </c>
      <c r="B189" s="5">
        <f t="shared" si="110"/>
        <v>7</v>
      </c>
      <c r="C189" s="1" t="s">
        <v>45</v>
      </c>
      <c r="D189" s="14">
        <v>0.97</v>
      </c>
      <c r="E189" s="14">
        <v>0.755</v>
      </c>
      <c r="F189" s="21">
        <v>0.84</v>
      </c>
      <c r="G189" s="7" t="s">
        <v>66</v>
      </c>
      <c r="H189" s="14">
        <v>1.0649999999999999</v>
      </c>
      <c r="I189" s="14">
        <v>1.3</v>
      </c>
      <c r="J189" s="14" t="s">
        <v>66</v>
      </c>
      <c r="K189" s="14">
        <v>0.76</v>
      </c>
      <c r="L189" s="14" t="s">
        <v>66</v>
      </c>
      <c r="M189" s="14" t="s">
        <v>66</v>
      </c>
      <c r="N189" s="21">
        <v>0.81499999999999995</v>
      </c>
      <c r="O189" s="14" t="s">
        <v>66</v>
      </c>
      <c r="P189" s="14">
        <v>1.1100000000000001</v>
      </c>
      <c r="Q189" s="14">
        <v>0.76</v>
      </c>
      <c r="R189" s="24">
        <v>0.81499999999999995</v>
      </c>
      <c r="S189" s="18" t="s">
        <v>66</v>
      </c>
      <c r="T189" s="18">
        <v>1.23</v>
      </c>
      <c r="U189" s="18">
        <v>1.07</v>
      </c>
      <c r="V189" s="18">
        <v>1.1100000000000001</v>
      </c>
      <c r="W189" s="18">
        <v>1.1100000000000001</v>
      </c>
      <c r="X189" s="14" t="s">
        <v>66</v>
      </c>
      <c r="CM189" s="2"/>
    </row>
    <row r="190" spans="1:91" x14ac:dyDescent="0.2">
      <c r="A190" s="2">
        <v>34888</v>
      </c>
      <c r="B190" s="5">
        <f t="shared" si="110"/>
        <v>7</v>
      </c>
      <c r="C190" s="1" t="s">
        <v>46</v>
      </c>
      <c r="D190" s="14">
        <v>0.95</v>
      </c>
      <c r="E190" s="14">
        <v>0.755</v>
      </c>
      <c r="F190" s="21">
        <v>0.84</v>
      </c>
      <c r="G190" s="7" t="s">
        <v>66</v>
      </c>
      <c r="H190" s="14" t="s">
        <v>66</v>
      </c>
      <c r="I190" s="14">
        <v>1.3</v>
      </c>
      <c r="J190" s="14" t="s">
        <v>66</v>
      </c>
      <c r="K190" s="14">
        <v>0.76</v>
      </c>
      <c r="L190" s="14" t="s">
        <v>66</v>
      </c>
      <c r="M190" s="14" t="s">
        <v>66</v>
      </c>
      <c r="N190" s="21">
        <v>0.81499999999999995</v>
      </c>
      <c r="O190" s="14" t="s">
        <v>66</v>
      </c>
      <c r="P190" s="14">
        <v>1.1100000000000001</v>
      </c>
      <c r="Q190" s="14">
        <v>0.76</v>
      </c>
      <c r="R190" s="24">
        <v>0.81499999999999995</v>
      </c>
      <c r="S190" s="18" t="s">
        <v>66</v>
      </c>
      <c r="T190" s="18" t="s">
        <v>66</v>
      </c>
      <c r="U190" s="18">
        <v>1.07</v>
      </c>
      <c r="V190" s="18">
        <v>1.1100000000000001</v>
      </c>
      <c r="W190" s="18">
        <v>1.1100000000000001</v>
      </c>
      <c r="X190" s="14" t="s">
        <v>66</v>
      </c>
      <c r="CM190" s="2"/>
    </row>
    <row r="191" spans="1:91" x14ac:dyDescent="0.2">
      <c r="A191" s="2">
        <v>34889</v>
      </c>
      <c r="B191" s="5">
        <f t="shared" si="110"/>
        <v>7</v>
      </c>
      <c r="C191" s="1" t="s">
        <v>47</v>
      </c>
      <c r="D191" s="14">
        <v>0.95</v>
      </c>
      <c r="E191" s="14">
        <v>0.755</v>
      </c>
      <c r="F191" s="21">
        <v>0.84</v>
      </c>
      <c r="G191" s="7" t="s">
        <v>66</v>
      </c>
      <c r="H191" s="14" t="s">
        <v>66</v>
      </c>
      <c r="I191" s="14">
        <v>1.3</v>
      </c>
      <c r="J191" s="14" t="s">
        <v>66</v>
      </c>
      <c r="K191" s="14">
        <v>0.76</v>
      </c>
      <c r="L191" s="14" t="s">
        <v>66</v>
      </c>
      <c r="M191" s="14" t="s">
        <v>66</v>
      </c>
      <c r="N191" s="21">
        <v>0.81499999999999995</v>
      </c>
      <c r="O191" s="14" t="s">
        <v>66</v>
      </c>
      <c r="P191" s="14">
        <v>1.1100000000000001</v>
      </c>
      <c r="Q191" s="14">
        <v>0.76</v>
      </c>
      <c r="R191" s="24">
        <v>0.81499999999999995</v>
      </c>
      <c r="S191" s="18" t="s">
        <v>66</v>
      </c>
      <c r="T191" s="18" t="s">
        <v>66</v>
      </c>
      <c r="U191" s="18">
        <v>1.07</v>
      </c>
      <c r="V191" s="18">
        <v>1.1100000000000001</v>
      </c>
      <c r="W191" s="18">
        <v>1.1100000000000001</v>
      </c>
      <c r="X191" s="14" t="s">
        <v>66</v>
      </c>
      <c r="CM191" s="2"/>
    </row>
    <row r="192" spans="1:91" x14ac:dyDescent="0.2">
      <c r="A192" s="2">
        <v>34890</v>
      </c>
      <c r="B192" s="5">
        <f t="shared" si="110"/>
        <v>7</v>
      </c>
      <c r="C192" s="1" t="s">
        <v>48</v>
      </c>
      <c r="D192" s="14">
        <v>0.95</v>
      </c>
      <c r="E192" s="14">
        <v>0.755</v>
      </c>
      <c r="F192" s="21">
        <v>0.84</v>
      </c>
      <c r="G192" s="7" t="s">
        <v>66</v>
      </c>
      <c r="H192" s="14">
        <v>1.17</v>
      </c>
      <c r="I192" s="14">
        <v>1.38</v>
      </c>
      <c r="J192" s="14" t="s">
        <v>66</v>
      </c>
      <c r="K192" s="14">
        <v>0.84</v>
      </c>
      <c r="L192" s="14" t="s">
        <v>66</v>
      </c>
      <c r="M192" s="14" t="s">
        <v>66</v>
      </c>
      <c r="N192" s="21">
        <v>0.81499999999999995</v>
      </c>
      <c r="O192" s="14" t="s">
        <v>66</v>
      </c>
      <c r="P192" s="14">
        <v>1.2350000000000001</v>
      </c>
      <c r="Q192" s="14">
        <v>0.76500000000000001</v>
      </c>
      <c r="R192" s="24">
        <v>0.81499999999999995</v>
      </c>
      <c r="S192" s="18" t="s">
        <v>66</v>
      </c>
      <c r="T192" s="18">
        <v>1.335</v>
      </c>
      <c r="U192" s="18">
        <v>1.175</v>
      </c>
      <c r="V192" s="18">
        <v>1.22</v>
      </c>
      <c r="W192" s="18">
        <v>1.2250000000000001</v>
      </c>
      <c r="X192" s="14" t="s">
        <v>66</v>
      </c>
      <c r="CM192" s="2"/>
    </row>
    <row r="193" spans="1:91" x14ac:dyDescent="0.2">
      <c r="A193" s="2">
        <v>34891</v>
      </c>
      <c r="B193" s="5">
        <f t="shared" si="110"/>
        <v>7</v>
      </c>
      <c r="C193" s="1" t="s">
        <v>49</v>
      </c>
      <c r="D193" s="14">
        <v>0.98</v>
      </c>
      <c r="E193" s="14">
        <v>0.77</v>
      </c>
      <c r="F193" s="21">
        <v>0.84</v>
      </c>
      <c r="G193" s="7" t="s">
        <v>66</v>
      </c>
      <c r="H193" s="14">
        <v>1.2450000000000001</v>
      </c>
      <c r="I193" s="14">
        <v>1.46</v>
      </c>
      <c r="J193" s="14" t="s">
        <v>66</v>
      </c>
      <c r="K193" s="14">
        <v>0.85499999999999998</v>
      </c>
      <c r="L193" s="14" t="s">
        <v>66</v>
      </c>
      <c r="M193" s="14" t="s">
        <v>66</v>
      </c>
      <c r="N193" s="21">
        <v>0.81499999999999995</v>
      </c>
      <c r="O193" s="14" t="s">
        <v>66</v>
      </c>
      <c r="P193" s="14">
        <v>1.325</v>
      </c>
      <c r="Q193" s="14">
        <v>0.76500000000000001</v>
      </c>
      <c r="R193" s="24">
        <v>0.88500000000000001</v>
      </c>
      <c r="S193" s="18" t="s">
        <v>66</v>
      </c>
      <c r="T193" s="18">
        <v>1.42</v>
      </c>
      <c r="U193" s="18">
        <v>1.31</v>
      </c>
      <c r="V193" s="18">
        <v>1.32</v>
      </c>
      <c r="W193" s="18">
        <v>1.3049999999999999</v>
      </c>
      <c r="X193" s="14" t="s">
        <v>66</v>
      </c>
      <c r="CM193" s="2"/>
    </row>
    <row r="194" spans="1:91" x14ac:dyDescent="0.2">
      <c r="A194" s="2">
        <v>34892</v>
      </c>
      <c r="B194" s="5">
        <f t="shared" si="110"/>
        <v>7</v>
      </c>
      <c r="C194" s="1" t="s">
        <v>50</v>
      </c>
      <c r="D194" s="14">
        <v>1</v>
      </c>
      <c r="E194" s="14">
        <v>0.76</v>
      </c>
      <c r="F194" s="21">
        <v>0.87</v>
      </c>
      <c r="G194" s="7" t="s">
        <v>66</v>
      </c>
      <c r="H194" s="14">
        <v>1.1950000000000001</v>
      </c>
      <c r="I194" s="14">
        <v>1.48</v>
      </c>
      <c r="J194" s="14" t="s">
        <v>66</v>
      </c>
      <c r="K194" s="14">
        <v>0.85</v>
      </c>
      <c r="L194" s="14" t="s">
        <v>66</v>
      </c>
      <c r="M194" s="14" t="s">
        <v>66</v>
      </c>
      <c r="N194" s="21">
        <v>0.84</v>
      </c>
      <c r="O194" s="14" t="s">
        <v>66</v>
      </c>
      <c r="P194" s="14">
        <v>1.335</v>
      </c>
      <c r="Q194" s="14">
        <v>0.78</v>
      </c>
      <c r="R194" s="24">
        <v>0.87</v>
      </c>
      <c r="S194" s="18" t="s">
        <v>66</v>
      </c>
      <c r="T194" s="18">
        <v>1.425</v>
      </c>
      <c r="U194" s="18">
        <v>1.32</v>
      </c>
      <c r="V194" s="18">
        <v>1.325</v>
      </c>
      <c r="W194" s="18">
        <v>1.3149999999999999</v>
      </c>
      <c r="X194" s="14" t="s">
        <v>66</v>
      </c>
      <c r="CM194" s="2"/>
    </row>
    <row r="195" spans="1:91" x14ac:dyDescent="0.2">
      <c r="A195" s="2">
        <v>34893</v>
      </c>
      <c r="B195" s="5">
        <f t="shared" ref="B195:B258" si="111">IF(A195&lt;&gt;"",MONTH(A195),0)</f>
        <v>7</v>
      </c>
      <c r="C195" s="1" t="s">
        <v>51</v>
      </c>
      <c r="D195" s="14">
        <v>1.03</v>
      </c>
      <c r="E195" s="14">
        <v>0.76</v>
      </c>
      <c r="F195" s="21">
        <v>0.81499999999999995</v>
      </c>
      <c r="G195" s="7" t="s">
        <v>66</v>
      </c>
      <c r="H195" s="14">
        <v>1.1950000000000001</v>
      </c>
      <c r="I195" s="14">
        <v>1.46</v>
      </c>
      <c r="J195" s="14" t="s">
        <v>66</v>
      </c>
      <c r="K195" s="14">
        <v>0.875</v>
      </c>
      <c r="L195" s="14" t="s">
        <v>66</v>
      </c>
      <c r="M195" s="14" t="s">
        <v>66</v>
      </c>
      <c r="N195" s="21">
        <v>0.84</v>
      </c>
      <c r="O195" s="14" t="s">
        <v>66</v>
      </c>
      <c r="P195" s="14">
        <v>1.28</v>
      </c>
      <c r="Q195" s="14">
        <v>0.79</v>
      </c>
      <c r="R195" s="24">
        <v>0.87</v>
      </c>
      <c r="S195" s="18" t="s">
        <v>66</v>
      </c>
      <c r="T195" s="18">
        <v>1.39</v>
      </c>
      <c r="U195" s="18">
        <v>1.3</v>
      </c>
      <c r="V195" s="18">
        <v>1.29</v>
      </c>
      <c r="W195" s="18">
        <v>1.3049999999999999</v>
      </c>
      <c r="X195" s="14" t="s">
        <v>66</v>
      </c>
      <c r="CM195" s="2"/>
    </row>
    <row r="196" spans="1:91" x14ac:dyDescent="0.2">
      <c r="A196" s="2">
        <v>34894</v>
      </c>
      <c r="B196" s="5">
        <f t="shared" si="111"/>
        <v>7</v>
      </c>
      <c r="C196" s="1" t="s">
        <v>45</v>
      </c>
      <c r="D196" s="14">
        <v>0.97</v>
      </c>
      <c r="E196" s="14">
        <v>0.76</v>
      </c>
      <c r="F196" s="21">
        <v>0.80500000000000005</v>
      </c>
      <c r="G196" s="7" t="s">
        <v>66</v>
      </c>
      <c r="H196" s="14">
        <v>1.19</v>
      </c>
      <c r="I196" s="14">
        <v>1.45</v>
      </c>
      <c r="J196" s="14" t="s">
        <v>66</v>
      </c>
      <c r="K196" s="14">
        <v>0.82</v>
      </c>
      <c r="L196" s="14" t="s">
        <v>66</v>
      </c>
      <c r="M196" s="14" t="s">
        <v>66</v>
      </c>
      <c r="N196" s="21">
        <v>0.84</v>
      </c>
      <c r="O196" s="14" t="s">
        <v>66</v>
      </c>
      <c r="P196" s="14">
        <v>1.2849999999999999</v>
      </c>
      <c r="Q196" s="14">
        <v>0.76</v>
      </c>
      <c r="R196" s="24">
        <v>0.87</v>
      </c>
      <c r="S196" s="18" t="s">
        <v>66</v>
      </c>
      <c r="T196" s="18">
        <v>1.37</v>
      </c>
      <c r="U196" s="18">
        <v>1.2649999999999999</v>
      </c>
      <c r="V196" s="18">
        <v>1.2749999999999999</v>
      </c>
      <c r="W196" s="18">
        <v>1.27</v>
      </c>
      <c r="X196" s="14" t="s">
        <v>66</v>
      </c>
      <c r="CM196" s="2"/>
    </row>
    <row r="197" spans="1:91" x14ac:dyDescent="0.2">
      <c r="A197" s="2">
        <v>34895</v>
      </c>
      <c r="B197" s="5">
        <f t="shared" si="111"/>
        <v>7</v>
      </c>
      <c r="C197" s="1" t="s">
        <v>46</v>
      </c>
      <c r="D197" s="14">
        <v>0.95</v>
      </c>
      <c r="E197" s="14">
        <v>0.76</v>
      </c>
      <c r="F197" s="21">
        <v>0.80500000000000005</v>
      </c>
      <c r="G197" s="7" t="s">
        <v>66</v>
      </c>
      <c r="H197" s="14" t="s">
        <v>66</v>
      </c>
      <c r="I197" s="14">
        <v>1.45</v>
      </c>
      <c r="J197" s="14" t="s">
        <v>66</v>
      </c>
      <c r="K197" s="14">
        <v>0.82</v>
      </c>
      <c r="L197" s="14" t="s">
        <v>66</v>
      </c>
      <c r="M197" s="14" t="s">
        <v>66</v>
      </c>
      <c r="N197" s="21">
        <v>0.84</v>
      </c>
      <c r="O197" s="14" t="s">
        <v>66</v>
      </c>
      <c r="P197" s="14">
        <v>1.2849999999999999</v>
      </c>
      <c r="Q197" s="14">
        <v>0.76</v>
      </c>
      <c r="R197" s="24">
        <v>0.87</v>
      </c>
      <c r="S197" s="18" t="s">
        <v>66</v>
      </c>
      <c r="T197" s="18" t="s">
        <v>66</v>
      </c>
      <c r="U197" s="18">
        <v>1.2649999999999999</v>
      </c>
      <c r="V197" s="18">
        <v>1.2749999999999999</v>
      </c>
      <c r="W197" s="18">
        <v>1.27</v>
      </c>
      <c r="X197" s="14" t="s">
        <v>66</v>
      </c>
      <c r="CM197" s="2"/>
    </row>
    <row r="198" spans="1:91" x14ac:dyDescent="0.2">
      <c r="A198" s="2">
        <v>34896</v>
      </c>
      <c r="B198" s="5">
        <f t="shared" si="111"/>
        <v>7</v>
      </c>
      <c r="C198" s="1" t="s">
        <v>47</v>
      </c>
      <c r="D198" s="14">
        <v>0.95</v>
      </c>
      <c r="E198" s="14">
        <v>0.76</v>
      </c>
      <c r="F198" s="21">
        <v>0.80500000000000005</v>
      </c>
      <c r="G198" s="7" t="s">
        <v>66</v>
      </c>
      <c r="H198" s="14" t="s">
        <v>66</v>
      </c>
      <c r="I198" s="14">
        <v>1.45</v>
      </c>
      <c r="J198" s="14" t="s">
        <v>66</v>
      </c>
      <c r="K198" s="14">
        <v>0.82</v>
      </c>
      <c r="L198" s="14" t="s">
        <v>66</v>
      </c>
      <c r="M198" s="14" t="s">
        <v>66</v>
      </c>
      <c r="N198" s="21">
        <v>0.84</v>
      </c>
      <c r="O198" s="14" t="s">
        <v>66</v>
      </c>
      <c r="P198" s="14">
        <v>1.2849999999999999</v>
      </c>
      <c r="Q198" s="14">
        <v>0.76</v>
      </c>
      <c r="R198" s="24">
        <v>0.87</v>
      </c>
      <c r="S198" s="18" t="s">
        <v>66</v>
      </c>
      <c r="T198" s="18" t="s">
        <v>66</v>
      </c>
      <c r="U198" s="18">
        <v>1.2649999999999999</v>
      </c>
      <c r="V198" s="18">
        <v>1.2749999999999999</v>
      </c>
      <c r="W198" s="18">
        <v>1.27</v>
      </c>
      <c r="X198" s="14" t="s">
        <v>66</v>
      </c>
      <c r="CM198" s="2"/>
    </row>
    <row r="199" spans="1:91" x14ac:dyDescent="0.2">
      <c r="A199" s="2">
        <v>34897</v>
      </c>
      <c r="B199" s="5">
        <f t="shared" si="111"/>
        <v>7</v>
      </c>
      <c r="C199" s="1" t="s">
        <v>48</v>
      </c>
      <c r="D199" s="14">
        <v>0.95</v>
      </c>
      <c r="E199" s="14">
        <v>0.76</v>
      </c>
      <c r="F199" s="21">
        <v>0.81499999999999995</v>
      </c>
      <c r="G199" s="7" t="s">
        <v>66</v>
      </c>
      <c r="H199" s="14">
        <v>1.2250000000000001</v>
      </c>
      <c r="I199" s="14">
        <v>1.4650000000000001</v>
      </c>
      <c r="J199" s="14" t="s">
        <v>66</v>
      </c>
      <c r="K199" s="14">
        <v>0.86</v>
      </c>
      <c r="L199" s="14" t="s">
        <v>66</v>
      </c>
      <c r="M199" s="14" t="s">
        <v>66</v>
      </c>
      <c r="N199" s="21">
        <v>0.84</v>
      </c>
      <c r="O199" s="14" t="s">
        <v>66</v>
      </c>
      <c r="P199" s="14">
        <v>1.3</v>
      </c>
      <c r="Q199" s="14">
        <v>0.76</v>
      </c>
      <c r="R199" s="24">
        <v>0.86</v>
      </c>
      <c r="S199" s="18" t="s">
        <v>66</v>
      </c>
      <c r="T199" s="18">
        <v>1.4</v>
      </c>
      <c r="U199" s="18">
        <v>1.27</v>
      </c>
      <c r="V199" s="18">
        <v>1.2749999999999999</v>
      </c>
      <c r="W199" s="18">
        <v>1.2949999999999999</v>
      </c>
      <c r="X199" s="14" t="s">
        <v>66</v>
      </c>
      <c r="CM199" s="2"/>
    </row>
    <row r="200" spans="1:91" x14ac:dyDescent="0.2">
      <c r="A200" s="2">
        <v>34898</v>
      </c>
      <c r="B200" s="5">
        <f t="shared" si="111"/>
        <v>7</v>
      </c>
      <c r="C200" s="1" t="s">
        <v>49</v>
      </c>
      <c r="D200" s="14">
        <v>1.04</v>
      </c>
      <c r="E200" s="14">
        <v>0.755</v>
      </c>
      <c r="F200" s="21">
        <v>0.85</v>
      </c>
      <c r="G200" s="7" t="s">
        <v>66</v>
      </c>
      <c r="H200" s="14">
        <v>1.23</v>
      </c>
      <c r="I200" s="14">
        <v>1.4950000000000001</v>
      </c>
      <c r="J200" s="14" t="s">
        <v>66</v>
      </c>
      <c r="K200" s="14">
        <v>0.86</v>
      </c>
      <c r="L200" s="14" t="s">
        <v>66</v>
      </c>
      <c r="M200" s="14" t="s">
        <v>66</v>
      </c>
      <c r="N200" s="21">
        <v>0.84</v>
      </c>
      <c r="O200" s="14" t="s">
        <v>66</v>
      </c>
      <c r="P200" s="14">
        <v>1.33</v>
      </c>
      <c r="Q200" s="14">
        <v>0.78</v>
      </c>
      <c r="R200" s="24">
        <v>0.86</v>
      </c>
      <c r="S200" s="18" t="s">
        <v>66</v>
      </c>
      <c r="T200" s="18">
        <v>1.415</v>
      </c>
      <c r="U200" s="18">
        <v>1.3</v>
      </c>
      <c r="V200" s="18">
        <v>1.31</v>
      </c>
      <c r="W200" s="18">
        <v>1.32</v>
      </c>
      <c r="X200" s="14" t="s">
        <v>66</v>
      </c>
      <c r="CM200" s="2"/>
    </row>
    <row r="201" spans="1:91" x14ac:dyDescent="0.2">
      <c r="A201" s="2">
        <v>34899</v>
      </c>
      <c r="B201" s="5">
        <f t="shared" si="111"/>
        <v>7</v>
      </c>
      <c r="C201" s="1" t="s">
        <v>50</v>
      </c>
      <c r="D201" s="14">
        <v>0.98</v>
      </c>
      <c r="E201" s="14">
        <v>0.755</v>
      </c>
      <c r="F201" s="21">
        <v>0.85</v>
      </c>
      <c r="G201" s="7" t="s">
        <v>66</v>
      </c>
      <c r="H201" s="14">
        <v>1.24</v>
      </c>
      <c r="I201" s="14">
        <v>1.48</v>
      </c>
      <c r="J201" s="14" t="s">
        <v>66</v>
      </c>
      <c r="K201" s="14">
        <v>0.875</v>
      </c>
      <c r="L201" s="14" t="s">
        <v>66</v>
      </c>
      <c r="M201" s="14" t="s">
        <v>66</v>
      </c>
      <c r="N201" s="21">
        <v>0.84</v>
      </c>
      <c r="O201" s="14" t="s">
        <v>66</v>
      </c>
      <c r="P201" s="14">
        <v>1.35</v>
      </c>
      <c r="Q201" s="14">
        <v>0.78</v>
      </c>
      <c r="R201" s="24">
        <v>0.86</v>
      </c>
      <c r="S201" s="18" t="s">
        <v>66</v>
      </c>
      <c r="T201" s="18">
        <v>1.44</v>
      </c>
      <c r="U201" s="18">
        <v>1.31</v>
      </c>
      <c r="V201" s="18">
        <v>1.31</v>
      </c>
      <c r="W201" s="18">
        <v>1.32</v>
      </c>
      <c r="X201" s="14" t="s">
        <v>66</v>
      </c>
      <c r="CM201" s="2"/>
    </row>
    <row r="202" spans="1:91" x14ac:dyDescent="0.2">
      <c r="A202" s="2">
        <v>34900</v>
      </c>
      <c r="B202" s="5">
        <f t="shared" si="111"/>
        <v>7</v>
      </c>
      <c r="C202" s="1" t="s">
        <v>51</v>
      </c>
      <c r="D202" s="14">
        <v>1.01</v>
      </c>
      <c r="E202" s="14">
        <v>0.76500000000000001</v>
      </c>
      <c r="F202" s="21">
        <v>0.84499999999999997</v>
      </c>
      <c r="G202" s="7" t="s">
        <v>66</v>
      </c>
      <c r="H202" s="14">
        <v>1.2450000000000001</v>
      </c>
      <c r="I202" s="14">
        <v>1.46</v>
      </c>
      <c r="J202" s="14" t="s">
        <v>66</v>
      </c>
      <c r="K202" s="14">
        <v>0.875</v>
      </c>
      <c r="L202" s="14" t="s">
        <v>66</v>
      </c>
      <c r="M202" s="14" t="s">
        <v>66</v>
      </c>
      <c r="N202" s="21">
        <v>0.85</v>
      </c>
      <c r="O202" s="14" t="s">
        <v>66</v>
      </c>
      <c r="P202" s="14">
        <v>1.35</v>
      </c>
      <c r="Q202" s="14">
        <v>0.8</v>
      </c>
      <c r="R202" s="24">
        <v>0.85499999999999998</v>
      </c>
      <c r="S202" s="18" t="s">
        <v>66</v>
      </c>
      <c r="T202" s="18">
        <v>1.41</v>
      </c>
      <c r="U202" s="18">
        <v>1.31</v>
      </c>
      <c r="V202" s="18">
        <v>1.3</v>
      </c>
      <c r="W202" s="18">
        <v>1.3049999999999999</v>
      </c>
      <c r="X202" s="14" t="s">
        <v>66</v>
      </c>
      <c r="CM202" s="2"/>
    </row>
    <row r="203" spans="1:91" x14ac:dyDescent="0.2">
      <c r="A203" s="2">
        <v>34901</v>
      </c>
      <c r="B203" s="5">
        <f t="shared" si="111"/>
        <v>7</v>
      </c>
      <c r="C203" s="1" t="s">
        <v>45</v>
      </c>
      <c r="D203" s="14">
        <v>1.03</v>
      </c>
      <c r="E203" s="14">
        <v>0.76500000000000001</v>
      </c>
      <c r="F203" s="21">
        <v>0.88</v>
      </c>
      <c r="G203" s="7" t="s">
        <v>66</v>
      </c>
      <c r="H203" s="14">
        <v>1.22</v>
      </c>
      <c r="I203" s="14">
        <v>1.425</v>
      </c>
      <c r="J203" s="14" t="s">
        <v>66</v>
      </c>
      <c r="K203" s="14">
        <v>0.875</v>
      </c>
      <c r="L203" s="14" t="s">
        <v>66</v>
      </c>
      <c r="M203" s="14" t="s">
        <v>66</v>
      </c>
      <c r="N203" s="21">
        <v>0.85499999999999998</v>
      </c>
      <c r="O203" s="14" t="s">
        <v>66</v>
      </c>
      <c r="P203" s="14">
        <v>1.3049999999999999</v>
      </c>
      <c r="Q203" s="14">
        <v>0.8</v>
      </c>
      <c r="R203" s="24">
        <v>0.85499999999999998</v>
      </c>
      <c r="S203" s="18" t="s">
        <v>66</v>
      </c>
      <c r="T203" s="18">
        <v>1.39</v>
      </c>
      <c r="U203" s="18">
        <v>1.2749999999999999</v>
      </c>
      <c r="V203" s="18">
        <v>1.2649999999999999</v>
      </c>
      <c r="W203" s="18">
        <v>1.2749999999999999</v>
      </c>
      <c r="X203" s="14" t="s">
        <v>66</v>
      </c>
      <c r="CM203" s="2"/>
    </row>
    <row r="204" spans="1:91" x14ac:dyDescent="0.2">
      <c r="A204" s="2">
        <v>34902</v>
      </c>
      <c r="B204" s="5">
        <f t="shared" si="111"/>
        <v>7</v>
      </c>
      <c r="C204" s="1" t="s">
        <v>46</v>
      </c>
      <c r="D204" s="14">
        <v>1.02</v>
      </c>
      <c r="E204" s="14">
        <v>0.76500000000000001</v>
      </c>
      <c r="F204" s="21">
        <v>0.88</v>
      </c>
      <c r="G204" s="7" t="s">
        <v>66</v>
      </c>
      <c r="H204" s="14" t="s">
        <v>66</v>
      </c>
      <c r="I204" s="14">
        <v>1.425</v>
      </c>
      <c r="J204" s="14" t="s">
        <v>66</v>
      </c>
      <c r="K204" s="14">
        <v>0.875</v>
      </c>
      <c r="L204" s="14" t="s">
        <v>66</v>
      </c>
      <c r="M204" s="14" t="s">
        <v>66</v>
      </c>
      <c r="N204" s="21">
        <v>0.85499999999999998</v>
      </c>
      <c r="O204" s="14" t="s">
        <v>66</v>
      </c>
      <c r="P204" s="14">
        <v>1.3049999999999999</v>
      </c>
      <c r="Q204" s="14">
        <v>0.8</v>
      </c>
      <c r="R204" s="24">
        <v>0.85499999999999998</v>
      </c>
      <c r="S204" s="18" t="s">
        <v>66</v>
      </c>
      <c r="T204" s="18" t="s">
        <v>66</v>
      </c>
      <c r="U204" s="18">
        <v>1.2749999999999999</v>
      </c>
      <c r="V204" s="18">
        <v>1.2649999999999999</v>
      </c>
      <c r="W204" s="18">
        <v>1.2749999999999999</v>
      </c>
      <c r="X204" s="14" t="s">
        <v>66</v>
      </c>
      <c r="CM204" s="2"/>
    </row>
    <row r="205" spans="1:91" x14ac:dyDescent="0.2">
      <c r="A205" s="2">
        <v>34903</v>
      </c>
      <c r="B205" s="5">
        <f t="shared" si="111"/>
        <v>7</v>
      </c>
      <c r="C205" s="1" t="s">
        <v>47</v>
      </c>
      <c r="D205" s="14">
        <v>1.02</v>
      </c>
      <c r="E205" s="14">
        <v>0.76500000000000001</v>
      </c>
      <c r="F205" s="21">
        <v>0.88</v>
      </c>
      <c r="G205" s="7" t="s">
        <v>66</v>
      </c>
      <c r="H205" s="14" t="s">
        <v>66</v>
      </c>
      <c r="I205" s="14">
        <v>1.425</v>
      </c>
      <c r="J205" s="14" t="s">
        <v>66</v>
      </c>
      <c r="K205" s="14">
        <v>0.875</v>
      </c>
      <c r="L205" s="14" t="s">
        <v>66</v>
      </c>
      <c r="M205" s="14" t="s">
        <v>66</v>
      </c>
      <c r="N205" s="21">
        <v>0.85499999999999998</v>
      </c>
      <c r="O205" s="14" t="s">
        <v>66</v>
      </c>
      <c r="P205" s="14">
        <v>1.3049999999999999</v>
      </c>
      <c r="Q205" s="14">
        <v>0.8</v>
      </c>
      <c r="R205" s="24">
        <v>0.85499999999999998</v>
      </c>
      <c r="S205" s="18" t="s">
        <v>66</v>
      </c>
      <c r="T205" s="18" t="s">
        <v>66</v>
      </c>
      <c r="U205" s="18">
        <v>1.2749999999999999</v>
      </c>
      <c r="V205" s="18">
        <v>1.2649999999999999</v>
      </c>
      <c r="W205" s="18">
        <v>1.2749999999999999</v>
      </c>
      <c r="X205" s="14" t="s">
        <v>66</v>
      </c>
      <c r="CM205" s="2"/>
    </row>
    <row r="206" spans="1:91" x14ac:dyDescent="0.2">
      <c r="A206" s="2">
        <v>34904</v>
      </c>
      <c r="B206" s="5">
        <f t="shared" si="111"/>
        <v>7</v>
      </c>
      <c r="C206" s="1" t="s">
        <v>48</v>
      </c>
      <c r="D206" s="14">
        <v>1.02</v>
      </c>
      <c r="E206" s="14">
        <v>0.76500000000000001</v>
      </c>
      <c r="F206" s="21">
        <v>0.85</v>
      </c>
      <c r="G206" s="7" t="s">
        <v>66</v>
      </c>
      <c r="H206" s="14">
        <v>1.2350000000000001</v>
      </c>
      <c r="I206" s="14">
        <v>1.44</v>
      </c>
      <c r="J206" s="14" t="s">
        <v>66</v>
      </c>
      <c r="K206" s="14">
        <v>0.875</v>
      </c>
      <c r="L206" s="14" t="s">
        <v>66</v>
      </c>
      <c r="M206" s="14" t="s">
        <v>66</v>
      </c>
      <c r="N206" s="21">
        <v>0.85499999999999998</v>
      </c>
      <c r="O206" s="14" t="s">
        <v>66</v>
      </c>
      <c r="P206" s="14">
        <v>1.335</v>
      </c>
      <c r="Q206" s="14">
        <v>0.8</v>
      </c>
      <c r="R206" s="24">
        <v>0.85499999999999998</v>
      </c>
      <c r="S206" s="18" t="s">
        <v>66</v>
      </c>
      <c r="T206" s="18">
        <v>1.42</v>
      </c>
      <c r="U206" s="18">
        <v>1.29</v>
      </c>
      <c r="V206" s="18">
        <v>1.3</v>
      </c>
      <c r="W206" s="18">
        <v>1.3</v>
      </c>
      <c r="X206" s="14" t="s">
        <v>66</v>
      </c>
      <c r="CM206" s="2"/>
    </row>
    <row r="207" spans="1:91" x14ac:dyDescent="0.2">
      <c r="A207" s="2">
        <v>34905</v>
      </c>
      <c r="B207" s="5">
        <f t="shared" si="111"/>
        <v>7</v>
      </c>
      <c r="C207" s="1" t="s">
        <v>49</v>
      </c>
      <c r="D207" s="14">
        <v>1.04</v>
      </c>
      <c r="E207" s="14">
        <v>0.76</v>
      </c>
      <c r="F207" s="21">
        <v>0.84499999999999997</v>
      </c>
      <c r="G207" s="7" t="s">
        <v>66</v>
      </c>
      <c r="H207" s="14">
        <v>1.2350000000000001</v>
      </c>
      <c r="I207" s="14">
        <v>1.405</v>
      </c>
      <c r="J207" s="14" t="s">
        <v>66</v>
      </c>
      <c r="K207" s="14">
        <v>0.89</v>
      </c>
      <c r="L207" s="14" t="s">
        <v>66</v>
      </c>
      <c r="M207" s="14" t="s">
        <v>66</v>
      </c>
      <c r="N207" s="21">
        <v>0.84</v>
      </c>
      <c r="O207" s="14" t="s">
        <v>66</v>
      </c>
      <c r="P207" s="14">
        <v>1.3</v>
      </c>
      <c r="Q207" s="14">
        <v>0.8</v>
      </c>
      <c r="R207" s="24">
        <v>0.85499999999999998</v>
      </c>
      <c r="S207" s="18" t="s">
        <v>66</v>
      </c>
      <c r="T207" s="18">
        <v>1.37</v>
      </c>
      <c r="U207" s="18">
        <v>1.3</v>
      </c>
      <c r="V207" s="18">
        <v>1.2949999999999999</v>
      </c>
      <c r="W207" s="18">
        <v>1.3049999999999999</v>
      </c>
      <c r="X207" s="14" t="s">
        <v>66</v>
      </c>
      <c r="CM207" s="2"/>
    </row>
    <row r="208" spans="1:91" x14ac:dyDescent="0.2">
      <c r="A208" s="2">
        <v>34906</v>
      </c>
      <c r="B208" s="5">
        <f t="shared" si="111"/>
        <v>7</v>
      </c>
      <c r="C208" s="1" t="s">
        <v>50</v>
      </c>
      <c r="D208" s="14">
        <v>1.04</v>
      </c>
      <c r="E208" s="14">
        <v>0.76</v>
      </c>
      <c r="F208" s="21">
        <v>0.85</v>
      </c>
      <c r="G208" s="7" t="s">
        <v>66</v>
      </c>
      <c r="H208" s="14">
        <v>1.24</v>
      </c>
      <c r="I208" s="14">
        <v>1.43</v>
      </c>
      <c r="J208" s="14" t="s">
        <v>66</v>
      </c>
      <c r="K208" s="14">
        <v>0.90500000000000003</v>
      </c>
      <c r="L208" s="14" t="s">
        <v>66</v>
      </c>
      <c r="M208" s="14" t="s">
        <v>66</v>
      </c>
      <c r="N208" s="21">
        <v>0.85</v>
      </c>
      <c r="O208" s="14" t="s">
        <v>66</v>
      </c>
      <c r="P208" s="14">
        <v>1.35</v>
      </c>
      <c r="Q208" s="14">
        <v>0.8</v>
      </c>
      <c r="R208" s="24">
        <v>0.85499999999999998</v>
      </c>
      <c r="S208" s="18" t="s">
        <v>66</v>
      </c>
      <c r="T208" s="18">
        <v>1.4</v>
      </c>
      <c r="U208" s="18">
        <v>1.3149999999999999</v>
      </c>
      <c r="V208" s="18">
        <v>1.32</v>
      </c>
      <c r="W208" s="18">
        <v>1.31</v>
      </c>
      <c r="X208" s="14" t="s">
        <v>66</v>
      </c>
      <c r="CM208" s="2"/>
    </row>
    <row r="209" spans="1:91" x14ac:dyDescent="0.2">
      <c r="A209" s="2">
        <v>34907</v>
      </c>
      <c r="B209" s="5">
        <f t="shared" si="111"/>
        <v>7</v>
      </c>
      <c r="C209" s="1" t="s">
        <v>51</v>
      </c>
      <c r="D209" s="14">
        <v>1.02</v>
      </c>
      <c r="E209" s="14">
        <v>0.76</v>
      </c>
      <c r="F209" s="21">
        <v>0.85</v>
      </c>
      <c r="G209" s="7" t="s">
        <v>66</v>
      </c>
      <c r="H209" s="14">
        <v>1.26</v>
      </c>
      <c r="I209" s="14">
        <v>1.5</v>
      </c>
      <c r="J209" s="14" t="s">
        <v>66</v>
      </c>
      <c r="K209" s="14">
        <v>0.90500000000000003</v>
      </c>
      <c r="L209" s="14" t="s">
        <v>66</v>
      </c>
      <c r="M209" s="14" t="s">
        <v>66</v>
      </c>
      <c r="N209" s="21">
        <v>0.85</v>
      </c>
      <c r="O209" s="14" t="s">
        <v>66</v>
      </c>
      <c r="P209" s="14">
        <v>1.36</v>
      </c>
      <c r="Q209" s="14">
        <v>0.8</v>
      </c>
      <c r="R209" s="24">
        <v>0.85499999999999998</v>
      </c>
      <c r="S209" s="18" t="s">
        <v>66</v>
      </c>
      <c r="T209" s="18">
        <v>1.42</v>
      </c>
      <c r="U209" s="18">
        <v>1.3149999999999999</v>
      </c>
      <c r="V209" s="18">
        <v>1.32</v>
      </c>
      <c r="W209" s="18">
        <v>1.32</v>
      </c>
      <c r="X209" s="14" t="s">
        <v>66</v>
      </c>
      <c r="CM209" s="2"/>
    </row>
    <row r="210" spans="1:91" x14ac:dyDescent="0.2">
      <c r="A210" s="2">
        <v>34908</v>
      </c>
      <c r="B210" s="5">
        <f t="shared" si="111"/>
        <v>7</v>
      </c>
      <c r="C210" s="1" t="s">
        <v>45</v>
      </c>
      <c r="D210" s="14">
        <v>1.03</v>
      </c>
      <c r="E210" s="14">
        <v>0.79</v>
      </c>
      <c r="F210" s="21">
        <v>0.85</v>
      </c>
      <c r="G210" s="7" t="s">
        <v>66</v>
      </c>
      <c r="H210" s="14">
        <v>1.29</v>
      </c>
      <c r="I210" s="14">
        <v>1.48</v>
      </c>
      <c r="J210" s="14" t="s">
        <v>66</v>
      </c>
      <c r="K210" s="14">
        <v>0.90500000000000003</v>
      </c>
      <c r="L210" s="14" t="s">
        <v>66</v>
      </c>
      <c r="M210" s="14" t="s">
        <v>66</v>
      </c>
      <c r="N210" s="21">
        <v>0.85</v>
      </c>
      <c r="O210" s="14" t="s">
        <v>66</v>
      </c>
      <c r="P210" s="14">
        <v>1.375</v>
      </c>
      <c r="Q210" s="14">
        <v>0.8</v>
      </c>
      <c r="R210" s="24">
        <v>0.85499999999999998</v>
      </c>
      <c r="S210" s="18" t="s">
        <v>66</v>
      </c>
      <c r="T210" s="18">
        <v>1.39</v>
      </c>
      <c r="U210" s="18">
        <v>1.32</v>
      </c>
      <c r="V210" s="18">
        <v>1.32</v>
      </c>
      <c r="W210" s="18">
        <v>1.3149999999999999</v>
      </c>
      <c r="X210" s="14" t="s">
        <v>66</v>
      </c>
      <c r="CM210" s="2"/>
    </row>
    <row r="211" spans="1:91" x14ac:dyDescent="0.2">
      <c r="A211" s="2">
        <v>34909</v>
      </c>
      <c r="B211" s="5">
        <f t="shared" si="111"/>
        <v>7</v>
      </c>
      <c r="C211" s="1" t="s">
        <v>46</v>
      </c>
      <c r="D211" s="14">
        <v>1.03</v>
      </c>
      <c r="E211" s="14">
        <v>0.79</v>
      </c>
      <c r="F211" s="21">
        <v>0.85</v>
      </c>
      <c r="G211" s="7" t="s">
        <v>66</v>
      </c>
      <c r="H211" s="14" t="s">
        <v>66</v>
      </c>
      <c r="I211" s="14">
        <v>1.48</v>
      </c>
      <c r="J211" s="14" t="s">
        <v>66</v>
      </c>
      <c r="K211" s="14">
        <v>0.90500000000000003</v>
      </c>
      <c r="L211" s="14" t="s">
        <v>66</v>
      </c>
      <c r="M211" s="14" t="s">
        <v>66</v>
      </c>
      <c r="N211" s="21">
        <v>0.85</v>
      </c>
      <c r="O211" s="14" t="s">
        <v>66</v>
      </c>
      <c r="P211" s="14">
        <v>1.375</v>
      </c>
      <c r="Q211" s="14">
        <v>0.8</v>
      </c>
      <c r="R211" s="24">
        <v>0.85499999999999998</v>
      </c>
      <c r="S211" s="18" t="s">
        <v>66</v>
      </c>
      <c r="T211" s="18" t="s">
        <v>66</v>
      </c>
      <c r="U211" s="18">
        <v>1.32</v>
      </c>
      <c r="V211" s="18">
        <v>1.32</v>
      </c>
      <c r="W211" s="18">
        <v>1.3149999999999999</v>
      </c>
      <c r="X211" s="14" t="s">
        <v>66</v>
      </c>
      <c r="CM211" s="2"/>
    </row>
    <row r="212" spans="1:91" x14ac:dyDescent="0.2">
      <c r="A212" s="2">
        <v>34910</v>
      </c>
      <c r="B212" s="5">
        <f t="shared" si="111"/>
        <v>7</v>
      </c>
      <c r="C212" s="1" t="s">
        <v>47</v>
      </c>
      <c r="D212" s="14">
        <v>1.03</v>
      </c>
      <c r="E212" s="14">
        <v>0.79</v>
      </c>
      <c r="F212" s="21">
        <v>0.85</v>
      </c>
      <c r="G212" s="7" t="s">
        <v>66</v>
      </c>
      <c r="H212" s="14" t="s">
        <v>66</v>
      </c>
      <c r="I212" s="14">
        <v>1.48</v>
      </c>
      <c r="J212" s="14" t="s">
        <v>66</v>
      </c>
      <c r="K212" s="14">
        <v>0.90500000000000003</v>
      </c>
      <c r="L212" s="14" t="s">
        <v>66</v>
      </c>
      <c r="M212" s="14" t="s">
        <v>66</v>
      </c>
      <c r="N212" s="21">
        <v>0.85</v>
      </c>
      <c r="O212" s="14" t="s">
        <v>66</v>
      </c>
      <c r="P212" s="14">
        <v>1.375</v>
      </c>
      <c r="Q212" s="14">
        <v>0.8</v>
      </c>
      <c r="R212" s="24">
        <v>0.85499999999999998</v>
      </c>
      <c r="S212" s="18" t="s">
        <v>66</v>
      </c>
      <c r="T212" s="18" t="s">
        <v>66</v>
      </c>
      <c r="U212" s="18">
        <v>1.32</v>
      </c>
      <c r="V212" s="18">
        <v>1.32</v>
      </c>
      <c r="W212" s="18">
        <v>1.3149999999999999</v>
      </c>
      <c r="X212" s="14" t="s">
        <v>66</v>
      </c>
      <c r="CM212" s="2"/>
    </row>
    <row r="213" spans="1:91" x14ac:dyDescent="0.2">
      <c r="A213" s="2">
        <v>34911</v>
      </c>
      <c r="B213" s="5">
        <f t="shared" si="111"/>
        <v>7</v>
      </c>
      <c r="C213" s="1" t="s">
        <v>48</v>
      </c>
      <c r="D213" s="14">
        <v>1.03</v>
      </c>
      <c r="E213" s="14" t="s">
        <v>66</v>
      </c>
      <c r="F213" s="21" t="s">
        <v>66</v>
      </c>
      <c r="G213" s="7" t="s">
        <v>66</v>
      </c>
      <c r="H213" s="14" t="s">
        <v>66</v>
      </c>
      <c r="I213" s="14" t="s">
        <v>66</v>
      </c>
      <c r="J213" s="14" t="s">
        <v>66</v>
      </c>
      <c r="K213" s="14" t="s">
        <v>66</v>
      </c>
      <c r="L213" s="14" t="s">
        <v>66</v>
      </c>
      <c r="M213" s="14" t="s">
        <v>66</v>
      </c>
      <c r="N213" s="21" t="s">
        <v>66</v>
      </c>
      <c r="O213" s="14" t="s">
        <v>66</v>
      </c>
      <c r="P213" s="14" t="s">
        <v>66</v>
      </c>
      <c r="Q213" s="14" t="s">
        <v>66</v>
      </c>
      <c r="R213" s="24" t="s">
        <v>66</v>
      </c>
      <c r="S213" s="18" t="s">
        <v>66</v>
      </c>
      <c r="T213" s="18" t="s">
        <v>66</v>
      </c>
      <c r="U213" s="18" t="s">
        <v>66</v>
      </c>
      <c r="V213" s="18" t="s">
        <v>66</v>
      </c>
      <c r="W213" s="18" t="s">
        <v>66</v>
      </c>
      <c r="X213" s="14" t="s">
        <v>66</v>
      </c>
      <c r="CM213" s="2"/>
    </row>
    <row r="214" spans="1:91" x14ac:dyDescent="0.2">
      <c r="A214" s="2">
        <v>34912</v>
      </c>
      <c r="B214" s="5">
        <f t="shared" si="111"/>
        <v>8</v>
      </c>
      <c r="C214" s="1" t="s">
        <v>49</v>
      </c>
      <c r="D214" s="14">
        <v>0.96</v>
      </c>
      <c r="E214" s="14">
        <v>0.79</v>
      </c>
      <c r="F214" s="21">
        <v>0.88500000000000001</v>
      </c>
      <c r="G214" s="7" t="s">
        <v>66</v>
      </c>
      <c r="H214" s="14">
        <v>1.26</v>
      </c>
      <c r="I214" s="14">
        <v>1.4950000000000001</v>
      </c>
      <c r="J214" s="14" t="s">
        <v>66</v>
      </c>
      <c r="K214" s="14">
        <v>0.88</v>
      </c>
      <c r="L214" s="14" t="s">
        <v>66</v>
      </c>
      <c r="M214" s="14" t="s">
        <v>66</v>
      </c>
      <c r="N214" s="21">
        <v>0.84499999999999997</v>
      </c>
      <c r="O214" s="14" t="s">
        <v>66</v>
      </c>
      <c r="P214" s="14">
        <v>1.34</v>
      </c>
      <c r="Q214" s="14">
        <v>0.78500000000000003</v>
      </c>
      <c r="R214" s="24">
        <v>0.875</v>
      </c>
      <c r="S214" s="18" t="s">
        <v>66</v>
      </c>
      <c r="T214" s="18">
        <v>1.405</v>
      </c>
      <c r="U214" s="18">
        <v>1.31</v>
      </c>
      <c r="V214" s="18">
        <v>1.3149999999999999</v>
      </c>
      <c r="W214" s="18">
        <v>1.3</v>
      </c>
      <c r="X214" s="14" t="s">
        <v>66</v>
      </c>
      <c r="CM214" s="2"/>
    </row>
    <row r="215" spans="1:91" x14ac:dyDescent="0.2">
      <c r="A215" s="2">
        <v>34913</v>
      </c>
      <c r="B215" s="5">
        <f t="shared" si="111"/>
        <v>8</v>
      </c>
      <c r="C215" s="1" t="s">
        <v>50</v>
      </c>
      <c r="D215" s="14">
        <v>0.94</v>
      </c>
      <c r="E215" s="14">
        <v>0.79500000000000004</v>
      </c>
      <c r="F215" s="21">
        <v>0.88500000000000001</v>
      </c>
      <c r="G215" s="7" t="s">
        <v>66</v>
      </c>
      <c r="H215" s="14">
        <v>1.29</v>
      </c>
      <c r="I215" s="14">
        <v>1.4</v>
      </c>
      <c r="J215" s="14" t="s">
        <v>66</v>
      </c>
      <c r="K215" s="14">
        <v>0.89</v>
      </c>
      <c r="L215" s="14" t="s">
        <v>66</v>
      </c>
      <c r="M215" s="14" t="s">
        <v>66</v>
      </c>
      <c r="N215" s="21">
        <v>0.86</v>
      </c>
      <c r="O215" s="14" t="s">
        <v>66</v>
      </c>
      <c r="P215" s="14">
        <v>1.3</v>
      </c>
      <c r="Q215" s="14">
        <v>0.78500000000000003</v>
      </c>
      <c r="R215" s="24">
        <v>0.875</v>
      </c>
      <c r="S215" s="18" t="s">
        <v>66</v>
      </c>
      <c r="T215" s="18">
        <v>1.36</v>
      </c>
      <c r="U215" s="18">
        <v>1.29</v>
      </c>
      <c r="V215" s="18">
        <v>1.2949999999999999</v>
      </c>
      <c r="W215" s="18">
        <v>1.2549999999999999</v>
      </c>
      <c r="X215" s="14" t="s">
        <v>66</v>
      </c>
      <c r="CM215" s="2"/>
    </row>
    <row r="216" spans="1:91" x14ac:dyDescent="0.2">
      <c r="A216" s="2">
        <v>34914</v>
      </c>
      <c r="B216" s="5">
        <f t="shared" si="111"/>
        <v>8</v>
      </c>
      <c r="C216" s="1" t="s">
        <v>51</v>
      </c>
      <c r="D216" s="14">
        <v>0.96</v>
      </c>
      <c r="E216" s="14">
        <v>0.79500000000000004</v>
      </c>
      <c r="F216" s="21">
        <v>0.88</v>
      </c>
      <c r="G216" s="7" t="s">
        <v>66</v>
      </c>
      <c r="H216" s="14">
        <v>1.32</v>
      </c>
      <c r="I216" s="14">
        <v>1.4950000000000001</v>
      </c>
      <c r="J216" s="14" t="s">
        <v>66</v>
      </c>
      <c r="K216" s="14">
        <v>0.89</v>
      </c>
      <c r="L216" s="14" t="s">
        <v>66</v>
      </c>
      <c r="M216" s="14" t="s">
        <v>66</v>
      </c>
      <c r="N216" s="21">
        <v>0.88</v>
      </c>
      <c r="O216" s="14" t="s">
        <v>66</v>
      </c>
      <c r="P216" s="14">
        <v>1.35</v>
      </c>
      <c r="Q216" s="14">
        <v>0.78500000000000003</v>
      </c>
      <c r="R216" s="24">
        <v>0.91</v>
      </c>
      <c r="S216" s="18" t="s">
        <v>66</v>
      </c>
      <c r="T216" s="18">
        <v>1.42</v>
      </c>
      <c r="U216" s="18">
        <v>1.31</v>
      </c>
      <c r="V216" s="18">
        <v>1.3149999999999999</v>
      </c>
      <c r="W216" s="18">
        <v>1.2949999999999999</v>
      </c>
      <c r="X216" s="14" t="s">
        <v>66</v>
      </c>
      <c r="CM216" s="2"/>
    </row>
    <row r="217" spans="1:91" x14ac:dyDescent="0.2">
      <c r="A217" s="2">
        <v>34915</v>
      </c>
      <c r="B217" s="5">
        <f t="shared" si="111"/>
        <v>8</v>
      </c>
      <c r="C217" s="1" t="s">
        <v>45</v>
      </c>
      <c r="D217" s="14">
        <v>0.99</v>
      </c>
      <c r="E217" s="14">
        <v>0.81499999999999995</v>
      </c>
      <c r="F217" s="21">
        <v>0.88</v>
      </c>
      <c r="G217" s="7" t="s">
        <v>66</v>
      </c>
      <c r="H217" s="14">
        <v>1.2749999999999999</v>
      </c>
      <c r="I217" s="14">
        <v>1.38</v>
      </c>
      <c r="J217" s="14" t="s">
        <v>66</v>
      </c>
      <c r="K217" s="14">
        <v>0.98499999999999999</v>
      </c>
      <c r="L217" s="14" t="s">
        <v>66</v>
      </c>
      <c r="M217" s="14" t="s">
        <v>66</v>
      </c>
      <c r="N217" s="21">
        <v>0.875</v>
      </c>
      <c r="O217" s="14" t="s">
        <v>66</v>
      </c>
      <c r="P217" s="14">
        <v>1.33</v>
      </c>
      <c r="Q217" s="14">
        <v>0.81499999999999995</v>
      </c>
      <c r="R217" s="24">
        <v>0.9</v>
      </c>
      <c r="S217" s="18" t="s">
        <v>66</v>
      </c>
      <c r="T217" s="18">
        <v>1.36</v>
      </c>
      <c r="U217" s="18">
        <v>1.27</v>
      </c>
      <c r="V217" s="18">
        <v>1.28</v>
      </c>
      <c r="W217" s="18">
        <v>1.26</v>
      </c>
      <c r="X217" s="14" t="s">
        <v>66</v>
      </c>
      <c r="CM217" s="2"/>
    </row>
    <row r="218" spans="1:91" x14ac:dyDescent="0.2">
      <c r="A218" s="2">
        <v>34916</v>
      </c>
      <c r="B218" s="5">
        <f t="shared" si="111"/>
        <v>8</v>
      </c>
      <c r="C218" s="1" t="s">
        <v>46</v>
      </c>
      <c r="D218" s="14">
        <v>1.04</v>
      </c>
      <c r="E218" s="14">
        <v>0.81499999999999995</v>
      </c>
      <c r="F218" s="21">
        <v>0.88</v>
      </c>
      <c r="G218" s="7" t="s">
        <v>66</v>
      </c>
      <c r="H218" s="14" t="s">
        <v>66</v>
      </c>
      <c r="I218" s="14">
        <v>1.38</v>
      </c>
      <c r="J218" s="14" t="s">
        <v>66</v>
      </c>
      <c r="K218" s="14">
        <v>0.98499999999999999</v>
      </c>
      <c r="L218" s="14" t="s">
        <v>66</v>
      </c>
      <c r="M218" s="14" t="s">
        <v>66</v>
      </c>
      <c r="N218" s="21">
        <v>0.875</v>
      </c>
      <c r="O218" s="14" t="s">
        <v>66</v>
      </c>
      <c r="P218" s="14">
        <v>1.33</v>
      </c>
      <c r="Q218" s="14">
        <v>0.81499999999999995</v>
      </c>
      <c r="R218" s="24">
        <v>0.9</v>
      </c>
      <c r="S218" s="18" t="s">
        <v>66</v>
      </c>
      <c r="T218" s="18" t="s">
        <v>66</v>
      </c>
      <c r="U218" s="18">
        <v>1.27</v>
      </c>
      <c r="V218" s="18">
        <v>1.28</v>
      </c>
      <c r="W218" s="18">
        <v>1.26</v>
      </c>
      <c r="X218" s="14" t="s">
        <v>66</v>
      </c>
      <c r="CM218" s="2"/>
    </row>
    <row r="219" spans="1:91" x14ac:dyDescent="0.2">
      <c r="A219" s="2">
        <v>34917</v>
      </c>
      <c r="B219" s="5">
        <f t="shared" si="111"/>
        <v>8</v>
      </c>
      <c r="C219" s="1" t="s">
        <v>47</v>
      </c>
      <c r="D219" s="14">
        <v>1.04</v>
      </c>
      <c r="E219" s="14">
        <v>0.81499999999999995</v>
      </c>
      <c r="F219" s="21">
        <v>0.88</v>
      </c>
      <c r="G219" s="7" t="s">
        <v>66</v>
      </c>
      <c r="H219" s="14" t="s">
        <v>66</v>
      </c>
      <c r="I219" s="14">
        <v>1.38</v>
      </c>
      <c r="J219" s="14" t="s">
        <v>66</v>
      </c>
      <c r="K219" s="14">
        <v>0.98499999999999999</v>
      </c>
      <c r="L219" s="14" t="s">
        <v>66</v>
      </c>
      <c r="M219" s="14" t="s">
        <v>66</v>
      </c>
      <c r="N219" s="21">
        <v>0.875</v>
      </c>
      <c r="O219" s="14" t="s">
        <v>66</v>
      </c>
      <c r="P219" s="14">
        <v>1.33</v>
      </c>
      <c r="Q219" s="14">
        <v>0.81499999999999995</v>
      </c>
      <c r="R219" s="24">
        <v>0.9</v>
      </c>
      <c r="S219" s="18" t="s">
        <v>66</v>
      </c>
      <c r="T219" s="18" t="s">
        <v>66</v>
      </c>
      <c r="U219" s="18">
        <v>1.27</v>
      </c>
      <c r="V219" s="18">
        <v>1.28</v>
      </c>
      <c r="W219" s="18">
        <v>1.26</v>
      </c>
      <c r="X219" s="14" t="s">
        <v>66</v>
      </c>
      <c r="CM219" s="2"/>
    </row>
    <row r="220" spans="1:91" x14ac:dyDescent="0.2">
      <c r="A220" s="2">
        <v>34918</v>
      </c>
      <c r="B220" s="5">
        <f t="shared" si="111"/>
        <v>8</v>
      </c>
      <c r="C220" s="1" t="s">
        <v>48</v>
      </c>
      <c r="D220" s="14">
        <v>1.04</v>
      </c>
      <c r="E220" s="14">
        <v>0.81499999999999995</v>
      </c>
      <c r="F220" s="21">
        <v>0.87</v>
      </c>
      <c r="G220" s="7" t="s">
        <v>66</v>
      </c>
      <c r="H220" s="14">
        <v>1.3049999999999999</v>
      </c>
      <c r="I220" s="14">
        <v>1.38</v>
      </c>
      <c r="J220" s="14" t="s">
        <v>66</v>
      </c>
      <c r="K220" s="14">
        <v>0.92500000000000004</v>
      </c>
      <c r="L220" s="14" t="s">
        <v>66</v>
      </c>
      <c r="M220" s="14" t="s">
        <v>66</v>
      </c>
      <c r="N220" s="21">
        <v>0.88500000000000001</v>
      </c>
      <c r="O220" s="14" t="s">
        <v>66</v>
      </c>
      <c r="P220" s="14">
        <v>1.325</v>
      </c>
      <c r="Q220" s="14">
        <v>0.81499999999999995</v>
      </c>
      <c r="R220" s="24">
        <v>0.91</v>
      </c>
      <c r="S220" s="18" t="s">
        <v>66</v>
      </c>
      <c r="T220" s="18">
        <v>1.38</v>
      </c>
      <c r="U220" s="18">
        <v>1.32</v>
      </c>
      <c r="V220" s="18">
        <v>1.32</v>
      </c>
      <c r="W220" s="18">
        <v>1.28</v>
      </c>
      <c r="X220" s="14" t="s">
        <v>66</v>
      </c>
      <c r="CM220" s="2"/>
    </row>
    <row r="221" spans="1:91" x14ac:dyDescent="0.2">
      <c r="A221" s="2">
        <v>34919</v>
      </c>
      <c r="B221" s="5">
        <f t="shared" si="111"/>
        <v>8</v>
      </c>
      <c r="C221" s="1" t="s">
        <v>49</v>
      </c>
      <c r="D221" s="14">
        <v>1.04</v>
      </c>
      <c r="E221" s="14">
        <v>0.85</v>
      </c>
      <c r="F221" s="21">
        <v>0.86</v>
      </c>
      <c r="G221" s="7" t="s">
        <v>66</v>
      </c>
      <c r="H221" s="14">
        <v>1.335</v>
      </c>
      <c r="I221" s="14">
        <v>1.4350000000000001</v>
      </c>
      <c r="J221" s="14" t="s">
        <v>66</v>
      </c>
      <c r="K221" s="14">
        <v>0.88</v>
      </c>
      <c r="L221" s="14" t="s">
        <v>66</v>
      </c>
      <c r="M221" s="14" t="s">
        <v>66</v>
      </c>
      <c r="N221" s="21">
        <v>0.88500000000000001</v>
      </c>
      <c r="O221" s="14" t="s">
        <v>66</v>
      </c>
      <c r="P221" s="14">
        <v>1.405</v>
      </c>
      <c r="Q221" s="14">
        <v>0.82499999999999996</v>
      </c>
      <c r="R221" s="24">
        <v>0.92</v>
      </c>
      <c r="S221" s="18" t="s">
        <v>66</v>
      </c>
      <c r="T221" s="18">
        <v>1.42</v>
      </c>
      <c r="U221" s="18">
        <v>1.35</v>
      </c>
      <c r="V221" s="18">
        <v>1.36</v>
      </c>
      <c r="W221" s="18">
        <v>1.31</v>
      </c>
      <c r="X221" s="14" t="s">
        <v>66</v>
      </c>
      <c r="CM221" s="2"/>
    </row>
    <row r="222" spans="1:91" x14ac:dyDescent="0.2">
      <c r="A222" s="2">
        <v>34920</v>
      </c>
      <c r="B222" s="5">
        <f t="shared" si="111"/>
        <v>8</v>
      </c>
      <c r="C222" s="1" t="s">
        <v>50</v>
      </c>
      <c r="D222" s="14">
        <v>1.04</v>
      </c>
      <c r="E222" s="14">
        <v>0.8</v>
      </c>
      <c r="F222" s="21">
        <v>0.86</v>
      </c>
      <c r="G222" s="7" t="s">
        <v>66</v>
      </c>
      <c r="H222" s="14">
        <v>1.44</v>
      </c>
      <c r="I222" s="14">
        <v>1.51</v>
      </c>
      <c r="J222" s="14" t="s">
        <v>66</v>
      </c>
      <c r="K222" s="14">
        <v>0.91</v>
      </c>
      <c r="L222" s="14" t="s">
        <v>66</v>
      </c>
      <c r="M222" s="14" t="s">
        <v>66</v>
      </c>
      <c r="N222" s="21">
        <v>0.88500000000000001</v>
      </c>
      <c r="O222" s="14" t="s">
        <v>66</v>
      </c>
      <c r="P222" s="14">
        <v>1.42</v>
      </c>
      <c r="Q222" s="14">
        <v>0.82499999999999996</v>
      </c>
      <c r="R222" s="24">
        <v>0.92</v>
      </c>
      <c r="S222" s="18" t="s">
        <v>66</v>
      </c>
      <c r="T222" s="18">
        <v>1.48</v>
      </c>
      <c r="U222" s="18">
        <v>1.39</v>
      </c>
      <c r="V222" s="18">
        <v>1.4</v>
      </c>
      <c r="W222" s="18">
        <v>1.37</v>
      </c>
      <c r="X222" s="14" t="s">
        <v>66</v>
      </c>
      <c r="CM222" s="2"/>
    </row>
    <row r="223" spans="1:91" x14ac:dyDescent="0.2">
      <c r="A223" s="2">
        <v>34921</v>
      </c>
      <c r="B223" s="5">
        <f t="shared" si="111"/>
        <v>8</v>
      </c>
      <c r="C223" s="1" t="s">
        <v>51</v>
      </c>
      <c r="D223" s="14">
        <v>1.03</v>
      </c>
      <c r="E223" s="14">
        <v>0.81499999999999995</v>
      </c>
      <c r="F223" s="21">
        <v>0.86</v>
      </c>
      <c r="G223" s="7" t="s">
        <v>66</v>
      </c>
      <c r="H223" s="14">
        <v>1.36</v>
      </c>
      <c r="I223" s="14">
        <v>1.52</v>
      </c>
      <c r="J223" s="14" t="s">
        <v>66</v>
      </c>
      <c r="K223" s="14">
        <v>0.91</v>
      </c>
      <c r="L223" s="14" t="s">
        <v>66</v>
      </c>
      <c r="M223" s="14" t="s">
        <v>66</v>
      </c>
      <c r="N223" s="21">
        <v>0.89500000000000002</v>
      </c>
      <c r="O223" s="14" t="s">
        <v>66</v>
      </c>
      <c r="P223" s="14">
        <v>1.44</v>
      </c>
      <c r="Q223" s="14">
        <v>0.82499999999999996</v>
      </c>
      <c r="R223" s="24">
        <v>0.92</v>
      </c>
      <c r="S223" s="18" t="s">
        <v>66</v>
      </c>
      <c r="T223" s="18">
        <v>1.47</v>
      </c>
      <c r="U223" s="18">
        <v>1.43</v>
      </c>
      <c r="V223" s="18">
        <v>1.4</v>
      </c>
      <c r="W223" s="18">
        <v>1.41</v>
      </c>
      <c r="X223" s="14" t="s">
        <v>66</v>
      </c>
      <c r="CM223" s="2"/>
    </row>
    <row r="224" spans="1:91" x14ac:dyDescent="0.2">
      <c r="A224" s="2">
        <v>34922</v>
      </c>
      <c r="B224" s="5">
        <f t="shared" si="111"/>
        <v>8</v>
      </c>
      <c r="C224" s="1" t="s">
        <v>45</v>
      </c>
      <c r="D224" s="14">
        <v>1.05</v>
      </c>
      <c r="E224" s="14">
        <v>0.82</v>
      </c>
      <c r="F224" s="21">
        <v>0.89</v>
      </c>
      <c r="G224" s="7" t="s">
        <v>66</v>
      </c>
      <c r="H224" s="14">
        <v>1.34</v>
      </c>
      <c r="I224" s="14">
        <v>1.49</v>
      </c>
      <c r="J224" s="14" t="s">
        <v>66</v>
      </c>
      <c r="K224" s="14">
        <v>0.91</v>
      </c>
      <c r="L224" s="14" t="s">
        <v>66</v>
      </c>
      <c r="M224" s="14" t="s">
        <v>66</v>
      </c>
      <c r="N224" s="21">
        <v>0.89500000000000002</v>
      </c>
      <c r="O224" s="14" t="s">
        <v>66</v>
      </c>
      <c r="P224" s="14">
        <v>1.39</v>
      </c>
      <c r="Q224" s="14">
        <v>0.82499999999999996</v>
      </c>
      <c r="R224" s="24">
        <v>0.92</v>
      </c>
      <c r="S224" s="18" t="s">
        <v>66</v>
      </c>
      <c r="T224" s="18">
        <v>1.44</v>
      </c>
      <c r="U224" s="18">
        <v>1.37</v>
      </c>
      <c r="V224" s="18">
        <v>1.35</v>
      </c>
      <c r="W224" s="18">
        <v>1.35</v>
      </c>
      <c r="X224" s="14" t="s">
        <v>66</v>
      </c>
      <c r="CM224" s="2"/>
    </row>
    <row r="225" spans="1:91" x14ac:dyDescent="0.2">
      <c r="A225" s="2">
        <v>34923</v>
      </c>
      <c r="B225" s="5">
        <f t="shared" si="111"/>
        <v>8</v>
      </c>
      <c r="C225" s="1" t="s">
        <v>46</v>
      </c>
      <c r="D225" s="14">
        <v>1.07</v>
      </c>
      <c r="E225" s="14">
        <v>0.82</v>
      </c>
      <c r="F225" s="21">
        <v>0.89</v>
      </c>
      <c r="G225" s="7" t="s">
        <v>66</v>
      </c>
      <c r="H225" s="14" t="s">
        <v>66</v>
      </c>
      <c r="I225" s="14">
        <v>1.49</v>
      </c>
      <c r="J225" s="14" t="s">
        <v>66</v>
      </c>
      <c r="K225" s="14">
        <v>0.91</v>
      </c>
      <c r="L225" s="14" t="s">
        <v>66</v>
      </c>
      <c r="M225" s="14" t="s">
        <v>66</v>
      </c>
      <c r="N225" s="21">
        <v>0.89500000000000002</v>
      </c>
      <c r="O225" s="14" t="s">
        <v>66</v>
      </c>
      <c r="P225" s="14">
        <v>1.39</v>
      </c>
      <c r="Q225" s="14">
        <v>0.82499999999999996</v>
      </c>
      <c r="R225" s="24">
        <v>0.92</v>
      </c>
      <c r="S225" s="18" t="s">
        <v>66</v>
      </c>
      <c r="T225" s="18" t="s">
        <v>66</v>
      </c>
      <c r="U225" s="18">
        <v>1.37</v>
      </c>
      <c r="V225" s="18">
        <v>1.35</v>
      </c>
      <c r="W225" s="18">
        <v>1.35</v>
      </c>
      <c r="X225" s="14" t="s">
        <v>66</v>
      </c>
      <c r="CM225" s="2"/>
    </row>
    <row r="226" spans="1:91" x14ac:dyDescent="0.2">
      <c r="A226" s="2">
        <v>34924</v>
      </c>
      <c r="B226" s="5">
        <f t="shared" si="111"/>
        <v>8</v>
      </c>
      <c r="C226" s="1" t="s">
        <v>47</v>
      </c>
      <c r="D226" s="14">
        <v>1.07</v>
      </c>
      <c r="E226" s="14">
        <v>0.82</v>
      </c>
      <c r="F226" s="21">
        <v>0.89</v>
      </c>
      <c r="G226" s="7" t="s">
        <v>66</v>
      </c>
      <c r="H226" s="14" t="s">
        <v>66</v>
      </c>
      <c r="I226" s="14">
        <v>1.49</v>
      </c>
      <c r="J226" s="14" t="s">
        <v>66</v>
      </c>
      <c r="K226" s="14">
        <v>0.91</v>
      </c>
      <c r="L226" s="14" t="s">
        <v>66</v>
      </c>
      <c r="M226" s="14" t="s">
        <v>66</v>
      </c>
      <c r="N226" s="21">
        <v>0.89500000000000002</v>
      </c>
      <c r="O226" s="14" t="s">
        <v>66</v>
      </c>
      <c r="P226" s="14">
        <v>1.39</v>
      </c>
      <c r="Q226" s="14">
        <v>0.82499999999999996</v>
      </c>
      <c r="R226" s="24">
        <v>0.92</v>
      </c>
      <c r="S226" s="18" t="s">
        <v>66</v>
      </c>
      <c r="T226" s="18" t="s">
        <v>66</v>
      </c>
      <c r="U226" s="18">
        <v>1.37</v>
      </c>
      <c r="V226" s="18">
        <v>1.35</v>
      </c>
      <c r="W226" s="18">
        <v>1.35</v>
      </c>
      <c r="X226" s="14" t="s">
        <v>66</v>
      </c>
      <c r="CM226" s="2"/>
    </row>
    <row r="227" spans="1:91" x14ac:dyDescent="0.2">
      <c r="A227" s="2">
        <v>34925</v>
      </c>
      <c r="B227" s="5">
        <f t="shared" si="111"/>
        <v>8</v>
      </c>
      <c r="C227" s="1" t="s">
        <v>48</v>
      </c>
      <c r="D227" s="14">
        <v>1.07</v>
      </c>
      <c r="E227" s="14">
        <v>0.86499999999999999</v>
      </c>
      <c r="F227" s="21">
        <v>0.91</v>
      </c>
      <c r="G227" s="7" t="s">
        <v>66</v>
      </c>
      <c r="H227" s="14">
        <v>1.36</v>
      </c>
      <c r="I227" s="14">
        <v>1.5349999999999999</v>
      </c>
      <c r="J227" s="14" t="s">
        <v>66</v>
      </c>
      <c r="K227" s="14">
        <v>0.91</v>
      </c>
      <c r="L227" s="14" t="s">
        <v>66</v>
      </c>
      <c r="M227" s="14" t="s">
        <v>66</v>
      </c>
      <c r="N227" s="21">
        <v>0.89500000000000002</v>
      </c>
      <c r="O227" s="14" t="s">
        <v>66</v>
      </c>
      <c r="P227" s="14">
        <v>1.44</v>
      </c>
      <c r="Q227" s="14">
        <v>0.82499999999999996</v>
      </c>
      <c r="R227" s="24">
        <v>0.92</v>
      </c>
      <c r="S227" s="18" t="s">
        <v>66</v>
      </c>
      <c r="T227" s="18">
        <v>1.48</v>
      </c>
      <c r="U227" s="18">
        <v>1.405</v>
      </c>
      <c r="V227" s="18">
        <v>1.4</v>
      </c>
      <c r="W227" s="18">
        <v>1.405</v>
      </c>
      <c r="X227" s="14" t="s">
        <v>66</v>
      </c>
      <c r="CM227" s="2"/>
    </row>
    <row r="228" spans="1:91" x14ac:dyDescent="0.2">
      <c r="A228" s="2">
        <v>34926</v>
      </c>
      <c r="B228" s="5">
        <f t="shared" si="111"/>
        <v>8</v>
      </c>
      <c r="C228" s="1" t="s">
        <v>49</v>
      </c>
      <c r="D228" s="14">
        <v>1.06</v>
      </c>
      <c r="E228" s="14">
        <v>0.875</v>
      </c>
      <c r="F228" s="21">
        <v>0.89500000000000002</v>
      </c>
      <c r="G228" s="7" t="s">
        <v>66</v>
      </c>
      <c r="H228" s="14">
        <v>1.36</v>
      </c>
      <c r="I228" s="14">
        <v>1.64</v>
      </c>
      <c r="J228" s="14" t="s">
        <v>66</v>
      </c>
      <c r="K228" s="14">
        <v>0.91500000000000004</v>
      </c>
      <c r="L228" s="14" t="s">
        <v>66</v>
      </c>
      <c r="M228" s="14" t="s">
        <v>66</v>
      </c>
      <c r="N228" s="21">
        <v>0.89500000000000002</v>
      </c>
      <c r="O228" s="14" t="s">
        <v>66</v>
      </c>
      <c r="P228" s="14">
        <v>1.5</v>
      </c>
      <c r="Q228" s="14">
        <v>0.83</v>
      </c>
      <c r="R228" s="24">
        <v>0.92</v>
      </c>
      <c r="S228" s="18" t="s">
        <v>66</v>
      </c>
      <c r="T228" s="18">
        <v>1.58</v>
      </c>
      <c r="U228" s="18">
        <v>1.46</v>
      </c>
      <c r="V228" s="18">
        <v>1.4550000000000001</v>
      </c>
      <c r="W228" s="18">
        <v>1.45</v>
      </c>
      <c r="X228" s="14" t="s">
        <v>66</v>
      </c>
      <c r="CM228" s="2"/>
    </row>
    <row r="229" spans="1:91" x14ac:dyDescent="0.2">
      <c r="A229" s="2">
        <v>34927</v>
      </c>
      <c r="B229" s="5">
        <f t="shared" si="111"/>
        <v>8</v>
      </c>
      <c r="C229" s="1" t="s">
        <v>50</v>
      </c>
      <c r="D229" s="14">
        <v>1.05</v>
      </c>
      <c r="E229" s="14">
        <v>0.88</v>
      </c>
      <c r="F229" s="21">
        <v>0.89500000000000002</v>
      </c>
      <c r="G229" s="7" t="s">
        <v>66</v>
      </c>
      <c r="H229" s="14">
        <v>1.31</v>
      </c>
      <c r="I229" s="14">
        <v>1.57</v>
      </c>
      <c r="J229" s="14" t="s">
        <v>66</v>
      </c>
      <c r="K229" s="14">
        <v>0.95</v>
      </c>
      <c r="L229" s="14" t="s">
        <v>66</v>
      </c>
      <c r="M229" s="14" t="s">
        <v>66</v>
      </c>
      <c r="N229" s="21">
        <v>0.92</v>
      </c>
      <c r="O229" s="14" t="s">
        <v>66</v>
      </c>
      <c r="P229" s="14">
        <v>1.47</v>
      </c>
      <c r="Q229" s="14">
        <v>0.83</v>
      </c>
      <c r="R229" s="24">
        <v>0.92</v>
      </c>
      <c r="S229" s="18" t="s">
        <v>66</v>
      </c>
      <c r="T229" s="18">
        <v>1.54</v>
      </c>
      <c r="U229" s="18">
        <v>1.45</v>
      </c>
      <c r="V229" s="18">
        <v>1.425</v>
      </c>
      <c r="W229" s="18">
        <v>1.41</v>
      </c>
      <c r="X229" s="14" t="s">
        <v>66</v>
      </c>
      <c r="CM229" s="2"/>
    </row>
    <row r="230" spans="1:91" x14ac:dyDescent="0.2">
      <c r="A230" s="2">
        <v>34928</v>
      </c>
      <c r="B230" s="5">
        <f t="shared" si="111"/>
        <v>8</v>
      </c>
      <c r="C230" s="1" t="s">
        <v>51</v>
      </c>
      <c r="D230" s="14">
        <v>1.06</v>
      </c>
      <c r="E230" s="14">
        <v>0.88</v>
      </c>
      <c r="F230" s="21">
        <v>0.92</v>
      </c>
      <c r="G230" s="7" t="s">
        <v>66</v>
      </c>
      <c r="H230" s="14">
        <v>1.31</v>
      </c>
      <c r="I230" s="14">
        <v>1.59</v>
      </c>
      <c r="J230" s="14" t="s">
        <v>66</v>
      </c>
      <c r="K230" s="14">
        <v>0.98</v>
      </c>
      <c r="L230" s="14" t="s">
        <v>66</v>
      </c>
      <c r="M230" s="14" t="s">
        <v>66</v>
      </c>
      <c r="N230" s="21">
        <v>0.92</v>
      </c>
      <c r="O230" s="14" t="s">
        <v>66</v>
      </c>
      <c r="P230" s="14">
        <v>1.425</v>
      </c>
      <c r="Q230" s="14">
        <v>0.85</v>
      </c>
      <c r="R230" s="24">
        <v>0.92</v>
      </c>
      <c r="S230" s="18" t="s">
        <v>66</v>
      </c>
      <c r="T230" s="18">
        <v>1.52</v>
      </c>
      <c r="U230" s="18">
        <v>1.43</v>
      </c>
      <c r="V230" s="18">
        <v>1.415</v>
      </c>
      <c r="W230" s="18">
        <v>1.4</v>
      </c>
      <c r="X230" s="14" t="s">
        <v>66</v>
      </c>
      <c r="CM230" s="2"/>
    </row>
    <row r="231" spans="1:91" x14ac:dyDescent="0.2">
      <c r="A231" s="2">
        <v>34929</v>
      </c>
      <c r="B231" s="5">
        <f t="shared" si="111"/>
        <v>8</v>
      </c>
      <c r="C231" s="1" t="s">
        <v>45</v>
      </c>
      <c r="D231" s="14">
        <v>1.08</v>
      </c>
      <c r="E231" s="14">
        <v>0.88</v>
      </c>
      <c r="F231" s="21">
        <v>0.91500000000000004</v>
      </c>
      <c r="G231" s="7" t="s">
        <v>66</v>
      </c>
      <c r="H231" s="14">
        <v>1.375</v>
      </c>
      <c r="I231" s="14">
        <v>1.63</v>
      </c>
      <c r="J231" s="14" t="s">
        <v>66</v>
      </c>
      <c r="K231" s="14">
        <v>0.87</v>
      </c>
      <c r="L231" s="14" t="s">
        <v>66</v>
      </c>
      <c r="M231" s="14" t="s">
        <v>66</v>
      </c>
      <c r="N231" s="21">
        <v>0.92</v>
      </c>
      <c r="O231" s="14" t="s">
        <v>66</v>
      </c>
      <c r="P231" s="14">
        <v>1.46</v>
      </c>
      <c r="Q231" s="14">
        <v>0.85</v>
      </c>
      <c r="R231" s="24">
        <v>0.92</v>
      </c>
      <c r="S231" s="18" t="s">
        <v>66</v>
      </c>
      <c r="T231" s="18">
        <v>1.5649999999999999</v>
      </c>
      <c r="U231" s="18">
        <v>1.43</v>
      </c>
      <c r="V231" s="18">
        <v>1.44</v>
      </c>
      <c r="W231" s="18">
        <v>1.42</v>
      </c>
      <c r="X231" s="14" t="s">
        <v>66</v>
      </c>
      <c r="CM231" s="2"/>
    </row>
    <row r="232" spans="1:91" x14ac:dyDescent="0.2">
      <c r="A232" s="2">
        <v>34930</v>
      </c>
      <c r="B232" s="5">
        <f t="shared" si="111"/>
        <v>8</v>
      </c>
      <c r="C232" s="1" t="s">
        <v>46</v>
      </c>
      <c r="D232" s="14">
        <v>1.04</v>
      </c>
      <c r="E232" s="14">
        <v>0.88</v>
      </c>
      <c r="F232" s="21">
        <v>0.91500000000000004</v>
      </c>
      <c r="G232" s="7" t="s">
        <v>66</v>
      </c>
      <c r="H232" s="14" t="s">
        <v>66</v>
      </c>
      <c r="I232" s="14">
        <v>1.63</v>
      </c>
      <c r="J232" s="14" t="s">
        <v>66</v>
      </c>
      <c r="K232" s="14">
        <v>0.87</v>
      </c>
      <c r="L232" s="14" t="s">
        <v>66</v>
      </c>
      <c r="M232" s="14" t="s">
        <v>66</v>
      </c>
      <c r="N232" s="21">
        <v>0.92</v>
      </c>
      <c r="O232" s="14" t="s">
        <v>66</v>
      </c>
      <c r="P232" s="14">
        <v>1.46</v>
      </c>
      <c r="Q232" s="14">
        <v>0.85</v>
      </c>
      <c r="R232" s="24">
        <v>0.92</v>
      </c>
      <c r="S232" s="18" t="s">
        <v>66</v>
      </c>
      <c r="T232" s="18" t="s">
        <v>66</v>
      </c>
      <c r="U232" s="18">
        <v>1.43</v>
      </c>
      <c r="V232" s="18">
        <v>1.44</v>
      </c>
      <c r="W232" s="18">
        <v>1.42</v>
      </c>
      <c r="X232" s="14" t="s">
        <v>66</v>
      </c>
      <c r="CM232" s="2"/>
    </row>
    <row r="233" spans="1:91" x14ac:dyDescent="0.2">
      <c r="A233" s="2">
        <v>34931</v>
      </c>
      <c r="B233" s="5">
        <f t="shared" si="111"/>
        <v>8</v>
      </c>
      <c r="C233" s="1" t="s">
        <v>47</v>
      </c>
      <c r="D233" s="14">
        <v>1.04</v>
      </c>
      <c r="E233" s="14">
        <v>0.88</v>
      </c>
      <c r="F233" s="21">
        <v>0.91500000000000004</v>
      </c>
      <c r="G233" s="7" t="s">
        <v>66</v>
      </c>
      <c r="H233" s="14" t="s">
        <v>66</v>
      </c>
      <c r="I233" s="14">
        <v>1.63</v>
      </c>
      <c r="J233" s="14" t="s">
        <v>66</v>
      </c>
      <c r="K233" s="14">
        <v>0.87</v>
      </c>
      <c r="L233" s="14" t="s">
        <v>66</v>
      </c>
      <c r="M233" s="14" t="s">
        <v>66</v>
      </c>
      <c r="N233" s="21">
        <v>0.92</v>
      </c>
      <c r="O233" s="14" t="s">
        <v>66</v>
      </c>
      <c r="P233" s="14">
        <v>1.46</v>
      </c>
      <c r="Q233" s="14">
        <v>0.85</v>
      </c>
      <c r="R233" s="24">
        <v>0.92</v>
      </c>
      <c r="S233" s="18" t="s">
        <v>66</v>
      </c>
      <c r="T233" s="18" t="s">
        <v>66</v>
      </c>
      <c r="U233" s="18">
        <v>1.43</v>
      </c>
      <c r="V233" s="18">
        <v>1.44</v>
      </c>
      <c r="W233" s="18">
        <v>1.42</v>
      </c>
      <c r="X233" s="14" t="s">
        <v>66</v>
      </c>
      <c r="CM233" s="2"/>
    </row>
    <row r="234" spans="1:91" x14ac:dyDescent="0.2">
      <c r="A234" s="2">
        <v>34932</v>
      </c>
      <c r="B234" s="5">
        <f t="shared" si="111"/>
        <v>8</v>
      </c>
      <c r="C234" s="1" t="s">
        <v>48</v>
      </c>
      <c r="D234" s="14">
        <v>1.04</v>
      </c>
      <c r="E234" s="14">
        <v>0.86</v>
      </c>
      <c r="F234" s="21">
        <v>0.91</v>
      </c>
      <c r="G234" s="7" t="s">
        <v>66</v>
      </c>
      <c r="H234" s="14">
        <v>1.43</v>
      </c>
      <c r="I234" s="14">
        <v>1.67</v>
      </c>
      <c r="J234" s="14" t="s">
        <v>66</v>
      </c>
      <c r="K234" s="14">
        <v>0.91</v>
      </c>
      <c r="L234" s="14" t="s">
        <v>66</v>
      </c>
      <c r="M234" s="14" t="s">
        <v>66</v>
      </c>
      <c r="N234" s="21">
        <v>0.91</v>
      </c>
      <c r="O234" s="14" t="s">
        <v>66</v>
      </c>
      <c r="P234" s="14">
        <v>1.51</v>
      </c>
      <c r="Q234" s="14">
        <v>0.85</v>
      </c>
      <c r="R234" s="24">
        <v>0.96</v>
      </c>
      <c r="S234" s="18" t="s">
        <v>66</v>
      </c>
      <c r="T234" s="18">
        <v>1.6</v>
      </c>
      <c r="U234" s="18">
        <v>1.49</v>
      </c>
      <c r="V234" s="18">
        <v>1.51</v>
      </c>
      <c r="W234" s="18">
        <v>1.48</v>
      </c>
      <c r="X234" s="14" t="s">
        <v>66</v>
      </c>
      <c r="CM234" s="2"/>
    </row>
    <row r="235" spans="1:91" x14ac:dyDescent="0.2">
      <c r="A235" s="2">
        <v>34933</v>
      </c>
      <c r="B235" s="5">
        <f t="shared" si="111"/>
        <v>8</v>
      </c>
      <c r="C235" s="1" t="s">
        <v>49</v>
      </c>
      <c r="D235" s="14">
        <v>1.05</v>
      </c>
      <c r="E235" s="14">
        <v>0.86</v>
      </c>
      <c r="F235" s="21">
        <v>0.91500000000000004</v>
      </c>
      <c r="G235" s="7" t="s">
        <v>66</v>
      </c>
      <c r="H235" s="14">
        <v>1.38</v>
      </c>
      <c r="I235" s="14">
        <v>1.63</v>
      </c>
      <c r="J235" s="14" t="s">
        <v>66</v>
      </c>
      <c r="K235" s="14">
        <v>0.92500000000000004</v>
      </c>
      <c r="L235" s="14" t="s">
        <v>66</v>
      </c>
      <c r="M235" s="14" t="s">
        <v>66</v>
      </c>
      <c r="N235" s="21">
        <v>0.91</v>
      </c>
      <c r="O235" s="14" t="s">
        <v>66</v>
      </c>
      <c r="P235" s="14">
        <v>1.51</v>
      </c>
      <c r="Q235" s="14">
        <v>0.85</v>
      </c>
      <c r="R235" s="24">
        <v>0.96</v>
      </c>
      <c r="S235" s="18" t="s">
        <v>66</v>
      </c>
      <c r="T235" s="18">
        <v>1.575</v>
      </c>
      <c r="U235" s="18">
        <v>1.47</v>
      </c>
      <c r="V235" s="18">
        <v>1.51</v>
      </c>
      <c r="W235" s="18">
        <v>1.47</v>
      </c>
      <c r="X235" s="14" t="s">
        <v>66</v>
      </c>
      <c r="CM235" s="2"/>
    </row>
    <row r="236" spans="1:91" x14ac:dyDescent="0.2">
      <c r="A236" s="2">
        <v>34934</v>
      </c>
      <c r="B236" s="5">
        <f t="shared" si="111"/>
        <v>8</v>
      </c>
      <c r="C236" s="1" t="s">
        <v>50</v>
      </c>
      <c r="D236" s="14">
        <v>1.05</v>
      </c>
      <c r="E236" s="14">
        <v>0.85</v>
      </c>
      <c r="F236" s="21">
        <v>0.91500000000000004</v>
      </c>
      <c r="G236" s="7" t="s">
        <v>66</v>
      </c>
      <c r="H236" s="14">
        <v>1.41</v>
      </c>
      <c r="I236" s="14">
        <v>1.59</v>
      </c>
      <c r="J236" s="14" t="s">
        <v>66</v>
      </c>
      <c r="K236" s="14">
        <v>0.92500000000000004</v>
      </c>
      <c r="L236" s="14" t="s">
        <v>66</v>
      </c>
      <c r="M236" s="14" t="s">
        <v>66</v>
      </c>
      <c r="N236" s="21">
        <v>0.91</v>
      </c>
      <c r="O236" s="14" t="s">
        <v>66</v>
      </c>
      <c r="P236" s="14">
        <v>1.49</v>
      </c>
      <c r="Q236" s="14">
        <v>0.85</v>
      </c>
      <c r="R236" s="24">
        <v>0.98</v>
      </c>
      <c r="S236" s="18" t="s">
        <v>66</v>
      </c>
      <c r="T236" s="18">
        <v>1.56</v>
      </c>
      <c r="U236" s="18">
        <v>1.46</v>
      </c>
      <c r="V236" s="18">
        <v>1.5049999999999999</v>
      </c>
      <c r="W236" s="18">
        <v>1.46</v>
      </c>
      <c r="X236" s="14" t="s">
        <v>66</v>
      </c>
      <c r="CM236" s="2"/>
    </row>
    <row r="237" spans="1:91" x14ac:dyDescent="0.2">
      <c r="A237" s="2">
        <v>34935</v>
      </c>
      <c r="B237" s="5">
        <f t="shared" si="111"/>
        <v>8</v>
      </c>
      <c r="C237" s="1" t="s">
        <v>51</v>
      </c>
      <c r="D237" s="14">
        <v>1.04</v>
      </c>
      <c r="E237" s="14">
        <v>0.85</v>
      </c>
      <c r="F237" s="21">
        <v>0.91500000000000004</v>
      </c>
      <c r="G237" s="7" t="s">
        <v>66</v>
      </c>
      <c r="H237" s="14">
        <v>1.425</v>
      </c>
      <c r="I237" s="14">
        <v>1.63</v>
      </c>
      <c r="J237" s="14" t="s">
        <v>66</v>
      </c>
      <c r="K237" s="14">
        <v>0.95499999999999996</v>
      </c>
      <c r="L237" s="14" t="s">
        <v>66</v>
      </c>
      <c r="M237" s="14" t="s">
        <v>66</v>
      </c>
      <c r="N237" s="21">
        <v>0.91</v>
      </c>
      <c r="O237" s="14" t="s">
        <v>66</v>
      </c>
      <c r="P237" s="14">
        <v>1.54</v>
      </c>
      <c r="Q237" s="14">
        <v>0.85</v>
      </c>
      <c r="R237" s="24">
        <v>0.98</v>
      </c>
      <c r="S237" s="18" t="s">
        <v>66</v>
      </c>
      <c r="T237" s="18">
        <v>1.59</v>
      </c>
      <c r="U237" s="18">
        <v>1.52</v>
      </c>
      <c r="V237" s="18">
        <v>1.53</v>
      </c>
      <c r="W237" s="18">
        <v>1.52</v>
      </c>
      <c r="X237" s="14" t="s">
        <v>66</v>
      </c>
      <c r="CM237" s="2"/>
    </row>
    <row r="238" spans="1:91" x14ac:dyDescent="0.2">
      <c r="A238" s="2">
        <v>34936</v>
      </c>
      <c r="B238" s="5">
        <f t="shared" si="111"/>
        <v>8</v>
      </c>
      <c r="C238" s="1" t="s">
        <v>45</v>
      </c>
      <c r="D238" s="14">
        <v>1.05</v>
      </c>
      <c r="E238" s="14">
        <v>0.85</v>
      </c>
      <c r="F238" s="21">
        <v>0.91500000000000004</v>
      </c>
      <c r="G238" s="7" t="s">
        <v>66</v>
      </c>
      <c r="H238" s="14">
        <v>1.42</v>
      </c>
      <c r="I238" s="14">
        <v>1.57</v>
      </c>
      <c r="J238" s="14" t="s">
        <v>66</v>
      </c>
      <c r="K238" s="14">
        <v>0.95499999999999996</v>
      </c>
      <c r="L238" s="14" t="s">
        <v>66</v>
      </c>
      <c r="M238" s="14" t="s">
        <v>66</v>
      </c>
      <c r="N238" s="21">
        <v>0.91</v>
      </c>
      <c r="O238" s="14" t="s">
        <v>66</v>
      </c>
      <c r="P238" s="14">
        <v>1.51</v>
      </c>
      <c r="Q238" s="14">
        <v>0.85</v>
      </c>
      <c r="R238" s="24">
        <v>0.98</v>
      </c>
      <c r="S238" s="18" t="s">
        <v>66</v>
      </c>
      <c r="T238" s="18">
        <v>1.55</v>
      </c>
      <c r="U238" s="18">
        <v>1.55</v>
      </c>
      <c r="V238" s="18">
        <v>1.5249999999999999</v>
      </c>
      <c r="W238" s="18">
        <v>1.5549999999999999</v>
      </c>
      <c r="X238" s="14" t="s">
        <v>66</v>
      </c>
      <c r="CM238" s="2"/>
    </row>
    <row r="239" spans="1:91" x14ac:dyDescent="0.2">
      <c r="A239" s="2">
        <v>34937</v>
      </c>
      <c r="B239" s="5">
        <f t="shared" si="111"/>
        <v>8</v>
      </c>
      <c r="C239" s="1" t="s">
        <v>46</v>
      </c>
      <c r="D239" s="14">
        <v>1.04</v>
      </c>
      <c r="E239" s="14">
        <v>0.85</v>
      </c>
      <c r="F239" s="21">
        <v>0.91500000000000004</v>
      </c>
      <c r="G239" s="7" t="s">
        <v>66</v>
      </c>
      <c r="H239" s="14" t="s">
        <v>66</v>
      </c>
      <c r="I239" s="14">
        <v>1.57</v>
      </c>
      <c r="J239" s="14" t="s">
        <v>66</v>
      </c>
      <c r="K239" s="14">
        <v>0.95499999999999996</v>
      </c>
      <c r="L239" s="14" t="s">
        <v>66</v>
      </c>
      <c r="M239" s="14" t="s">
        <v>66</v>
      </c>
      <c r="N239" s="21">
        <v>0.91</v>
      </c>
      <c r="O239" s="14" t="s">
        <v>66</v>
      </c>
      <c r="P239" s="14">
        <v>1.51</v>
      </c>
      <c r="Q239" s="14">
        <v>0.85</v>
      </c>
      <c r="R239" s="24">
        <v>0.98</v>
      </c>
      <c r="S239" s="18" t="s">
        <v>66</v>
      </c>
      <c r="T239" s="18" t="s">
        <v>66</v>
      </c>
      <c r="U239" s="18">
        <v>1.55</v>
      </c>
      <c r="V239" s="18">
        <v>1.5249999999999999</v>
      </c>
      <c r="W239" s="18">
        <v>1.5549999999999999</v>
      </c>
      <c r="X239" s="14" t="s">
        <v>66</v>
      </c>
      <c r="CM239" s="2"/>
    </row>
    <row r="240" spans="1:91" x14ac:dyDescent="0.2">
      <c r="A240" s="2">
        <v>34938</v>
      </c>
      <c r="B240" s="5">
        <f t="shared" si="111"/>
        <v>8</v>
      </c>
      <c r="C240" s="1" t="s">
        <v>47</v>
      </c>
      <c r="D240" s="14">
        <v>1.04</v>
      </c>
      <c r="E240" s="14">
        <v>0.85</v>
      </c>
      <c r="F240" s="21">
        <v>0.91500000000000004</v>
      </c>
      <c r="G240" s="7" t="s">
        <v>66</v>
      </c>
      <c r="H240" s="14" t="s">
        <v>66</v>
      </c>
      <c r="I240" s="14">
        <v>1.57</v>
      </c>
      <c r="J240" s="14" t="s">
        <v>66</v>
      </c>
      <c r="K240" s="14">
        <v>0.95499999999999996</v>
      </c>
      <c r="L240" s="14" t="s">
        <v>66</v>
      </c>
      <c r="M240" s="14" t="s">
        <v>66</v>
      </c>
      <c r="N240" s="21">
        <v>0.91</v>
      </c>
      <c r="O240" s="14" t="s">
        <v>66</v>
      </c>
      <c r="P240" s="14">
        <v>1.51</v>
      </c>
      <c r="Q240" s="14">
        <v>0.85</v>
      </c>
      <c r="R240" s="24">
        <v>0.98</v>
      </c>
      <c r="S240" s="18" t="s">
        <v>66</v>
      </c>
      <c r="T240" s="18" t="s">
        <v>66</v>
      </c>
      <c r="U240" s="18">
        <v>1.55</v>
      </c>
      <c r="V240" s="18">
        <v>1.5249999999999999</v>
      </c>
      <c r="W240" s="18">
        <v>1.5549999999999999</v>
      </c>
      <c r="X240" s="14" t="s">
        <v>66</v>
      </c>
      <c r="CM240" s="2"/>
    </row>
    <row r="241" spans="1:91" x14ac:dyDescent="0.2">
      <c r="A241" s="2">
        <v>34939</v>
      </c>
      <c r="B241" s="5">
        <f t="shared" si="111"/>
        <v>8</v>
      </c>
      <c r="C241" s="1" t="s">
        <v>48</v>
      </c>
      <c r="D241" s="14">
        <v>1.04</v>
      </c>
      <c r="E241" s="14" t="s">
        <v>66</v>
      </c>
      <c r="F241" s="21" t="s">
        <v>66</v>
      </c>
      <c r="G241" s="7" t="s">
        <v>66</v>
      </c>
      <c r="H241" s="14" t="s">
        <v>66</v>
      </c>
      <c r="I241" s="14" t="s">
        <v>66</v>
      </c>
      <c r="J241" s="14" t="s">
        <v>66</v>
      </c>
      <c r="K241" s="14" t="s">
        <v>66</v>
      </c>
      <c r="L241" s="14" t="s">
        <v>66</v>
      </c>
      <c r="M241" s="14" t="s">
        <v>66</v>
      </c>
      <c r="N241" s="21" t="s">
        <v>66</v>
      </c>
      <c r="O241" s="14" t="s">
        <v>66</v>
      </c>
      <c r="P241" s="14" t="s">
        <v>66</v>
      </c>
      <c r="Q241" s="14" t="s">
        <v>66</v>
      </c>
      <c r="R241" s="24" t="s">
        <v>66</v>
      </c>
      <c r="S241" s="18" t="s">
        <v>66</v>
      </c>
      <c r="T241" s="18" t="s">
        <v>66</v>
      </c>
      <c r="U241" s="18" t="s">
        <v>66</v>
      </c>
      <c r="V241" s="18" t="s">
        <v>66</v>
      </c>
      <c r="W241" s="18" t="s">
        <v>66</v>
      </c>
      <c r="X241" s="14" t="s">
        <v>66</v>
      </c>
      <c r="CM241" s="2"/>
    </row>
    <row r="242" spans="1:91" x14ac:dyDescent="0.2">
      <c r="A242" s="2">
        <v>34940</v>
      </c>
      <c r="B242" s="5">
        <f t="shared" si="111"/>
        <v>8</v>
      </c>
      <c r="C242" s="1" t="s">
        <v>49</v>
      </c>
      <c r="D242" s="14">
        <v>1.04</v>
      </c>
      <c r="E242" s="14">
        <v>0.85</v>
      </c>
      <c r="F242" s="21">
        <v>0.91500000000000004</v>
      </c>
      <c r="G242" s="7" t="s">
        <v>66</v>
      </c>
      <c r="H242" s="14">
        <v>1.49</v>
      </c>
      <c r="I242" s="14">
        <v>1.63</v>
      </c>
      <c r="J242" s="14" t="s">
        <v>66</v>
      </c>
      <c r="K242" s="14">
        <v>0.96499999999999997</v>
      </c>
      <c r="L242" s="14" t="s">
        <v>66</v>
      </c>
      <c r="M242" s="14" t="s">
        <v>66</v>
      </c>
      <c r="N242" s="21">
        <v>0.91</v>
      </c>
      <c r="O242" s="14" t="s">
        <v>66</v>
      </c>
      <c r="P242" s="14">
        <v>1.6</v>
      </c>
      <c r="Q242" s="14">
        <v>0.84</v>
      </c>
      <c r="R242" s="24">
        <v>0.98</v>
      </c>
      <c r="S242" s="18" t="s">
        <v>66</v>
      </c>
      <c r="T242" s="18">
        <v>1.6</v>
      </c>
      <c r="U242" s="18">
        <v>1.6</v>
      </c>
      <c r="V242" s="18">
        <v>1.62</v>
      </c>
      <c r="W242" s="18">
        <v>1.61</v>
      </c>
      <c r="X242" s="14" t="s">
        <v>66</v>
      </c>
      <c r="CM242" s="2"/>
    </row>
    <row r="243" spans="1:91" x14ac:dyDescent="0.2">
      <c r="A243" s="2">
        <v>34941</v>
      </c>
      <c r="B243" s="5">
        <f t="shared" si="111"/>
        <v>8</v>
      </c>
      <c r="C243" s="1" t="s">
        <v>50</v>
      </c>
      <c r="D243" s="14">
        <v>1.05</v>
      </c>
      <c r="E243" s="14">
        <v>0.87</v>
      </c>
      <c r="F243" s="21">
        <v>0.91500000000000004</v>
      </c>
      <c r="G243" s="7" t="s">
        <v>66</v>
      </c>
      <c r="H243" s="14">
        <v>1.49</v>
      </c>
      <c r="I243" s="14">
        <v>1.63</v>
      </c>
      <c r="J243" s="14" t="s">
        <v>66</v>
      </c>
      <c r="K243" s="14">
        <v>0.96499999999999997</v>
      </c>
      <c r="L243" s="14" t="s">
        <v>66</v>
      </c>
      <c r="M243" s="14" t="s">
        <v>66</v>
      </c>
      <c r="N243" s="21">
        <v>0.91</v>
      </c>
      <c r="O243" s="14" t="s">
        <v>66</v>
      </c>
      <c r="P243" s="14">
        <v>1.61</v>
      </c>
      <c r="Q243" s="14">
        <v>0.84</v>
      </c>
      <c r="R243" s="24">
        <v>0.98</v>
      </c>
      <c r="S243" s="18" t="s">
        <v>66</v>
      </c>
      <c r="T243" s="18">
        <v>1.65</v>
      </c>
      <c r="U243" s="18">
        <v>1.61</v>
      </c>
      <c r="V243" s="18">
        <v>1.61</v>
      </c>
      <c r="W243" s="18">
        <v>1.6</v>
      </c>
      <c r="X243" s="14" t="s">
        <v>66</v>
      </c>
      <c r="CM243" s="2"/>
    </row>
    <row r="244" spans="1:91" x14ac:dyDescent="0.2">
      <c r="A244" s="2">
        <v>34942</v>
      </c>
      <c r="B244" s="5">
        <f t="shared" si="111"/>
        <v>8</v>
      </c>
      <c r="C244" s="1" t="s">
        <v>51</v>
      </c>
      <c r="D244" s="14">
        <v>1.03</v>
      </c>
      <c r="E244" s="14" t="s">
        <v>66</v>
      </c>
      <c r="F244" s="21" t="s">
        <v>66</v>
      </c>
      <c r="G244" s="7" t="s">
        <v>66</v>
      </c>
      <c r="H244" s="14" t="s">
        <v>66</v>
      </c>
      <c r="I244" s="14" t="s">
        <v>66</v>
      </c>
      <c r="J244" s="14" t="s">
        <v>66</v>
      </c>
      <c r="K244" s="14" t="s">
        <v>66</v>
      </c>
      <c r="L244" s="14" t="s">
        <v>66</v>
      </c>
      <c r="M244" s="14" t="s">
        <v>66</v>
      </c>
      <c r="N244" s="21" t="s">
        <v>66</v>
      </c>
      <c r="O244" s="14" t="s">
        <v>66</v>
      </c>
      <c r="P244" s="14" t="s">
        <v>66</v>
      </c>
      <c r="Q244" s="14" t="s">
        <v>66</v>
      </c>
      <c r="R244" s="24" t="s">
        <v>66</v>
      </c>
      <c r="S244" s="18" t="s">
        <v>66</v>
      </c>
      <c r="T244" s="18" t="s">
        <v>66</v>
      </c>
      <c r="U244" s="18" t="s">
        <v>66</v>
      </c>
      <c r="V244" s="18" t="s">
        <v>66</v>
      </c>
      <c r="W244" s="18" t="s">
        <v>66</v>
      </c>
      <c r="X244" s="14" t="s">
        <v>66</v>
      </c>
      <c r="CM244" s="2"/>
    </row>
    <row r="245" spans="1:91" x14ac:dyDescent="0.2">
      <c r="A245" s="2">
        <v>34943</v>
      </c>
      <c r="B245" s="5">
        <f t="shared" si="111"/>
        <v>9</v>
      </c>
      <c r="C245" s="1" t="s">
        <v>45</v>
      </c>
      <c r="D245" s="14">
        <v>1.04</v>
      </c>
      <c r="E245" s="14">
        <v>0.86</v>
      </c>
      <c r="F245" s="21">
        <v>0.95</v>
      </c>
      <c r="G245" s="7" t="s">
        <v>66</v>
      </c>
      <c r="H245" s="14">
        <v>1.45</v>
      </c>
      <c r="I245" s="14">
        <v>1.65</v>
      </c>
      <c r="J245" s="14" t="s">
        <v>66</v>
      </c>
      <c r="K245" s="14">
        <v>1.0049999999999999</v>
      </c>
      <c r="L245" s="14" t="s">
        <v>66</v>
      </c>
      <c r="M245" s="14" t="s">
        <v>66</v>
      </c>
      <c r="N245" s="21">
        <v>0.98</v>
      </c>
      <c r="O245" s="14" t="s">
        <v>66</v>
      </c>
      <c r="P245" s="14">
        <v>1.585</v>
      </c>
      <c r="Q245" s="14">
        <v>0.83499999999999996</v>
      </c>
      <c r="R245" s="24">
        <v>0.96499999999999997</v>
      </c>
      <c r="S245" s="18" t="s">
        <v>66</v>
      </c>
      <c r="T245" s="18">
        <v>1.62</v>
      </c>
      <c r="U245" s="18">
        <v>1.44</v>
      </c>
      <c r="V245" s="18">
        <v>1.53</v>
      </c>
      <c r="W245" s="18">
        <v>1.54</v>
      </c>
      <c r="X245" s="14" t="s">
        <v>66</v>
      </c>
      <c r="CM245" s="2"/>
    </row>
    <row r="246" spans="1:91" x14ac:dyDescent="0.2">
      <c r="A246" s="2">
        <v>34944</v>
      </c>
      <c r="B246" s="5">
        <f t="shared" si="111"/>
        <v>9</v>
      </c>
      <c r="C246" s="1" t="s">
        <v>46</v>
      </c>
      <c r="D246" s="14">
        <v>1.02</v>
      </c>
      <c r="E246" s="14">
        <v>0.86</v>
      </c>
      <c r="F246" s="21">
        <v>0.95</v>
      </c>
      <c r="G246" s="7" t="s">
        <v>66</v>
      </c>
      <c r="H246" s="14" t="s">
        <v>66</v>
      </c>
      <c r="I246" s="14">
        <v>1.65</v>
      </c>
      <c r="J246" s="14" t="s">
        <v>66</v>
      </c>
      <c r="K246" s="14">
        <v>1.0049999999999999</v>
      </c>
      <c r="L246" s="14" t="s">
        <v>66</v>
      </c>
      <c r="M246" s="14" t="s">
        <v>66</v>
      </c>
      <c r="N246" s="21">
        <v>0.98</v>
      </c>
      <c r="O246" s="14" t="s">
        <v>66</v>
      </c>
      <c r="P246" s="14">
        <v>1.585</v>
      </c>
      <c r="Q246" s="14">
        <v>0.83499999999999996</v>
      </c>
      <c r="R246" s="24">
        <v>0.96499999999999997</v>
      </c>
      <c r="S246" s="18" t="s">
        <v>66</v>
      </c>
      <c r="T246" s="18">
        <v>1.62</v>
      </c>
      <c r="U246" s="18">
        <v>1.44</v>
      </c>
      <c r="V246" s="18">
        <v>1.53</v>
      </c>
      <c r="W246" s="18">
        <v>1.54</v>
      </c>
      <c r="X246" s="14" t="s">
        <v>66</v>
      </c>
      <c r="CM246" s="2"/>
    </row>
    <row r="247" spans="1:91" x14ac:dyDescent="0.2">
      <c r="A247" s="2">
        <v>34945</v>
      </c>
      <c r="B247" s="5">
        <f t="shared" si="111"/>
        <v>9</v>
      </c>
      <c r="C247" s="1" t="s">
        <v>47</v>
      </c>
      <c r="D247" s="14">
        <v>1.02</v>
      </c>
      <c r="E247" s="14">
        <v>0.86</v>
      </c>
      <c r="F247" s="21">
        <v>0.95</v>
      </c>
      <c r="G247" s="7" t="s">
        <v>66</v>
      </c>
      <c r="H247" s="14" t="s">
        <v>66</v>
      </c>
      <c r="I247" s="14">
        <v>1.65</v>
      </c>
      <c r="J247" s="14" t="s">
        <v>66</v>
      </c>
      <c r="K247" s="14">
        <v>1.0049999999999999</v>
      </c>
      <c r="L247" s="14" t="s">
        <v>66</v>
      </c>
      <c r="M247" s="14" t="s">
        <v>66</v>
      </c>
      <c r="N247" s="21">
        <v>0.98</v>
      </c>
      <c r="O247" s="14" t="s">
        <v>66</v>
      </c>
      <c r="P247" s="14">
        <v>1.585</v>
      </c>
      <c r="Q247" s="14">
        <v>0.83499999999999996</v>
      </c>
      <c r="R247" s="24">
        <v>0.96499999999999997</v>
      </c>
      <c r="S247" s="18" t="s">
        <v>66</v>
      </c>
      <c r="T247" s="18">
        <v>1.62</v>
      </c>
      <c r="U247" s="18">
        <v>1.44</v>
      </c>
      <c r="V247" s="18">
        <v>1.53</v>
      </c>
      <c r="W247" s="18">
        <v>1.54</v>
      </c>
      <c r="X247" s="14" t="s">
        <v>66</v>
      </c>
      <c r="CM247" s="2"/>
    </row>
    <row r="248" spans="1:91" x14ac:dyDescent="0.2">
      <c r="A248" s="2">
        <v>34946</v>
      </c>
      <c r="B248" s="5">
        <f t="shared" si="111"/>
        <v>9</v>
      </c>
      <c r="C248" s="1" t="s">
        <v>48</v>
      </c>
      <c r="D248" s="14">
        <v>1.02</v>
      </c>
      <c r="E248" s="14" t="s">
        <v>66</v>
      </c>
      <c r="F248" s="21" t="s">
        <v>66</v>
      </c>
      <c r="G248" s="7" t="s">
        <v>66</v>
      </c>
      <c r="H248" s="14" t="s">
        <v>66</v>
      </c>
      <c r="I248" s="14" t="s">
        <v>66</v>
      </c>
      <c r="J248" s="14" t="s">
        <v>66</v>
      </c>
      <c r="K248" s="14" t="s">
        <v>66</v>
      </c>
      <c r="L248" s="14" t="s">
        <v>66</v>
      </c>
      <c r="M248" s="14" t="s">
        <v>66</v>
      </c>
      <c r="N248" s="21" t="s">
        <v>66</v>
      </c>
      <c r="O248" s="14" t="s">
        <v>66</v>
      </c>
      <c r="P248" s="14" t="s">
        <v>66</v>
      </c>
      <c r="Q248" s="14" t="s">
        <v>66</v>
      </c>
      <c r="R248" s="24" t="s">
        <v>66</v>
      </c>
      <c r="S248" s="18" t="s">
        <v>66</v>
      </c>
      <c r="T248" s="18" t="s">
        <v>66</v>
      </c>
      <c r="U248" s="18" t="s">
        <v>66</v>
      </c>
      <c r="V248" s="18" t="s">
        <v>66</v>
      </c>
      <c r="W248" s="18" t="s">
        <v>66</v>
      </c>
      <c r="X248" s="14" t="s">
        <v>66</v>
      </c>
      <c r="CM248" s="2"/>
    </row>
    <row r="249" spans="1:91" x14ac:dyDescent="0.2">
      <c r="A249" s="2">
        <v>34947</v>
      </c>
      <c r="B249" s="5">
        <f t="shared" si="111"/>
        <v>9</v>
      </c>
      <c r="C249" s="1" t="s">
        <v>49</v>
      </c>
      <c r="D249" s="14">
        <v>1.02</v>
      </c>
      <c r="E249" s="14">
        <v>0.86</v>
      </c>
      <c r="F249" s="21">
        <v>0.95</v>
      </c>
      <c r="G249" s="7" t="s">
        <v>66</v>
      </c>
      <c r="H249" s="14">
        <v>1.55</v>
      </c>
      <c r="I249" s="14">
        <v>1.66</v>
      </c>
      <c r="J249" s="14" t="s">
        <v>66</v>
      </c>
      <c r="K249" s="14">
        <v>0.995</v>
      </c>
      <c r="L249" s="14" t="s">
        <v>66</v>
      </c>
      <c r="M249" s="14" t="s">
        <v>66</v>
      </c>
      <c r="N249" s="21">
        <v>0.98</v>
      </c>
      <c r="O249" s="14" t="s">
        <v>66</v>
      </c>
      <c r="P249" s="14">
        <v>1.61</v>
      </c>
      <c r="Q249" s="14">
        <v>0.83499999999999996</v>
      </c>
      <c r="R249" s="24">
        <v>0.95</v>
      </c>
      <c r="S249" s="18" t="s">
        <v>66</v>
      </c>
      <c r="T249" s="18">
        <v>1.63</v>
      </c>
      <c r="U249" s="18">
        <v>1.56</v>
      </c>
      <c r="V249" s="18">
        <v>1.5349999999999999</v>
      </c>
      <c r="W249" s="18">
        <v>1.55</v>
      </c>
      <c r="X249" s="14" t="s">
        <v>66</v>
      </c>
      <c r="CM249" s="2"/>
    </row>
    <row r="250" spans="1:91" x14ac:dyDescent="0.2">
      <c r="A250" s="2">
        <v>34948</v>
      </c>
      <c r="B250" s="5">
        <f t="shared" si="111"/>
        <v>9</v>
      </c>
      <c r="C250" s="1" t="s">
        <v>50</v>
      </c>
      <c r="D250" s="14">
        <v>1.01</v>
      </c>
      <c r="E250" s="14">
        <v>0.86</v>
      </c>
      <c r="F250" s="21">
        <v>0.95</v>
      </c>
      <c r="G250" s="7" t="s">
        <v>66</v>
      </c>
      <c r="H250" s="14">
        <v>1.5049999999999999</v>
      </c>
      <c r="I250" s="14">
        <v>1.62</v>
      </c>
      <c r="J250" s="14" t="s">
        <v>66</v>
      </c>
      <c r="K250" s="14">
        <v>0.93</v>
      </c>
      <c r="L250" s="14" t="s">
        <v>66</v>
      </c>
      <c r="M250" s="14" t="s">
        <v>66</v>
      </c>
      <c r="N250" s="21">
        <v>0.94</v>
      </c>
      <c r="O250" s="14" t="s">
        <v>66</v>
      </c>
      <c r="P250" s="14">
        <v>1.5549999999999999</v>
      </c>
      <c r="Q250" s="14">
        <v>0.83499999999999996</v>
      </c>
      <c r="R250" s="24">
        <v>0.95</v>
      </c>
      <c r="S250" s="18" t="s">
        <v>66</v>
      </c>
      <c r="T250" s="18">
        <v>1.58</v>
      </c>
      <c r="U250" s="18">
        <v>1.51</v>
      </c>
      <c r="V250" s="18">
        <v>1.52</v>
      </c>
      <c r="W250" s="18">
        <v>1.51</v>
      </c>
      <c r="X250" s="14" t="s">
        <v>66</v>
      </c>
      <c r="CM250" s="2"/>
    </row>
    <row r="251" spans="1:91" x14ac:dyDescent="0.2">
      <c r="A251" s="2">
        <v>34949</v>
      </c>
      <c r="B251" s="5">
        <f t="shared" si="111"/>
        <v>9</v>
      </c>
      <c r="C251" s="1" t="s">
        <v>51</v>
      </c>
      <c r="D251" s="14">
        <v>1.01</v>
      </c>
      <c r="E251" s="14">
        <v>0.86</v>
      </c>
      <c r="F251" s="21">
        <v>0.96499999999999997</v>
      </c>
      <c r="G251" s="7" t="s">
        <v>66</v>
      </c>
      <c r="H251" s="14">
        <v>1.45</v>
      </c>
      <c r="I251" s="14">
        <v>1.6</v>
      </c>
      <c r="J251" s="14" t="s">
        <v>66</v>
      </c>
      <c r="K251" s="14">
        <v>0.97</v>
      </c>
      <c r="L251" s="14" t="s">
        <v>66</v>
      </c>
      <c r="M251" s="14" t="s">
        <v>66</v>
      </c>
      <c r="N251" s="21">
        <v>0.94</v>
      </c>
      <c r="O251" s="14" t="s">
        <v>66</v>
      </c>
      <c r="P251" s="14">
        <v>1.5249999999999999</v>
      </c>
      <c r="Q251" s="14">
        <v>0.84</v>
      </c>
      <c r="R251" s="24">
        <v>0.97499999999999998</v>
      </c>
      <c r="S251" s="18" t="s">
        <v>66</v>
      </c>
      <c r="T251" s="18">
        <v>1.53</v>
      </c>
      <c r="U251" s="18">
        <v>1.48</v>
      </c>
      <c r="V251" s="18">
        <v>1.48</v>
      </c>
      <c r="W251" s="18">
        <v>1.48</v>
      </c>
      <c r="X251" s="14" t="s">
        <v>66</v>
      </c>
      <c r="CM251" s="2"/>
    </row>
    <row r="252" spans="1:91" x14ac:dyDescent="0.2">
      <c r="A252" s="2">
        <v>34950</v>
      </c>
      <c r="B252" s="5">
        <f t="shared" si="111"/>
        <v>9</v>
      </c>
      <c r="C252" s="1" t="s">
        <v>45</v>
      </c>
      <c r="D252" s="14">
        <v>1.04</v>
      </c>
      <c r="E252" s="14">
        <v>0.86</v>
      </c>
      <c r="F252" s="21">
        <v>0.96499999999999997</v>
      </c>
      <c r="G252" s="7" t="s">
        <v>66</v>
      </c>
      <c r="H252" s="14">
        <v>1.425</v>
      </c>
      <c r="I252" s="14">
        <v>1.6</v>
      </c>
      <c r="J252" s="14" t="s">
        <v>66</v>
      </c>
      <c r="K252" s="14">
        <v>0.97</v>
      </c>
      <c r="L252" s="14" t="s">
        <v>66</v>
      </c>
      <c r="M252" s="14" t="s">
        <v>66</v>
      </c>
      <c r="N252" s="21">
        <v>0.94</v>
      </c>
      <c r="O252" s="14" t="s">
        <v>66</v>
      </c>
      <c r="P252" s="14">
        <v>1.46</v>
      </c>
      <c r="Q252" s="14">
        <v>0.84</v>
      </c>
      <c r="R252" s="24">
        <v>0.97499999999999998</v>
      </c>
      <c r="S252" s="18" t="s">
        <v>66</v>
      </c>
      <c r="T252" s="18">
        <v>1.52</v>
      </c>
      <c r="U252" s="18">
        <v>1.4550000000000001</v>
      </c>
      <c r="V252" s="18">
        <v>1.4550000000000001</v>
      </c>
      <c r="W252" s="18">
        <v>1.45</v>
      </c>
      <c r="X252" s="14" t="s">
        <v>66</v>
      </c>
      <c r="CM252" s="2"/>
    </row>
    <row r="253" spans="1:91" x14ac:dyDescent="0.2">
      <c r="A253" s="2">
        <v>34951</v>
      </c>
      <c r="B253" s="5">
        <f t="shared" si="111"/>
        <v>9</v>
      </c>
      <c r="C253" s="1" t="s">
        <v>46</v>
      </c>
      <c r="D253" s="14">
        <v>1.03</v>
      </c>
      <c r="E253" s="14">
        <v>0.86</v>
      </c>
      <c r="F253" s="21">
        <v>0.96499999999999997</v>
      </c>
      <c r="G253" s="7" t="s">
        <v>66</v>
      </c>
      <c r="H253" s="14" t="s">
        <v>66</v>
      </c>
      <c r="I253" s="14">
        <v>1.6</v>
      </c>
      <c r="J253" s="14" t="s">
        <v>66</v>
      </c>
      <c r="K253" s="14">
        <v>0.97</v>
      </c>
      <c r="L253" s="14" t="s">
        <v>66</v>
      </c>
      <c r="M253" s="14" t="s">
        <v>66</v>
      </c>
      <c r="N253" s="21">
        <v>0.94</v>
      </c>
      <c r="O253" s="14" t="s">
        <v>66</v>
      </c>
      <c r="P253" s="14">
        <v>1.46</v>
      </c>
      <c r="Q253" s="14">
        <v>0.84</v>
      </c>
      <c r="R253" s="24">
        <v>0.97499999999999998</v>
      </c>
      <c r="S253" s="18" t="s">
        <v>66</v>
      </c>
      <c r="T253" s="18">
        <v>1.52</v>
      </c>
      <c r="U253" s="18">
        <v>1.4550000000000001</v>
      </c>
      <c r="V253" s="18">
        <v>1.4550000000000001</v>
      </c>
      <c r="W253" s="18">
        <v>1.45</v>
      </c>
      <c r="X253" s="14" t="s">
        <v>66</v>
      </c>
      <c r="CM253" s="2"/>
    </row>
    <row r="254" spans="1:91" x14ac:dyDescent="0.2">
      <c r="A254" s="2">
        <v>34952</v>
      </c>
      <c r="B254" s="5">
        <f t="shared" si="111"/>
        <v>9</v>
      </c>
      <c r="C254" s="1" t="s">
        <v>47</v>
      </c>
      <c r="D254" s="14">
        <v>1.03</v>
      </c>
      <c r="E254" s="14">
        <v>0.86</v>
      </c>
      <c r="F254" s="21">
        <v>0.96499999999999997</v>
      </c>
      <c r="G254" s="7" t="s">
        <v>66</v>
      </c>
      <c r="H254" s="14" t="s">
        <v>66</v>
      </c>
      <c r="I254" s="14">
        <v>1.6</v>
      </c>
      <c r="J254" s="14" t="s">
        <v>66</v>
      </c>
      <c r="K254" s="14">
        <v>0.97</v>
      </c>
      <c r="L254" s="14" t="s">
        <v>66</v>
      </c>
      <c r="M254" s="14" t="s">
        <v>66</v>
      </c>
      <c r="N254" s="21">
        <v>0.94</v>
      </c>
      <c r="O254" s="14" t="s">
        <v>66</v>
      </c>
      <c r="P254" s="14">
        <v>1.46</v>
      </c>
      <c r="Q254" s="14">
        <v>0.84</v>
      </c>
      <c r="R254" s="24">
        <v>0.97499999999999998</v>
      </c>
      <c r="S254" s="18" t="s">
        <v>66</v>
      </c>
      <c r="T254" s="18">
        <v>1.52</v>
      </c>
      <c r="U254" s="18">
        <v>1.4550000000000001</v>
      </c>
      <c r="V254" s="18">
        <v>1.4550000000000001</v>
      </c>
      <c r="W254" s="18">
        <v>1.45</v>
      </c>
      <c r="X254" s="14" t="s">
        <v>66</v>
      </c>
      <c r="CM254" s="2"/>
    </row>
    <row r="255" spans="1:91" x14ac:dyDescent="0.2">
      <c r="A255" s="2">
        <v>34953</v>
      </c>
      <c r="B255" s="5">
        <f t="shared" si="111"/>
        <v>9</v>
      </c>
      <c r="C255" s="1" t="s">
        <v>48</v>
      </c>
      <c r="D255" s="14">
        <v>1.03</v>
      </c>
      <c r="E255" s="14">
        <v>0.86</v>
      </c>
      <c r="F255" s="21">
        <v>0.96499999999999997</v>
      </c>
      <c r="G255" s="7" t="s">
        <v>66</v>
      </c>
      <c r="H255" s="14">
        <v>1.44</v>
      </c>
      <c r="I255" s="14">
        <v>1.625</v>
      </c>
      <c r="J255" s="14" t="s">
        <v>66</v>
      </c>
      <c r="K255" s="14">
        <v>0.96499999999999997</v>
      </c>
      <c r="L255" s="14" t="s">
        <v>66</v>
      </c>
      <c r="M255" s="14" t="s">
        <v>66</v>
      </c>
      <c r="N255" s="21">
        <v>0.94</v>
      </c>
      <c r="O255" s="14" t="s">
        <v>66</v>
      </c>
      <c r="P255" s="14">
        <v>1.48</v>
      </c>
      <c r="Q255" s="14">
        <v>0.84</v>
      </c>
      <c r="R255" s="24">
        <v>0.97499999999999998</v>
      </c>
      <c r="S255" s="18" t="s">
        <v>66</v>
      </c>
      <c r="T255" s="18">
        <v>1.54</v>
      </c>
      <c r="U255" s="18">
        <v>1.4550000000000001</v>
      </c>
      <c r="V255" s="18">
        <v>1.4750000000000001</v>
      </c>
      <c r="W255" s="18">
        <v>1.4650000000000001</v>
      </c>
      <c r="X255" s="14" t="s">
        <v>66</v>
      </c>
      <c r="CM255" s="2"/>
    </row>
    <row r="256" spans="1:91" x14ac:dyDescent="0.2">
      <c r="A256" s="2">
        <v>34954</v>
      </c>
      <c r="B256" s="5">
        <f t="shared" si="111"/>
        <v>9</v>
      </c>
      <c r="C256" s="1" t="s">
        <v>49</v>
      </c>
      <c r="D256" s="14">
        <v>1.06</v>
      </c>
      <c r="E256" s="14">
        <v>0.85499999999999998</v>
      </c>
      <c r="F256" s="21">
        <v>0.96499999999999997</v>
      </c>
      <c r="G256" s="7" t="s">
        <v>66</v>
      </c>
      <c r="H256" s="14">
        <v>1.46</v>
      </c>
      <c r="I256" s="14">
        <v>1.635</v>
      </c>
      <c r="J256" s="14" t="s">
        <v>66</v>
      </c>
      <c r="K256" s="14">
        <v>0.97</v>
      </c>
      <c r="L256" s="14" t="s">
        <v>66</v>
      </c>
      <c r="M256" s="14" t="s">
        <v>66</v>
      </c>
      <c r="N256" s="21">
        <v>0.94</v>
      </c>
      <c r="O256" s="14" t="s">
        <v>66</v>
      </c>
      <c r="P256" s="14">
        <v>1.4950000000000001</v>
      </c>
      <c r="Q256" s="14">
        <v>0.85</v>
      </c>
      <c r="R256" s="24">
        <v>0.97499999999999998</v>
      </c>
      <c r="S256" s="18" t="s">
        <v>66</v>
      </c>
      <c r="T256" s="18">
        <v>1.5449999999999999</v>
      </c>
      <c r="U256" s="18">
        <v>1.48</v>
      </c>
      <c r="V256" s="18">
        <v>1.5149999999999999</v>
      </c>
      <c r="W256" s="18">
        <v>1.5</v>
      </c>
      <c r="X256" s="14" t="s">
        <v>66</v>
      </c>
      <c r="CM256" s="2"/>
    </row>
    <row r="257" spans="1:91" x14ac:dyDescent="0.2">
      <c r="A257" s="2">
        <v>34955</v>
      </c>
      <c r="B257" s="5">
        <f t="shared" si="111"/>
        <v>9</v>
      </c>
      <c r="C257" s="1" t="s">
        <v>50</v>
      </c>
      <c r="D257" s="14">
        <v>1.0900000000000001</v>
      </c>
      <c r="E257" s="14">
        <v>0.85</v>
      </c>
      <c r="F257" s="21">
        <v>0.97</v>
      </c>
      <c r="G257" s="7" t="s">
        <v>66</v>
      </c>
      <c r="H257" s="14">
        <v>1.4650000000000001</v>
      </c>
      <c r="I257" s="14">
        <v>1.66</v>
      </c>
      <c r="J257" s="14" t="s">
        <v>66</v>
      </c>
      <c r="K257" s="14">
        <v>0.94</v>
      </c>
      <c r="L257" s="14" t="s">
        <v>66</v>
      </c>
      <c r="M257" s="14" t="s">
        <v>66</v>
      </c>
      <c r="N257" s="21">
        <v>0.94</v>
      </c>
      <c r="O257" s="14" t="s">
        <v>66</v>
      </c>
      <c r="P257" s="14">
        <v>1.5249999999999999</v>
      </c>
      <c r="Q257" s="14">
        <v>0.85499999999999998</v>
      </c>
      <c r="R257" s="24">
        <v>0.96499999999999997</v>
      </c>
      <c r="S257" s="18" t="s">
        <v>66</v>
      </c>
      <c r="T257" s="18">
        <v>1.59</v>
      </c>
      <c r="U257" s="18">
        <v>1.51</v>
      </c>
      <c r="V257" s="18">
        <v>1.52</v>
      </c>
      <c r="W257" s="18">
        <v>1.52</v>
      </c>
      <c r="X257" s="14" t="s">
        <v>66</v>
      </c>
      <c r="CM257" s="2"/>
    </row>
    <row r="258" spans="1:91" x14ac:dyDescent="0.2">
      <c r="A258" s="2">
        <v>34956</v>
      </c>
      <c r="B258" s="5">
        <f t="shared" si="111"/>
        <v>9</v>
      </c>
      <c r="C258" s="1" t="s">
        <v>51</v>
      </c>
      <c r="D258" s="14">
        <v>1.1100000000000001</v>
      </c>
      <c r="E258" s="14">
        <v>0.84</v>
      </c>
      <c r="F258" s="21">
        <v>0.97</v>
      </c>
      <c r="G258" s="7" t="s">
        <v>66</v>
      </c>
      <c r="H258" s="14">
        <v>1.4550000000000001</v>
      </c>
      <c r="I258" s="14">
        <v>1.66</v>
      </c>
      <c r="J258" s="14" t="s">
        <v>66</v>
      </c>
      <c r="K258" s="14">
        <v>0.93</v>
      </c>
      <c r="L258" s="14" t="s">
        <v>66</v>
      </c>
      <c r="M258" s="14" t="s">
        <v>66</v>
      </c>
      <c r="N258" s="21">
        <v>0.94</v>
      </c>
      <c r="O258" s="14" t="s">
        <v>66</v>
      </c>
      <c r="P258" s="14">
        <v>1.5449999999999999</v>
      </c>
      <c r="Q258" s="14">
        <v>0.85499999999999998</v>
      </c>
      <c r="R258" s="24">
        <v>0.96499999999999997</v>
      </c>
      <c r="S258" s="18" t="s">
        <v>66</v>
      </c>
      <c r="T258" s="18">
        <v>1.58</v>
      </c>
      <c r="U258" s="18">
        <v>1.5149999999999999</v>
      </c>
      <c r="V258" s="18">
        <v>1.51</v>
      </c>
      <c r="W258" s="18">
        <v>1.5149999999999999</v>
      </c>
      <c r="X258" s="14" t="s">
        <v>66</v>
      </c>
      <c r="CM258" s="2"/>
    </row>
    <row r="259" spans="1:91" x14ac:dyDescent="0.2">
      <c r="A259" s="2">
        <v>34957</v>
      </c>
      <c r="B259" s="5">
        <f t="shared" ref="B259:B322" si="112">IF(A259&lt;&gt;"",MONTH(A259),0)</f>
        <v>9</v>
      </c>
      <c r="C259" s="1" t="s">
        <v>45</v>
      </c>
      <c r="D259" s="14">
        <v>1.1000000000000001</v>
      </c>
      <c r="E259" s="14">
        <v>0.84</v>
      </c>
      <c r="F259" s="21">
        <v>0.97</v>
      </c>
      <c r="G259" s="7" t="s">
        <v>66</v>
      </c>
      <c r="H259" s="14">
        <v>1.43</v>
      </c>
      <c r="I259" s="14">
        <v>1.62</v>
      </c>
      <c r="J259" s="14" t="s">
        <v>66</v>
      </c>
      <c r="K259" s="14">
        <v>0.91500000000000004</v>
      </c>
      <c r="L259" s="14" t="s">
        <v>66</v>
      </c>
      <c r="M259" s="14" t="s">
        <v>66</v>
      </c>
      <c r="N259" s="21">
        <v>0.94</v>
      </c>
      <c r="O259" s="14" t="s">
        <v>66</v>
      </c>
      <c r="P259" s="14">
        <v>1.49</v>
      </c>
      <c r="Q259" s="14">
        <v>0.85</v>
      </c>
      <c r="R259" s="24">
        <v>0.96499999999999997</v>
      </c>
      <c r="S259" s="18" t="s">
        <v>66</v>
      </c>
      <c r="T259" s="18">
        <v>1.5449999999999999</v>
      </c>
      <c r="U259" s="18">
        <v>1.4750000000000001</v>
      </c>
      <c r="V259" s="18">
        <v>1.47</v>
      </c>
      <c r="W259" s="18">
        <v>1.4750000000000001</v>
      </c>
      <c r="X259" s="14" t="s">
        <v>66</v>
      </c>
      <c r="CM259" s="2"/>
    </row>
    <row r="260" spans="1:91" x14ac:dyDescent="0.2">
      <c r="A260" s="2">
        <v>34958</v>
      </c>
      <c r="B260" s="5">
        <f t="shared" si="112"/>
        <v>9</v>
      </c>
      <c r="C260" s="1" t="s">
        <v>46</v>
      </c>
      <c r="D260" s="14">
        <v>1.05</v>
      </c>
      <c r="E260" s="14">
        <v>0.84</v>
      </c>
      <c r="F260" s="21">
        <v>0.97</v>
      </c>
      <c r="G260" s="7" t="s">
        <v>66</v>
      </c>
      <c r="H260" s="14" t="s">
        <v>66</v>
      </c>
      <c r="I260" s="14">
        <v>1.62</v>
      </c>
      <c r="J260" s="14" t="s">
        <v>66</v>
      </c>
      <c r="K260" s="14">
        <v>0.91500000000000004</v>
      </c>
      <c r="L260" s="14" t="s">
        <v>66</v>
      </c>
      <c r="M260" s="14" t="s">
        <v>66</v>
      </c>
      <c r="N260" s="21">
        <v>0.94</v>
      </c>
      <c r="O260" s="14" t="s">
        <v>66</v>
      </c>
      <c r="P260" s="14">
        <v>1.49</v>
      </c>
      <c r="Q260" s="14">
        <v>0.85</v>
      </c>
      <c r="R260" s="24">
        <v>0.96499999999999997</v>
      </c>
      <c r="S260" s="18" t="s">
        <v>66</v>
      </c>
      <c r="T260" s="18">
        <v>1.5449999999999999</v>
      </c>
      <c r="U260" s="18">
        <v>1.4750000000000001</v>
      </c>
      <c r="V260" s="18">
        <v>1.47</v>
      </c>
      <c r="W260" s="18">
        <v>1.4750000000000001</v>
      </c>
      <c r="X260" s="14" t="s">
        <v>66</v>
      </c>
      <c r="CM260" s="2"/>
    </row>
    <row r="261" spans="1:91" x14ac:dyDescent="0.2">
      <c r="A261" s="2">
        <v>34959</v>
      </c>
      <c r="B261" s="5">
        <f t="shared" si="112"/>
        <v>9</v>
      </c>
      <c r="C261" s="1" t="s">
        <v>47</v>
      </c>
      <c r="D261" s="14">
        <v>1.05</v>
      </c>
      <c r="E261" s="14">
        <v>0.84</v>
      </c>
      <c r="F261" s="21">
        <v>0.97</v>
      </c>
      <c r="G261" s="7" t="s">
        <v>66</v>
      </c>
      <c r="H261" s="14" t="s">
        <v>66</v>
      </c>
      <c r="I261" s="14">
        <v>1.62</v>
      </c>
      <c r="J261" s="14" t="s">
        <v>66</v>
      </c>
      <c r="K261" s="14">
        <v>0.91500000000000004</v>
      </c>
      <c r="L261" s="14" t="s">
        <v>66</v>
      </c>
      <c r="M261" s="14" t="s">
        <v>66</v>
      </c>
      <c r="N261" s="21">
        <v>0.94</v>
      </c>
      <c r="O261" s="14" t="s">
        <v>66</v>
      </c>
      <c r="P261" s="14">
        <v>1.49</v>
      </c>
      <c r="Q261" s="14">
        <v>0.85</v>
      </c>
      <c r="R261" s="24">
        <v>0.96499999999999997</v>
      </c>
      <c r="S261" s="18" t="s">
        <v>66</v>
      </c>
      <c r="T261" s="18">
        <v>1.5449999999999999</v>
      </c>
      <c r="U261" s="18">
        <v>1.4750000000000001</v>
      </c>
      <c r="V261" s="18">
        <v>1.47</v>
      </c>
      <c r="W261" s="18">
        <v>1.4750000000000001</v>
      </c>
      <c r="X261" s="14" t="s">
        <v>66</v>
      </c>
      <c r="CM261" s="2"/>
    </row>
    <row r="262" spans="1:91" x14ac:dyDescent="0.2">
      <c r="A262" s="2">
        <v>34960</v>
      </c>
      <c r="B262" s="5">
        <f t="shared" si="112"/>
        <v>9</v>
      </c>
      <c r="C262" s="1" t="s">
        <v>48</v>
      </c>
      <c r="D262" s="14">
        <v>1.05</v>
      </c>
      <c r="E262" s="14">
        <v>0.84499999999999997</v>
      </c>
      <c r="F262" s="21">
        <v>0.97</v>
      </c>
      <c r="G262" s="7" t="s">
        <v>66</v>
      </c>
      <c r="H262" s="14">
        <v>1.46</v>
      </c>
      <c r="I262" s="14">
        <v>1.62</v>
      </c>
      <c r="J262" s="14" t="s">
        <v>66</v>
      </c>
      <c r="K262" s="14">
        <v>0.91500000000000004</v>
      </c>
      <c r="L262" s="14" t="s">
        <v>66</v>
      </c>
      <c r="M262" s="14" t="s">
        <v>66</v>
      </c>
      <c r="N262" s="21">
        <v>0.94</v>
      </c>
      <c r="O262" s="14" t="s">
        <v>66</v>
      </c>
      <c r="P262" s="14">
        <v>1.5</v>
      </c>
      <c r="Q262" s="14">
        <v>0.85</v>
      </c>
      <c r="R262" s="24">
        <v>0.97499999999999998</v>
      </c>
      <c r="S262" s="18" t="s">
        <v>66</v>
      </c>
      <c r="T262" s="18">
        <v>1.5449999999999999</v>
      </c>
      <c r="U262" s="18">
        <v>1.5</v>
      </c>
      <c r="V262" s="18">
        <v>1.52</v>
      </c>
      <c r="W262" s="18">
        <v>1.51</v>
      </c>
      <c r="X262" s="14" t="s">
        <v>66</v>
      </c>
      <c r="CM262" s="2"/>
    </row>
    <row r="263" spans="1:91" x14ac:dyDescent="0.2">
      <c r="A263" s="2">
        <v>34961</v>
      </c>
      <c r="B263" s="5">
        <f t="shared" si="112"/>
        <v>9</v>
      </c>
      <c r="C263" s="1" t="s">
        <v>49</v>
      </c>
      <c r="D263" s="14">
        <v>1.06</v>
      </c>
      <c r="E263" s="14">
        <v>0.85</v>
      </c>
      <c r="F263" s="21">
        <v>0.97</v>
      </c>
      <c r="G263" s="7" t="s">
        <v>66</v>
      </c>
      <c r="H263" s="14">
        <v>1.49</v>
      </c>
      <c r="I263" s="14">
        <v>1.605</v>
      </c>
      <c r="J263" s="14" t="s">
        <v>66</v>
      </c>
      <c r="K263" s="14">
        <v>0.98499999999999999</v>
      </c>
      <c r="L263" s="14" t="s">
        <v>66</v>
      </c>
      <c r="M263" s="14" t="s">
        <v>66</v>
      </c>
      <c r="N263" s="21">
        <v>0.96</v>
      </c>
      <c r="O263" s="14" t="s">
        <v>66</v>
      </c>
      <c r="P263" s="14">
        <v>1.5249999999999999</v>
      </c>
      <c r="Q263" s="14">
        <v>0.85</v>
      </c>
      <c r="R263" s="24">
        <v>0.97499999999999998</v>
      </c>
      <c r="S263" s="18" t="s">
        <v>66</v>
      </c>
      <c r="T263" s="18">
        <v>1.54</v>
      </c>
      <c r="U263" s="18">
        <v>1.53</v>
      </c>
      <c r="V263" s="18">
        <v>1.56</v>
      </c>
      <c r="W263" s="18">
        <v>1.5449999999999999</v>
      </c>
      <c r="X263" s="14" t="s">
        <v>66</v>
      </c>
      <c r="CM263" s="2"/>
    </row>
    <row r="264" spans="1:91" x14ac:dyDescent="0.2">
      <c r="A264" s="2">
        <v>34962</v>
      </c>
      <c r="B264" s="5">
        <f t="shared" si="112"/>
        <v>9</v>
      </c>
      <c r="C264" s="1" t="s">
        <v>50</v>
      </c>
      <c r="D264" s="14">
        <v>1.1100000000000001</v>
      </c>
      <c r="E264" s="14">
        <v>0.86</v>
      </c>
      <c r="F264" s="21">
        <v>0.97</v>
      </c>
      <c r="G264" s="7" t="s">
        <v>66</v>
      </c>
      <c r="H264" s="14">
        <v>1.48</v>
      </c>
      <c r="I264" s="14">
        <v>1.61</v>
      </c>
      <c r="J264" s="14" t="s">
        <v>66</v>
      </c>
      <c r="K264" s="14">
        <v>0.99</v>
      </c>
      <c r="L264" s="14" t="s">
        <v>66</v>
      </c>
      <c r="M264" s="14" t="s">
        <v>66</v>
      </c>
      <c r="N264" s="21">
        <v>0.96</v>
      </c>
      <c r="O264" s="14" t="s">
        <v>66</v>
      </c>
      <c r="P264" s="14">
        <v>1.5</v>
      </c>
      <c r="Q264" s="14">
        <v>0.85</v>
      </c>
      <c r="R264" s="24">
        <v>1.0049999999999999</v>
      </c>
      <c r="S264" s="18" t="s">
        <v>66</v>
      </c>
      <c r="T264" s="18">
        <v>1.5449999999999999</v>
      </c>
      <c r="U264" s="18">
        <v>1.5249999999999999</v>
      </c>
      <c r="V264" s="18">
        <v>1.56</v>
      </c>
      <c r="W264" s="18">
        <v>1.54</v>
      </c>
      <c r="X264" s="14" t="s">
        <v>66</v>
      </c>
      <c r="CM264" s="2"/>
    </row>
    <row r="265" spans="1:91" x14ac:dyDescent="0.2">
      <c r="A265" s="2">
        <v>34963</v>
      </c>
      <c r="B265" s="5">
        <f t="shared" si="112"/>
        <v>9</v>
      </c>
      <c r="C265" s="1" t="s">
        <v>51</v>
      </c>
      <c r="D265" s="14">
        <v>1.17</v>
      </c>
      <c r="E265" s="14">
        <v>0.85</v>
      </c>
      <c r="F265" s="21">
        <v>0.97</v>
      </c>
      <c r="G265" s="7" t="s">
        <v>66</v>
      </c>
      <c r="H265" s="14">
        <v>1.44</v>
      </c>
      <c r="I265" s="14">
        <v>1.615</v>
      </c>
      <c r="J265" s="14" t="s">
        <v>66</v>
      </c>
      <c r="K265" s="14">
        <v>0.99</v>
      </c>
      <c r="L265" s="14" t="s">
        <v>66</v>
      </c>
      <c r="M265" s="14" t="s">
        <v>66</v>
      </c>
      <c r="N265" s="21">
        <v>0.96</v>
      </c>
      <c r="O265" s="14" t="s">
        <v>66</v>
      </c>
      <c r="P265" s="14">
        <v>1.49</v>
      </c>
      <c r="Q265" s="14">
        <v>0.85</v>
      </c>
      <c r="R265" s="24">
        <v>1.0049999999999999</v>
      </c>
      <c r="S265" s="18" t="s">
        <v>66</v>
      </c>
      <c r="T265" s="18">
        <v>1.5549999999999999</v>
      </c>
      <c r="U265" s="18">
        <v>1.52</v>
      </c>
      <c r="V265" s="18">
        <v>1.55</v>
      </c>
      <c r="W265" s="18">
        <v>1.52</v>
      </c>
      <c r="X265" s="14" t="s">
        <v>66</v>
      </c>
      <c r="CM265" s="2"/>
    </row>
    <row r="266" spans="1:91" x14ac:dyDescent="0.2">
      <c r="A266" s="2">
        <v>34964</v>
      </c>
      <c r="B266" s="5">
        <f t="shared" si="112"/>
        <v>9</v>
      </c>
      <c r="C266" s="1" t="s">
        <v>45</v>
      </c>
      <c r="D266" s="14">
        <v>1.1000000000000001</v>
      </c>
      <c r="E266" s="14">
        <v>0.85499999999999998</v>
      </c>
      <c r="F266" s="21">
        <v>1</v>
      </c>
      <c r="G266" s="7" t="s">
        <v>66</v>
      </c>
      <c r="H266" s="14">
        <v>1.425</v>
      </c>
      <c r="I266" s="14">
        <v>1.62</v>
      </c>
      <c r="J266" s="14" t="s">
        <v>66</v>
      </c>
      <c r="K266" s="14">
        <v>0.99</v>
      </c>
      <c r="L266" s="14" t="s">
        <v>66</v>
      </c>
      <c r="M266" s="14" t="s">
        <v>66</v>
      </c>
      <c r="N266" s="21">
        <v>0.99</v>
      </c>
      <c r="O266" s="14" t="s">
        <v>66</v>
      </c>
      <c r="P266" s="14">
        <v>1.4750000000000001</v>
      </c>
      <c r="Q266" s="14">
        <v>0.87</v>
      </c>
      <c r="R266" s="24">
        <v>1.0049999999999999</v>
      </c>
      <c r="S266" s="18" t="s">
        <v>66</v>
      </c>
      <c r="T266" s="18">
        <v>1.5649999999999999</v>
      </c>
      <c r="U266" s="18">
        <v>1.5</v>
      </c>
      <c r="V266" s="18">
        <v>1.5349999999999999</v>
      </c>
      <c r="W266" s="18">
        <v>1.51</v>
      </c>
      <c r="X266" s="14" t="s">
        <v>66</v>
      </c>
      <c r="CM266" s="2"/>
    </row>
    <row r="267" spans="1:91" x14ac:dyDescent="0.2">
      <c r="A267" s="2">
        <v>34965</v>
      </c>
      <c r="B267" s="5">
        <f t="shared" si="112"/>
        <v>9</v>
      </c>
      <c r="C267" s="1" t="s">
        <v>46</v>
      </c>
      <c r="D267" s="14">
        <v>1.0900000000000001</v>
      </c>
      <c r="E267" s="14">
        <v>0.85499999999999998</v>
      </c>
      <c r="F267" s="21">
        <v>1</v>
      </c>
      <c r="G267" s="7" t="s">
        <v>66</v>
      </c>
      <c r="H267" s="14" t="s">
        <v>66</v>
      </c>
      <c r="I267" s="14">
        <v>1.62</v>
      </c>
      <c r="J267" s="14" t="s">
        <v>66</v>
      </c>
      <c r="K267" s="14">
        <v>0.99</v>
      </c>
      <c r="L267" s="14" t="s">
        <v>66</v>
      </c>
      <c r="M267" s="14" t="s">
        <v>66</v>
      </c>
      <c r="N267" s="21">
        <v>0.99</v>
      </c>
      <c r="O267" s="14" t="s">
        <v>66</v>
      </c>
      <c r="P267" s="14">
        <v>1.4750000000000001</v>
      </c>
      <c r="Q267" s="14">
        <v>0.87</v>
      </c>
      <c r="R267" s="24">
        <v>1.0049999999999999</v>
      </c>
      <c r="S267" s="18" t="s">
        <v>66</v>
      </c>
      <c r="T267" s="18">
        <v>1.5649999999999999</v>
      </c>
      <c r="U267" s="18">
        <v>1.5</v>
      </c>
      <c r="V267" s="18">
        <v>1.5349999999999999</v>
      </c>
      <c r="W267" s="18">
        <v>1.51</v>
      </c>
      <c r="X267" s="14" t="s">
        <v>66</v>
      </c>
      <c r="CM267" s="2"/>
    </row>
    <row r="268" spans="1:91" x14ac:dyDescent="0.2">
      <c r="A268" s="2">
        <v>34966</v>
      </c>
      <c r="B268" s="5">
        <f t="shared" si="112"/>
        <v>9</v>
      </c>
      <c r="C268" s="1" t="s">
        <v>47</v>
      </c>
      <c r="D268" s="14">
        <v>1.0900000000000001</v>
      </c>
      <c r="E268" s="14">
        <v>0.85499999999999998</v>
      </c>
      <c r="F268" s="21">
        <v>1</v>
      </c>
      <c r="G268" s="7" t="s">
        <v>66</v>
      </c>
      <c r="H268" s="14" t="s">
        <v>66</v>
      </c>
      <c r="I268" s="14">
        <v>1.62</v>
      </c>
      <c r="J268" s="14" t="s">
        <v>66</v>
      </c>
      <c r="K268" s="14">
        <v>0.99</v>
      </c>
      <c r="L268" s="14" t="s">
        <v>66</v>
      </c>
      <c r="M268" s="14" t="s">
        <v>66</v>
      </c>
      <c r="N268" s="21">
        <v>0.99</v>
      </c>
      <c r="O268" s="14" t="s">
        <v>66</v>
      </c>
      <c r="P268" s="14">
        <v>1.4750000000000001</v>
      </c>
      <c r="Q268" s="14">
        <v>0.87</v>
      </c>
      <c r="R268" s="24">
        <v>1.0049999999999999</v>
      </c>
      <c r="S268" s="18" t="s">
        <v>66</v>
      </c>
      <c r="T268" s="18">
        <v>1.5649999999999999</v>
      </c>
      <c r="U268" s="18">
        <v>1.5</v>
      </c>
      <c r="V268" s="18">
        <v>1.5349999999999999</v>
      </c>
      <c r="W268" s="18">
        <v>1.51</v>
      </c>
      <c r="X268" s="14" t="s">
        <v>66</v>
      </c>
      <c r="CM268" s="2"/>
    </row>
    <row r="269" spans="1:91" x14ac:dyDescent="0.2">
      <c r="A269" s="2">
        <v>34967</v>
      </c>
      <c r="B269" s="5">
        <f t="shared" si="112"/>
        <v>9</v>
      </c>
      <c r="C269" s="1" t="s">
        <v>48</v>
      </c>
      <c r="D269" s="14">
        <v>1.0900000000000001</v>
      </c>
      <c r="E269" s="14">
        <v>0.85499999999999998</v>
      </c>
      <c r="F269" s="21">
        <v>1</v>
      </c>
      <c r="G269" s="7" t="s">
        <v>66</v>
      </c>
      <c r="H269" s="14">
        <v>1.4350000000000001</v>
      </c>
      <c r="I269" s="14">
        <v>1.635</v>
      </c>
      <c r="J269" s="14" t="s">
        <v>66</v>
      </c>
      <c r="K269" s="14">
        <v>0.99</v>
      </c>
      <c r="L269" s="14" t="s">
        <v>66</v>
      </c>
      <c r="M269" s="14" t="s">
        <v>66</v>
      </c>
      <c r="N269" s="21">
        <v>0.99</v>
      </c>
      <c r="O269" s="14" t="s">
        <v>66</v>
      </c>
      <c r="P269" s="14">
        <v>1.5</v>
      </c>
      <c r="Q269" s="14">
        <v>0.87</v>
      </c>
      <c r="R269" s="24">
        <v>1.0049999999999999</v>
      </c>
      <c r="S269" s="18" t="s">
        <v>66</v>
      </c>
      <c r="T269" s="18">
        <v>1.5549999999999999</v>
      </c>
      <c r="U269" s="18">
        <v>1.49</v>
      </c>
      <c r="V269" s="18">
        <v>1.5249999999999999</v>
      </c>
      <c r="W269" s="18">
        <v>1.51</v>
      </c>
      <c r="X269" s="14" t="s">
        <v>66</v>
      </c>
      <c r="CM269" s="2"/>
    </row>
    <row r="270" spans="1:91" x14ac:dyDescent="0.2">
      <c r="A270" s="2">
        <v>34968</v>
      </c>
      <c r="B270" s="5">
        <f t="shared" si="112"/>
        <v>9</v>
      </c>
      <c r="C270" s="1" t="s">
        <v>49</v>
      </c>
      <c r="D270" s="14">
        <v>1.1399999999999999</v>
      </c>
      <c r="E270" s="14">
        <v>0.86</v>
      </c>
      <c r="F270" s="21">
        <v>1</v>
      </c>
      <c r="G270" s="7" t="s">
        <v>66</v>
      </c>
      <c r="H270" s="14">
        <v>1.44</v>
      </c>
      <c r="I270" s="14">
        <v>1.65</v>
      </c>
      <c r="J270" s="14" t="s">
        <v>66</v>
      </c>
      <c r="K270" s="14">
        <v>0.95499999999999996</v>
      </c>
      <c r="L270" s="14" t="s">
        <v>66</v>
      </c>
      <c r="M270" s="14" t="s">
        <v>66</v>
      </c>
      <c r="N270" s="21">
        <v>0.99</v>
      </c>
      <c r="O270" s="14" t="s">
        <v>66</v>
      </c>
      <c r="P270" s="14">
        <v>1.5</v>
      </c>
      <c r="Q270" s="14">
        <v>0.87</v>
      </c>
      <c r="R270" s="24">
        <v>1.0049999999999999</v>
      </c>
      <c r="S270" s="18" t="s">
        <v>66</v>
      </c>
      <c r="T270" s="18">
        <v>1.575</v>
      </c>
      <c r="U270" s="18">
        <v>1.4950000000000001</v>
      </c>
      <c r="V270" s="18">
        <v>1.51</v>
      </c>
      <c r="W270" s="18">
        <v>1.52</v>
      </c>
      <c r="X270" s="14" t="s">
        <v>66</v>
      </c>
      <c r="CM270" s="2"/>
    </row>
    <row r="271" spans="1:91" x14ac:dyDescent="0.2">
      <c r="A271" s="2">
        <v>34969</v>
      </c>
      <c r="B271" s="5">
        <f t="shared" si="112"/>
        <v>9</v>
      </c>
      <c r="C271" s="1" t="s">
        <v>50</v>
      </c>
      <c r="D271" s="14">
        <v>1.21</v>
      </c>
      <c r="E271" s="14">
        <v>0.86</v>
      </c>
      <c r="F271" s="21">
        <v>1</v>
      </c>
      <c r="G271" s="7" t="s">
        <v>66</v>
      </c>
      <c r="H271" s="14">
        <v>1.42</v>
      </c>
      <c r="I271" s="14">
        <v>1.67</v>
      </c>
      <c r="J271" s="14" t="s">
        <v>66</v>
      </c>
      <c r="K271" s="14">
        <v>0.91500000000000004</v>
      </c>
      <c r="L271" s="14" t="s">
        <v>66</v>
      </c>
      <c r="M271" s="14" t="s">
        <v>66</v>
      </c>
      <c r="N271" s="21">
        <v>0.99</v>
      </c>
      <c r="O271" s="14" t="s">
        <v>66</v>
      </c>
      <c r="P271" s="14">
        <v>1.47</v>
      </c>
      <c r="Q271" s="14">
        <v>0.87</v>
      </c>
      <c r="R271" s="24">
        <v>1.0049999999999999</v>
      </c>
      <c r="S271" s="18" t="s">
        <v>66</v>
      </c>
      <c r="T271" s="18">
        <v>1.56</v>
      </c>
      <c r="U271" s="18">
        <v>1.48</v>
      </c>
      <c r="V271" s="18">
        <v>1.4950000000000001</v>
      </c>
      <c r="W271" s="18">
        <v>1.49</v>
      </c>
      <c r="X271" s="14" t="s">
        <v>66</v>
      </c>
      <c r="CM271" s="2"/>
    </row>
    <row r="272" spans="1:91" x14ac:dyDescent="0.2">
      <c r="A272" s="2">
        <v>34970</v>
      </c>
      <c r="B272" s="5">
        <f t="shared" si="112"/>
        <v>9</v>
      </c>
      <c r="C272" s="1" t="s">
        <v>51</v>
      </c>
      <c r="D272" s="14">
        <v>1.1200000000000001</v>
      </c>
      <c r="E272" s="14">
        <v>0.86</v>
      </c>
      <c r="F272" s="21">
        <v>1</v>
      </c>
      <c r="G272" s="7" t="s">
        <v>66</v>
      </c>
      <c r="H272" s="14">
        <v>1.41</v>
      </c>
      <c r="I272" s="14">
        <v>1.69</v>
      </c>
      <c r="J272" s="14" t="s">
        <v>66</v>
      </c>
      <c r="K272" s="14">
        <v>0.91500000000000004</v>
      </c>
      <c r="L272" s="14" t="s">
        <v>66</v>
      </c>
      <c r="M272" s="14" t="s">
        <v>66</v>
      </c>
      <c r="N272" s="21">
        <v>0.99</v>
      </c>
      <c r="O272" s="14" t="s">
        <v>66</v>
      </c>
      <c r="P272" s="14">
        <v>1.49</v>
      </c>
      <c r="Q272" s="14">
        <v>0.93</v>
      </c>
      <c r="R272" s="24">
        <v>1.0049999999999999</v>
      </c>
      <c r="S272" s="18" t="s">
        <v>66</v>
      </c>
      <c r="T272" s="18">
        <v>1.58</v>
      </c>
      <c r="U272" s="18">
        <v>1.4850000000000001</v>
      </c>
      <c r="V272" s="18">
        <v>1.48</v>
      </c>
      <c r="W272" s="18">
        <v>1.49</v>
      </c>
      <c r="X272" s="14" t="s">
        <v>66</v>
      </c>
      <c r="CM272" s="2"/>
    </row>
    <row r="273" spans="1:91" x14ac:dyDescent="0.2">
      <c r="A273" s="2">
        <v>34971</v>
      </c>
      <c r="B273" s="5">
        <f t="shared" si="112"/>
        <v>9</v>
      </c>
      <c r="C273" s="1" t="s">
        <v>45</v>
      </c>
      <c r="D273" s="14">
        <v>1.17</v>
      </c>
      <c r="E273" s="14" t="s">
        <v>66</v>
      </c>
      <c r="F273" s="21" t="s">
        <v>66</v>
      </c>
      <c r="G273" s="7" t="s">
        <v>66</v>
      </c>
      <c r="H273" s="14" t="s">
        <v>66</v>
      </c>
      <c r="I273" s="14" t="s">
        <v>66</v>
      </c>
      <c r="J273" s="14" t="s">
        <v>66</v>
      </c>
      <c r="K273" s="14" t="s">
        <v>66</v>
      </c>
      <c r="L273" s="14" t="s">
        <v>66</v>
      </c>
      <c r="M273" s="14" t="s">
        <v>66</v>
      </c>
      <c r="N273" s="21" t="s">
        <v>66</v>
      </c>
      <c r="O273" s="14" t="s">
        <v>66</v>
      </c>
      <c r="P273" s="14" t="s">
        <v>66</v>
      </c>
      <c r="Q273" s="14" t="s">
        <v>66</v>
      </c>
      <c r="R273" s="24" t="s">
        <v>66</v>
      </c>
      <c r="S273" s="18" t="s">
        <v>66</v>
      </c>
      <c r="T273" s="18" t="s">
        <v>66</v>
      </c>
      <c r="U273" s="18" t="s">
        <v>66</v>
      </c>
      <c r="V273" s="18" t="s">
        <v>66</v>
      </c>
      <c r="W273" s="18" t="s">
        <v>66</v>
      </c>
      <c r="X273" s="14" t="s">
        <v>66</v>
      </c>
      <c r="CM273" s="2"/>
    </row>
    <row r="274" spans="1:91" x14ac:dyDescent="0.2">
      <c r="A274" s="2">
        <v>34972</v>
      </c>
      <c r="B274" s="5">
        <f t="shared" si="112"/>
        <v>9</v>
      </c>
      <c r="C274" s="1" t="s">
        <v>46</v>
      </c>
      <c r="D274" s="14">
        <v>1.17</v>
      </c>
      <c r="E274" s="14">
        <v>0.93</v>
      </c>
      <c r="F274" s="21">
        <v>1</v>
      </c>
      <c r="G274" s="7" t="s">
        <v>66</v>
      </c>
      <c r="H274" s="14" t="s">
        <v>66</v>
      </c>
      <c r="I274" s="14">
        <v>1.65</v>
      </c>
      <c r="J274" s="14" t="s">
        <v>66</v>
      </c>
      <c r="K274" s="14">
        <v>0.91500000000000004</v>
      </c>
      <c r="L274" s="14" t="s">
        <v>66</v>
      </c>
      <c r="M274" s="14" t="s">
        <v>66</v>
      </c>
      <c r="N274" s="21">
        <v>0.99</v>
      </c>
      <c r="O274" s="14" t="s">
        <v>66</v>
      </c>
      <c r="P274" s="14">
        <v>1.5049999999999999</v>
      </c>
      <c r="Q274" s="14">
        <v>0.93500000000000005</v>
      </c>
      <c r="R274" s="24">
        <v>1.0049999999999999</v>
      </c>
      <c r="S274" s="18" t="s">
        <v>66</v>
      </c>
      <c r="T274" s="18">
        <v>1.58</v>
      </c>
      <c r="U274" s="18">
        <v>1.47</v>
      </c>
      <c r="V274" s="18">
        <v>1.4850000000000001</v>
      </c>
      <c r="W274" s="18">
        <v>1.49</v>
      </c>
      <c r="X274" s="14" t="s">
        <v>66</v>
      </c>
      <c r="CM274" s="2"/>
    </row>
    <row r="275" spans="1:91" x14ac:dyDescent="0.2">
      <c r="A275" s="2">
        <v>34973</v>
      </c>
      <c r="B275" s="5">
        <f t="shared" si="112"/>
        <v>10</v>
      </c>
      <c r="C275" s="1" t="s">
        <v>47</v>
      </c>
      <c r="D275" s="14">
        <v>1.18</v>
      </c>
      <c r="E275" s="14">
        <v>0.98499999999999999</v>
      </c>
      <c r="F275" s="21">
        <v>1.04</v>
      </c>
      <c r="G275" s="7" t="s">
        <v>66</v>
      </c>
      <c r="H275" s="14" t="s">
        <v>66</v>
      </c>
      <c r="I275" s="14">
        <v>1.665</v>
      </c>
      <c r="J275" s="14" t="s">
        <v>66</v>
      </c>
      <c r="K275" s="14">
        <v>1.06</v>
      </c>
      <c r="L275" s="14" t="s">
        <v>66</v>
      </c>
      <c r="M275" s="14" t="s">
        <v>66</v>
      </c>
      <c r="N275" s="21">
        <v>1.03</v>
      </c>
      <c r="O275" s="14" t="s">
        <v>66</v>
      </c>
      <c r="P275" s="14">
        <v>1.5</v>
      </c>
      <c r="Q275" s="14">
        <v>0.93500000000000005</v>
      </c>
      <c r="R275" s="24">
        <v>1.0449999999999999</v>
      </c>
      <c r="S275" s="18" t="s">
        <v>66</v>
      </c>
      <c r="T275" s="18">
        <v>1.6</v>
      </c>
      <c r="U275" s="18">
        <v>1.5</v>
      </c>
      <c r="V275" s="18">
        <v>1.49</v>
      </c>
      <c r="W275" s="18">
        <v>1.5</v>
      </c>
      <c r="X275" s="14" t="s">
        <v>66</v>
      </c>
      <c r="CM275" s="2"/>
    </row>
    <row r="276" spans="1:91" x14ac:dyDescent="0.2">
      <c r="A276" s="2">
        <v>34974</v>
      </c>
      <c r="B276" s="5">
        <f t="shared" si="112"/>
        <v>10</v>
      </c>
      <c r="C276" s="1" t="s">
        <v>48</v>
      </c>
      <c r="D276" s="14">
        <v>1.18</v>
      </c>
      <c r="E276" s="14">
        <v>1</v>
      </c>
      <c r="F276" s="21">
        <v>1.05</v>
      </c>
      <c r="G276" s="7" t="s">
        <v>66</v>
      </c>
      <c r="H276" s="14" t="s">
        <v>66</v>
      </c>
      <c r="I276" s="14">
        <v>1.82</v>
      </c>
      <c r="J276" s="14" t="s">
        <v>66</v>
      </c>
      <c r="K276" s="14">
        <v>1.06</v>
      </c>
      <c r="L276" s="14" t="s">
        <v>66</v>
      </c>
      <c r="M276" s="14" t="s">
        <v>66</v>
      </c>
      <c r="N276" s="21">
        <v>1.03</v>
      </c>
      <c r="O276" s="14" t="s">
        <v>66</v>
      </c>
      <c r="P276" s="14">
        <v>1.58</v>
      </c>
      <c r="Q276" s="14">
        <v>0.93</v>
      </c>
      <c r="R276" s="24">
        <v>1.05</v>
      </c>
      <c r="S276" s="18" t="s">
        <v>66</v>
      </c>
      <c r="T276" s="18">
        <v>1.75</v>
      </c>
      <c r="U276" s="18">
        <v>1.54</v>
      </c>
      <c r="V276" s="18">
        <v>1.53</v>
      </c>
      <c r="W276" s="18">
        <v>1.56</v>
      </c>
      <c r="X276" s="14" t="s">
        <v>66</v>
      </c>
      <c r="CM276" s="2"/>
    </row>
    <row r="277" spans="1:91" x14ac:dyDescent="0.2">
      <c r="A277" s="2">
        <v>34975</v>
      </c>
      <c r="B277" s="5">
        <f t="shared" si="112"/>
        <v>10</v>
      </c>
      <c r="C277" s="1" t="s">
        <v>49</v>
      </c>
      <c r="D277" s="14">
        <v>1.1499999999999999</v>
      </c>
      <c r="E277" s="14">
        <v>1.01</v>
      </c>
      <c r="F277" s="21">
        <v>1.05</v>
      </c>
      <c r="G277" s="7" t="s">
        <v>66</v>
      </c>
      <c r="H277" s="14" t="s">
        <v>66</v>
      </c>
      <c r="I277" s="14">
        <v>1.93</v>
      </c>
      <c r="J277" s="14" t="s">
        <v>66</v>
      </c>
      <c r="K277" s="14">
        <v>1.03</v>
      </c>
      <c r="L277" s="14" t="s">
        <v>66</v>
      </c>
      <c r="M277" s="14" t="s">
        <v>66</v>
      </c>
      <c r="N277" s="21">
        <v>1.03</v>
      </c>
      <c r="O277" s="14" t="s">
        <v>66</v>
      </c>
      <c r="P277" s="14">
        <v>1.57</v>
      </c>
      <c r="Q277" s="14">
        <v>1.01</v>
      </c>
      <c r="R277" s="24">
        <v>1.05</v>
      </c>
      <c r="S277" s="18" t="s">
        <v>66</v>
      </c>
      <c r="T277" s="18">
        <v>1.81</v>
      </c>
      <c r="U277" s="18">
        <v>1.54</v>
      </c>
      <c r="V277" s="18">
        <v>1.52</v>
      </c>
      <c r="W277" s="18">
        <v>1.55</v>
      </c>
      <c r="X277" s="14" t="s">
        <v>66</v>
      </c>
      <c r="CM277" s="2"/>
    </row>
    <row r="278" spans="1:91" x14ac:dyDescent="0.2">
      <c r="A278" s="2">
        <v>34976</v>
      </c>
      <c r="B278" s="5">
        <f t="shared" si="112"/>
        <v>10</v>
      </c>
      <c r="C278" s="1" t="s">
        <v>50</v>
      </c>
      <c r="D278" s="14">
        <v>1.18</v>
      </c>
      <c r="E278" s="14">
        <v>1.03</v>
      </c>
      <c r="F278" s="21">
        <v>1.05</v>
      </c>
      <c r="G278" s="7" t="s">
        <v>66</v>
      </c>
      <c r="H278" s="14" t="s">
        <v>66</v>
      </c>
      <c r="I278" s="14">
        <v>1.99</v>
      </c>
      <c r="J278" s="14" t="s">
        <v>66</v>
      </c>
      <c r="K278" s="14">
        <v>1.02</v>
      </c>
      <c r="L278" s="14" t="s">
        <v>66</v>
      </c>
      <c r="M278" s="14" t="s">
        <v>66</v>
      </c>
      <c r="N278" s="21">
        <v>1.03</v>
      </c>
      <c r="O278" s="14" t="s">
        <v>66</v>
      </c>
      <c r="P278" s="14">
        <v>1.53</v>
      </c>
      <c r="Q278" s="14">
        <v>1.01</v>
      </c>
      <c r="R278" s="24">
        <v>1.05</v>
      </c>
      <c r="S278" s="18" t="s">
        <v>66</v>
      </c>
      <c r="T278" s="18">
        <v>1.74</v>
      </c>
      <c r="U278" s="18">
        <v>1.52</v>
      </c>
      <c r="V278" s="18">
        <v>1.5</v>
      </c>
      <c r="W278" s="18">
        <v>1.52</v>
      </c>
      <c r="X278" s="14" t="s">
        <v>66</v>
      </c>
      <c r="CM278" s="2"/>
    </row>
    <row r="279" spans="1:91" x14ac:dyDescent="0.2">
      <c r="A279" s="2">
        <v>34977</v>
      </c>
      <c r="B279" s="5">
        <f t="shared" si="112"/>
        <v>10</v>
      </c>
      <c r="C279" s="1" t="s">
        <v>51</v>
      </c>
      <c r="D279" s="14">
        <v>1.26</v>
      </c>
      <c r="E279" s="14">
        <v>1.01</v>
      </c>
      <c r="F279" s="21">
        <v>1.04</v>
      </c>
      <c r="G279" s="7" t="s">
        <v>66</v>
      </c>
      <c r="H279" s="14" t="s">
        <v>66</v>
      </c>
      <c r="I279" s="14">
        <v>1.81</v>
      </c>
      <c r="J279" s="14" t="s">
        <v>66</v>
      </c>
      <c r="K279" s="14">
        <v>1</v>
      </c>
      <c r="L279" s="14" t="s">
        <v>66</v>
      </c>
      <c r="M279" s="14" t="s">
        <v>66</v>
      </c>
      <c r="N279" s="21">
        <v>1.03</v>
      </c>
      <c r="O279" s="14" t="s">
        <v>66</v>
      </c>
      <c r="P279" s="14">
        <v>1.47</v>
      </c>
      <c r="Q279" s="14">
        <v>1.04</v>
      </c>
      <c r="R279" s="24">
        <v>1.05</v>
      </c>
      <c r="S279" s="18" t="s">
        <v>66</v>
      </c>
      <c r="T279" s="18">
        <v>1.64</v>
      </c>
      <c r="U279" s="18">
        <v>1.48</v>
      </c>
      <c r="V279" s="18">
        <v>1.48</v>
      </c>
      <c r="W279" s="18">
        <v>1.47</v>
      </c>
      <c r="X279" s="14" t="s">
        <v>66</v>
      </c>
      <c r="CM279" s="2"/>
    </row>
    <row r="280" spans="1:91" x14ac:dyDescent="0.2">
      <c r="A280" s="2">
        <v>34978</v>
      </c>
      <c r="B280" s="5">
        <f t="shared" si="112"/>
        <v>10</v>
      </c>
      <c r="C280" s="1" t="s">
        <v>45</v>
      </c>
      <c r="D280" s="14">
        <v>1.21</v>
      </c>
      <c r="E280" s="14">
        <v>1.01</v>
      </c>
      <c r="F280" s="21">
        <v>1.05</v>
      </c>
      <c r="G280" s="7" t="s">
        <v>66</v>
      </c>
      <c r="H280" s="14" t="s">
        <v>66</v>
      </c>
      <c r="I280" s="14">
        <v>1.76</v>
      </c>
      <c r="J280" s="14" t="s">
        <v>66</v>
      </c>
      <c r="K280" s="14">
        <v>1.02</v>
      </c>
      <c r="L280" s="14" t="s">
        <v>66</v>
      </c>
      <c r="M280" s="14" t="s">
        <v>66</v>
      </c>
      <c r="N280" s="21">
        <v>1.03</v>
      </c>
      <c r="O280" s="14" t="s">
        <v>66</v>
      </c>
      <c r="P280" s="14">
        <v>1.42</v>
      </c>
      <c r="Q280" s="14">
        <v>1.02</v>
      </c>
      <c r="R280" s="24">
        <v>1.05</v>
      </c>
      <c r="S280" s="18" t="s">
        <v>66</v>
      </c>
      <c r="T280" s="18">
        <v>1.61</v>
      </c>
      <c r="U280" s="18">
        <v>1.44</v>
      </c>
      <c r="V280" s="18">
        <v>1.43</v>
      </c>
      <c r="W280" s="18">
        <v>1.44</v>
      </c>
      <c r="X280" s="14" t="s">
        <v>66</v>
      </c>
      <c r="CM280" s="2"/>
    </row>
    <row r="281" spans="1:91" x14ac:dyDescent="0.2">
      <c r="A281" s="2">
        <v>34979</v>
      </c>
      <c r="B281" s="5">
        <f t="shared" si="112"/>
        <v>10</v>
      </c>
      <c r="C281" s="1" t="s">
        <v>46</v>
      </c>
      <c r="D281" s="14">
        <v>1.23</v>
      </c>
      <c r="E281" s="14">
        <v>1.01</v>
      </c>
      <c r="F281" s="21">
        <v>1.05</v>
      </c>
      <c r="G281" s="7" t="s">
        <v>66</v>
      </c>
      <c r="H281" s="14" t="s">
        <v>66</v>
      </c>
      <c r="I281" s="14">
        <v>1.76</v>
      </c>
      <c r="J281" s="14" t="s">
        <v>66</v>
      </c>
      <c r="K281" s="14">
        <v>1.02</v>
      </c>
      <c r="L281" s="14" t="s">
        <v>66</v>
      </c>
      <c r="M281" s="14" t="s">
        <v>66</v>
      </c>
      <c r="N281" s="21">
        <v>1.03</v>
      </c>
      <c r="O281" s="14" t="s">
        <v>66</v>
      </c>
      <c r="P281" s="14">
        <v>1.42</v>
      </c>
      <c r="Q281" s="14">
        <v>1.02</v>
      </c>
      <c r="R281" s="24">
        <v>1.05</v>
      </c>
      <c r="S281" s="18" t="s">
        <v>66</v>
      </c>
      <c r="T281" s="18">
        <v>1.61</v>
      </c>
      <c r="U281" s="18">
        <v>1.44</v>
      </c>
      <c r="V281" s="18">
        <v>1.43</v>
      </c>
      <c r="W281" s="18">
        <v>1.44</v>
      </c>
      <c r="X281" s="14" t="s">
        <v>66</v>
      </c>
      <c r="CM281" s="2"/>
    </row>
    <row r="282" spans="1:91" x14ac:dyDescent="0.2">
      <c r="A282" s="2">
        <v>34980</v>
      </c>
      <c r="B282" s="5">
        <f t="shared" si="112"/>
        <v>10</v>
      </c>
      <c r="C282" s="1" t="s">
        <v>47</v>
      </c>
      <c r="D282" s="14">
        <v>1.23</v>
      </c>
      <c r="E282" s="14">
        <v>1.01</v>
      </c>
      <c r="F282" s="21">
        <v>1.05</v>
      </c>
      <c r="G282" s="7" t="s">
        <v>66</v>
      </c>
      <c r="H282" s="14" t="s">
        <v>66</v>
      </c>
      <c r="I282" s="14">
        <v>1.76</v>
      </c>
      <c r="J282" s="14" t="s">
        <v>66</v>
      </c>
      <c r="K282" s="14">
        <v>1.02</v>
      </c>
      <c r="L282" s="14" t="s">
        <v>66</v>
      </c>
      <c r="M282" s="14" t="s">
        <v>66</v>
      </c>
      <c r="N282" s="21">
        <v>1.03</v>
      </c>
      <c r="O282" s="14" t="s">
        <v>66</v>
      </c>
      <c r="P282" s="14">
        <v>1.42</v>
      </c>
      <c r="Q282" s="14">
        <v>1.02</v>
      </c>
      <c r="R282" s="24">
        <v>1.05</v>
      </c>
      <c r="S282" s="18" t="s">
        <v>66</v>
      </c>
      <c r="T282" s="18">
        <v>1.61</v>
      </c>
      <c r="U282" s="18">
        <v>1.44</v>
      </c>
      <c r="V282" s="18">
        <v>1.43</v>
      </c>
      <c r="W282" s="18">
        <v>1.44</v>
      </c>
      <c r="X282" s="14" t="s">
        <v>66</v>
      </c>
      <c r="CM282" s="2"/>
    </row>
    <row r="283" spans="1:91" x14ac:dyDescent="0.2">
      <c r="A283" s="2">
        <v>34981</v>
      </c>
      <c r="B283" s="5">
        <f t="shared" si="112"/>
        <v>10</v>
      </c>
      <c r="C283" s="1" t="s">
        <v>48</v>
      </c>
      <c r="D283" s="14">
        <v>1.23</v>
      </c>
      <c r="E283" s="14">
        <v>1.01</v>
      </c>
      <c r="F283" s="21">
        <v>1.02</v>
      </c>
      <c r="G283" s="7" t="s">
        <v>66</v>
      </c>
      <c r="H283" s="14" t="s">
        <v>66</v>
      </c>
      <c r="I283" s="14">
        <v>1.76</v>
      </c>
      <c r="J283" s="14" t="s">
        <v>66</v>
      </c>
      <c r="K283" s="14">
        <v>1.02</v>
      </c>
      <c r="L283" s="14" t="s">
        <v>66</v>
      </c>
      <c r="M283" s="14" t="s">
        <v>66</v>
      </c>
      <c r="N283" s="21">
        <v>1.03</v>
      </c>
      <c r="O283" s="14" t="s">
        <v>66</v>
      </c>
      <c r="P283" s="14">
        <v>1.42</v>
      </c>
      <c r="Q283" s="14">
        <v>1.02</v>
      </c>
      <c r="R283" s="24">
        <v>1.05</v>
      </c>
      <c r="S283" s="18" t="s">
        <v>66</v>
      </c>
      <c r="T283" s="18">
        <v>1.61</v>
      </c>
      <c r="U283" s="18">
        <v>1.41</v>
      </c>
      <c r="V283" s="18">
        <v>1.45</v>
      </c>
      <c r="W283" s="18">
        <v>1.44</v>
      </c>
      <c r="X283" s="14" t="s">
        <v>66</v>
      </c>
      <c r="CM283" s="2"/>
    </row>
    <row r="284" spans="1:91" x14ac:dyDescent="0.2">
      <c r="A284" s="2">
        <v>34982</v>
      </c>
      <c r="B284" s="5">
        <f t="shared" si="112"/>
        <v>10</v>
      </c>
      <c r="C284" s="1" t="s">
        <v>49</v>
      </c>
      <c r="D284" s="14">
        <v>1.23</v>
      </c>
      <c r="E284" s="14">
        <v>1</v>
      </c>
      <c r="F284" s="21">
        <v>1.03</v>
      </c>
      <c r="G284" s="7" t="s">
        <v>66</v>
      </c>
      <c r="H284" s="14" t="s">
        <v>66</v>
      </c>
      <c r="I284" s="14">
        <v>1.74</v>
      </c>
      <c r="J284" s="14" t="s">
        <v>66</v>
      </c>
      <c r="K284" s="14">
        <v>1.03</v>
      </c>
      <c r="L284" s="14" t="s">
        <v>66</v>
      </c>
      <c r="M284" s="14" t="s">
        <v>66</v>
      </c>
      <c r="N284" s="21">
        <v>1.03</v>
      </c>
      <c r="O284" s="14" t="s">
        <v>66</v>
      </c>
      <c r="P284" s="14">
        <v>1.49</v>
      </c>
      <c r="Q284" s="14">
        <v>1.01</v>
      </c>
      <c r="R284" s="24">
        <v>1.05</v>
      </c>
      <c r="S284" s="18" t="s">
        <v>66</v>
      </c>
      <c r="T284" s="18">
        <v>1.63</v>
      </c>
      <c r="U284" s="18">
        <v>1.43</v>
      </c>
      <c r="V284" s="18">
        <v>1.42</v>
      </c>
      <c r="W284" s="18">
        <v>1.44</v>
      </c>
      <c r="X284" s="14" t="s">
        <v>66</v>
      </c>
      <c r="CM284" s="2"/>
    </row>
    <row r="285" spans="1:91" x14ac:dyDescent="0.2">
      <c r="A285" s="2">
        <v>34983</v>
      </c>
      <c r="B285" s="5">
        <f t="shared" si="112"/>
        <v>10</v>
      </c>
      <c r="C285" s="1" t="s">
        <v>50</v>
      </c>
      <c r="D285" s="14">
        <v>1.21</v>
      </c>
      <c r="E285" s="14">
        <v>1</v>
      </c>
      <c r="F285" s="21">
        <v>1.01</v>
      </c>
      <c r="G285" s="7" t="s">
        <v>66</v>
      </c>
      <c r="H285" s="14" t="s">
        <v>66</v>
      </c>
      <c r="I285" s="14">
        <v>1.72</v>
      </c>
      <c r="J285" s="14" t="s">
        <v>66</v>
      </c>
      <c r="K285" s="14">
        <v>1.03</v>
      </c>
      <c r="L285" s="14" t="s">
        <v>66</v>
      </c>
      <c r="M285" s="14" t="s">
        <v>66</v>
      </c>
      <c r="N285" s="21">
        <v>1.03</v>
      </c>
      <c r="O285" s="14" t="s">
        <v>66</v>
      </c>
      <c r="P285" s="14">
        <v>1.49</v>
      </c>
      <c r="Q285" s="14">
        <v>1.01</v>
      </c>
      <c r="R285" s="24">
        <v>1.04</v>
      </c>
      <c r="S285" s="18" t="s">
        <v>66</v>
      </c>
      <c r="T285" s="18">
        <v>1.61</v>
      </c>
      <c r="U285" s="18">
        <v>1.44</v>
      </c>
      <c r="V285" s="18">
        <v>1.42</v>
      </c>
      <c r="W285" s="18">
        <v>1.45</v>
      </c>
      <c r="X285" s="14" t="s">
        <v>66</v>
      </c>
      <c r="CM285" s="2"/>
    </row>
    <row r="286" spans="1:91" x14ac:dyDescent="0.2">
      <c r="A286" s="2">
        <v>34984</v>
      </c>
      <c r="B286" s="5">
        <f t="shared" si="112"/>
        <v>10</v>
      </c>
      <c r="C286" s="1" t="s">
        <v>51</v>
      </c>
      <c r="D286" s="14">
        <v>1.24</v>
      </c>
      <c r="E286" s="14">
        <v>1</v>
      </c>
      <c r="F286" s="21">
        <v>1.03</v>
      </c>
      <c r="G286" s="7" t="s">
        <v>66</v>
      </c>
      <c r="H286" s="14" t="s">
        <v>66</v>
      </c>
      <c r="I286" s="14">
        <v>1.7</v>
      </c>
      <c r="J286" s="14" t="s">
        <v>66</v>
      </c>
      <c r="K286" s="14">
        <v>1.03</v>
      </c>
      <c r="L286" s="14" t="s">
        <v>66</v>
      </c>
      <c r="M286" s="14" t="s">
        <v>66</v>
      </c>
      <c r="N286" s="21">
        <v>1.03</v>
      </c>
      <c r="O286" s="14" t="s">
        <v>66</v>
      </c>
      <c r="P286" s="14">
        <v>1.49</v>
      </c>
      <c r="Q286" s="14">
        <v>1.01</v>
      </c>
      <c r="R286" s="24">
        <v>1.04</v>
      </c>
      <c r="S286" s="18" t="s">
        <v>66</v>
      </c>
      <c r="T286" s="18">
        <v>1.61</v>
      </c>
      <c r="U286" s="18">
        <v>1.46</v>
      </c>
      <c r="V286" s="18">
        <v>1.45</v>
      </c>
      <c r="W286" s="18">
        <v>1.49</v>
      </c>
      <c r="X286" s="14" t="s">
        <v>66</v>
      </c>
      <c r="CM286" s="2"/>
    </row>
    <row r="287" spans="1:91" x14ac:dyDescent="0.2">
      <c r="A287" s="2">
        <v>34985</v>
      </c>
      <c r="B287" s="5">
        <f t="shared" si="112"/>
        <v>10</v>
      </c>
      <c r="C287" s="1" t="s">
        <v>45</v>
      </c>
      <c r="D287" s="14">
        <v>1.24</v>
      </c>
      <c r="E287" s="14">
        <v>1.01</v>
      </c>
      <c r="F287" s="21">
        <v>1.03</v>
      </c>
      <c r="G287" s="7" t="s">
        <v>66</v>
      </c>
      <c r="H287" s="14">
        <v>1.39</v>
      </c>
      <c r="I287" s="14">
        <v>1.68</v>
      </c>
      <c r="J287" s="14" t="s">
        <v>66</v>
      </c>
      <c r="K287" s="14">
        <v>1.05</v>
      </c>
      <c r="L287" s="14" t="s">
        <v>66</v>
      </c>
      <c r="M287" s="14" t="s">
        <v>66</v>
      </c>
      <c r="N287" s="21">
        <v>1.03</v>
      </c>
      <c r="O287" s="14" t="s">
        <v>66</v>
      </c>
      <c r="P287" s="14">
        <v>1.49</v>
      </c>
      <c r="Q287" s="14">
        <v>1.01</v>
      </c>
      <c r="R287" s="24">
        <v>1.04</v>
      </c>
      <c r="S287" s="18" t="s">
        <v>66</v>
      </c>
      <c r="T287" s="18">
        <v>1.62</v>
      </c>
      <c r="U287" s="18">
        <v>1.48</v>
      </c>
      <c r="V287" s="18">
        <v>1.49</v>
      </c>
      <c r="W287" s="18">
        <v>1.48</v>
      </c>
      <c r="X287" s="14" t="s">
        <v>66</v>
      </c>
      <c r="CM287" s="2"/>
    </row>
    <row r="288" spans="1:91" x14ac:dyDescent="0.2">
      <c r="A288" s="2">
        <v>34986</v>
      </c>
      <c r="B288" s="5">
        <f t="shared" si="112"/>
        <v>10</v>
      </c>
      <c r="C288" s="1" t="s">
        <v>46</v>
      </c>
      <c r="D288" s="14">
        <v>1.23</v>
      </c>
      <c r="E288" s="14">
        <v>1.01</v>
      </c>
      <c r="F288" s="21">
        <v>1.03</v>
      </c>
      <c r="G288" s="7" t="s">
        <v>66</v>
      </c>
      <c r="H288" s="14">
        <v>1.385</v>
      </c>
      <c r="I288" s="14">
        <v>1.68</v>
      </c>
      <c r="J288" s="14" t="s">
        <v>66</v>
      </c>
      <c r="K288" s="14">
        <v>1.05</v>
      </c>
      <c r="L288" s="14" t="s">
        <v>66</v>
      </c>
      <c r="M288" s="14" t="s">
        <v>66</v>
      </c>
      <c r="N288" s="21">
        <v>1.03</v>
      </c>
      <c r="O288" s="14" t="s">
        <v>66</v>
      </c>
      <c r="P288" s="14">
        <v>1.49</v>
      </c>
      <c r="Q288" s="14">
        <v>1.01</v>
      </c>
      <c r="R288" s="24">
        <v>1.04</v>
      </c>
      <c r="S288" s="18" t="s">
        <v>66</v>
      </c>
      <c r="T288" s="18">
        <v>1.62</v>
      </c>
      <c r="U288" s="18">
        <v>1.48</v>
      </c>
      <c r="V288" s="18">
        <v>1.49</v>
      </c>
      <c r="W288" s="18" t="s">
        <v>66</v>
      </c>
      <c r="X288" s="14" t="s">
        <v>66</v>
      </c>
      <c r="CM288" s="2"/>
    </row>
    <row r="289" spans="1:91" x14ac:dyDescent="0.2">
      <c r="A289" s="2">
        <v>34987</v>
      </c>
      <c r="B289" s="5">
        <f t="shared" si="112"/>
        <v>10</v>
      </c>
      <c r="C289" s="1" t="s">
        <v>47</v>
      </c>
      <c r="D289" s="14">
        <v>1.23</v>
      </c>
      <c r="E289" s="14">
        <v>1.01</v>
      </c>
      <c r="F289" s="21">
        <v>1.03</v>
      </c>
      <c r="G289" s="7" t="s">
        <v>66</v>
      </c>
      <c r="H289" s="14">
        <v>1.385</v>
      </c>
      <c r="I289" s="14">
        <v>1.68</v>
      </c>
      <c r="J289" s="14" t="s">
        <v>66</v>
      </c>
      <c r="K289" s="14">
        <v>1.05</v>
      </c>
      <c r="L289" s="14" t="s">
        <v>66</v>
      </c>
      <c r="M289" s="14" t="s">
        <v>66</v>
      </c>
      <c r="N289" s="21">
        <v>1.03</v>
      </c>
      <c r="O289" s="14" t="s">
        <v>66</v>
      </c>
      <c r="P289" s="14">
        <v>1.49</v>
      </c>
      <c r="Q289" s="14">
        <v>1.01</v>
      </c>
      <c r="R289" s="24">
        <v>1.04</v>
      </c>
      <c r="S289" s="18" t="s">
        <v>66</v>
      </c>
      <c r="T289" s="18">
        <v>1.62</v>
      </c>
      <c r="U289" s="18">
        <v>1.48</v>
      </c>
      <c r="V289" s="18">
        <v>1.49</v>
      </c>
      <c r="W289" s="18" t="s">
        <v>66</v>
      </c>
      <c r="X289" s="14" t="s">
        <v>66</v>
      </c>
      <c r="CM289" s="2"/>
    </row>
    <row r="290" spans="1:91" x14ac:dyDescent="0.2">
      <c r="A290" s="2">
        <v>34988</v>
      </c>
      <c r="B290" s="5">
        <f t="shared" si="112"/>
        <v>10</v>
      </c>
      <c r="C290" s="1" t="s">
        <v>48</v>
      </c>
      <c r="D290" s="14">
        <v>1.23</v>
      </c>
      <c r="E290" s="14">
        <v>1.01</v>
      </c>
      <c r="F290" s="21">
        <v>1.02</v>
      </c>
      <c r="G290" s="7" t="s">
        <v>66</v>
      </c>
      <c r="H290" s="14">
        <v>1.4</v>
      </c>
      <c r="I290" s="14">
        <v>1.7</v>
      </c>
      <c r="J290" s="14" t="s">
        <v>66</v>
      </c>
      <c r="K290" s="14">
        <v>1.04</v>
      </c>
      <c r="L290" s="14" t="s">
        <v>66</v>
      </c>
      <c r="M290" s="14" t="s">
        <v>66</v>
      </c>
      <c r="N290" s="21">
        <v>1.03</v>
      </c>
      <c r="O290" s="14" t="s">
        <v>66</v>
      </c>
      <c r="P290" s="14">
        <v>1.49</v>
      </c>
      <c r="Q290" s="14">
        <v>1.01</v>
      </c>
      <c r="R290" s="24">
        <v>1.04</v>
      </c>
      <c r="S290" s="18" t="s">
        <v>66</v>
      </c>
      <c r="T290" s="18">
        <v>1.62</v>
      </c>
      <c r="U290" s="18">
        <v>1.48</v>
      </c>
      <c r="V290" s="18">
        <v>1.48</v>
      </c>
      <c r="W290" s="18">
        <v>1.48</v>
      </c>
      <c r="X290" s="14" t="s">
        <v>66</v>
      </c>
      <c r="CM290" s="2"/>
    </row>
    <row r="291" spans="1:91" x14ac:dyDescent="0.2">
      <c r="A291" s="2">
        <v>34989</v>
      </c>
      <c r="B291" s="5">
        <f t="shared" si="112"/>
        <v>10</v>
      </c>
      <c r="C291" s="1" t="s">
        <v>49</v>
      </c>
      <c r="D291" s="14">
        <v>1.18</v>
      </c>
      <c r="E291" s="14">
        <v>1.02</v>
      </c>
      <c r="F291" s="21">
        <v>1.04</v>
      </c>
      <c r="G291" s="7" t="s">
        <v>66</v>
      </c>
      <c r="H291" s="14">
        <v>1.42</v>
      </c>
      <c r="I291" s="14">
        <v>1.71</v>
      </c>
      <c r="J291" s="14" t="s">
        <v>66</v>
      </c>
      <c r="K291" s="14">
        <v>1.02</v>
      </c>
      <c r="L291" s="14" t="s">
        <v>66</v>
      </c>
      <c r="M291" s="14" t="s">
        <v>66</v>
      </c>
      <c r="N291" s="21">
        <v>1.03</v>
      </c>
      <c r="O291" s="14" t="s">
        <v>66</v>
      </c>
      <c r="P291" s="14">
        <v>1.52</v>
      </c>
      <c r="Q291" s="14">
        <v>1.02</v>
      </c>
      <c r="R291" s="24">
        <v>1.04</v>
      </c>
      <c r="S291" s="18" t="s">
        <v>66</v>
      </c>
      <c r="T291" s="18">
        <v>1.63</v>
      </c>
      <c r="U291" s="18">
        <v>1.48</v>
      </c>
      <c r="V291" s="18">
        <v>1.5</v>
      </c>
      <c r="W291" s="18">
        <v>1.49</v>
      </c>
      <c r="X291" s="14" t="s">
        <v>66</v>
      </c>
      <c r="CM291" s="2"/>
    </row>
    <row r="292" spans="1:91" x14ac:dyDescent="0.2">
      <c r="A292" s="2">
        <v>34990</v>
      </c>
      <c r="B292" s="5">
        <f t="shared" si="112"/>
        <v>10</v>
      </c>
      <c r="C292" s="1" t="s">
        <v>50</v>
      </c>
      <c r="D292" s="14">
        <v>1.23</v>
      </c>
      <c r="E292" s="14">
        <v>1.01</v>
      </c>
      <c r="F292" s="21">
        <v>1.03</v>
      </c>
      <c r="G292" s="7" t="s">
        <v>66</v>
      </c>
      <c r="H292" s="14">
        <v>1.43</v>
      </c>
      <c r="I292" s="14">
        <v>1.73</v>
      </c>
      <c r="J292" s="14" t="s">
        <v>66</v>
      </c>
      <c r="K292" s="14">
        <v>1.04</v>
      </c>
      <c r="L292" s="14" t="s">
        <v>66</v>
      </c>
      <c r="M292" s="14" t="s">
        <v>66</v>
      </c>
      <c r="N292" s="21">
        <v>1.04</v>
      </c>
      <c r="O292" s="14" t="s">
        <v>66</v>
      </c>
      <c r="P292" s="14">
        <v>1.53</v>
      </c>
      <c r="Q292" s="14">
        <v>1.02</v>
      </c>
      <c r="R292" s="24">
        <v>1.04</v>
      </c>
      <c r="S292" s="18" t="s">
        <v>66</v>
      </c>
      <c r="T292" s="18">
        <v>1.64</v>
      </c>
      <c r="U292" s="18">
        <v>1.5</v>
      </c>
      <c r="V292" s="18">
        <v>1.51</v>
      </c>
      <c r="W292" s="18">
        <v>1.51</v>
      </c>
      <c r="X292" s="14" t="s">
        <v>66</v>
      </c>
      <c r="CM292" s="2"/>
    </row>
    <row r="293" spans="1:91" x14ac:dyDescent="0.2">
      <c r="A293" s="2">
        <v>34991</v>
      </c>
      <c r="B293" s="5">
        <f t="shared" si="112"/>
        <v>10</v>
      </c>
      <c r="C293" s="1" t="s">
        <v>51</v>
      </c>
      <c r="D293" s="14">
        <v>1.24</v>
      </c>
      <c r="E293" s="14">
        <v>1.02</v>
      </c>
      <c r="F293" s="21">
        <v>1.04</v>
      </c>
      <c r="G293" s="7" t="s">
        <v>66</v>
      </c>
      <c r="H293" s="14">
        <v>1.41</v>
      </c>
      <c r="I293" s="14">
        <v>1.69</v>
      </c>
      <c r="J293" s="14" t="s">
        <v>66</v>
      </c>
      <c r="K293" s="14">
        <v>1.06</v>
      </c>
      <c r="L293" s="14" t="s">
        <v>66</v>
      </c>
      <c r="M293" s="14" t="s">
        <v>66</v>
      </c>
      <c r="N293" s="21">
        <v>1.04</v>
      </c>
      <c r="O293" s="14" t="s">
        <v>66</v>
      </c>
      <c r="P293" s="14">
        <v>1.52</v>
      </c>
      <c r="Q293" s="14">
        <v>1.02</v>
      </c>
      <c r="R293" s="24">
        <v>1.04</v>
      </c>
      <c r="S293" s="18" t="s">
        <v>66</v>
      </c>
      <c r="T293" s="18">
        <v>1.63</v>
      </c>
      <c r="U293" s="18">
        <v>1.5</v>
      </c>
      <c r="V293" s="18">
        <v>1.55</v>
      </c>
      <c r="W293" s="18">
        <v>1.5</v>
      </c>
      <c r="X293" s="14" t="s">
        <v>66</v>
      </c>
      <c r="CM293" s="2"/>
    </row>
    <row r="294" spans="1:91" x14ac:dyDescent="0.2">
      <c r="A294" s="2">
        <v>34992</v>
      </c>
      <c r="B294" s="5">
        <f t="shared" si="112"/>
        <v>10</v>
      </c>
      <c r="C294" s="1" t="s">
        <v>45</v>
      </c>
      <c r="D294" s="14">
        <v>1.21</v>
      </c>
      <c r="E294" s="14">
        <v>1.04</v>
      </c>
      <c r="F294" s="21">
        <v>1.05</v>
      </c>
      <c r="G294" s="7" t="s">
        <v>66</v>
      </c>
      <c r="H294" s="14">
        <v>1.42</v>
      </c>
      <c r="I294" s="14">
        <v>1.7</v>
      </c>
      <c r="J294" s="14" t="s">
        <v>66</v>
      </c>
      <c r="K294" s="14">
        <v>1</v>
      </c>
      <c r="L294" s="14" t="s">
        <v>66</v>
      </c>
      <c r="M294" s="14" t="s">
        <v>66</v>
      </c>
      <c r="N294" s="21">
        <v>1.04</v>
      </c>
      <c r="O294" s="14" t="s">
        <v>66</v>
      </c>
      <c r="P294" s="14">
        <v>1.51</v>
      </c>
      <c r="Q294" s="14">
        <v>1.02</v>
      </c>
      <c r="R294" s="24">
        <v>1.04</v>
      </c>
      <c r="S294" s="18" t="s">
        <v>66</v>
      </c>
      <c r="T294" s="18">
        <v>1.63</v>
      </c>
      <c r="U294" s="18">
        <v>1.51</v>
      </c>
      <c r="V294" s="18">
        <v>1.53</v>
      </c>
      <c r="W294" s="18">
        <v>1.51</v>
      </c>
      <c r="X294" s="14" t="s">
        <v>66</v>
      </c>
      <c r="CM294" s="2"/>
    </row>
    <row r="295" spans="1:91" x14ac:dyDescent="0.2">
      <c r="A295" s="2">
        <v>34993</v>
      </c>
      <c r="B295" s="5">
        <f t="shared" si="112"/>
        <v>10</v>
      </c>
      <c r="C295" s="1" t="s">
        <v>46</v>
      </c>
      <c r="D295" s="14">
        <v>1.2</v>
      </c>
      <c r="E295" s="14">
        <v>1.04</v>
      </c>
      <c r="F295" s="21">
        <v>1.05</v>
      </c>
      <c r="G295" s="7" t="s">
        <v>66</v>
      </c>
      <c r="H295" s="14">
        <v>1.42</v>
      </c>
      <c r="I295" s="14">
        <v>1.7</v>
      </c>
      <c r="J295" s="14" t="s">
        <v>66</v>
      </c>
      <c r="K295" s="14">
        <v>1</v>
      </c>
      <c r="L295" s="14" t="s">
        <v>66</v>
      </c>
      <c r="M295" s="14" t="s">
        <v>66</v>
      </c>
      <c r="N295" s="21">
        <v>1.04</v>
      </c>
      <c r="O295" s="14" t="s">
        <v>66</v>
      </c>
      <c r="P295" s="14">
        <v>1.51</v>
      </c>
      <c r="Q295" s="14">
        <v>1.02</v>
      </c>
      <c r="R295" s="24">
        <v>1.04</v>
      </c>
      <c r="S295" s="18" t="s">
        <v>66</v>
      </c>
      <c r="T295" s="18">
        <v>1.63</v>
      </c>
      <c r="U295" s="18">
        <v>1.51</v>
      </c>
      <c r="V295" s="18">
        <v>1.53</v>
      </c>
      <c r="W295" s="18">
        <v>1.51</v>
      </c>
      <c r="X295" s="14" t="s">
        <v>66</v>
      </c>
      <c r="CM295" s="2"/>
    </row>
    <row r="296" spans="1:91" x14ac:dyDescent="0.2">
      <c r="A296" s="2">
        <v>34994</v>
      </c>
      <c r="B296" s="5">
        <f t="shared" si="112"/>
        <v>10</v>
      </c>
      <c r="C296" s="1" t="s">
        <v>47</v>
      </c>
      <c r="D296" s="14">
        <v>1.2</v>
      </c>
      <c r="E296" s="14">
        <v>1.04</v>
      </c>
      <c r="F296" s="21">
        <v>1.05</v>
      </c>
      <c r="G296" s="7" t="s">
        <v>66</v>
      </c>
      <c r="H296" s="14">
        <v>1.42</v>
      </c>
      <c r="I296" s="14">
        <v>1.7</v>
      </c>
      <c r="J296" s="14" t="s">
        <v>66</v>
      </c>
      <c r="K296" s="14">
        <v>1</v>
      </c>
      <c r="L296" s="14" t="s">
        <v>66</v>
      </c>
      <c r="M296" s="14" t="s">
        <v>66</v>
      </c>
      <c r="N296" s="21">
        <v>1.04</v>
      </c>
      <c r="O296" s="14" t="s">
        <v>66</v>
      </c>
      <c r="P296" s="14">
        <v>1.51</v>
      </c>
      <c r="Q296" s="14">
        <v>1.02</v>
      </c>
      <c r="R296" s="24">
        <v>1.04</v>
      </c>
      <c r="S296" s="18" t="s">
        <v>66</v>
      </c>
      <c r="T296" s="18">
        <v>1.63</v>
      </c>
      <c r="U296" s="18">
        <v>1.51</v>
      </c>
      <c r="V296" s="18">
        <v>1.53</v>
      </c>
      <c r="W296" s="18">
        <v>1.51</v>
      </c>
      <c r="X296" s="14" t="s">
        <v>66</v>
      </c>
      <c r="CM296" s="2"/>
    </row>
    <row r="297" spans="1:91" x14ac:dyDescent="0.2">
      <c r="A297" s="2">
        <v>34995</v>
      </c>
      <c r="B297" s="5">
        <f t="shared" si="112"/>
        <v>10</v>
      </c>
      <c r="C297" s="1" t="s">
        <v>48</v>
      </c>
      <c r="D297" s="14">
        <v>1.2</v>
      </c>
      <c r="E297" s="14">
        <v>1.04</v>
      </c>
      <c r="F297" s="21">
        <v>1.05</v>
      </c>
      <c r="G297" s="7" t="s">
        <v>66</v>
      </c>
      <c r="H297" s="14">
        <v>1.44</v>
      </c>
      <c r="I297" s="14">
        <v>1.73</v>
      </c>
      <c r="J297" s="14" t="s">
        <v>66</v>
      </c>
      <c r="K297" s="14">
        <v>1.03</v>
      </c>
      <c r="L297" s="14" t="s">
        <v>66</v>
      </c>
      <c r="M297" s="14" t="s">
        <v>66</v>
      </c>
      <c r="N297" s="21">
        <v>1.04</v>
      </c>
      <c r="O297" s="14" t="s">
        <v>66</v>
      </c>
      <c r="P297" s="14">
        <v>1.53</v>
      </c>
      <c r="Q297" s="14">
        <v>1.02</v>
      </c>
      <c r="R297" s="24">
        <v>1.04</v>
      </c>
      <c r="S297" s="18" t="s">
        <v>66</v>
      </c>
      <c r="T297" s="18">
        <v>1.64</v>
      </c>
      <c r="U297" s="18">
        <v>1.51</v>
      </c>
      <c r="V297" s="18">
        <v>1.55</v>
      </c>
      <c r="W297" s="18">
        <v>1.52</v>
      </c>
      <c r="X297" s="14" t="s">
        <v>66</v>
      </c>
      <c r="CM297" s="2"/>
    </row>
    <row r="298" spans="1:91" x14ac:dyDescent="0.2">
      <c r="A298" s="2">
        <v>34996</v>
      </c>
      <c r="B298" s="5">
        <f t="shared" si="112"/>
        <v>10</v>
      </c>
      <c r="C298" s="1" t="s">
        <v>49</v>
      </c>
      <c r="D298" s="14">
        <v>1.2</v>
      </c>
      <c r="E298" s="14">
        <v>1.07</v>
      </c>
      <c r="F298" s="21">
        <v>1.08</v>
      </c>
      <c r="G298" s="7" t="s">
        <v>66</v>
      </c>
      <c r="H298" s="14">
        <v>1.43</v>
      </c>
      <c r="I298" s="14">
        <v>1.73</v>
      </c>
      <c r="J298" s="14" t="s">
        <v>66</v>
      </c>
      <c r="K298" s="14">
        <v>1.03</v>
      </c>
      <c r="L298" s="14" t="s">
        <v>66</v>
      </c>
      <c r="M298" s="14" t="s">
        <v>66</v>
      </c>
      <c r="N298" s="21">
        <v>1.06</v>
      </c>
      <c r="O298" s="14" t="s">
        <v>66</v>
      </c>
      <c r="P298" s="14">
        <v>1.53</v>
      </c>
      <c r="Q298" s="14">
        <v>1.02</v>
      </c>
      <c r="R298" s="24">
        <v>1.08</v>
      </c>
      <c r="S298" s="18" t="s">
        <v>66</v>
      </c>
      <c r="T298" s="18">
        <v>1.65</v>
      </c>
      <c r="U298" s="18">
        <v>1.52</v>
      </c>
      <c r="V298" s="18">
        <v>1.54</v>
      </c>
      <c r="W298" s="18">
        <v>1.53</v>
      </c>
      <c r="X298" s="14" t="s">
        <v>66</v>
      </c>
      <c r="CM298" s="2"/>
    </row>
    <row r="299" spans="1:91" x14ac:dyDescent="0.2">
      <c r="A299" s="2">
        <v>34997</v>
      </c>
      <c r="B299" s="5">
        <f t="shared" si="112"/>
        <v>10</v>
      </c>
      <c r="C299" s="1" t="s">
        <v>50</v>
      </c>
      <c r="D299" s="14">
        <v>1.21</v>
      </c>
      <c r="E299" s="14">
        <v>1.08</v>
      </c>
      <c r="F299" s="21">
        <v>1.0900000000000001</v>
      </c>
      <c r="G299" s="7" t="s">
        <v>66</v>
      </c>
      <c r="H299" s="14">
        <v>1.45</v>
      </c>
      <c r="I299" s="14">
        <v>1.74</v>
      </c>
      <c r="J299" s="14" t="s">
        <v>66</v>
      </c>
      <c r="K299" s="14" t="s">
        <v>66</v>
      </c>
      <c r="L299" s="14" t="s">
        <v>66</v>
      </c>
      <c r="M299" s="14" t="s">
        <v>66</v>
      </c>
      <c r="N299" s="21">
        <v>1.06</v>
      </c>
      <c r="O299" s="14" t="s">
        <v>66</v>
      </c>
      <c r="P299" s="14">
        <v>1.53</v>
      </c>
      <c r="Q299" s="14">
        <v>1.01</v>
      </c>
      <c r="R299" s="24">
        <v>1.08</v>
      </c>
      <c r="S299" s="18" t="s">
        <v>66</v>
      </c>
      <c r="T299" s="18">
        <v>1.68</v>
      </c>
      <c r="U299" s="18">
        <v>1.53</v>
      </c>
      <c r="V299" s="18">
        <v>1.54</v>
      </c>
      <c r="W299" s="18">
        <v>1.53</v>
      </c>
      <c r="X299" s="14" t="s">
        <v>66</v>
      </c>
      <c r="CM299" s="2"/>
    </row>
    <row r="300" spans="1:91" x14ac:dyDescent="0.2">
      <c r="A300" s="2">
        <v>34998</v>
      </c>
      <c r="B300" s="5">
        <f t="shared" si="112"/>
        <v>10</v>
      </c>
      <c r="C300" s="1" t="s">
        <v>51</v>
      </c>
      <c r="D300" s="14">
        <v>1.21</v>
      </c>
      <c r="E300" s="14">
        <v>1.05</v>
      </c>
      <c r="F300" s="21">
        <v>1.0900000000000001</v>
      </c>
      <c r="G300" s="7" t="s">
        <v>66</v>
      </c>
      <c r="H300" s="14">
        <v>1.44</v>
      </c>
      <c r="I300" s="14">
        <v>1.73</v>
      </c>
      <c r="J300" s="14" t="s">
        <v>66</v>
      </c>
      <c r="K300" s="14" t="s">
        <v>66</v>
      </c>
      <c r="L300" s="14" t="s">
        <v>66</v>
      </c>
      <c r="M300" s="14" t="s">
        <v>66</v>
      </c>
      <c r="N300" s="21">
        <v>1.06</v>
      </c>
      <c r="O300" s="14" t="s">
        <v>66</v>
      </c>
      <c r="P300" s="14">
        <v>1.55</v>
      </c>
      <c r="Q300" s="14">
        <v>1.01</v>
      </c>
      <c r="R300" s="24">
        <v>1.08</v>
      </c>
      <c r="S300" s="18" t="s">
        <v>66</v>
      </c>
      <c r="T300" s="18">
        <v>1.66</v>
      </c>
      <c r="U300" s="18">
        <v>1.53</v>
      </c>
      <c r="V300" s="18">
        <v>1.55</v>
      </c>
      <c r="W300" s="18">
        <v>1.56</v>
      </c>
      <c r="X300" s="14" t="s">
        <v>66</v>
      </c>
      <c r="CM300" s="2"/>
    </row>
    <row r="301" spans="1:91" x14ac:dyDescent="0.2">
      <c r="A301" s="2">
        <v>34999</v>
      </c>
      <c r="B301" s="5">
        <f t="shared" si="112"/>
        <v>10</v>
      </c>
      <c r="C301" s="1" t="s">
        <v>45</v>
      </c>
      <c r="D301" s="14">
        <v>1.21</v>
      </c>
      <c r="E301" s="14">
        <v>1.05</v>
      </c>
      <c r="F301" s="21">
        <v>1.0900000000000001</v>
      </c>
      <c r="G301" s="7" t="s">
        <v>66</v>
      </c>
      <c r="H301" s="14">
        <v>1.45</v>
      </c>
      <c r="I301" s="14">
        <v>1.76</v>
      </c>
      <c r="J301" s="14" t="s">
        <v>66</v>
      </c>
      <c r="K301" s="14" t="s">
        <v>66</v>
      </c>
      <c r="L301" s="14" t="s">
        <v>66</v>
      </c>
      <c r="M301" s="14" t="s">
        <v>66</v>
      </c>
      <c r="N301" s="21">
        <v>1.06</v>
      </c>
      <c r="O301" s="14" t="s">
        <v>66</v>
      </c>
      <c r="P301" s="14">
        <v>1.55</v>
      </c>
      <c r="Q301" s="14">
        <v>1.01</v>
      </c>
      <c r="R301" s="24">
        <v>1.08</v>
      </c>
      <c r="S301" s="18" t="s">
        <v>66</v>
      </c>
      <c r="T301" s="18">
        <v>1.69</v>
      </c>
      <c r="U301" s="18">
        <v>1.54</v>
      </c>
      <c r="V301" s="18">
        <v>1.57</v>
      </c>
      <c r="W301" s="18">
        <v>1.58</v>
      </c>
      <c r="X301" s="14" t="s">
        <v>66</v>
      </c>
      <c r="CM301" s="2"/>
    </row>
    <row r="302" spans="1:91" x14ac:dyDescent="0.2">
      <c r="A302" s="2">
        <v>35000</v>
      </c>
      <c r="B302" s="5">
        <f t="shared" si="112"/>
        <v>10</v>
      </c>
      <c r="C302" s="1" t="s">
        <v>46</v>
      </c>
      <c r="D302" s="14">
        <v>1.21</v>
      </c>
      <c r="E302" s="14">
        <v>1.05</v>
      </c>
      <c r="F302" s="21">
        <v>1.0900000000000001</v>
      </c>
      <c r="G302" s="7" t="s">
        <v>66</v>
      </c>
      <c r="H302" s="14">
        <v>1.4450000000000001</v>
      </c>
      <c r="I302" s="14">
        <v>1.76</v>
      </c>
      <c r="J302" s="14" t="s">
        <v>66</v>
      </c>
      <c r="K302" s="14">
        <v>1.02</v>
      </c>
      <c r="L302" s="14" t="s">
        <v>66</v>
      </c>
      <c r="M302" s="14" t="s">
        <v>66</v>
      </c>
      <c r="N302" s="21">
        <v>1.06</v>
      </c>
      <c r="O302" s="14" t="s">
        <v>66</v>
      </c>
      <c r="P302" s="14">
        <v>1.55</v>
      </c>
      <c r="Q302" s="14">
        <v>1.01</v>
      </c>
      <c r="R302" s="24">
        <v>1.08</v>
      </c>
      <c r="S302" s="18" t="s">
        <v>66</v>
      </c>
      <c r="T302" s="18">
        <v>1.69</v>
      </c>
      <c r="U302" s="18">
        <v>1.54</v>
      </c>
      <c r="V302" s="18">
        <v>1.57</v>
      </c>
      <c r="W302" s="18">
        <v>1.58</v>
      </c>
      <c r="X302" s="14" t="s">
        <v>66</v>
      </c>
      <c r="CM302" s="2"/>
    </row>
    <row r="303" spans="1:91" x14ac:dyDescent="0.2">
      <c r="A303" s="2">
        <v>35001</v>
      </c>
      <c r="B303" s="5">
        <f t="shared" si="112"/>
        <v>10</v>
      </c>
      <c r="C303" s="1" t="s">
        <v>47</v>
      </c>
      <c r="D303" s="14">
        <v>1.21</v>
      </c>
      <c r="E303" s="14">
        <v>1.05</v>
      </c>
      <c r="F303" s="21">
        <v>1.0900000000000001</v>
      </c>
      <c r="G303" s="7" t="s">
        <v>66</v>
      </c>
      <c r="H303" s="14">
        <v>1.4450000000000001</v>
      </c>
      <c r="I303" s="14">
        <v>1.76</v>
      </c>
      <c r="J303" s="14" t="s">
        <v>66</v>
      </c>
      <c r="K303" s="14">
        <v>1.02</v>
      </c>
      <c r="L303" s="14" t="s">
        <v>66</v>
      </c>
      <c r="M303" s="14" t="s">
        <v>66</v>
      </c>
      <c r="N303" s="21">
        <v>1.06</v>
      </c>
      <c r="O303" s="14" t="s">
        <v>66</v>
      </c>
      <c r="P303" s="14">
        <v>1.55</v>
      </c>
      <c r="Q303" s="14">
        <v>1.01</v>
      </c>
      <c r="R303" s="24">
        <v>1.08</v>
      </c>
      <c r="S303" s="18" t="s">
        <v>66</v>
      </c>
      <c r="T303" s="18">
        <v>1.69</v>
      </c>
      <c r="U303" s="18">
        <v>1.54</v>
      </c>
      <c r="V303" s="18">
        <v>1.57</v>
      </c>
      <c r="W303" s="18">
        <v>1.58</v>
      </c>
      <c r="X303" s="14" t="s">
        <v>66</v>
      </c>
      <c r="CM303" s="2"/>
    </row>
    <row r="304" spans="1:91" x14ac:dyDescent="0.2">
      <c r="A304" s="2">
        <v>35002</v>
      </c>
      <c r="B304" s="5">
        <f t="shared" si="112"/>
        <v>10</v>
      </c>
      <c r="C304" s="1" t="s">
        <v>48</v>
      </c>
      <c r="D304" s="14">
        <v>1.21</v>
      </c>
      <c r="E304" s="14">
        <v>1.08</v>
      </c>
      <c r="F304" s="21">
        <v>1.0900000000000001</v>
      </c>
      <c r="G304" s="7" t="s">
        <v>66</v>
      </c>
      <c r="H304" s="14">
        <v>1.53</v>
      </c>
      <c r="I304" s="14">
        <v>1.79</v>
      </c>
      <c r="J304" s="14" t="s">
        <v>66</v>
      </c>
      <c r="K304" s="14" t="s">
        <v>66</v>
      </c>
      <c r="L304" s="14" t="s">
        <v>66</v>
      </c>
      <c r="M304" s="14" t="s">
        <v>66</v>
      </c>
      <c r="N304" s="21">
        <v>1.06</v>
      </c>
      <c r="O304" s="14" t="s">
        <v>66</v>
      </c>
      <c r="P304" s="14">
        <v>1.55</v>
      </c>
      <c r="Q304" s="14">
        <v>1.01</v>
      </c>
      <c r="R304" s="24">
        <v>1.08</v>
      </c>
      <c r="S304" s="18" t="s">
        <v>66</v>
      </c>
      <c r="T304" s="18">
        <v>1.69</v>
      </c>
      <c r="U304" s="18">
        <v>1.63</v>
      </c>
      <c r="V304" s="18">
        <v>1.63</v>
      </c>
      <c r="W304" s="18">
        <v>1.62</v>
      </c>
      <c r="X304" s="14" t="s">
        <v>66</v>
      </c>
      <c r="CM304" s="2"/>
    </row>
    <row r="305" spans="1:91" x14ac:dyDescent="0.2">
      <c r="A305" s="2">
        <v>35003</v>
      </c>
      <c r="B305" s="5">
        <f t="shared" si="112"/>
        <v>10</v>
      </c>
      <c r="C305" s="1" t="s">
        <v>49</v>
      </c>
      <c r="D305" s="14">
        <v>1.23</v>
      </c>
      <c r="E305" s="14">
        <v>1.24</v>
      </c>
      <c r="F305" s="21">
        <v>1.25</v>
      </c>
      <c r="G305" s="7" t="s">
        <v>66</v>
      </c>
      <c r="H305" s="14">
        <v>1.55</v>
      </c>
      <c r="I305" s="14">
        <v>1.78</v>
      </c>
      <c r="J305" s="14" t="s">
        <v>66</v>
      </c>
      <c r="K305" s="14" t="s">
        <v>66</v>
      </c>
      <c r="L305" s="14">
        <v>1.1499999999999999</v>
      </c>
      <c r="M305" s="14" t="s">
        <v>66</v>
      </c>
      <c r="N305" s="21">
        <v>1.25</v>
      </c>
      <c r="O305" s="14" t="s">
        <v>66</v>
      </c>
      <c r="P305" s="14">
        <v>1.65</v>
      </c>
      <c r="Q305" s="14">
        <v>1.03</v>
      </c>
      <c r="R305" s="24">
        <v>1.25</v>
      </c>
      <c r="S305" s="18" t="s">
        <v>66</v>
      </c>
      <c r="T305" s="18">
        <v>1.7</v>
      </c>
      <c r="U305" s="18">
        <v>1.62</v>
      </c>
      <c r="V305" s="18">
        <v>1.63</v>
      </c>
      <c r="W305" s="18">
        <v>1.62</v>
      </c>
      <c r="X305" s="14" t="s">
        <v>66</v>
      </c>
      <c r="CM305" s="2"/>
    </row>
    <row r="306" spans="1:91" x14ac:dyDescent="0.2">
      <c r="A306" s="2">
        <v>35004</v>
      </c>
      <c r="B306" s="5">
        <f t="shared" si="112"/>
        <v>11</v>
      </c>
      <c r="C306" s="1" t="s">
        <v>50</v>
      </c>
      <c r="D306" s="14">
        <v>1.25</v>
      </c>
      <c r="E306" s="14">
        <v>1.24</v>
      </c>
      <c r="F306" s="21">
        <v>1.25</v>
      </c>
      <c r="G306" s="7" t="s">
        <v>66</v>
      </c>
      <c r="H306" s="14">
        <v>1.58</v>
      </c>
      <c r="I306" s="14">
        <v>1.83</v>
      </c>
      <c r="J306" s="14" t="s">
        <v>66</v>
      </c>
      <c r="K306" s="14">
        <v>1.26</v>
      </c>
      <c r="L306" s="14">
        <v>1.1499999999999999</v>
      </c>
      <c r="M306" s="14" t="s">
        <v>66</v>
      </c>
      <c r="N306" s="21">
        <v>1.25</v>
      </c>
      <c r="O306" s="14" t="s">
        <v>66</v>
      </c>
      <c r="P306" s="14">
        <v>1.65</v>
      </c>
      <c r="Q306" s="14">
        <v>1.04</v>
      </c>
      <c r="R306" s="24">
        <v>1.27</v>
      </c>
      <c r="S306" s="18" t="s">
        <v>66</v>
      </c>
      <c r="T306" s="18">
        <v>1.71</v>
      </c>
      <c r="U306" s="18">
        <v>1.66</v>
      </c>
      <c r="V306" s="18">
        <v>1.69</v>
      </c>
      <c r="W306" s="18">
        <v>1.64</v>
      </c>
      <c r="X306" s="14" t="s">
        <v>66</v>
      </c>
      <c r="CM306" s="2"/>
    </row>
    <row r="307" spans="1:91" x14ac:dyDescent="0.2">
      <c r="A307" s="2">
        <v>35005</v>
      </c>
      <c r="B307" s="5">
        <f t="shared" si="112"/>
        <v>11</v>
      </c>
      <c r="C307" s="1" t="s">
        <v>51</v>
      </c>
      <c r="D307" s="14">
        <v>1.24</v>
      </c>
      <c r="E307" s="14">
        <v>1.25</v>
      </c>
      <c r="F307" s="21">
        <v>1.27</v>
      </c>
      <c r="G307" s="7" t="s">
        <v>66</v>
      </c>
      <c r="H307" s="14">
        <v>1.61</v>
      </c>
      <c r="I307" s="14">
        <v>1.82</v>
      </c>
      <c r="J307" s="14" t="s">
        <v>66</v>
      </c>
      <c r="K307" s="14">
        <v>1.26</v>
      </c>
      <c r="L307" s="14">
        <v>1.1499999999999999</v>
      </c>
      <c r="M307" s="14" t="s">
        <v>66</v>
      </c>
      <c r="N307" s="21">
        <v>1.25</v>
      </c>
      <c r="O307" s="14" t="s">
        <v>66</v>
      </c>
      <c r="P307" s="14">
        <v>1.71</v>
      </c>
      <c r="Q307" s="14">
        <v>1.05</v>
      </c>
      <c r="R307" s="24">
        <v>1.27</v>
      </c>
      <c r="S307" s="18" t="s">
        <v>66</v>
      </c>
      <c r="T307" s="18">
        <v>1.73</v>
      </c>
      <c r="U307" s="18">
        <v>1.68</v>
      </c>
      <c r="V307" s="18">
        <v>1.74</v>
      </c>
      <c r="W307" s="18">
        <v>1.68</v>
      </c>
      <c r="X307" s="14" t="s">
        <v>66</v>
      </c>
      <c r="CM307" s="2"/>
    </row>
    <row r="308" spans="1:91" x14ac:dyDescent="0.2">
      <c r="A308" s="2">
        <v>35006</v>
      </c>
      <c r="B308" s="5">
        <f t="shared" si="112"/>
        <v>11</v>
      </c>
      <c r="C308" s="1" t="s">
        <v>45</v>
      </c>
      <c r="D308" s="14">
        <v>1.19</v>
      </c>
      <c r="E308" s="14">
        <v>1.25</v>
      </c>
      <c r="F308" s="21">
        <v>1.27</v>
      </c>
      <c r="G308" s="7" t="s">
        <v>66</v>
      </c>
      <c r="H308" s="14">
        <v>1.61</v>
      </c>
      <c r="I308" s="14">
        <v>1.88</v>
      </c>
      <c r="J308" s="14" t="s">
        <v>66</v>
      </c>
      <c r="K308" s="14">
        <v>1.25</v>
      </c>
      <c r="L308" s="14">
        <v>1.1499999999999999</v>
      </c>
      <c r="M308" s="14" t="s">
        <v>66</v>
      </c>
      <c r="N308" s="21">
        <v>1.24</v>
      </c>
      <c r="O308" s="14" t="s">
        <v>66</v>
      </c>
      <c r="P308" s="14">
        <v>1.69</v>
      </c>
      <c r="Q308" s="14">
        <v>1.05</v>
      </c>
      <c r="R308" s="24">
        <v>1.27</v>
      </c>
      <c r="S308" s="18" t="s">
        <v>66</v>
      </c>
      <c r="T308" s="18">
        <v>1.77</v>
      </c>
      <c r="U308" s="18">
        <v>1.68</v>
      </c>
      <c r="V308" s="18">
        <v>1.71</v>
      </c>
      <c r="W308" s="18">
        <v>1.68</v>
      </c>
      <c r="X308" s="14" t="s">
        <v>66</v>
      </c>
      <c r="CM308" s="2"/>
    </row>
    <row r="309" spans="1:91" x14ac:dyDescent="0.2">
      <c r="A309" s="2">
        <v>35007</v>
      </c>
      <c r="B309" s="5">
        <f t="shared" si="112"/>
        <v>11</v>
      </c>
      <c r="C309" s="1" t="s">
        <v>46</v>
      </c>
      <c r="D309" s="14">
        <v>1.2</v>
      </c>
      <c r="E309" s="14">
        <v>1.25</v>
      </c>
      <c r="F309" s="21">
        <v>1.27</v>
      </c>
      <c r="G309" s="7" t="s">
        <v>66</v>
      </c>
      <c r="H309" s="14">
        <v>1.61</v>
      </c>
      <c r="I309" s="14">
        <v>1.88</v>
      </c>
      <c r="J309" s="14" t="s">
        <v>66</v>
      </c>
      <c r="K309" s="14">
        <v>1.25</v>
      </c>
      <c r="L309" s="14">
        <v>1.1499999999999999</v>
      </c>
      <c r="M309" s="14" t="s">
        <v>66</v>
      </c>
      <c r="N309" s="21">
        <v>1.24</v>
      </c>
      <c r="O309" s="14" t="s">
        <v>66</v>
      </c>
      <c r="P309" s="14">
        <v>1.69</v>
      </c>
      <c r="Q309" s="14">
        <v>1.05</v>
      </c>
      <c r="R309" s="24">
        <v>1.27</v>
      </c>
      <c r="S309" s="18" t="s">
        <v>66</v>
      </c>
      <c r="T309" s="18">
        <v>1.77</v>
      </c>
      <c r="U309" s="18">
        <v>1.68</v>
      </c>
      <c r="V309" s="18">
        <v>1.71</v>
      </c>
      <c r="W309" s="18">
        <v>1.68</v>
      </c>
      <c r="X309" s="14" t="s">
        <v>66</v>
      </c>
      <c r="CM309" s="2"/>
    </row>
    <row r="310" spans="1:91" x14ac:dyDescent="0.2">
      <c r="A310" s="2">
        <v>35008</v>
      </c>
      <c r="B310" s="5">
        <f t="shared" si="112"/>
        <v>11</v>
      </c>
      <c r="C310" s="1" t="s">
        <v>47</v>
      </c>
      <c r="D310" s="14">
        <v>1.2</v>
      </c>
      <c r="E310" s="14">
        <v>1.25</v>
      </c>
      <c r="F310" s="21">
        <v>1.27</v>
      </c>
      <c r="G310" s="7" t="s">
        <v>66</v>
      </c>
      <c r="H310" s="14">
        <v>1.61</v>
      </c>
      <c r="I310" s="14">
        <v>1.88</v>
      </c>
      <c r="J310" s="14" t="s">
        <v>66</v>
      </c>
      <c r="K310" s="14">
        <v>1.25</v>
      </c>
      <c r="L310" s="14">
        <v>1.1499999999999999</v>
      </c>
      <c r="M310" s="14" t="s">
        <v>66</v>
      </c>
      <c r="N310" s="21">
        <v>1.24</v>
      </c>
      <c r="O310" s="14" t="s">
        <v>66</v>
      </c>
      <c r="P310" s="14">
        <v>1.69</v>
      </c>
      <c r="Q310" s="14">
        <v>1.05</v>
      </c>
      <c r="R310" s="24">
        <v>1.27</v>
      </c>
      <c r="S310" s="18" t="s">
        <v>66</v>
      </c>
      <c r="T310" s="18">
        <v>1.77</v>
      </c>
      <c r="U310" s="18">
        <v>1.68</v>
      </c>
      <c r="V310" s="18">
        <v>1.71</v>
      </c>
      <c r="W310" s="18">
        <v>1.68</v>
      </c>
      <c r="X310" s="14" t="s">
        <v>66</v>
      </c>
      <c r="CM310" s="2"/>
    </row>
    <row r="311" spans="1:91" x14ac:dyDescent="0.2">
      <c r="A311" s="2">
        <v>35009</v>
      </c>
      <c r="B311" s="5">
        <f t="shared" si="112"/>
        <v>11</v>
      </c>
      <c r="C311" s="1" t="s">
        <v>48</v>
      </c>
      <c r="D311" s="14">
        <v>1.2</v>
      </c>
      <c r="E311" s="14">
        <v>1.26</v>
      </c>
      <c r="F311" s="21">
        <v>1.27</v>
      </c>
      <c r="G311" s="7" t="s">
        <v>66</v>
      </c>
      <c r="H311" s="14">
        <v>1.59</v>
      </c>
      <c r="I311" s="14">
        <v>1.86</v>
      </c>
      <c r="J311" s="14" t="s">
        <v>66</v>
      </c>
      <c r="K311" s="14">
        <v>1.25</v>
      </c>
      <c r="L311" s="14">
        <v>1.1499999999999999</v>
      </c>
      <c r="M311" s="14" t="s">
        <v>66</v>
      </c>
      <c r="N311" s="21">
        <v>1.24</v>
      </c>
      <c r="O311" s="14" t="s">
        <v>66</v>
      </c>
      <c r="P311" s="14">
        <v>1.65</v>
      </c>
      <c r="Q311" s="14">
        <v>1.0900000000000001</v>
      </c>
      <c r="R311" s="24">
        <v>1.27</v>
      </c>
      <c r="S311" s="18" t="s">
        <v>66</v>
      </c>
      <c r="T311" s="18">
        <v>1.77</v>
      </c>
      <c r="U311" s="18">
        <v>1.69</v>
      </c>
      <c r="V311" s="18">
        <v>1.72</v>
      </c>
      <c r="W311" s="18">
        <v>1.68</v>
      </c>
      <c r="X311" s="14" t="s">
        <v>66</v>
      </c>
      <c r="CM311" s="2"/>
    </row>
    <row r="312" spans="1:91" x14ac:dyDescent="0.2">
      <c r="A312" s="2">
        <v>35010</v>
      </c>
      <c r="B312" s="5">
        <f t="shared" si="112"/>
        <v>11</v>
      </c>
      <c r="C312" s="1" t="s">
        <v>49</v>
      </c>
      <c r="D312" s="14">
        <v>1.23</v>
      </c>
      <c r="E312" s="14">
        <v>1.25</v>
      </c>
      <c r="F312" s="21">
        <v>1.27</v>
      </c>
      <c r="G312" s="7" t="s">
        <v>66</v>
      </c>
      <c r="H312" s="14">
        <v>1.62</v>
      </c>
      <c r="I312" s="14">
        <v>1.85</v>
      </c>
      <c r="J312" s="14" t="s">
        <v>66</v>
      </c>
      <c r="K312" s="14">
        <v>1.25</v>
      </c>
      <c r="L312" s="14">
        <v>1.1499999999999999</v>
      </c>
      <c r="M312" s="14" t="s">
        <v>66</v>
      </c>
      <c r="N312" s="21">
        <v>1.24</v>
      </c>
      <c r="O312" s="14" t="s">
        <v>66</v>
      </c>
      <c r="P312" s="14">
        <v>1.69</v>
      </c>
      <c r="Q312" s="14">
        <v>1.1000000000000001</v>
      </c>
      <c r="R312" s="24">
        <v>1.26</v>
      </c>
      <c r="S312" s="18" t="s">
        <v>66</v>
      </c>
      <c r="T312" s="18">
        <v>1.78</v>
      </c>
      <c r="U312" s="18">
        <v>1.7</v>
      </c>
      <c r="V312" s="18">
        <v>1.74</v>
      </c>
      <c r="W312" s="18">
        <v>1.7</v>
      </c>
      <c r="X312" s="14" t="s">
        <v>66</v>
      </c>
      <c r="CM312" s="2"/>
    </row>
    <row r="313" spans="1:91" x14ac:dyDescent="0.2">
      <c r="A313" s="2">
        <v>35011</v>
      </c>
      <c r="B313" s="5">
        <f t="shared" si="112"/>
        <v>11</v>
      </c>
      <c r="C313" s="1" t="s">
        <v>50</v>
      </c>
      <c r="D313" s="14">
        <v>1.28</v>
      </c>
      <c r="E313" s="14">
        <v>1.25</v>
      </c>
      <c r="F313" s="21">
        <v>1.25</v>
      </c>
      <c r="G313" s="7" t="s">
        <v>66</v>
      </c>
      <c r="H313" s="14">
        <v>1.62</v>
      </c>
      <c r="I313" s="14">
        <v>1.91</v>
      </c>
      <c r="J313" s="14" t="s">
        <v>66</v>
      </c>
      <c r="K313" s="14">
        <v>1.24</v>
      </c>
      <c r="L313" s="14">
        <v>1.1499999999999999</v>
      </c>
      <c r="M313" s="14" t="s">
        <v>66</v>
      </c>
      <c r="N313" s="21">
        <v>1.24</v>
      </c>
      <c r="O313" s="14" t="s">
        <v>66</v>
      </c>
      <c r="P313" s="14">
        <v>1.67</v>
      </c>
      <c r="Q313" s="14">
        <v>1.1200000000000001</v>
      </c>
      <c r="R313" s="24">
        <v>1.26</v>
      </c>
      <c r="S313" s="18" t="s">
        <v>66</v>
      </c>
      <c r="T313" s="18">
        <v>1.83</v>
      </c>
      <c r="U313" s="18">
        <v>1.69</v>
      </c>
      <c r="V313" s="18">
        <v>1.71</v>
      </c>
      <c r="W313" s="18">
        <v>1.7</v>
      </c>
      <c r="X313" s="14" t="s">
        <v>66</v>
      </c>
      <c r="CM313" s="2"/>
    </row>
    <row r="314" spans="1:91" x14ac:dyDescent="0.2">
      <c r="A314" s="2">
        <v>35012</v>
      </c>
      <c r="B314" s="5">
        <f t="shared" si="112"/>
        <v>11</v>
      </c>
      <c r="C314" s="1" t="s">
        <v>51</v>
      </c>
      <c r="D314" s="14">
        <v>1.31</v>
      </c>
      <c r="E314" s="14">
        <v>1.24</v>
      </c>
      <c r="F314" s="21">
        <v>1.25</v>
      </c>
      <c r="G314" s="7" t="s">
        <v>66</v>
      </c>
      <c r="H314" s="14">
        <v>1.6</v>
      </c>
      <c r="I314" s="14">
        <v>1.92</v>
      </c>
      <c r="J314" s="14" t="s">
        <v>66</v>
      </c>
      <c r="K314" s="14">
        <v>1.25</v>
      </c>
      <c r="L314" s="14">
        <v>1.1499999999999999</v>
      </c>
      <c r="M314" s="14" t="s">
        <v>66</v>
      </c>
      <c r="N314" s="21">
        <v>1.23</v>
      </c>
      <c r="O314" s="14" t="s">
        <v>66</v>
      </c>
      <c r="P314" s="14">
        <v>1.66</v>
      </c>
      <c r="Q314" s="14">
        <v>1.1200000000000001</v>
      </c>
      <c r="R314" s="24">
        <v>1.26</v>
      </c>
      <c r="S314" s="18" t="s">
        <v>66</v>
      </c>
      <c r="T314" s="18">
        <v>1.79</v>
      </c>
      <c r="U314" s="18">
        <v>1.7</v>
      </c>
      <c r="V314" s="18">
        <v>1.72</v>
      </c>
      <c r="W314" s="18">
        <v>1.7</v>
      </c>
      <c r="X314" s="14" t="s">
        <v>66</v>
      </c>
      <c r="CM314" s="2"/>
    </row>
    <row r="315" spans="1:91" x14ac:dyDescent="0.2">
      <c r="A315" s="2">
        <v>35013</v>
      </c>
      <c r="B315" s="5">
        <f t="shared" si="112"/>
        <v>11</v>
      </c>
      <c r="C315" s="1" t="s">
        <v>45</v>
      </c>
      <c r="D315" s="14">
        <v>1.3</v>
      </c>
      <c r="E315" s="14">
        <v>1.23</v>
      </c>
      <c r="F315" s="21">
        <v>1.23</v>
      </c>
      <c r="G315" s="7" t="s">
        <v>66</v>
      </c>
      <c r="H315" s="14">
        <v>1.59</v>
      </c>
      <c r="I315" s="14">
        <v>1.93</v>
      </c>
      <c r="J315" s="14" t="s">
        <v>66</v>
      </c>
      <c r="K315" s="14">
        <v>1.25</v>
      </c>
      <c r="L315" s="14">
        <v>1.1499999999999999</v>
      </c>
      <c r="M315" s="14" t="s">
        <v>66</v>
      </c>
      <c r="N315" s="21">
        <v>1.24</v>
      </c>
      <c r="O315" s="14" t="s">
        <v>66</v>
      </c>
      <c r="P315" s="14">
        <v>1.66</v>
      </c>
      <c r="Q315" s="14">
        <v>1.1200000000000001</v>
      </c>
      <c r="R315" s="24">
        <v>1.26</v>
      </c>
      <c r="S315" s="18" t="s">
        <v>66</v>
      </c>
      <c r="T315" s="18">
        <v>1.78</v>
      </c>
      <c r="U315" s="18">
        <v>1.7</v>
      </c>
      <c r="V315" s="18">
        <v>1.73</v>
      </c>
      <c r="W315" s="18">
        <v>1.7</v>
      </c>
      <c r="X315" s="14" t="s">
        <v>66</v>
      </c>
      <c r="CM315" s="2"/>
    </row>
    <row r="316" spans="1:91" x14ac:dyDescent="0.2">
      <c r="A316" s="2">
        <v>35014</v>
      </c>
      <c r="B316" s="5">
        <f t="shared" si="112"/>
        <v>11</v>
      </c>
      <c r="C316" s="1" t="s">
        <v>46</v>
      </c>
      <c r="D316" s="14">
        <v>1.3</v>
      </c>
      <c r="E316" s="14">
        <v>1.23</v>
      </c>
      <c r="F316" s="21">
        <v>1.23</v>
      </c>
      <c r="G316" s="7" t="s">
        <v>66</v>
      </c>
      <c r="H316" s="14">
        <v>1.59</v>
      </c>
      <c r="I316" s="14">
        <v>1.93</v>
      </c>
      <c r="J316" s="14" t="s">
        <v>66</v>
      </c>
      <c r="K316" s="14">
        <v>1.25</v>
      </c>
      <c r="L316" s="14">
        <v>1.1499999999999999</v>
      </c>
      <c r="M316" s="14" t="s">
        <v>66</v>
      </c>
      <c r="N316" s="21">
        <v>1.24</v>
      </c>
      <c r="O316" s="14" t="s">
        <v>66</v>
      </c>
      <c r="P316" s="14">
        <v>1.66</v>
      </c>
      <c r="Q316" s="14">
        <v>1.1200000000000001</v>
      </c>
      <c r="R316" s="24">
        <v>1.26</v>
      </c>
      <c r="S316" s="18" t="s">
        <v>66</v>
      </c>
      <c r="T316" s="18">
        <v>1.78</v>
      </c>
      <c r="U316" s="18">
        <v>1.7</v>
      </c>
      <c r="V316" s="18">
        <v>1.73</v>
      </c>
      <c r="W316" s="18">
        <v>1.7</v>
      </c>
      <c r="X316" s="14" t="s">
        <v>66</v>
      </c>
      <c r="CM316" s="2"/>
    </row>
    <row r="317" spans="1:91" x14ac:dyDescent="0.2">
      <c r="A317" s="2">
        <v>35015</v>
      </c>
      <c r="B317" s="5">
        <f t="shared" si="112"/>
        <v>11</v>
      </c>
      <c r="C317" s="1" t="s">
        <v>47</v>
      </c>
      <c r="D317" s="14">
        <v>1.3</v>
      </c>
      <c r="E317" s="14">
        <v>1.23</v>
      </c>
      <c r="F317" s="21">
        <v>1.23</v>
      </c>
      <c r="G317" s="7" t="s">
        <v>66</v>
      </c>
      <c r="H317" s="14">
        <v>1.59</v>
      </c>
      <c r="I317" s="14">
        <v>1.93</v>
      </c>
      <c r="J317" s="14" t="s">
        <v>66</v>
      </c>
      <c r="K317" s="14">
        <v>1.25</v>
      </c>
      <c r="L317" s="14">
        <v>1.1499999999999999</v>
      </c>
      <c r="M317" s="14" t="s">
        <v>66</v>
      </c>
      <c r="N317" s="21">
        <v>1.24</v>
      </c>
      <c r="O317" s="14" t="s">
        <v>66</v>
      </c>
      <c r="P317" s="14">
        <v>1.66</v>
      </c>
      <c r="Q317" s="14">
        <v>1.1200000000000001</v>
      </c>
      <c r="R317" s="24">
        <v>1.26</v>
      </c>
      <c r="S317" s="18" t="s">
        <v>66</v>
      </c>
      <c r="T317" s="18">
        <v>1.78</v>
      </c>
      <c r="U317" s="18">
        <v>1.7</v>
      </c>
      <c r="V317" s="18">
        <v>1.73</v>
      </c>
      <c r="W317" s="18">
        <v>1.7</v>
      </c>
      <c r="X317" s="14" t="s">
        <v>66</v>
      </c>
      <c r="CM317" s="2"/>
    </row>
    <row r="318" spans="1:91" x14ac:dyDescent="0.2">
      <c r="A318" s="2">
        <v>35016</v>
      </c>
      <c r="B318" s="5">
        <f t="shared" si="112"/>
        <v>11</v>
      </c>
      <c r="C318" s="1" t="s">
        <v>48</v>
      </c>
      <c r="D318" s="14">
        <v>1.3</v>
      </c>
      <c r="E318" s="14">
        <v>1.17</v>
      </c>
      <c r="F318" s="21">
        <v>1.23</v>
      </c>
      <c r="G318" s="7" t="s">
        <v>66</v>
      </c>
      <c r="H318" s="14">
        <v>1.64</v>
      </c>
      <c r="I318" s="14">
        <v>2</v>
      </c>
      <c r="J318" s="14" t="s">
        <v>66</v>
      </c>
      <c r="K318" s="14">
        <v>1.1599999999999999</v>
      </c>
      <c r="L318" s="14">
        <v>1.1499999999999999</v>
      </c>
      <c r="M318" s="14" t="s">
        <v>66</v>
      </c>
      <c r="N318" s="21">
        <v>1.24</v>
      </c>
      <c r="O318" s="14" t="s">
        <v>66</v>
      </c>
      <c r="P318" s="14">
        <v>1.72</v>
      </c>
      <c r="Q318" s="14">
        <v>1.1200000000000001</v>
      </c>
      <c r="R318" s="24">
        <v>1.26</v>
      </c>
      <c r="S318" s="18" t="s">
        <v>66</v>
      </c>
      <c r="T318" s="18">
        <v>1.86</v>
      </c>
      <c r="U318" s="18">
        <v>1.74</v>
      </c>
      <c r="V318" s="18">
        <v>1.83</v>
      </c>
      <c r="W318" s="18">
        <v>1.75</v>
      </c>
      <c r="X318" s="14" t="s">
        <v>66</v>
      </c>
      <c r="CM318" s="2"/>
    </row>
    <row r="319" spans="1:91" x14ac:dyDescent="0.2">
      <c r="A319" s="2">
        <v>35017</v>
      </c>
      <c r="B319" s="5">
        <f t="shared" si="112"/>
        <v>11</v>
      </c>
      <c r="C319" s="1" t="s">
        <v>49</v>
      </c>
      <c r="D319" s="14">
        <v>1.28</v>
      </c>
      <c r="E319" s="14">
        <v>1.08</v>
      </c>
      <c r="F319" s="21">
        <v>1.2</v>
      </c>
      <c r="G319" s="7" t="s">
        <v>66</v>
      </c>
      <c r="H319" s="14">
        <v>1.63</v>
      </c>
      <c r="I319" s="14">
        <v>2.0299999999999998</v>
      </c>
      <c r="J319" s="14" t="s">
        <v>66</v>
      </c>
      <c r="K319" s="14">
        <v>1.1000000000000001</v>
      </c>
      <c r="L319" s="14">
        <v>1.1499999999999999</v>
      </c>
      <c r="M319" s="14" t="s">
        <v>66</v>
      </c>
      <c r="N319" s="21">
        <v>1.18</v>
      </c>
      <c r="O319" s="14" t="s">
        <v>66</v>
      </c>
      <c r="P319" s="14">
        <v>1.7</v>
      </c>
      <c r="Q319" s="14">
        <v>1.03</v>
      </c>
      <c r="R319" s="24">
        <v>1.1599999999999999</v>
      </c>
      <c r="S319" s="18" t="s">
        <v>66</v>
      </c>
      <c r="T319" s="18">
        <v>1.86</v>
      </c>
      <c r="U319" s="18">
        <v>1.75</v>
      </c>
      <c r="V319" s="18">
        <v>1.81</v>
      </c>
      <c r="W319" s="18">
        <v>1.77</v>
      </c>
      <c r="X319" s="14" t="s">
        <v>66</v>
      </c>
      <c r="CM319" s="2"/>
    </row>
    <row r="320" spans="1:91" x14ac:dyDescent="0.2">
      <c r="A320" s="2">
        <v>35018</v>
      </c>
      <c r="B320" s="5">
        <f t="shared" si="112"/>
        <v>11</v>
      </c>
      <c r="C320" s="1" t="s">
        <v>50</v>
      </c>
      <c r="D320" s="14">
        <v>1.19</v>
      </c>
      <c r="E320" s="14">
        <v>1.03</v>
      </c>
      <c r="F320" s="21">
        <v>1.2</v>
      </c>
      <c r="G320" s="7" t="s">
        <v>66</v>
      </c>
      <c r="H320" s="14">
        <v>1.59</v>
      </c>
      <c r="I320" s="14">
        <v>2.0099999999999998</v>
      </c>
      <c r="J320" s="14" t="s">
        <v>66</v>
      </c>
      <c r="K320" s="14">
        <v>1.05</v>
      </c>
      <c r="L320" s="14">
        <v>1.1499999999999999</v>
      </c>
      <c r="M320" s="14" t="s">
        <v>66</v>
      </c>
      <c r="N320" s="21">
        <v>1.2</v>
      </c>
      <c r="O320" s="14" t="s">
        <v>66</v>
      </c>
      <c r="P320" s="14">
        <v>1.69</v>
      </c>
      <c r="Q320" s="14">
        <v>0.99</v>
      </c>
      <c r="R320" s="24">
        <v>1.1599999999999999</v>
      </c>
      <c r="S320" s="18" t="s">
        <v>66</v>
      </c>
      <c r="T320" s="18">
        <v>1.84</v>
      </c>
      <c r="U320" s="18">
        <v>1.71</v>
      </c>
      <c r="V320" s="18">
        <v>1.73</v>
      </c>
      <c r="W320" s="18">
        <v>1.73</v>
      </c>
      <c r="X320" s="14" t="s">
        <v>66</v>
      </c>
      <c r="CM320" s="2"/>
    </row>
    <row r="321" spans="1:91" x14ac:dyDescent="0.2">
      <c r="A321" s="2">
        <v>35019</v>
      </c>
      <c r="B321" s="5">
        <f t="shared" si="112"/>
        <v>11</v>
      </c>
      <c r="C321" s="1" t="s">
        <v>51</v>
      </c>
      <c r="D321" s="14">
        <v>1.19</v>
      </c>
      <c r="E321" s="14">
        <v>0.99</v>
      </c>
      <c r="F321" s="21">
        <v>1.1299999999999999</v>
      </c>
      <c r="G321" s="7" t="s">
        <v>66</v>
      </c>
      <c r="H321" s="14">
        <v>1.57</v>
      </c>
      <c r="I321" s="14">
        <v>2.0499999999999998</v>
      </c>
      <c r="J321" s="14" t="s">
        <v>66</v>
      </c>
      <c r="K321" s="14">
        <v>1.03</v>
      </c>
      <c r="L321" s="14">
        <v>1.1499999999999999</v>
      </c>
      <c r="M321" s="14" t="s">
        <v>66</v>
      </c>
      <c r="N321" s="21">
        <v>1.17</v>
      </c>
      <c r="O321" s="14" t="s">
        <v>66</v>
      </c>
      <c r="P321" s="14">
        <v>1.67</v>
      </c>
      <c r="Q321" s="14">
        <v>0.99</v>
      </c>
      <c r="R321" s="24">
        <v>1.1599999999999999</v>
      </c>
      <c r="S321" s="18" t="s">
        <v>66</v>
      </c>
      <c r="T321" s="18">
        <v>1.84</v>
      </c>
      <c r="U321" s="18">
        <v>1.7</v>
      </c>
      <c r="V321" s="18">
        <v>1.72</v>
      </c>
      <c r="W321" s="18">
        <v>1.73</v>
      </c>
      <c r="X321" s="14" t="s">
        <v>66</v>
      </c>
      <c r="CM321" s="2"/>
    </row>
    <row r="322" spans="1:91" x14ac:dyDescent="0.2">
      <c r="A322" s="2">
        <v>35020</v>
      </c>
      <c r="B322" s="5">
        <f t="shared" si="112"/>
        <v>11</v>
      </c>
      <c r="C322" s="1" t="s">
        <v>45</v>
      </c>
      <c r="D322" s="14">
        <v>1.21</v>
      </c>
      <c r="E322" s="14">
        <v>0.98</v>
      </c>
      <c r="F322" s="21">
        <v>1.08</v>
      </c>
      <c r="G322" s="7" t="s">
        <v>66</v>
      </c>
      <c r="H322" s="14">
        <v>1.55</v>
      </c>
      <c r="I322" s="14">
        <v>2.11</v>
      </c>
      <c r="J322" s="14" t="s">
        <v>66</v>
      </c>
      <c r="K322" s="14">
        <v>0.97</v>
      </c>
      <c r="L322" s="14">
        <v>1.1499999999999999</v>
      </c>
      <c r="M322" s="14" t="s">
        <v>66</v>
      </c>
      <c r="N322" s="21">
        <v>1.05</v>
      </c>
      <c r="O322" s="14" t="s">
        <v>66</v>
      </c>
      <c r="P322" s="14">
        <v>1.66</v>
      </c>
      <c r="Q322" s="14">
        <v>0.98</v>
      </c>
      <c r="R322" s="24">
        <v>1.1299999999999999</v>
      </c>
      <c r="S322" s="18" t="s">
        <v>66</v>
      </c>
      <c r="T322" s="18">
        <v>1.85</v>
      </c>
      <c r="U322" s="18">
        <v>1.7</v>
      </c>
      <c r="V322" s="18">
        <v>1.67</v>
      </c>
      <c r="W322" s="18">
        <v>1.71</v>
      </c>
      <c r="X322" s="14" t="s">
        <v>66</v>
      </c>
      <c r="CM322" s="2"/>
    </row>
    <row r="323" spans="1:91" x14ac:dyDescent="0.2">
      <c r="A323" s="2">
        <v>35021</v>
      </c>
      <c r="B323" s="5">
        <f t="shared" ref="B323:B386" si="113">IF(A323&lt;&gt;"",MONTH(A323),0)</f>
        <v>11</v>
      </c>
      <c r="C323" s="1" t="s">
        <v>46</v>
      </c>
      <c r="D323" s="14">
        <v>1.23</v>
      </c>
      <c r="E323" s="14">
        <v>0.98</v>
      </c>
      <c r="F323" s="21">
        <v>1.08</v>
      </c>
      <c r="G323" s="7" t="s">
        <v>66</v>
      </c>
      <c r="H323" s="14">
        <v>1.55</v>
      </c>
      <c r="I323" s="14">
        <v>2.11</v>
      </c>
      <c r="J323" s="14" t="s">
        <v>66</v>
      </c>
      <c r="K323" s="14">
        <v>0.97</v>
      </c>
      <c r="L323" s="14">
        <v>1.1499999999999999</v>
      </c>
      <c r="M323" s="14" t="s">
        <v>66</v>
      </c>
      <c r="N323" s="21">
        <v>1.05</v>
      </c>
      <c r="O323" s="14" t="s">
        <v>66</v>
      </c>
      <c r="P323" s="14">
        <v>1.66</v>
      </c>
      <c r="Q323" s="14">
        <v>0.98</v>
      </c>
      <c r="R323" s="24">
        <v>1.1299999999999999</v>
      </c>
      <c r="S323" s="18" t="s">
        <v>66</v>
      </c>
      <c r="T323" s="18">
        <v>1.85</v>
      </c>
      <c r="U323" s="18">
        <v>1.7</v>
      </c>
      <c r="V323" s="18">
        <v>1.67</v>
      </c>
      <c r="W323" s="18">
        <v>1.71</v>
      </c>
      <c r="X323" s="14" t="s">
        <v>66</v>
      </c>
      <c r="CM323" s="2"/>
    </row>
    <row r="324" spans="1:91" x14ac:dyDescent="0.2">
      <c r="A324" s="2">
        <v>35022</v>
      </c>
      <c r="B324" s="5">
        <f t="shared" si="113"/>
        <v>11</v>
      </c>
      <c r="C324" s="1" t="s">
        <v>47</v>
      </c>
      <c r="D324" s="14">
        <v>1.23</v>
      </c>
      <c r="E324" s="14">
        <v>0.98</v>
      </c>
      <c r="F324" s="21">
        <v>1.08</v>
      </c>
      <c r="G324" s="7" t="s">
        <v>66</v>
      </c>
      <c r="H324" s="14">
        <v>1.55</v>
      </c>
      <c r="I324" s="14">
        <v>2.11</v>
      </c>
      <c r="J324" s="14" t="s">
        <v>66</v>
      </c>
      <c r="K324" s="14">
        <v>0.97</v>
      </c>
      <c r="L324" s="14">
        <v>1.1499999999999999</v>
      </c>
      <c r="M324" s="14" t="s">
        <v>66</v>
      </c>
      <c r="N324" s="21">
        <v>1.05</v>
      </c>
      <c r="O324" s="14" t="s">
        <v>66</v>
      </c>
      <c r="P324" s="14">
        <v>1.66</v>
      </c>
      <c r="Q324" s="14">
        <v>0.98</v>
      </c>
      <c r="R324" s="24">
        <v>1.1299999999999999</v>
      </c>
      <c r="S324" s="18" t="s">
        <v>66</v>
      </c>
      <c r="T324" s="18">
        <v>1.85</v>
      </c>
      <c r="U324" s="18">
        <v>1.7</v>
      </c>
      <c r="V324" s="18">
        <v>1.67</v>
      </c>
      <c r="W324" s="18">
        <v>1.71</v>
      </c>
      <c r="X324" s="14" t="s">
        <v>66</v>
      </c>
      <c r="CM324" s="2"/>
    </row>
    <row r="325" spans="1:91" x14ac:dyDescent="0.2">
      <c r="A325" s="2">
        <v>35023</v>
      </c>
      <c r="B325" s="5">
        <f t="shared" si="113"/>
        <v>11</v>
      </c>
      <c r="C325" s="1" t="s">
        <v>48</v>
      </c>
      <c r="D325" s="14">
        <v>1.23</v>
      </c>
      <c r="E325" s="14">
        <v>0.97</v>
      </c>
      <c r="F325" s="21">
        <v>1.1100000000000001</v>
      </c>
      <c r="G325" s="7" t="s">
        <v>66</v>
      </c>
      <c r="H325" s="14">
        <v>1.62</v>
      </c>
      <c r="I325" s="14">
        <v>2.2200000000000002</v>
      </c>
      <c r="J325" s="14" t="s">
        <v>66</v>
      </c>
      <c r="K325" s="14">
        <v>0.99</v>
      </c>
      <c r="L325" s="14">
        <v>1.01</v>
      </c>
      <c r="M325" s="14" t="s">
        <v>66</v>
      </c>
      <c r="N325" s="21">
        <v>1.1000000000000001</v>
      </c>
      <c r="O325" s="14" t="s">
        <v>66</v>
      </c>
      <c r="P325" s="14">
        <v>1.71</v>
      </c>
      <c r="Q325" s="14">
        <v>0.98</v>
      </c>
      <c r="R325" s="24">
        <v>1.1200000000000001</v>
      </c>
      <c r="S325" s="18" t="s">
        <v>66</v>
      </c>
      <c r="T325" s="18">
        <v>1.95</v>
      </c>
      <c r="U325" s="18">
        <v>1.73</v>
      </c>
      <c r="V325" s="18">
        <v>1.73</v>
      </c>
      <c r="W325" s="18">
        <v>1.74</v>
      </c>
      <c r="X325" s="14" t="s">
        <v>66</v>
      </c>
      <c r="CM325" s="2"/>
    </row>
    <row r="326" spans="1:91" x14ac:dyDescent="0.2">
      <c r="A326" s="2">
        <v>35024</v>
      </c>
      <c r="B326" s="5">
        <f t="shared" si="113"/>
        <v>11</v>
      </c>
      <c r="C326" s="1" t="s">
        <v>49</v>
      </c>
      <c r="D326" s="14">
        <v>1.23</v>
      </c>
      <c r="E326" s="14">
        <v>0.99</v>
      </c>
      <c r="F326" s="21">
        <v>1.1100000000000001</v>
      </c>
      <c r="G326" s="7" t="s">
        <v>66</v>
      </c>
      <c r="H326" s="14">
        <v>1.61</v>
      </c>
      <c r="I326" s="14">
        <v>2.23</v>
      </c>
      <c r="J326" s="14" t="s">
        <v>66</v>
      </c>
      <c r="K326" s="14">
        <v>0.99</v>
      </c>
      <c r="L326" s="14">
        <v>1.01</v>
      </c>
      <c r="M326" s="14" t="s">
        <v>66</v>
      </c>
      <c r="N326" s="21">
        <v>1.07</v>
      </c>
      <c r="O326" s="14" t="s">
        <v>66</v>
      </c>
      <c r="P326" s="14">
        <v>1.7</v>
      </c>
      <c r="Q326" s="14">
        <v>0.98</v>
      </c>
      <c r="R326" s="24">
        <v>1.1399999999999999</v>
      </c>
      <c r="S326" s="18" t="s">
        <v>66</v>
      </c>
      <c r="T326" s="18">
        <v>1.93</v>
      </c>
      <c r="U326" s="18">
        <v>1.74</v>
      </c>
      <c r="V326" s="18">
        <v>1.72</v>
      </c>
      <c r="W326" s="18">
        <v>1.74</v>
      </c>
      <c r="X326" s="14" t="s">
        <v>66</v>
      </c>
      <c r="CM326" s="2"/>
    </row>
    <row r="327" spans="1:91" x14ac:dyDescent="0.2">
      <c r="A327" s="2">
        <v>35025</v>
      </c>
      <c r="B327" s="5">
        <f t="shared" si="113"/>
        <v>11</v>
      </c>
      <c r="C327" s="1" t="s">
        <v>50</v>
      </c>
      <c r="D327" s="14">
        <v>1.23</v>
      </c>
      <c r="E327" s="14">
        <v>0.97</v>
      </c>
      <c r="F327" s="21">
        <v>1.06</v>
      </c>
      <c r="G327" s="7" t="s">
        <v>66</v>
      </c>
      <c r="H327" s="14">
        <v>1.59</v>
      </c>
      <c r="I327" s="14">
        <v>2.2599999999999998</v>
      </c>
      <c r="J327" s="14" t="s">
        <v>66</v>
      </c>
      <c r="K327" s="14">
        <v>0.99</v>
      </c>
      <c r="L327" s="14">
        <v>1.01</v>
      </c>
      <c r="M327" s="14" t="s">
        <v>66</v>
      </c>
      <c r="N327" s="21">
        <v>1.07</v>
      </c>
      <c r="O327" s="14" t="s">
        <v>66</v>
      </c>
      <c r="P327" s="14">
        <v>1.61</v>
      </c>
      <c r="Q327" s="14">
        <v>0.98</v>
      </c>
      <c r="R327" s="24">
        <v>1.1399999999999999</v>
      </c>
      <c r="S327" s="18" t="s">
        <v>66</v>
      </c>
      <c r="T327" s="18">
        <v>1.94</v>
      </c>
      <c r="U327" s="18">
        <v>1.71</v>
      </c>
      <c r="V327" s="18">
        <v>1.72</v>
      </c>
      <c r="W327" s="18">
        <v>1.73</v>
      </c>
      <c r="X327" s="14" t="s">
        <v>66</v>
      </c>
      <c r="CM327" s="2"/>
    </row>
    <row r="328" spans="1:91" x14ac:dyDescent="0.2">
      <c r="A328" s="2">
        <v>35026</v>
      </c>
      <c r="B328" s="5">
        <f t="shared" si="113"/>
        <v>11</v>
      </c>
      <c r="C328" s="1" t="s">
        <v>51</v>
      </c>
      <c r="D328" s="14">
        <v>1.23</v>
      </c>
      <c r="E328" s="14" t="s">
        <v>66</v>
      </c>
      <c r="F328" s="21" t="s">
        <v>66</v>
      </c>
      <c r="G328" s="7" t="s">
        <v>66</v>
      </c>
      <c r="H328" s="14" t="s">
        <v>66</v>
      </c>
      <c r="I328" s="14" t="s">
        <v>66</v>
      </c>
      <c r="J328" s="14" t="s">
        <v>66</v>
      </c>
      <c r="K328" s="14" t="s">
        <v>66</v>
      </c>
      <c r="L328" s="14" t="s">
        <v>66</v>
      </c>
      <c r="M328" s="14" t="s">
        <v>66</v>
      </c>
      <c r="N328" s="21" t="s">
        <v>66</v>
      </c>
      <c r="O328" s="14" t="s">
        <v>66</v>
      </c>
      <c r="P328" s="14" t="s">
        <v>66</v>
      </c>
      <c r="Q328" s="14" t="s">
        <v>66</v>
      </c>
      <c r="R328" s="24" t="s">
        <v>66</v>
      </c>
      <c r="S328" s="18" t="s">
        <v>66</v>
      </c>
      <c r="T328" s="18" t="s">
        <v>66</v>
      </c>
      <c r="U328" s="18" t="s">
        <v>66</v>
      </c>
      <c r="V328" s="18" t="s">
        <v>66</v>
      </c>
      <c r="W328" s="18" t="s">
        <v>66</v>
      </c>
      <c r="X328" s="14" t="s">
        <v>66</v>
      </c>
      <c r="CM328" s="2"/>
    </row>
    <row r="329" spans="1:91" x14ac:dyDescent="0.2">
      <c r="A329" s="2">
        <v>35027</v>
      </c>
      <c r="B329" s="5">
        <f t="shared" si="113"/>
        <v>11</v>
      </c>
      <c r="C329" s="1" t="s">
        <v>45</v>
      </c>
      <c r="D329" s="14">
        <v>1.23</v>
      </c>
      <c r="E329" s="14" t="s">
        <v>66</v>
      </c>
      <c r="F329" s="21" t="s">
        <v>66</v>
      </c>
      <c r="G329" s="7" t="s">
        <v>66</v>
      </c>
      <c r="H329" s="14" t="s">
        <v>66</v>
      </c>
      <c r="I329" s="14" t="s">
        <v>66</v>
      </c>
      <c r="J329" s="14" t="s">
        <v>66</v>
      </c>
      <c r="K329" s="14" t="s">
        <v>66</v>
      </c>
      <c r="L329" s="14" t="s">
        <v>66</v>
      </c>
      <c r="M329" s="14" t="s">
        <v>66</v>
      </c>
      <c r="N329" s="21" t="s">
        <v>66</v>
      </c>
      <c r="O329" s="14" t="s">
        <v>66</v>
      </c>
      <c r="P329" s="14" t="s">
        <v>66</v>
      </c>
      <c r="Q329" s="14" t="s">
        <v>66</v>
      </c>
      <c r="R329" s="24" t="s">
        <v>66</v>
      </c>
      <c r="S329" s="18" t="s">
        <v>66</v>
      </c>
      <c r="T329" s="18" t="s">
        <v>66</v>
      </c>
      <c r="U329" s="18" t="s">
        <v>66</v>
      </c>
      <c r="V329" s="18" t="s">
        <v>66</v>
      </c>
      <c r="W329" s="18" t="s">
        <v>66</v>
      </c>
      <c r="X329" s="14" t="s">
        <v>66</v>
      </c>
      <c r="CM329" s="2"/>
    </row>
    <row r="330" spans="1:91" x14ac:dyDescent="0.2">
      <c r="A330" s="2">
        <v>35028</v>
      </c>
      <c r="B330" s="5">
        <f t="shared" si="113"/>
        <v>11</v>
      </c>
      <c r="C330" s="1" t="s">
        <v>46</v>
      </c>
      <c r="D330" s="14">
        <v>1.23</v>
      </c>
      <c r="E330" s="14">
        <v>0.97</v>
      </c>
      <c r="F330" s="21">
        <v>1.06</v>
      </c>
      <c r="G330" s="7" t="s">
        <v>66</v>
      </c>
      <c r="H330" s="14">
        <v>1.59</v>
      </c>
      <c r="I330" s="14">
        <v>2.2599999999999998</v>
      </c>
      <c r="J330" s="14" t="s">
        <v>66</v>
      </c>
      <c r="K330" s="14">
        <v>0.99</v>
      </c>
      <c r="L330" s="14">
        <v>1.01</v>
      </c>
      <c r="M330" s="14" t="s">
        <v>66</v>
      </c>
      <c r="N330" s="21">
        <v>1.07</v>
      </c>
      <c r="O330" s="14" t="s">
        <v>66</v>
      </c>
      <c r="P330" s="14">
        <v>1.61</v>
      </c>
      <c r="Q330" s="14">
        <v>0.98</v>
      </c>
      <c r="R330" s="24">
        <v>1.1399999999999999</v>
      </c>
      <c r="S330" s="18" t="s">
        <v>66</v>
      </c>
      <c r="T330" s="18">
        <v>1.94</v>
      </c>
      <c r="U330" s="18">
        <v>1.71</v>
      </c>
      <c r="V330" s="18">
        <v>1.72</v>
      </c>
      <c r="W330" s="18">
        <v>1.73</v>
      </c>
      <c r="X330" s="14" t="s">
        <v>66</v>
      </c>
      <c r="CM330" s="2"/>
    </row>
    <row r="331" spans="1:91" x14ac:dyDescent="0.2">
      <c r="A331" s="2">
        <v>35029</v>
      </c>
      <c r="B331" s="5">
        <f t="shared" si="113"/>
        <v>11</v>
      </c>
      <c r="C331" s="1" t="s">
        <v>47</v>
      </c>
      <c r="D331" s="14">
        <v>1.23</v>
      </c>
      <c r="E331" s="14">
        <v>0.97</v>
      </c>
      <c r="F331" s="21">
        <v>1.06</v>
      </c>
      <c r="G331" s="7" t="s">
        <v>66</v>
      </c>
      <c r="H331" s="14">
        <v>1.59</v>
      </c>
      <c r="I331" s="14">
        <v>2.2599999999999998</v>
      </c>
      <c r="J331" s="14" t="s">
        <v>66</v>
      </c>
      <c r="K331" s="14">
        <v>0.99</v>
      </c>
      <c r="L331" s="14">
        <v>1.01</v>
      </c>
      <c r="M331" s="14" t="s">
        <v>66</v>
      </c>
      <c r="N331" s="21">
        <v>1.07</v>
      </c>
      <c r="O331" s="14" t="s">
        <v>66</v>
      </c>
      <c r="P331" s="14">
        <v>1.61</v>
      </c>
      <c r="Q331" s="14">
        <v>0.98</v>
      </c>
      <c r="R331" s="24">
        <v>1.1399999999999999</v>
      </c>
      <c r="S331" s="18" t="s">
        <v>66</v>
      </c>
      <c r="T331" s="18">
        <v>1.94</v>
      </c>
      <c r="U331" s="18">
        <v>1.71</v>
      </c>
      <c r="V331" s="18">
        <v>1.72</v>
      </c>
      <c r="W331" s="18">
        <v>1.73</v>
      </c>
      <c r="X331" s="14" t="s">
        <v>66</v>
      </c>
      <c r="CM331" s="2"/>
    </row>
    <row r="332" spans="1:91" x14ac:dyDescent="0.2">
      <c r="A332" s="2">
        <v>35030</v>
      </c>
      <c r="B332" s="5">
        <f t="shared" si="113"/>
        <v>11</v>
      </c>
      <c r="C332" s="1" t="s">
        <v>48</v>
      </c>
      <c r="D332" s="14">
        <v>1.23</v>
      </c>
      <c r="E332" s="14">
        <v>0.96</v>
      </c>
      <c r="F332" s="21">
        <v>1.06</v>
      </c>
      <c r="G332" s="7" t="s">
        <v>66</v>
      </c>
      <c r="H332" s="14">
        <v>1.62</v>
      </c>
      <c r="I332" s="14">
        <v>2.27</v>
      </c>
      <c r="J332" s="14" t="s">
        <v>66</v>
      </c>
      <c r="K332" s="14">
        <v>0.96</v>
      </c>
      <c r="L332" s="14">
        <v>1.01</v>
      </c>
      <c r="M332" s="14" t="s">
        <v>66</v>
      </c>
      <c r="N332" s="21">
        <v>1.07</v>
      </c>
      <c r="O332" s="14" t="s">
        <v>66</v>
      </c>
      <c r="P332" s="14">
        <v>1.7</v>
      </c>
      <c r="Q332" s="14">
        <v>0.98</v>
      </c>
      <c r="R332" s="24">
        <v>1.1399999999999999</v>
      </c>
      <c r="S332" s="18" t="s">
        <v>66</v>
      </c>
      <c r="T332" s="18">
        <v>1.94</v>
      </c>
      <c r="U332" s="18">
        <v>1.73</v>
      </c>
      <c r="V332" s="18">
        <v>1.74</v>
      </c>
      <c r="W332" s="18">
        <v>1.76</v>
      </c>
      <c r="X332" s="14" t="s">
        <v>66</v>
      </c>
      <c r="CM332" s="2"/>
    </row>
    <row r="333" spans="1:91" x14ac:dyDescent="0.2">
      <c r="A333" s="2">
        <v>35031</v>
      </c>
      <c r="B333" s="5">
        <f t="shared" si="113"/>
        <v>11</v>
      </c>
      <c r="C333" s="1" t="s">
        <v>49</v>
      </c>
      <c r="D333" s="14">
        <v>1.23</v>
      </c>
      <c r="E333" s="14">
        <v>0.96</v>
      </c>
      <c r="F333" s="21">
        <v>1.06</v>
      </c>
      <c r="G333" s="7" t="s">
        <v>66</v>
      </c>
      <c r="H333" s="14">
        <v>1.63</v>
      </c>
      <c r="I333" s="14">
        <v>2.2000000000000002</v>
      </c>
      <c r="J333" s="14" t="s">
        <v>66</v>
      </c>
      <c r="K333" s="14">
        <v>0.96</v>
      </c>
      <c r="L333" s="14">
        <v>1.01</v>
      </c>
      <c r="M333" s="14" t="s">
        <v>66</v>
      </c>
      <c r="N333" s="21">
        <v>1.07</v>
      </c>
      <c r="O333" s="14" t="s">
        <v>66</v>
      </c>
      <c r="P333" s="14">
        <v>1.76</v>
      </c>
      <c r="Q333" s="14">
        <v>1.05</v>
      </c>
      <c r="R333" s="24">
        <v>1.1399999999999999</v>
      </c>
      <c r="S333" s="18" t="s">
        <v>66</v>
      </c>
      <c r="T333" s="18">
        <v>1.92</v>
      </c>
      <c r="U333" s="18">
        <v>1.73</v>
      </c>
      <c r="V333" s="18">
        <v>1.71</v>
      </c>
      <c r="W333" s="18">
        <v>1.75</v>
      </c>
      <c r="X333" s="14" t="s">
        <v>66</v>
      </c>
      <c r="CM333" s="2"/>
    </row>
    <row r="334" spans="1:91" x14ac:dyDescent="0.2">
      <c r="A334" s="2">
        <v>35032</v>
      </c>
      <c r="B334" s="5">
        <f t="shared" si="113"/>
        <v>11</v>
      </c>
      <c r="C334" s="1" t="s">
        <v>50</v>
      </c>
      <c r="D334" s="14">
        <v>1.25</v>
      </c>
      <c r="E334" s="14">
        <v>0.96</v>
      </c>
      <c r="F334" s="21">
        <v>1.06</v>
      </c>
      <c r="G334" s="7" t="s">
        <v>66</v>
      </c>
      <c r="H334" s="14">
        <v>1.62</v>
      </c>
      <c r="I334" s="14">
        <v>2.12</v>
      </c>
      <c r="J334" s="14" t="s">
        <v>66</v>
      </c>
      <c r="K334" s="14">
        <v>0.96</v>
      </c>
      <c r="L334" s="14">
        <v>1.01</v>
      </c>
      <c r="M334" s="14" t="s">
        <v>66</v>
      </c>
      <c r="N334" s="21">
        <v>1.07</v>
      </c>
      <c r="O334" s="14" t="s">
        <v>66</v>
      </c>
      <c r="P334" s="14">
        <v>1.71</v>
      </c>
      <c r="Q334" s="14">
        <v>1.05</v>
      </c>
      <c r="R334" s="24">
        <v>1.1399999999999999</v>
      </c>
      <c r="S334" s="18" t="s">
        <v>66</v>
      </c>
      <c r="T334" s="18">
        <v>1.85</v>
      </c>
      <c r="U334" s="18">
        <v>1.7</v>
      </c>
      <c r="V334" s="18">
        <v>1.68</v>
      </c>
      <c r="W334" s="18">
        <v>1.7</v>
      </c>
      <c r="X334" s="14" t="s">
        <v>66</v>
      </c>
      <c r="CM334" s="2"/>
    </row>
    <row r="335" spans="1:91" x14ac:dyDescent="0.2">
      <c r="A335" s="2">
        <v>35033</v>
      </c>
      <c r="B335" s="5">
        <f t="shared" si="113"/>
        <v>11</v>
      </c>
      <c r="C335" s="1" t="s">
        <v>51</v>
      </c>
      <c r="D335" s="14">
        <v>1.26</v>
      </c>
      <c r="E335" s="14">
        <v>1.07</v>
      </c>
      <c r="F335" s="21">
        <v>1.32</v>
      </c>
      <c r="G335" s="7" t="s">
        <v>66</v>
      </c>
      <c r="H335" s="14">
        <v>1.75</v>
      </c>
      <c r="I335" s="14">
        <v>2.2599999999999998</v>
      </c>
      <c r="J335" s="14" t="s">
        <v>66</v>
      </c>
      <c r="K335" s="14">
        <v>1.18</v>
      </c>
      <c r="L335" s="14">
        <v>1.21</v>
      </c>
      <c r="M335" s="14" t="s">
        <v>66</v>
      </c>
      <c r="N335" s="21">
        <v>1.31</v>
      </c>
      <c r="O335" s="14" t="s">
        <v>66</v>
      </c>
      <c r="P335" s="14">
        <v>1.84</v>
      </c>
      <c r="Q335" s="14">
        <v>1.1200000000000001</v>
      </c>
      <c r="R335" s="24">
        <v>1.33</v>
      </c>
      <c r="S335" s="18" t="s">
        <v>66</v>
      </c>
      <c r="T335" s="18">
        <v>2</v>
      </c>
      <c r="U335" s="18">
        <v>1.85</v>
      </c>
      <c r="V335" s="18">
        <v>1.77</v>
      </c>
      <c r="W335" s="18">
        <v>1.85</v>
      </c>
      <c r="X335" s="14" t="s">
        <v>66</v>
      </c>
      <c r="CM335" s="2"/>
    </row>
    <row r="336" spans="1:91" x14ac:dyDescent="0.2">
      <c r="A336" s="2">
        <v>35034</v>
      </c>
      <c r="B336" s="5">
        <f t="shared" si="113"/>
        <v>12</v>
      </c>
      <c r="C336" s="1" t="s">
        <v>45</v>
      </c>
      <c r="D336" s="14">
        <v>1.39</v>
      </c>
      <c r="E336" s="14">
        <v>1.03</v>
      </c>
      <c r="F336" s="21">
        <v>0.99</v>
      </c>
      <c r="G336" s="7" t="s">
        <v>66</v>
      </c>
      <c r="H336" s="14">
        <v>1.69</v>
      </c>
      <c r="I336" s="14">
        <v>2.2400000000000002</v>
      </c>
      <c r="J336" s="14" t="s">
        <v>66</v>
      </c>
      <c r="K336" s="14">
        <v>1.04</v>
      </c>
      <c r="L336" s="14">
        <v>1.21</v>
      </c>
      <c r="M336" s="14" t="s">
        <v>66</v>
      </c>
      <c r="N336" s="21">
        <v>1.31</v>
      </c>
      <c r="O336" s="14" t="s">
        <v>66</v>
      </c>
      <c r="P336" s="14">
        <v>1.68</v>
      </c>
      <c r="Q336" s="14">
        <v>1.08</v>
      </c>
      <c r="R336" s="24">
        <v>0.98</v>
      </c>
      <c r="S336" s="18" t="s">
        <v>66</v>
      </c>
      <c r="T336" s="18">
        <v>1.84</v>
      </c>
      <c r="U336" s="18">
        <v>1.69</v>
      </c>
      <c r="V336" s="18">
        <v>1.65</v>
      </c>
      <c r="W336" s="18">
        <v>1.67</v>
      </c>
      <c r="X336" s="14" t="s">
        <v>66</v>
      </c>
      <c r="CM336" s="2"/>
    </row>
    <row r="337" spans="1:91" x14ac:dyDescent="0.2">
      <c r="A337" s="2">
        <v>35035</v>
      </c>
      <c r="B337" s="5">
        <f t="shared" si="113"/>
        <v>12</v>
      </c>
      <c r="C337" s="1" t="s">
        <v>46</v>
      </c>
      <c r="D337" s="14">
        <v>1.31</v>
      </c>
      <c r="E337" s="14">
        <v>1.03</v>
      </c>
      <c r="F337" s="21">
        <v>0.99</v>
      </c>
      <c r="G337" s="7" t="s">
        <v>66</v>
      </c>
      <c r="H337" s="14">
        <v>1.69</v>
      </c>
      <c r="I337" s="14">
        <v>2.2400000000000002</v>
      </c>
      <c r="J337" s="14" t="s">
        <v>66</v>
      </c>
      <c r="K337" s="14">
        <v>1.04</v>
      </c>
      <c r="L337" s="14">
        <v>1.21</v>
      </c>
      <c r="M337" s="14" t="s">
        <v>66</v>
      </c>
      <c r="N337" s="21">
        <v>1.31</v>
      </c>
      <c r="O337" s="14" t="s">
        <v>66</v>
      </c>
      <c r="P337" s="14">
        <v>1.68</v>
      </c>
      <c r="Q337" s="14">
        <v>1.08</v>
      </c>
      <c r="R337" s="24">
        <v>0.98</v>
      </c>
      <c r="S337" s="18" t="s">
        <v>66</v>
      </c>
      <c r="T337" s="18">
        <v>1.84</v>
      </c>
      <c r="U337" s="18">
        <v>1.69</v>
      </c>
      <c r="V337" s="18">
        <v>1.65</v>
      </c>
      <c r="W337" s="18">
        <v>1.67</v>
      </c>
      <c r="X337" s="14" t="s">
        <v>66</v>
      </c>
      <c r="CM337" s="2"/>
    </row>
    <row r="338" spans="1:91" x14ac:dyDescent="0.2">
      <c r="A338" s="2">
        <v>35036</v>
      </c>
      <c r="B338" s="5">
        <f t="shared" si="113"/>
        <v>12</v>
      </c>
      <c r="C338" s="1" t="s">
        <v>47</v>
      </c>
      <c r="D338" s="14">
        <v>1.31</v>
      </c>
      <c r="E338" s="14">
        <v>1.03</v>
      </c>
      <c r="F338" s="21">
        <v>0.99</v>
      </c>
      <c r="G338" s="7" t="s">
        <v>66</v>
      </c>
      <c r="H338" s="14">
        <v>1.69</v>
      </c>
      <c r="I338" s="14">
        <v>2.2400000000000002</v>
      </c>
      <c r="J338" s="14" t="s">
        <v>66</v>
      </c>
      <c r="K338" s="14">
        <v>1.04</v>
      </c>
      <c r="L338" s="14">
        <v>1.21</v>
      </c>
      <c r="M338" s="14" t="s">
        <v>66</v>
      </c>
      <c r="N338" s="21">
        <v>1.31</v>
      </c>
      <c r="O338" s="14" t="s">
        <v>66</v>
      </c>
      <c r="P338" s="14">
        <v>1.68</v>
      </c>
      <c r="Q338" s="14">
        <v>1.08</v>
      </c>
      <c r="R338" s="24">
        <v>0.98</v>
      </c>
      <c r="S338" s="18" t="s">
        <v>66</v>
      </c>
      <c r="T338" s="18">
        <v>1.84</v>
      </c>
      <c r="U338" s="18">
        <v>1.69</v>
      </c>
      <c r="V338" s="18">
        <v>1.65</v>
      </c>
      <c r="W338" s="18">
        <v>1.67</v>
      </c>
      <c r="X338" s="14" t="s">
        <v>66</v>
      </c>
      <c r="CM338" s="2"/>
    </row>
    <row r="339" spans="1:91" x14ac:dyDescent="0.2">
      <c r="A339" s="2">
        <v>35037</v>
      </c>
      <c r="B339" s="5">
        <f t="shared" si="113"/>
        <v>12</v>
      </c>
      <c r="C339" s="1" t="s">
        <v>48</v>
      </c>
      <c r="D339" s="14">
        <v>1.31</v>
      </c>
      <c r="E339" s="14">
        <v>1.02</v>
      </c>
      <c r="F339" s="21">
        <v>1</v>
      </c>
      <c r="G339" s="7" t="s">
        <v>66</v>
      </c>
      <c r="H339" s="14">
        <v>1.66</v>
      </c>
      <c r="I339" s="14">
        <v>2.25</v>
      </c>
      <c r="J339" s="14" t="s">
        <v>66</v>
      </c>
      <c r="K339" s="14">
        <v>0.95</v>
      </c>
      <c r="L339" s="14">
        <v>1.21</v>
      </c>
      <c r="M339" s="14" t="s">
        <v>66</v>
      </c>
      <c r="N339" s="21">
        <v>1.1200000000000001</v>
      </c>
      <c r="O339" s="14" t="s">
        <v>66</v>
      </c>
      <c r="P339" s="14">
        <v>1.72</v>
      </c>
      <c r="Q339" s="14">
        <v>1.08</v>
      </c>
      <c r="R339" s="24">
        <v>1.02</v>
      </c>
      <c r="S339" s="18" t="s">
        <v>66</v>
      </c>
      <c r="T339" s="18">
        <v>1.82</v>
      </c>
      <c r="U339" s="18">
        <v>1.67</v>
      </c>
      <c r="V339" s="18">
        <v>1.74</v>
      </c>
      <c r="W339" s="18">
        <v>1.68</v>
      </c>
      <c r="X339" s="14" t="s">
        <v>66</v>
      </c>
      <c r="CM339" s="2"/>
    </row>
    <row r="340" spans="1:91" x14ac:dyDescent="0.2">
      <c r="A340" s="2">
        <v>35038</v>
      </c>
      <c r="B340" s="5">
        <f t="shared" si="113"/>
        <v>12</v>
      </c>
      <c r="C340" s="1" t="s">
        <v>49</v>
      </c>
      <c r="D340" s="14">
        <v>1.27</v>
      </c>
      <c r="E340" s="14">
        <v>1.1200000000000001</v>
      </c>
      <c r="F340" s="21">
        <v>1.02</v>
      </c>
      <c r="G340" s="7" t="s">
        <v>66</v>
      </c>
      <c r="H340" s="14">
        <v>1.74</v>
      </c>
      <c r="I340" s="14">
        <v>2.2999999999999998</v>
      </c>
      <c r="J340" s="14" t="s">
        <v>66</v>
      </c>
      <c r="K340" s="14">
        <v>1</v>
      </c>
      <c r="L340" s="14">
        <v>1.21</v>
      </c>
      <c r="M340" s="14" t="s">
        <v>66</v>
      </c>
      <c r="N340" s="21">
        <v>1.1200000000000001</v>
      </c>
      <c r="O340" s="14" t="s">
        <v>66</v>
      </c>
      <c r="P340" s="14">
        <v>1.77</v>
      </c>
      <c r="Q340" s="14">
        <v>1.07</v>
      </c>
      <c r="R340" s="24">
        <v>1.03</v>
      </c>
      <c r="S340" s="18" t="s">
        <v>66</v>
      </c>
      <c r="T340" s="18">
        <v>1.85</v>
      </c>
      <c r="U340" s="18">
        <v>1.75</v>
      </c>
      <c r="V340" s="18">
        <v>1.82</v>
      </c>
      <c r="W340" s="18">
        <v>1.75</v>
      </c>
      <c r="X340" s="14" t="s">
        <v>66</v>
      </c>
      <c r="CM340" s="2"/>
    </row>
    <row r="341" spans="1:91" x14ac:dyDescent="0.2">
      <c r="A341" s="2">
        <v>35039</v>
      </c>
      <c r="B341" s="5">
        <f t="shared" si="113"/>
        <v>12</v>
      </c>
      <c r="C341" s="1" t="s">
        <v>50</v>
      </c>
      <c r="D341" s="14">
        <v>1.24</v>
      </c>
      <c r="E341" s="14">
        <v>1.19</v>
      </c>
      <c r="F341" s="21">
        <v>1.0900000000000001</v>
      </c>
      <c r="G341" s="7" t="s">
        <v>66</v>
      </c>
      <c r="H341" s="14">
        <v>1.76</v>
      </c>
      <c r="I341" s="14">
        <v>2.4</v>
      </c>
      <c r="J341" s="14" t="s">
        <v>66</v>
      </c>
      <c r="K341" s="14">
        <v>1.05</v>
      </c>
      <c r="L341" s="14">
        <v>1.0900000000000001</v>
      </c>
      <c r="M341" s="14" t="s">
        <v>66</v>
      </c>
      <c r="N341" s="21">
        <v>0.99</v>
      </c>
      <c r="O341" s="14" t="s">
        <v>66</v>
      </c>
      <c r="P341" s="14">
        <v>1.83</v>
      </c>
      <c r="Q341" s="14">
        <v>1.05</v>
      </c>
      <c r="R341" s="24">
        <v>1.04</v>
      </c>
      <c r="S341" s="18" t="s">
        <v>66</v>
      </c>
      <c r="T341" s="18">
        <v>1.92</v>
      </c>
      <c r="U341" s="18">
        <v>1.8</v>
      </c>
      <c r="V341" s="18">
        <v>1.84</v>
      </c>
      <c r="W341" s="18">
        <v>1.8</v>
      </c>
      <c r="X341" s="14" t="s">
        <v>66</v>
      </c>
      <c r="CM341" s="2"/>
    </row>
    <row r="342" spans="1:91" x14ac:dyDescent="0.2">
      <c r="A342" s="2">
        <v>35040</v>
      </c>
      <c r="B342" s="5">
        <f t="shared" si="113"/>
        <v>12</v>
      </c>
      <c r="C342" s="1" t="s">
        <v>51</v>
      </c>
      <c r="D342" s="14">
        <v>1.27</v>
      </c>
      <c r="E342" s="14">
        <v>1.2</v>
      </c>
      <c r="F342" s="21">
        <v>1.07</v>
      </c>
      <c r="G342" s="7" t="s">
        <v>66</v>
      </c>
      <c r="H342" s="14">
        <v>1.77</v>
      </c>
      <c r="I342" s="14">
        <v>2.36</v>
      </c>
      <c r="J342" s="14" t="s">
        <v>66</v>
      </c>
      <c r="K342" s="14">
        <v>1.08</v>
      </c>
      <c r="L342" s="14">
        <v>1.0900000000000001</v>
      </c>
      <c r="M342" s="14" t="s">
        <v>66</v>
      </c>
      <c r="N342" s="21">
        <v>1.02</v>
      </c>
      <c r="O342" s="14" t="s">
        <v>66</v>
      </c>
      <c r="P342" s="14">
        <v>1.86</v>
      </c>
      <c r="Q342" s="14">
        <v>1.07</v>
      </c>
      <c r="R342" s="24">
        <v>1.06</v>
      </c>
      <c r="S342" s="18" t="s">
        <v>66</v>
      </c>
      <c r="T342" s="18">
        <v>1.89</v>
      </c>
      <c r="U342" s="18">
        <v>1.81</v>
      </c>
      <c r="V342" s="18">
        <v>1.9</v>
      </c>
      <c r="W342" s="18">
        <v>1.82</v>
      </c>
      <c r="X342" s="14" t="s">
        <v>66</v>
      </c>
      <c r="CM342" s="2"/>
    </row>
    <row r="343" spans="1:91" x14ac:dyDescent="0.2">
      <c r="A343" s="2">
        <v>35041</v>
      </c>
      <c r="B343" s="5">
        <f t="shared" si="113"/>
        <v>12</v>
      </c>
      <c r="C343" s="1" t="s">
        <v>45</v>
      </c>
      <c r="D343" s="14">
        <v>1.34</v>
      </c>
      <c r="E343" s="14">
        <v>1.19</v>
      </c>
      <c r="F343" s="21">
        <v>1.07</v>
      </c>
      <c r="G343" s="7" t="s">
        <v>66</v>
      </c>
      <c r="H343" s="14">
        <v>1.79</v>
      </c>
      <c r="I343" s="14">
        <v>2.38</v>
      </c>
      <c r="J343" s="14" t="s">
        <v>66</v>
      </c>
      <c r="K343" s="14">
        <v>1.08</v>
      </c>
      <c r="L343" s="14">
        <v>1.0900000000000001</v>
      </c>
      <c r="M343" s="14" t="s">
        <v>66</v>
      </c>
      <c r="N343" s="21">
        <v>1.02</v>
      </c>
      <c r="O343" s="14" t="s">
        <v>66</v>
      </c>
      <c r="P343" s="14">
        <v>1.87</v>
      </c>
      <c r="Q343" s="14">
        <v>1.07</v>
      </c>
      <c r="R343" s="24">
        <v>1.05</v>
      </c>
      <c r="S343" s="18" t="s">
        <v>66</v>
      </c>
      <c r="T343" s="18">
        <v>1.96</v>
      </c>
      <c r="U343" s="18">
        <v>1.84</v>
      </c>
      <c r="V343" s="18">
        <v>1.92</v>
      </c>
      <c r="W343" s="18">
        <v>1.84</v>
      </c>
      <c r="X343" s="14" t="s">
        <v>66</v>
      </c>
      <c r="CM343" s="2"/>
    </row>
    <row r="344" spans="1:91" x14ac:dyDescent="0.2">
      <c r="A344" s="2">
        <v>35042</v>
      </c>
      <c r="B344" s="5">
        <f t="shared" si="113"/>
        <v>12</v>
      </c>
      <c r="C344" s="1" t="s">
        <v>46</v>
      </c>
      <c r="D344" s="14">
        <v>1.55</v>
      </c>
      <c r="E344" s="14">
        <v>1.19</v>
      </c>
      <c r="F344" s="21">
        <v>1.07</v>
      </c>
      <c r="G344" s="7" t="s">
        <v>66</v>
      </c>
      <c r="H344" s="14">
        <v>1.79</v>
      </c>
      <c r="I344" s="14">
        <v>2.38</v>
      </c>
      <c r="J344" s="14" t="s">
        <v>66</v>
      </c>
      <c r="K344" s="14">
        <v>1.08</v>
      </c>
      <c r="L344" s="14">
        <v>1.0900000000000001</v>
      </c>
      <c r="M344" s="14" t="s">
        <v>66</v>
      </c>
      <c r="N344" s="21">
        <v>1.02</v>
      </c>
      <c r="O344" s="14" t="s">
        <v>66</v>
      </c>
      <c r="P344" s="14">
        <v>1.87</v>
      </c>
      <c r="Q344" s="14">
        <v>1.07</v>
      </c>
      <c r="R344" s="24">
        <v>1.05</v>
      </c>
      <c r="S344" s="18" t="s">
        <v>66</v>
      </c>
      <c r="T344" s="18">
        <v>1.96</v>
      </c>
      <c r="U344" s="18">
        <v>1.84</v>
      </c>
      <c r="V344" s="18">
        <v>1.92</v>
      </c>
      <c r="W344" s="18">
        <v>1.84</v>
      </c>
      <c r="X344" s="14" t="s">
        <v>66</v>
      </c>
      <c r="CM344" s="2"/>
    </row>
    <row r="345" spans="1:91" x14ac:dyDescent="0.2">
      <c r="A345" s="2">
        <v>35043</v>
      </c>
      <c r="B345" s="5">
        <f t="shared" si="113"/>
        <v>12</v>
      </c>
      <c r="C345" s="1" t="s">
        <v>47</v>
      </c>
      <c r="D345" s="14">
        <v>1.55</v>
      </c>
      <c r="E345" s="14">
        <v>1.19</v>
      </c>
      <c r="F345" s="21">
        <v>1.07</v>
      </c>
      <c r="G345" s="7" t="s">
        <v>66</v>
      </c>
      <c r="H345" s="14">
        <v>1.79</v>
      </c>
      <c r="I345" s="14">
        <v>2.38</v>
      </c>
      <c r="J345" s="14" t="s">
        <v>66</v>
      </c>
      <c r="K345" s="14">
        <v>1.08</v>
      </c>
      <c r="L345" s="14">
        <v>1.0900000000000001</v>
      </c>
      <c r="M345" s="14" t="s">
        <v>66</v>
      </c>
      <c r="N345" s="21">
        <v>1.02</v>
      </c>
      <c r="O345" s="14" t="s">
        <v>66</v>
      </c>
      <c r="P345" s="14">
        <v>1.87</v>
      </c>
      <c r="Q345" s="14">
        <v>1.07</v>
      </c>
      <c r="R345" s="24">
        <v>1.05</v>
      </c>
      <c r="S345" s="18" t="s">
        <v>66</v>
      </c>
      <c r="T345" s="18">
        <v>1.96</v>
      </c>
      <c r="U345" s="18">
        <v>1.84</v>
      </c>
      <c r="V345" s="18">
        <v>1.92</v>
      </c>
      <c r="W345" s="18">
        <v>1.84</v>
      </c>
      <c r="X345" s="14" t="s">
        <v>66</v>
      </c>
      <c r="CM345" s="2"/>
    </row>
    <row r="346" spans="1:91" x14ac:dyDescent="0.2">
      <c r="A346" s="2">
        <v>35044</v>
      </c>
      <c r="B346" s="5">
        <f t="shared" si="113"/>
        <v>12</v>
      </c>
      <c r="C346" s="1" t="s">
        <v>48</v>
      </c>
      <c r="D346" s="14">
        <v>1.55</v>
      </c>
      <c r="E346" s="14">
        <v>1.04</v>
      </c>
      <c r="F346" s="21">
        <v>1.07</v>
      </c>
      <c r="G346" s="7" t="s">
        <v>66</v>
      </c>
      <c r="H346" s="14">
        <v>1.78</v>
      </c>
      <c r="I346" s="14">
        <v>2.37</v>
      </c>
      <c r="J346" s="14" t="s">
        <v>66</v>
      </c>
      <c r="K346" s="14">
        <v>1.05</v>
      </c>
      <c r="L346" s="14">
        <v>1.0900000000000001</v>
      </c>
      <c r="M346" s="14" t="s">
        <v>66</v>
      </c>
      <c r="N346" s="21">
        <v>1.02</v>
      </c>
      <c r="O346" s="14" t="s">
        <v>66</v>
      </c>
      <c r="P346" s="14">
        <v>1.84</v>
      </c>
      <c r="Q346" s="14">
        <v>1.07</v>
      </c>
      <c r="R346" s="24">
        <v>1.06</v>
      </c>
      <c r="S346" s="18" t="s">
        <v>66</v>
      </c>
      <c r="T346" s="18">
        <v>1.9</v>
      </c>
      <c r="U346" s="18">
        <v>1.83</v>
      </c>
      <c r="V346" s="18">
        <v>1.89</v>
      </c>
      <c r="W346" s="18">
        <v>1.82</v>
      </c>
      <c r="X346" s="14" t="s">
        <v>66</v>
      </c>
      <c r="CM346" s="2"/>
    </row>
    <row r="347" spans="1:91" x14ac:dyDescent="0.2">
      <c r="A347" s="2">
        <v>35045</v>
      </c>
      <c r="B347" s="5">
        <f t="shared" si="113"/>
        <v>12</v>
      </c>
      <c r="C347" s="1" t="s">
        <v>49</v>
      </c>
      <c r="D347" s="14">
        <v>1.3</v>
      </c>
      <c r="E347" s="14">
        <v>1.03</v>
      </c>
      <c r="F347" s="21">
        <v>1.01</v>
      </c>
      <c r="G347" s="7" t="s">
        <v>66</v>
      </c>
      <c r="H347" s="14">
        <v>1.74</v>
      </c>
      <c r="I347" s="14">
        <v>2.37</v>
      </c>
      <c r="J347" s="14" t="s">
        <v>66</v>
      </c>
      <c r="K347" s="14">
        <v>0.98</v>
      </c>
      <c r="L347" s="14">
        <v>1.0900000000000001</v>
      </c>
      <c r="M347" s="14" t="s">
        <v>66</v>
      </c>
      <c r="N347" s="21">
        <v>1.02</v>
      </c>
      <c r="O347" s="14" t="s">
        <v>66</v>
      </c>
      <c r="P347" s="14">
        <v>1.79</v>
      </c>
      <c r="Q347" s="14">
        <v>1.02</v>
      </c>
      <c r="R347" s="24">
        <v>1.01</v>
      </c>
      <c r="S347" s="18" t="s">
        <v>66</v>
      </c>
      <c r="T347" s="18">
        <v>1.88</v>
      </c>
      <c r="U347" s="18">
        <v>1.74</v>
      </c>
      <c r="V347" s="18">
        <v>1.78</v>
      </c>
      <c r="W347" s="18">
        <v>1.74</v>
      </c>
      <c r="X347" s="14" t="s">
        <v>66</v>
      </c>
      <c r="CM347" s="2"/>
    </row>
    <row r="348" spans="1:91" x14ac:dyDescent="0.2">
      <c r="A348" s="2">
        <v>35046</v>
      </c>
      <c r="B348" s="5">
        <f t="shared" si="113"/>
        <v>12</v>
      </c>
      <c r="C348" s="1" t="s">
        <v>50</v>
      </c>
      <c r="D348" s="14">
        <v>1.29</v>
      </c>
      <c r="E348" s="14">
        <v>1</v>
      </c>
      <c r="F348" s="21">
        <v>0.98</v>
      </c>
      <c r="G348" s="7" t="s">
        <v>66</v>
      </c>
      <c r="H348" s="14">
        <v>1.75</v>
      </c>
      <c r="I348" s="14">
        <v>2.41</v>
      </c>
      <c r="J348" s="14" t="s">
        <v>66</v>
      </c>
      <c r="K348" s="14">
        <v>0.96</v>
      </c>
      <c r="L348" s="14">
        <v>1.0900000000000001</v>
      </c>
      <c r="M348" s="14" t="s">
        <v>66</v>
      </c>
      <c r="N348" s="21">
        <v>1.02</v>
      </c>
      <c r="O348" s="14" t="s">
        <v>66</v>
      </c>
      <c r="P348" s="14">
        <v>1.76</v>
      </c>
      <c r="Q348" s="14">
        <v>1.02</v>
      </c>
      <c r="R348" s="24">
        <v>0.96</v>
      </c>
      <c r="S348" s="18" t="s">
        <v>66</v>
      </c>
      <c r="T348" s="18">
        <v>1.89</v>
      </c>
      <c r="U348" s="18">
        <v>1.72</v>
      </c>
      <c r="V348" s="18">
        <v>1.74</v>
      </c>
      <c r="W348" s="18">
        <v>1.71</v>
      </c>
      <c r="X348" s="14" t="s">
        <v>66</v>
      </c>
      <c r="CM348" s="2"/>
    </row>
    <row r="349" spans="1:91" x14ac:dyDescent="0.2">
      <c r="A349" s="2">
        <v>35047</v>
      </c>
      <c r="B349" s="5">
        <f t="shared" si="113"/>
        <v>12</v>
      </c>
      <c r="C349" s="1" t="s">
        <v>51</v>
      </c>
      <c r="D349" s="14">
        <v>1.32</v>
      </c>
      <c r="E349" s="14">
        <v>0.98</v>
      </c>
      <c r="F349" s="21">
        <v>1.01</v>
      </c>
      <c r="G349" s="7" t="s">
        <v>66</v>
      </c>
      <c r="H349" s="14">
        <v>1.74</v>
      </c>
      <c r="I349" s="14">
        <v>2.4500000000000002</v>
      </c>
      <c r="J349" s="14" t="s">
        <v>66</v>
      </c>
      <c r="K349" s="14">
        <v>0.99</v>
      </c>
      <c r="L349" s="14">
        <v>1.0900000000000001</v>
      </c>
      <c r="M349" s="14" t="s">
        <v>66</v>
      </c>
      <c r="N349" s="21">
        <v>1.02</v>
      </c>
      <c r="O349" s="14" t="s">
        <v>66</v>
      </c>
      <c r="P349" s="14">
        <v>1.75</v>
      </c>
      <c r="Q349" s="14">
        <v>1.05</v>
      </c>
      <c r="R349" s="24">
        <v>0.99</v>
      </c>
      <c r="S349" s="18" t="s">
        <v>66</v>
      </c>
      <c r="T349" s="18">
        <v>1.87</v>
      </c>
      <c r="U349" s="18">
        <v>1.74</v>
      </c>
      <c r="V349" s="18">
        <v>1.75</v>
      </c>
      <c r="W349" s="18">
        <v>1.74</v>
      </c>
      <c r="X349" s="14" t="s">
        <v>66</v>
      </c>
      <c r="CM349" s="2"/>
    </row>
    <row r="350" spans="1:91" x14ac:dyDescent="0.2">
      <c r="A350" s="2">
        <v>35048</v>
      </c>
      <c r="B350" s="5">
        <f t="shared" si="113"/>
        <v>12</v>
      </c>
      <c r="C350" s="1" t="s">
        <v>45</v>
      </c>
      <c r="D350" s="14">
        <v>1.35</v>
      </c>
      <c r="E350" s="14">
        <v>1.07</v>
      </c>
      <c r="F350" s="21">
        <v>1.01</v>
      </c>
      <c r="G350" s="7" t="s">
        <v>66</v>
      </c>
      <c r="H350" s="14">
        <v>1.74</v>
      </c>
      <c r="I350" s="14">
        <v>2.5</v>
      </c>
      <c r="J350" s="14" t="s">
        <v>66</v>
      </c>
      <c r="K350" s="14">
        <v>1.03</v>
      </c>
      <c r="L350" s="14">
        <v>1.0900000000000001</v>
      </c>
      <c r="M350" s="14" t="s">
        <v>66</v>
      </c>
      <c r="N350" s="21">
        <v>1.02</v>
      </c>
      <c r="O350" s="14" t="s">
        <v>66</v>
      </c>
      <c r="P350" s="14">
        <v>1.76</v>
      </c>
      <c r="Q350" s="14">
        <v>1.06</v>
      </c>
      <c r="R350" s="24">
        <v>1.1100000000000001</v>
      </c>
      <c r="S350" s="18" t="s">
        <v>66</v>
      </c>
      <c r="T350" s="18">
        <v>1.86</v>
      </c>
      <c r="U350" s="18">
        <v>1.76</v>
      </c>
      <c r="V350" s="18">
        <v>1.76</v>
      </c>
      <c r="W350" s="18">
        <v>1.75</v>
      </c>
      <c r="X350" s="14" t="s">
        <v>66</v>
      </c>
      <c r="CM350" s="2"/>
    </row>
    <row r="351" spans="1:91" x14ac:dyDescent="0.2">
      <c r="A351" s="2">
        <v>35049</v>
      </c>
      <c r="B351" s="5">
        <f t="shared" si="113"/>
        <v>12</v>
      </c>
      <c r="C351" s="1" t="s">
        <v>46</v>
      </c>
      <c r="D351" s="14">
        <v>1.35</v>
      </c>
      <c r="E351" s="14">
        <v>1.07</v>
      </c>
      <c r="F351" s="21">
        <v>1.01</v>
      </c>
      <c r="G351" s="7" t="s">
        <v>66</v>
      </c>
      <c r="H351" s="14">
        <v>1.74</v>
      </c>
      <c r="I351" s="14">
        <v>2.5</v>
      </c>
      <c r="J351" s="14" t="s">
        <v>66</v>
      </c>
      <c r="K351" s="14">
        <v>1.03</v>
      </c>
      <c r="L351" s="14">
        <v>1.0900000000000001</v>
      </c>
      <c r="M351" s="14" t="s">
        <v>66</v>
      </c>
      <c r="N351" s="21">
        <v>1.02</v>
      </c>
      <c r="O351" s="14" t="s">
        <v>66</v>
      </c>
      <c r="P351" s="14">
        <v>1.76</v>
      </c>
      <c r="Q351" s="14">
        <v>1.06</v>
      </c>
      <c r="R351" s="24">
        <v>1.1100000000000001</v>
      </c>
      <c r="S351" s="18" t="s">
        <v>66</v>
      </c>
      <c r="T351" s="18">
        <v>1.86</v>
      </c>
      <c r="U351" s="18">
        <v>1.76</v>
      </c>
      <c r="V351" s="18">
        <v>1.76</v>
      </c>
      <c r="W351" s="18">
        <v>1.75</v>
      </c>
      <c r="X351" s="14" t="s">
        <v>66</v>
      </c>
      <c r="CM351" s="2"/>
    </row>
    <row r="352" spans="1:91" x14ac:dyDescent="0.2">
      <c r="A352" s="2">
        <v>35050</v>
      </c>
      <c r="B352" s="5">
        <f t="shared" si="113"/>
        <v>12</v>
      </c>
      <c r="C352" s="1" t="s">
        <v>47</v>
      </c>
      <c r="D352" s="14">
        <v>1.35</v>
      </c>
      <c r="E352" s="14">
        <v>1.07</v>
      </c>
      <c r="F352" s="21">
        <v>1.01</v>
      </c>
      <c r="G352" s="7" t="s">
        <v>66</v>
      </c>
      <c r="H352" s="14">
        <v>1.74</v>
      </c>
      <c r="I352" s="14">
        <v>2.5</v>
      </c>
      <c r="J352" s="14" t="s">
        <v>66</v>
      </c>
      <c r="K352" s="14">
        <v>1.03</v>
      </c>
      <c r="L352" s="14">
        <v>1.0900000000000001</v>
      </c>
      <c r="M352" s="14" t="s">
        <v>66</v>
      </c>
      <c r="N352" s="21">
        <v>1.02</v>
      </c>
      <c r="O352" s="14" t="s">
        <v>66</v>
      </c>
      <c r="P352" s="14">
        <v>1.76</v>
      </c>
      <c r="Q352" s="14">
        <v>1.06</v>
      </c>
      <c r="R352" s="24">
        <v>1.1100000000000001</v>
      </c>
      <c r="S352" s="18" t="s">
        <v>66</v>
      </c>
      <c r="T352" s="18">
        <v>1.86</v>
      </c>
      <c r="U352" s="18">
        <v>1.76</v>
      </c>
      <c r="V352" s="18">
        <v>1.76</v>
      </c>
      <c r="W352" s="18">
        <v>1.75</v>
      </c>
      <c r="X352" s="14" t="s">
        <v>66</v>
      </c>
      <c r="CM352" s="2"/>
    </row>
    <row r="353" spans="1:100" x14ac:dyDescent="0.2">
      <c r="A353" s="2">
        <v>35051</v>
      </c>
      <c r="B353" s="5">
        <f t="shared" si="113"/>
        <v>12</v>
      </c>
      <c r="C353" s="1" t="s">
        <v>48</v>
      </c>
      <c r="D353" s="14">
        <v>1.35</v>
      </c>
      <c r="E353" s="14">
        <v>1.1100000000000001</v>
      </c>
      <c r="F353" s="21">
        <v>1.06</v>
      </c>
      <c r="G353" s="7" t="s">
        <v>66</v>
      </c>
      <c r="H353" s="14">
        <v>1.76</v>
      </c>
      <c r="I353" s="14">
        <v>2.57</v>
      </c>
      <c r="J353" s="14" t="s">
        <v>66</v>
      </c>
      <c r="K353" s="14">
        <v>1.1200000000000001</v>
      </c>
      <c r="L353" s="14">
        <v>1.0900000000000001</v>
      </c>
      <c r="M353" s="14" t="s">
        <v>66</v>
      </c>
      <c r="N353" s="21">
        <v>1.08</v>
      </c>
      <c r="O353" s="14" t="s">
        <v>66</v>
      </c>
      <c r="P353" s="14">
        <v>1.81</v>
      </c>
      <c r="Q353" s="14">
        <v>1.07</v>
      </c>
      <c r="R353" s="24">
        <v>1.1100000000000001</v>
      </c>
      <c r="S353" s="18" t="s">
        <v>66</v>
      </c>
      <c r="T353" s="18">
        <v>1.87</v>
      </c>
      <c r="U353" s="18">
        <v>1.78</v>
      </c>
      <c r="V353" s="18">
        <v>1.8</v>
      </c>
      <c r="W353" s="18">
        <v>1.78</v>
      </c>
      <c r="X353" s="14" t="s">
        <v>66</v>
      </c>
      <c r="CM353" s="2"/>
    </row>
    <row r="354" spans="1:100" x14ac:dyDescent="0.2">
      <c r="A354" s="2">
        <v>35052</v>
      </c>
      <c r="B354" s="5">
        <f t="shared" si="113"/>
        <v>12</v>
      </c>
      <c r="C354" s="1" t="s">
        <v>49</v>
      </c>
      <c r="D354" s="14">
        <v>1.33</v>
      </c>
      <c r="E354" s="14">
        <v>1.1399999999999999</v>
      </c>
      <c r="F354" s="21">
        <v>1.1200000000000001</v>
      </c>
      <c r="G354" s="7" t="s">
        <v>66</v>
      </c>
      <c r="H354" s="14">
        <v>1.78</v>
      </c>
      <c r="I354" s="14">
        <v>2.72</v>
      </c>
      <c r="J354" s="14" t="s">
        <v>66</v>
      </c>
      <c r="K354" s="14">
        <v>1.1200000000000001</v>
      </c>
      <c r="L354" s="14">
        <v>1.1499999999999999</v>
      </c>
      <c r="M354" s="14" t="s">
        <v>66</v>
      </c>
      <c r="N354" s="21">
        <v>1.0900000000000001</v>
      </c>
      <c r="O354" s="14" t="s">
        <v>66</v>
      </c>
      <c r="P354" s="14">
        <v>1.89</v>
      </c>
      <c r="Q354" s="14">
        <v>1.08</v>
      </c>
      <c r="R354" s="24">
        <v>1.08</v>
      </c>
      <c r="S354" s="18" t="s">
        <v>66</v>
      </c>
      <c r="T354" s="18">
        <v>1.92</v>
      </c>
      <c r="U354" s="18">
        <v>1.87</v>
      </c>
      <c r="V354" s="18">
        <v>1.88</v>
      </c>
      <c r="W354" s="18">
        <v>1.87</v>
      </c>
      <c r="X354" s="14" t="s">
        <v>66</v>
      </c>
      <c r="CM354" s="2"/>
    </row>
    <row r="355" spans="1:100" x14ac:dyDescent="0.2">
      <c r="A355" s="2">
        <v>35053</v>
      </c>
      <c r="B355" s="5">
        <f t="shared" si="113"/>
        <v>12</v>
      </c>
      <c r="C355" s="1" t="s">
        <v>50</v>
      </c>
      <c r="D355" s="14">
        <v>1.39</v>
      </c>
      <c r="E355" s="14">
        <v>1.1599999999999999</v>
      </c>
      <c r="F355" s="21">
        <v>1.1399999999999999</v>
      </c>
      <c r="G355" s="7" t="s">
        <v>66</v>
      </c>
      <c r="H355" s="14">
        <v>1.88</v>
      </c>
      <c r="I355" s="14">
        <v>3.15</v>
      </c>
      <c r="J355" s="14" t="s">
        <v>66</v>
      </c>
      <c r="K355" s="14">
        <v>1.1399999999999999</v>
      </c>
      <c r="L355" s="14">
        <v>1.1499999999999999</v>
      </c>
      <c r="M355" s="14" t="s">
        <v>66</v>
      </c>
      <c r="N355" s="21">
        <v>1.1200000000000001</v>
      </c>
      <c r="O355" s="14" t="s">
        <v>66</v>
      </c>
      <c r="P355" s="14">
        <v>1.94</v>
      </c>
      <c r="Q355" s="14">
        <v>1.08</v>
      </c>
      <c r="R355" s="24">
        <v>1.1200000000000001</v>
      </c>
      <c r="S355" s="18" t="s">
        <v>66</v>
      </c>
      <c r="T355" s="18">
        <v>2</v>
      </c>
      <c r="U355" s="18">
        <v>1.93</v>
      </c>
      <c r="V355" s="18">
        <v>1.93</v>
      </c>
      <c r="W355" s="18">
        <v>1.94</v>
      </c>
      <c r="X355" s="14" t="s">
        <v>66</v>
      </c>
      <c r="CM355" s="2"/>
    </row>
    <row r="356" spans="1:100" x14ac:dyDescent="0.2">
      <c r="A356" s="2">
        <v>35054</v>
      </c>
      <c r="B356" s="5">
        <f t="shared" si="113"/>
        <v>12</v>
      </c>
      <c r="C356" s="1" t="s">
        <v>51</v>
      </c>
      <c r="D356" s="14">
        <v>1.39</v>
      </c>
      <c r="E356" s="14">
        <v>1.1499999999999999</v>
      </c>
      <c r="F356" s="21">
        <v>1.1399999999999999</v>
      </c>
      <c r="G356" s="7" t="s">
        <v>66</v>
      </c>
      <c r="H356" s="14">
        <v>2</v>
      </c>
      <c r="I356" s="14">
        <v>3.7</v>
      </c>
      <c r="J356" s="14" t="s">
        <v>66</v>
      </c>
      <c r="K356" s="14">
        <v>1.1499999999999999</v>
      </c>
      <c r="L356" s="14">
        <v>1.1499999999999999</v>
      </c>
      <c r="M356" s="14" t="s">
        <v>66</v>
      </c>
      <c r="N356" s="21">
        <v>1.1200000000000001</v>
      </c>
      <c r="O356" s="14" t="s">
        <v>66</v>
      </c>
      <c r="P356" s="14">
        <v>2.04</v>
      </c>
      <c r="Q356" s="14">
        <v>1.08</v>
      </c>
      <c r="R356" s="24">
        <v>1.1499999999999999</v>
      </c>
      <c r="S356" s="18" t="s">
        <v>66</v>
      </c>
      <c r="T356" s="18">
        <v>2.16</v>
      </c>
      <c r="U356" s="18">
        <v>2.02</v>
      </c>
      <c r="V356" s="18">
        <v>1.99</v>
      </c>
      <c r="W356" s="18">
        <v>2.0099999999999998</v>
      </c>
      <c r="X356" s="14" t="s">
        <v>66</v>
      </c>
      <c r="CM356" s="2"/>
    </row>
    <row r="357" spans="1:100" x14ac:dyDescent="0.2">
      <c r="A357" s="2">
        <v>35055</v>
      </c>
      <c r="B357" s="5">
        <f t="shared" si="113"/>
        <v>12</v>
      </c>
      <c r="C357" s="1" t="s">
        <v>45</v>
      </c>
      <c r="D357" s="14">
        <v>1.4</v>
      </c>
      <c r="E357" s="14">
        <v>1.17</v>
      </c>
      <c r="F357" s="21">
        <v>1.17</v>
      </c>
      <c r="G357" s="7" t="s">
        <v>66</v>
      </c>
      <c r="H357" s="14">
        <v>1.95</v>
      </c>
      <c r="I357" s="14">
        <v>3.7</v>
      </c>
      <c r="J357" s="14" t="s">
        <v>66</v>
      </c>
      <c r="K357" s="14">
        <v>1.1299999999999999</v>
      </c>
      <c r="L357" s="14">
        <v>1.1499999999999999</v>
      </c>
      <c r="M357" s="14" t="s">
        <v>66</v>
      </c>
      <c r="N357" s="21">
        <v>1.17</v>
      </c>
      <c r="O357" s="14" t="s">
        <v>66</v>
      </c>
      <c r="P357" s="14">
        <v>1.93</v>
      </c>
      <c r="Q357" s="14">
        <v>1.0900000000000001</v>
      </c>
      <c r="R357" s="24">
        <v>1.1499999999999999</v>
      </c>
      <c r="S357" s="18" t="s">
        <v>66</v>
      </c>
      <c r="T357" s="18">
        <v>2.0499999999999998</v>
      </c>
      <c r="U357" s="18">
        <v>1.95</v>
      </c>
      <c r="V357" s="18">
        <v>1.91</v>
      </c>
      <c r="W357" s="18">
        <v>1.96</v>
      </c>
      <c r="X357" s="14" t="s">
        <v>66</v>
      </c>
      <c r="CM357" s="2"/>
    </row>
    <row r="358" spans="1:100" x14ac:dyDescent="0.2">
      <c r="A358" s="2">
        <v>35056</v>
      </c>
      <c r="B358" s="5">
        <f t="shared" si="113"/>
        <v>12</v>
      </c>
      <c r="C358" s="1" t="s">
        <v>46</v>
      </c>
      <c r="D358" s="14">
        <v>1.4</v>
      </c>
      <c r="E358" s="14">
        <v>1.17</v>
      </c>
      <c r="F358" s="21">
        <v>1.17</v>
      </c>
      <c r="G358" s="7" t="s">
        <v>66</v>
      </c>
      <c r="H358" s="14">
        <v>1.95</v>
      </c>
      <c r="I358" s="14">
        <v>3.7</v>
      </c>
      <c r="J358" s="14" t="s">
        <v>66</v>
      </c>
      <c r="K358" s="14">
        <v>1.1299999999999999</v>
      </c>
      <c r="L358" s="14">
        <v>1.1499999999999999</v>
      </c>
      <c r="M358" s="14" t="s">
        <v>66</v>
      </c>
      <c r="N358" s="21">
        <v>1.17</v>
      </c>
      <c r="O358" s="14" t="s">
        <v>66</v>
      </c>
      <c r="P358" s="14">
        <v>1.93</v>
      </c>
      <c r="Q358" s="14">
        <v>1.0900000000000001</v>
      </c>
      <c r="R358" s="24">
        <v>1.1499999999999999</v>
      </c>
      <c r="S358" s="18" t="s">
        <v>66</v>
      </c>
      <c r="T358" s="18">
        <v>2.0499999999999998</v>
      </c>
      <c r="U358" s="18">
        <v>1.95</v>
      </c>
      <c r="V358" s="18">
        <v>1.91</v>
      </c>
      <c r="W358" s="18">
        <v>1.96</v>
      </c>
      <c r="X358" s="14" t="s">
        <v>66</v>
      </c>
      <c r="CM358" s="2"/>
    </row>
    <row r="359" spans="1:100" x14ac:dyDescent="0.2">
      <c r="A359" s="2">
        <v>35057</v>
      </c>
      <c r="B359" s="5">
        <f t="shared" si="113"/>
        <v>12</v>
      </c>
      <c r="C359" s="1" t="s">
        <v>47</v>
      </c>
      <c r="D359" s="14">
        <v>1.4</v>
      </c>
      <c r="E359" s="14">
        <v>1.17</v>
      </c>
      <c r="F359" s="21">
        <v>1.17</v>
      </c>
      <c r="G359" s="7" t="s">
        <v>66</v>
      </c>
      <c r="H359" s="14">
        <v>1.95</v>
      </c>
      <c r="I359" s="14">
        <v>3.7</v>
      </c>
      <c r="J359" s="14" t="s">
        <v>66</v>
      </c>
      <c r="K359" s="14">
        <v>1.1299999999999999</v>
      </c>
      <c r="L359" s="14">
        <v>1.1499999999999999</v>
      </c>
      <c r="M359" s="14" t="s">
        <v>66</v>
      </c>
      <c r="N359" s="21">
        <v>1.17</v>
      </c>
      <c r="O359" s="14" t="s">
        <v>66</v>
      </c>
      <c r="P359" s="14">
        <v>1.93</v>
      </c>
      <c r="Q359" s="14">
        <v>1.0900000000000001</v>
      </c>
      <c r="R359" s="24">
        <v>1.1499999999999999</v>
      </c>
      <c r="S359" s="18" t="s">
        <v>66</v>
      </c>
      <c r="T359" s="18">
        <v>2.0499999999999998</v>
      </c>
      <c r="U359" s="18">
        <v>1.95</v>
      </c>
      <c r="V359" s="18">
        <v>1.91</v>
      </c>
      <c r="W359" s="18">
        <v>1.96</v>
      </c>
      <c r="X359" s="14" t="s">
        <v>66</v>
      </c>
      <c r="CM359" s="2"/>
    </row>
    <row r="360" spans="1:100" x14ac:dyDescent="0.2">
      <c r="A360" s="2">
        <v>35058</v>
      </c>
      <c r="B360" s="5">
        <f t="shared" si="113"/>
        <v>12</v>
      </c>
      <c r="C360" s="1" t="s">
        <v>48</v>
      </c>
      <c r="D360" s="14">
        <v>1.4</v>
      </c>
      <c r="E360" s="14" t="s">
        <v>66</v>
      </c>
      <c r="F360" s="21" t="s">
        <v>66</v>
      </c>
      <c r="G360" s="7" t="s">
        <v>66</v>
      </c>
      <c r="H360" s="14" t="s">
        <v>66</v>
      </c>
      <c r="I360" s="14" t="s">
        <v>66</v>
      </c>
      <c r="J360" s="14" t="s">
        <v>66</v>
      </c>
      <c r="K360" s="14" t="s">
        <v>66</v>
      </c>
      <c r="L360" s="14" t="s">
        <v>66</v>
      </c>
      <c r="M360" s="14" t="s">
        <v>66</v>
      </c>
      <c r="N360" s="21" t="s">
        <v>66</v>
      </c>
      <c r="O360" s="14" t="s">
        <v>66</v>
      </c>
      <c r="P360" s="14" t="s">
        <v>66</v>
      </c>
      <c r="Q360" s="14" t="s">
        <v>66</v>
      </c>
      <c r="R360" s="24" t="s">
        <v>66</v>
      </c>
      <c r="S360" s="18" t="s">
        <v>66</v>
      </c>
      <c r="T360" s="18" t="s">
        <v>66</v>
      </c>
      <c r="U360" s="18" t="s">
        <v>66</v>
      </c>
      <c r="V360" s="18" t="s">
        <v>66</v>
      </c>
      <c r="W360" s="18" t="s">
        <v>66</v>
      </c>
      <c r="X360" s="14" t="s">
        <v>66</v>
      </c>
      <c r="CM360" s="2"/>
    </row>
    <row r="361" spans="1:100" x14ac:dyDescent="0.2">
      <c r="A361" s="2">
        <v>35059</v>
      </c>
      <c r="B361" s="5">
        <f t="shared" si="113"/>
        <v>12</v>
      </c>
      <c r="C361" s="1" t="s">
        <v>49</v>
      </c>
      <c r="D361" s="14">
        <v>1.4</v>
      </c>
      <c r="E361" s="14" t="s">
        <v>66</v>
      </c>
      <c r="F361" s="21" t="s">
        <v>66</v>
      </c>
      <c r="G361" s="7" t="s">
        <v>66</v>
      </c>
      <c r="H361" s="14" t="s">
        <v>66</v>
      </c>
      <c r="I361" s="14" t="s">
        <v>66</v>
      </c>
      <c r="J361" s="14" t="s">
        <v>66</v>
      </c>
      <c r="K361" s="14" t="s">
        <v>66</v>
      </c>
      <c r="L361" s="14" t="s">
        <v>66</v>
      </c>
      <c r="M361" s="14" t="s">
        <v>66</v>
      </c>
      <c r="N361" s="21" t="s">
        <v>66</v>
      </c>
      <c r="O361" s="14" t="s">
        <v>66</v>
      </c>
      <c r="P361" s="14" t="s">
        <v>66</v>
      </c>
      <c r="Q361" s="14" t="s">
        <v>66</v>
      </c>
      <c r="R361" s="24" t="s">
        <v>66</v>
      </c>
      <c r="S361" s="18" t="s">
        <v>66</v>
      </c>
      <c r="T361" s="18" t="s">
        <v>66</v>
      </c>
      <c r="U361" s="18" t="s">
        <v>66</v>
      </c>
      <c r="V361" s="18" t="s">
        <v>66</v>
      </c>
      <c r="W361" s="18" t="s">
        <v>66</v>
      </c>
      <c r="X361" s="14" t="s">
        <v>66</v>
      </c>
      <c r="CM361" s="2"/>
    </row>
    <row r="362" spans="1:100" x14ac:dyDescent="0.2">
      <c r="A362" s="2">
        <v>35060</v>
      </c>
      <c r="B362" s="5">
        <f t="shared" si="113"/>
        <v>12</v>
      </c>
      <c r="C362" s="1" t="s">
        <v>50</v>
      </c>
      <c r="D362" s="14">
        <v>1.4</v>
      </c>
      <c r="E362" s="14">
        <v>1.1499999999999999</v>
      </c>
      <c r="F362" s="21">
        <v>1.17</v>
      </c>
      <c r="G362" s="7" t="s">
        <v>66</v>
      </c>
      <c r="H362" s="14">
        <v>1.92</v>
      </c>
      <c r="I362" s="14">
        <v>3.33</v>
      </c>
      <c r="J362" s="14" t="s">
        <v>66</v>
      </c>
      <c r="K362" s="14">
        <v>1.1299999999999999</v>
      </c>
      <c r="L362" s="14">
        <v>1.1499999999999999</v>
      </c>
      <c r="M362" s="14" t="s">
        <v>66</v>
      </c>
      <c r="N362" s="21">
        <v>1.17</v>
      </c>
      <c r="O362" s="14" t="s">
        <v>66</v>
      </c>
      <c r="P362" s="14">
        <v>1.9</v>
      </c>
      <c r="Q362" s="14">
        <v>1.0900000000000001</v>
      </c>
      <c r="R362" s="24">
        <v>1.1399999999999999</v>
      </c>
      <c r="S362" s="18" t="s">
        <v>66</v>
      </c>
      <c r="T362" s="18">
        <v>1.95</v>
      </c>
      <c r="U362" s="18">
        <v>1.94</v>
      </c>
      <c r="V362" s="18">
        <v>1.93</v>
      </c>
      <c r="W362" s="18">
        <v>1.91</v>
      </c>
      <c r="X362" s="14" t="s">
        <v>66</v>
      </c>
      <c r="CM362" s="2"/>
    </row>
    <row r="363" spans="1:100" x14ac:dyDescent="0.2">
      <c r="A363" s="2">
        <v>35061</v>
      </c>
      <c r="B363" s="5">
        <f t="shared" si="113"/>
        <v>12</v>
      </c>
      <c r="C363" s="1" t="s">
        <v>51</v>
      </c>
      <c r="D363" s="14">
        <v>1.34</v>
      </c>
      <c r="E363" s="14">
        <v>1.1499999999999999</v>
      </c>
      <c r="F363" s="21">
        <v>1.28</v>
      </c>
      <c r="G363" s="7" t="s">
        <v>66</v>
      </c>
      <c r="H363" s="14">
        <v>1.84</v>
      </c>
      <c r="I363" s="14">
        <v>2.94</v>
      </c>
      <c r="J363" s="14" t="s">
        <v>66</v>
      </c>
      <c r="K363" s="14">
        <v>1.23</v>
      </c>
      <c r="L363" s="14">
        <v>1.24</v>
      </c>
      <c r="M363" s="14" t="s">
        <v>66</v>
      </c>
      <c r="N363" s="21">
        <v>1.27</v>
      </c>
      <c r="O363" s="14" t="s">
        <v>66</v>
      </c>
      <c r="P363" s="14">
        <v>1.85</v>
      </c>
      <c r="Q363" s="14">
        <v>1.0900000000000001</v>
      </c>
      <c r="R363" s="24">
        <v>1.1399999999999999</v>
      </c>
      <c r="S363" s="18" t="s">
        <v>66</v>
      </c>
      <c r="T363" s="18">
        <v>1.92</v>
      </c>
      <c r="U363" s="18">
        <v>1.92</v>
      </c>
      <c r="V363" s="18">
        <v>1.94</v>
      </c>
      <c r="W363" s="18">
        <v>1.96</v>
      </c>
      <c r="X363" s="14" t="s">
        <v>66</v>
      </c>
      <c r="CM363" s="2"/>
    </row>
    <row r="364" spans="1:100" x14ac:dyDescent="0.2">
      <c r="A364" s="2">
        <v>35062</v>
      </c>
      <c r="B364" s="5">
        <f t="shared" si="113"/>
        <v>12</v>
      </c>
      <c r="C364" s="1" t="s">
        <v>45</v>
      </c>
      <c r="D364" s="14">
        <v>1.35</v>
      </c>
      <c r="E364" s="14">
        <v>1.1399999999999999</v>
      </c>
      <c r="F364" s="21">
        <v>1.1399999999999999</v>
      </c>
      <c r="G364" s="7" t="s">
        <v>66</v>
      </c>
      <c r="H364" s="14">
        <v>1.8</v>
      </c>
      <c r="I364" s="14">
        <v>2.83</v>
      </c>
      <c r="J364" s="14" t="s">
        <v>66</v>
      </c>
      <c r="K364" s="14">
        <v>1.1399999999999999</v>
      </c>
      <c r="L364" s="14">
        <v>1.24</v>
      </c>
      <c r="M364" s="14" t="s">
        <v>66</v>
      </c>
      <c r="N364" s="21">
        <v>1.27</v>
      </c>
      <c r="O364" s="14" t="s">
        <v>66</v>
      </c>
      <c r="P364" s="14">
        <v>1.84</v>
      </c>
      <c r="Q364" s="14">
        <v>1.0900000000000001</v>
      </c>
      <c r="R364" s="24">
        <v>1.1399999999999999</v>
      </c>
      <c r="S364" s="18" t="s">
        <v>66</v>
      </c>
      <c r="T364" s="18">
        <v>1.95</v>
      </c>
      <c r="U364" s="18">
        <v>1.9</v>
      </c>
      <c r="V364" s="18">
        <v>1.91</v>
      </c>
      <c r="W364" s="18">
        <v>1.91</v>
      </c>
      <c r="X364" s="14" t="s">
        <v>66</v>
      </c>
      <c r="CM364" s="2"/>
    </row>
    <row r="365" spans="1:100" x14ac:dyDescent="0.2">
      <c r="A365" s="2">
        <v>35063</v>
      </c>
      <c r="B365" s="5">
        <f t="shared" si="113"/>
        <v>12</v>
      </c>
      <c r="C365" s="1" t="s">
        <v>46</v>
      </c>
      <c r="D365" s="14">
        <v>1.35</v>
      </c>
      <c r="E365" s="14">
        <v>1.1399999999999999</v>
      </c>
      <c r="F365" s="21">
        <v>1.1399999999999999</v>
      </c>
      <c r="G365" s="7" t="s">
        <v>66</v>
      </c>
      <c r="H365" s="14">
        <v>1.8</v>
      </c>
      <c r="I365" s="14">
        <v>2.83</v>
      </c>
      <c r="J365" s="14" t="s">
        <v>66</v>
      </c>
      <c r="K365" s="14">
        <v>1.1399999999999999</v>
      </c>
      <c r="L365" s="14">
        <v>1.24</v>
      </c>
      <c r="M365" s="14" t="s">
        <v>66</v>
      </c>
      <c r="N365" s="21">
        <v>1.27</v>
      </c>
      <c r="O365" s="14" t="s">
        <v>66</v>
      </c>
      <c r="P365" s="14">
        <v>1.84</v>
      </c>
      <c r="Q365" s="14">
        <v>1.0900000000000001</v>
      </c>
      <c r="R365" s="24">
        <v>1.1399999999999999</v>
      </c>
      <c r="S365" s="18" t="s">
        <v>66</v>
      </c>
      <c r="T365" s="18">
        <v>1.95</v>
      </c>
      <c r="U365" s="18">
        <v>1.9</v>
      </c>
      <c r="V365" s="18">
        <v>1.91</v>
      </c>
      <c r="W365" s="18">
        <v>1.91</v>
      </c>
      <c r="X365" s="14" t="s">
        <v>66</v>
      </c>
      <c r="CM365" s="2"/>
    </row>
    <row r="366" spans="1:100" x14ac:dyDescent="0.2">
      <c r="A366" s="2">
        <v>35064</v>
      </c>
      <c r="B366" s="5">
        <f t="shared" si="113"/>
        <v>12</v>
      </c>
      <c r="C366" s="1" t="s">
        <v>47</v>
      </c>
      <c r="D366" s="14">
        <v>1.35</v>
      </c>
      <c r="E366" s="14">
        <v>1.1399999999999999</v>
      </c>
      <c r="F366" s="21">
        <v>1.1399999999999999</v>
      </c>
      <c r="G366" s="7" t="s">
        <v>66</v>
      </c>
      <c r="H366" s="14">
        <v>1.8</v>
      </c>
      <c r="I366" s="14">
        <v>2.83</v>
      </c>
      <c r="J366" s="14" t="s">
        <v>66</v>
      </c>
      <c r="K366" s="14">
        <v>1.1399999999999999</v>
      </c>
      <c r="L366" s="14">
        <v>1.24</v>
      </c>
      <c r="M366" s="14" t="s">
        <v>66</v>
      </c>
      <c r="N366" s="21">
        <v>1.27</v>
      </c>
      <c r="O366" s="14" t="s">
        <v>66</v>
      </c>
      <c r="P366" s="14">
        <v>1.84</v>
      </c>
      <c r="Q366" s="14">
        <v>1.0900000000000001</v>
      </c>
      <c r="R366" s="24">
        <v>1.1399999999999999</v>
      </c>
      <c r="S366" s="18" t="s">
        <v>66</v>
      </c>
      <c r="T366" s="18">
        <v>1.95</v>
      </c>
      <c r="U366" s="18">
        <v>1.9</v>
      </c>
      <c r="V366" s="18">
        <v>1.91</v>
      </c>
      <c r="W366" s="18">
        <v>1.91</v>
      </c>
      <c r="X366" s="14" t="s">
        <v>66</v>
      </c>
      <c r="CM366" s="2"/>
    </row>
    <row r="367" spans="1:100" s="4" customFormat="1" x14ac:dyDescent="0.2">
      <c r="A367" s="4" t="s">
        <v>43</v>
      </c>
      <c r="B367" s="4" t="s">
        <v>65</v>
      </c>
      <c r="C367" s="4" t="s">
        <v>44</v>
      </c>
      <c r="D367" s="17" t="s">
        <v>52</v>
      </c>
      <c r="E367" s="17" t="s">
        <v>53</v>
      </c>
      <c r="F367" s="20" t="s">
        <v>54</v>
      </c>
      <c r="G367" s="26" t="s">
        <v>55</v>
      </c>
      <c r="H367" s="17" t="s">
        <v>56</v>
      </c>
      <c r="I367" s="17" t="s">
        <v>57</v>
      </c>
      <c r="J367" s="17" t="s">
        <v>58</v>
      </c>
      <c r="K367" s="17" t="s">
        <v>59</v>
      </c>
      <c r="L367" s="17" t="s">
        <v>60</v>
      </c>
      <c r="M367" s="17" t="s">
        <v>61</v>
      </c>
      <c r="N367" s="20" t="s">
        <v>62</v>
      </c>
      <c r="O367" s="17" t="s">
        <v>63</v>
      </c>
      <c r="P367" s="17" t="s">
        <v>16</v>
      </c>
      <c r="Q367" s="17" t="s">
        <v>11</v>
      </c>
      <c r="R367" s="23" t="s">
        <v>7</v>
      </c>
      <c r="S367" s="19" t="s">
        <v>4</v>
      </c>
      <c r="T367" s="19" t="s">
        <v>5</v>
      </c>
      <c r="U367" s="19" t="s">
        <v>6</v>
      </c>
      <c r="V367" s="19" t="s">
        <v>71</v>
      </c>
      <c r="W367" s="23" t="s">
        <v>0</v>
      </c>
      <c r="X367" s="14" t="s">
        <v>66</v>
      </c>
      <c r="Y367" s="17"/>
      <c r="Z367" s="17"/>
      <c r="AA367" s="1"/>
      <c r="AB367" s="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2"/>
      <c r="CN367" s="1"/>
      <c r="CO367" s="1"/>
      <c r="CP367" s="1"/>
      <c r="CQ367" s="1"/>
      <c r="CR367" s="1"/>
      <c r="CS367" s="1"/>
      <c r="CT367" s="1"/>
      <c r="CU367" s="1"/>
      <c r="CV367" s="1"/>
    </row>
    <row r="368" spans="1:100" x14ac:dyDescent="0.2">
      <c r="A368" s="2">
        <v>35065</v>
      </c>
      <c r="B368" s="5">
        <f t="shared" si="113"/>
        <v>1</v>
      </c>
      <c r="C368" s="1" t="s">
        <v>48</v>
      </c>
      <c r="D368" s="14">
        <v>1.355</v>
      </c>
      <c r="E368" s="14" t="s">
        <v>66</v>
      </c>
      <c r="F368" s="21" t="s">
        <v>66</v>
      </c>
      <c r="G368" s="7" t="s">
        <v>66</v>
      </c>
      <c r="H368" s="14" t="s">
        <v>66</v>
      </c>
      <c r="I368" s="14" t="s">
        <v>66</v>
      </c>
      <c r="J368" s="14" t="s">
        <v>66</v>
      </c>
      <c r="K368" s="14" t="s">
        <v>66</v>
      </c>
      <c r="L368" s="14" t="s">
        <v>66</v>
      </c>
      <c r="M368" s="14" t="s">
        <v>66</v>
      </c>
      <c r="N368" s="21" t="s">
        <v>66</v>
      </c>
      <c r="O368" s="14" t="s">
        <v>66</v>
      </c>
      <c r="P368" s="14" t="s">
        <v>66</v>
      </c>
      <c r="Q368" s="14" t="s">
        <v>66</v>
      </c>
      <c r="R368" s="24" t="s">
        <v>66</v>
      </c>
      <c r="S368" s="18" t="s">
        <v>66</v>
      </c>
      <c r="T368" s="18" t="s">
        <v>66</v>
      </c>
      <c r="U368" s="18" t="s">
        <v>66</v>
      </c>
      <c r="V368" s="18" t="s">
        <v>66</v>
      </c>
      <c r="W368" s="18" t="s">
        <v>66</v>
      </c>
      <c r="X368" s="14" t="s">
        <v>66</v>
      </c>
      <c r="CM368" s="2"/>
    </row>
    <row r="369" spans="1:100" x14ac:dyDescent="0.2">
      <c r="A369" s="2">
        <v>35066</v>
      </c>
      <c r="B369" s="5">
        <f t="shared" si="113"/>
        <v>1</v>
      </c>
      <c r="C369" s="1" t="s">
        <v>49</v>
      </c>
      <c r="D369" s="14">
        <v>1.355</v>
      </c>
      <c r="E369" s="14">
        <v>1.1499999999999999</v>
      </c>
      <c r="F369" s="21">
        <v>1.2</v>
      </c>
      <c r="G369" s="7" t="s">
        <v>66</v>
      </c>
      <c r="H369" s="14">
        <v>1.92</v>
      </c>
      <c r="I369" s="14">
        <v>3.44</v>
      </c>
      <c r="J369" s="14" t="s">
        <v>66</v>
      </c>
      <c r="K369" s="14">
        <v>1.21</v>
      </c>
      <c r="L369" s="14">
        <v>1.07</v>
      </c>
      <c r="M369" s="14" t="s">
        <v>66</v>
      </c>
      <c r="N369" s="21">
        <v>1.21</v>
      </c>
      <c r="O369" s="14" t="s">
        <v>66</v>
      </c>
      <c r="P369" s="14">
        <v>2.08</v>
      </c>
      <c r="Q369" s="14">
        <v>1.07</v>
      </c>
      <c r="R369" s="24">
        <v>1.21</v>
      </c>
      <c r="S369" s="18" t="s">
        <v>66</v>
      </c>
      <c r="T369" s="18">
        <v>2.04</v>
      </c>
      <c r="U369" s="18">
        <v>2.06</v>
      </c>
      <c r="V369" s="18">
        <v>2.09</v>
      </c>
      <c r="W369" s="18">
        <v>2.0499999999999998</v>
      </c>
      <c r="X369" s="14" t="s">
        <v>66</v>
      </c>
      <c r="CM369" s="2"/>
    </row>
    <row r="370" spans="1:100" x14ac:dyDescent="0.2">
      <c r="A370" s="2">
        <v>35067</v>
      </c>
      <c r="B370" s="5">
        <f t="shared" si="113"/>
        <v>1</v>
      </c>
      <c r="C370" s="1" t="s">
        <v>50</v>
      </c>
      <c r="D370" s="14">
        <v>1.34</v>
      </c>
      <c r="E370" s="14">
        <v>1.17</v>
      </c>
      <c r="F370" s="21">
        <v>1.2</v>
      </c>
      <c r="G370" s="7" t="s">
        <v>66</v>
      </c>
      <c r="H370" s="14">
        <v>2.0099999999999998</v>
      </c>
      <c r="I370" s="14">
        <v>3.5</v>
      </c>
      <c r="J370" s="14" t="s">
        <v>66</v>
      </c>
      <c r="K370" s="14">
        <v>1.21</v>
      </c>
      <c r="L370" s="14">
        <v>1.07</v>
      </c>
      <c r="M370" s="14" t="s">
        <v>66</v>
      </c>
      <c r="N370" s="21">
        <v>1.24</v>
      </c>
      <c r="O370" s="14" t="s">
        <v>66</v>
      </c>
      <c r="P370" s="14">
        <v>2.09</v>
      </c>
      <c r="Q370" s="14">
        <v>1.1200000000000001</v>
      </c>
      <c r="R370" s="24">
        <v>1.21</v>
      </c>
      <c r="S370" s="18" t="s">
        <v>66</v>
      </c>
      <c r="T370" s="18">
        <v>2.09</v>
      </c>
      <c r="U370" s="18">
        <v>2.11</v>
      </c>
      <c r="V370" s="18">
        <v>2.21</v>
      </c>
      <c r="W370" s="18">
        <v>2.12</v>
      </c>
      <c r="X370" s="14" t="s">
        <v>66</v>
      </c>
      <c r="CM370" s="2"/>
    </row>
    <row r="371" spans="1:100" x14ac:dyDescent="0.2">
      <c r="A371" s="2">
        <v>35068</v>
      </c>
      <c r="B371" s="5">
        <f t="shared" si="113"/>
        <v>1</v>
      </c>
      <c r="C371" s="1" t="s">
        <v>51</v>
      </c>
      <c r="D371" s="14">
        <v>1.38</v>
      </c>
      <c r="E371" s="14">
        <v>1.17</v>
      </c>
      <c r="F371" s="21">
        <v>1.18</v>
      </c>
      <c r="G371" s="7" t="s">
        <v>66</v>
      </c>
      <c r="H371" s="14">
        <v>2.06</v>
      </c>
      <c r="I371" s="14">
        <v>3.52</v>
      </c>
      <c r="J371" s="14" t="s">
        <v>66</v>
      </c>
      <c r="K371" s="14">
        <v>1.1599999999999999</v>
      </c>
      <c r="L371" s="14">
        <v>1.07</v>
      </c>
      <c r="M371" s="14" t="s">
        <v>66</v>
      </c>
      <c r="N371" s="21">
        <v>1.24</v>
      </c>
      <c r="O371" s="14" t="s">
        <v>66</v>
      </c>
      <c r="P371" s="14">
        <v>2.13</v>
      </c>
      <c r="Q371" s="14">
        <v>1.1299999999999999</v>
      </c>
      <c r="R371" s="24">
        <v>1.1599999999999999</v>
      </c>
      <c r="S371" s="18" t="s">
        <v>66</v>
      </c>
      <c r="T371" s="18">
        <v>2.15</v>
      </c>
      <c r="U371" s="18">
        <v>2.13</v>
      </c>
      <c r="V371" s="18">
        <v>2.2799999999999998</v>
      </c>
      <c r="W371" s="18">
        <v>2.17</v>
      </c>
      <c r="X371" s="14" t="s">
        <v>66</v>
      </c>
      <c r="AA371" s="4"/>
      <c r="CM371" s="2"/>
    </row>
    <row r="372" spans="1:100" x14ac:dyDescent="0.2">
      <c r="A372" s="2">
        <v>35069</v>
      </c>
      <c r="B372" s="5">
        <f t="shared" si="113"/>
        <v>1</v>
      </c>
      <c r="C372" s="1" t="s">
        <v>45</v>
      </c>
      <c r="D372" s="14">
        <v>1.38</v>
      </c>
      <c r="E372" s="14">
        <v>1.18</v>
      </c>
      <c r="F372" s="21">
        <v>1.18</v>
      </c>
      <c r="G372" s="7" t="s">
        <v>66</v>
      </c>
      <c r="H372" s="14">
        <v>2.1</v>
      </c>
      <c r="I372" s="14">
        <v>3.53</v>
      </c>
      <c r="J372" s="14" t="s">
        <v>66</v>
      </c>
      <c r="K372" s="14">
        <v>1.1399999999999999</v>
      </c>
      <c r="L372" s="14">
        <v>1.19</v>
      </c>
      <c r="M372" s="14" t="s">
        <v>66</v>
      </c>
      <c r="N372" s="21">
        <v>1.24</v>
      </c>
      <c r="O372" s="14" t="s">
        <v>66</v>
      </c>
      <c r="P372" s="14">
        <v>2.2000000000000002</v>
      </c>
      <c r="Q372" s="14">
        <v>1.1299999999999999</v>
      </c>
      <c r="R372" s="24">
        <v>1.18</v>
      </c>
      <c r="S372" s="18" t="s">
        <v>66</v>
      </c>
      <c r="T372" s="18">
        <v>2.2799999999999998</v>
      </c>
      <c r="U372" s="18">
        <v>2.21</v>
      </c>
      <c r="V372" s="18">
        <v>2.2599999999999998</v>
      </c>
      <c r="W372" s="18">
        <v>2.2200000000000002</v>
      </c>
      <c r="X372" s="14" t="s">
        <v>66</v>
      </c>
      <c r="CK372" s="4"/>
      <c r="CL372" s="4"/>
      <c r="CM372" s="11"/>
      <c r="CN372" s="4"/>
      <c r="CO372" s="4"/>
      <c r="CP372" s="4"/>
      <c r="CQ372" s="4"/>
      <c r="CR372" s="4"/>
      <c r="CS372" s="4"/>
      <c r="CT372" s="4"/>
      <c r="CU372" s="4"/>
      <c r="CV372" s="4"/>
    </row>
    <row r="373" spans="1:100" x14ac:dyDescent="0.2">
      <c r="A373" s="2">
        <v>35070</v>
      </c>
      <c r="B373" s="5">
        <f t="shared" si="113"/>
        <v>1</v>
      </c>
      <c r="C373" s="1" t="s">
        <v>46</v>
      </c>
      <c r="D373" s="14">
        <v>1.39</v>
      </c>
      <c r="E373" s="14">
        <v>1.18</v>
      </c>
      <c r="F373" s="21">
        <v>1.18</v>
      </c>
      <c r="G373" s="7" t="s">
        <v>66</v>
      </c>
      <c r="H373" s="14">
        <v>2.1</v>
      </c>
      <c r="I373" s="14">
        <v>3.53</v>
      </c>
      <c r="J373" s="14" t="s">
        <v>66</v>
      </c>
      <c r="K373" s="14">
        <v>1.1399999999999999</v>
      </c>
      <c r="L373" s="14">
        <v>1.19</v>
      </c>
      <c r="M373" s="14" t="s">
        <v>66</v>
      </c>
      <c r="N373" s="21">
        <v>1.24</v>
      </c>
      <c r="O373" s="14" t="s">
        <v>66</v>
      </c>
      <c r="P373" s="14">
        <v>2.2000000000000002</v>
      </c>
      <c r="Q373" s="14">
        <v>1.1299999999999999</v>
      </c>
      <c r="R373" s="24">
        <v>1.18</v>
      </c>
      <c r="S373" s="18" t="s">
        <v>66</v>
      </c>
      <c r="T373" s="18">
        <v>2.2799999999999998</v>
      </c>
      <c r="U373" s="18">
        <v>2.21</v>
      </c>
      <c r="V373" s="18">
        <v>2.2599999999999998</v>
      </c>
      <c r="W373" s="18">
        <v>2.2200000000000002</v>
      </c>
      <c r="X373" s="14" t="s">
        <v>66</v>
      </c>
      <c r="AB373" s="4"/>
      <c r="AC373" s="4"/>
      <c r="AD373" s="4"/>
      <c r="AE373" s="4"/>
      <c r="AF373" s="4"/>
      <c r="CM373" s="2"/>
    </row>
    <row r="374" spans="1:100" x14ac:dyDescent="0.2">
      <c r="A374" s="2">
        <v>35071</v>
      </c>
      <c r="B374" s="5">
        <f t="shared" si="113"/>
        <v>1</v>
      </c>
      <c r="C374" s="1" t="s">
        <v>47</v>
      </c>
      <c r="D374" s="14">
        <v>1.39</v>
      </c>
      <c r="E374" s="14">
        <v>1.18</v>
      </c>
      <c r="F374" s="21">
        <v>1.18</v>
      </c>
      <c r="G374" s="7" t="s">
        <v>66</v>
      </c>
      <c r="H374" s="14">
        <v>2.1</v>
      </c>
      <c r="I374" s="14">
        <v>3.53</v>
      </c>
      <c r="J374" s="14" t="s">
        <v>66</v>
      </c>
      <c r="K374" s="14">
        <v>1.1399999999999999</v>
      </c>
      <c r="L374" s="14">
        <v>1.19</v>
      </c>
      <c r="M374" s="14" t="s">
        <v>66</v>
      </c>
      <c r="N374" s="21">
        <v>1.24</v>
      </c>
      <c r="O374" s="14" t="s">
        <v>66</v>
      </c>
      <c r="P374" s="14">
        <v>2.2000000000000002</v>
      </c>
      <c r="Q374" s="14">
        <v>1.1299999999999999</v>
      </c>
      <c r="R374" s="24">
        <v>1.18</v>
      </c>
      <c r="S374" s="18" t="s">
        <v>66</v>
      </c>
      <c r="T374" s="18">
        <v>2.2799999999999998</v>
      </c>
      <c r="U374" s="18">
        <v>2.21</v>
      </c>
      <c r="V374" s="18">
        <v>2.2599999999999998</v>
      </c>
      <c r="W374" s="18">
        <v>2.2200000000000002</v>
      </c>
      <c r="X374" s="14" t="s">
        <v>66</v>
      </c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M374" s="2"/>
    </row>
    <row r="375" spans="1:100" x14ac:dyDescent="0.2">
      <c r="A375" s="2">
        <v>35072</v>
      </c>
      <c r="B375" s="5">
        <f t="shared" si="113"/>
        <v>1</v>
      </c>
      <c r="C375" s="1" t="s">
        <v>48</v>
      </c>
      <c r="D375" s="14">
        <v>1.39</v>
      </c>
      <c r="E375" s="14">
        <v>1.1000000000000001</v>
      </c>
      <c r="F375" s="21">
        <v>1.1599999999999999</v>
      </c>
      <c r="G375" s="7" t="s">
        <v>66</v>
      </c>
      <c r="H375" s="14">
        <v>2</v>
      </c>
      <c r="I375" s="14">
        <v>3.62</v>
      </c>
      <c r="J375" s="14" t="s">
        <v>66</v>
      </c>
      <c r="K375" s="14">
        <v>1.17</v>
      </c>
      <c r="L375" s="14">
        <v>1.19</v>
      </c>
      <c r="M375" s="14" t="s">
        <v>66</v>
      </c>
      <c r="N375" s="21">
        <v>1.2</v>
      </c>
      <c r="O375" s="14" t="s">
        <v>66</v>
      </c>
      <c r="P375" s="14">
        <v>2.15</v>
      </c>
      <c r="Q375" s="14">
        <v>1.07</v>
      </c>
      <c r="R375" s="24">
        <v>1.1499999999999999</v>
      </c>
      <c r="S375" s="18" t="s">
        <v>66</v>
      </c>
      <c r="T375" s="18">
        <v>2.2400000000000002</v>
      </c>
      <c r="U375" s="18">
        <v>2.1800000000000002</v>
      </c>
      <c r="V375" s="18">
        <v>2.17</v>
      </c>
      <c r="W375" s="18">
        <v>2.17</v>
      </c>
      <c r="X375" s="14" t="s">
        <v>66</v>
      </c>
      <c r="CM375" s="2"/>
    </row>
    <row r="376" spans="1:100" x14ac:dyDescent="0.2">
      <c r="A376" s="2">
        <v>35073</v>
      </c>
      <c r="B376" s="5">
        <f t="shared" si="113"/>
        <v>1</v>
      </c>
      <c r="C376" s="1" t="s">
        <v>49</v>
      </c>
      <c r="D376" s="14">
        <v>1.33</v>
      </c>
      <c r="E376" s="14">
        <v>1.03</v>
      </c>
      <c r="F376" s="21">
        <v>1.1100000000000001</v>
      </c>
      <c r="G376" s="7" t="s">
        <v>66</v>
      </c>
      <c r="H376" s="14">
        <v>1.88</v>
      </c>
      <c r="I376" s="14">
        <v>3.54</v>
      </c>
      <c r="J376" s="14" t="s">
        <v>66</v>
      </c>
      <c r="K376" s="14">
        <v>1.07</v>
      </c>
      <c r="L376" s="14">
        <v>1.04</v>
      </c>
      <c r="M376" s="14" t="s">
        <v>66</v>
      </c>
      <c r="N376" s="21">
        <v>1.2</v>
      </c>
      <c r="O376" s="14" t="s">
        <v>66</v>
      </c>
      <c r="P376" s="14">
        <v>1.98</v>
      </c>
      <c r="Q376" s="14">
        <v>1.07</v>
      </c>
      <c r="R376" s="24">
        <v>1.04</v>
      </c>
      <c r="S376" s="18" t="s">
        <v>66</v>
      </c>
      <c r="T376" s="18">
        <v>2.08</v>
      </c>
      <c r="U376" s="18">
        <v>2.0499999999999998</v>
      </c>
      <c r="V376" s="18">
        <v>2.0499999999999998</v>
      </c>
      <c r="W376" s="18">
        <v>2.04</v>
      </c>
      <c r="X376" s="14" t="s">
        <v>66</v>
      </c>
      <c r="CM376" s="2"/>
    </row>
    <row r="377" spans="1:100" x14ac:dyDescent="0.2">
      <c r="A377" s="2">
        <v>35074</v>
      </c>
      <c r="B377" s="5">
        <f t="shared" si="113"/>
        <v>1</v>
      </c>
      <c r="C377" s="1" t="s">
        <v>50</v>
      </c>
      <c r="D377" s="14">
        <v>1.33</v>
      </c>
      <c r="E377" s="14">
        <v>0.94</v>
      </c>
      <c r="F377" s="21">
        <v>1.1100000000000001</v>
      </c>
      <c r="G377" s="7" t="s">
        <v>66</v>
      </c>
      <c r="H377" s="14">
        <v>1.78</v>
      </c>
      <c r="I377" s="14">
        <v>3.45</v>
      </c>
      <c r="J377" s="14" t="s">
        <v>66</v>
      </c>
      <c r="K377" s="14">
        <v>1.03</v>
      </c>
      <c r="L377" s="14">
        <v>0.99</v>
      </c>
      <c r="M377" s="14" t="s">
        <v>66</v>
      </c>
      <c r="N377" s="21">
        <v>1.07</v>
      </c>
      <c r="O377" s="14" t="s">
        <v>66</v>
      </c>
      <c r="P377" s="14">
        <v>1.87</v>
      </c>
      <c r="Q377" s="14">
        <v>1.07</v>
      </c>
      <c r="R377" s="24">
        <v>0.99</v>
      </c>
      <c r="S377" s="18" t="s">
        <v>66</v>
      </c>
      <c r="T377" s="18">
        <v>1.97</v>
      </c>
      <c r="U377" s="18">
        <v>1.9</v>
      </c>
      <c r="V377" s="18">
        <v>1.92</v>
      </c>
      <c r="W377" s="18">
        <v>1.93</v>
      </c>
      <c r="X377" s="14" t="s">
        <v>66</v>
      </c>
      <c r="CM377" s="2"/>
    </row>
    <row r="378" spans="1:100" x14ac:dyDescent="0.2">
      <c r="A378" s="2">
        <v>35075</v>
      </c>
      <c r="B378" s="5">
        <f t="shared" si="113"/>
        <v>1</v>
      </c>
      <c r="C378" s="1" t="s">
        <v>51</v>
      </c>
      <c r="D378" s="14">
        <v>1.34</v>
      </c>
      <c r="E378" s="14">
        <v>0.93</v>
      </c>
      <c r="F378" s="21">
        <v>1.03</v>
      </c>
      <c r="G378" s="7" t="s">
        <v>66</v>
      </c>
      <c r="H378" s="14">
        <v>1.65</v>
      </c>
      <c r="I378" s="14">
        <v>3.31</v>
      </c>
      <c r="J378" s="14" t="s">
        <v>66</v>
      </c>
      <c r="K378" s="14">
        <v>0.91</v>
      </c>
      <c r="L378" s="14">
        <v>0.99</v>
      </c>
      <c r="M378" s="14" t="s">
        <v>66</v>
      </c>
      <c r="N378" s="21">
        <v>1.07</v>
      </c>
      <c r="O378" s="14" t="s">
        <v>66</v>
      </c>
      <c r="P378" s="14">
        <v>1.77</v>
      </c>
      <c r="Q378" s="14">
        <v>1.07</v>
      </c>
      <c r="R378" s="24">
        <v>0.9</v>
      </c>
      <c r="S378" s="18" t="s">
        <v>66</v>
      </c>
      <c r="T378" s="18">
        <v>1.87</v>
      </c>
      <c r="U378" s="18">
        <v>1.81</v>
      </c>
      <c r="V378" s="18">
        <v>1.85</v>
      </c>
      <c r="W378" s="18">
        <v>1.83</v>
      </c>
      <c r="X378" s="14" t="s">
        <v>66</v>
      </c>
      <c r="CM378" s="2"/>
    </row>
    <row r="379" spans="1:100" x14ac:dyDescent="0.2">
      <c r="A379" s="2">
        <v>35076</v>
      </c>
      <c r="B379" s="5">
        <f t="shared" si="113"/>
        <v>1</v>
      </c>
      <c r="C379" s="1" t="s">
        <v>45</v>
      </c>
      <c r="D379" s="14">
        <v>1.33</v>
      </c>
      <c r="E379" s="14">
        <v>0.92</v>
      </c>
      <c r="F379" s="21">
        <v>0.94</v>
      </c>
      <c r="G379" s="7" t="s">
        <v>66</v>
      </c>
      <c r="H379" s="14">
        <v>1.54</v>
      </c>
      <c r="I379" s="14">
        <v>2.97</v>
      </c>
      <c r="J379" s="14" t="s">
        <v>66</v>
      </c>
      <c r="K379" s="14">
        <v>0.9</v>
      </c>
      <c r="L379" s="14">
        <v>0.99</v>
      </c>
      <c r="M379" s="14" t="s">
        <v>66</v>
      </c>
      <c r="N379" s="21">
        <v>1.07</v>
      </c>
      <c r="O379" s="14" t="s">
        <v>66</v>
      </c>
      <c r="P379" s="14">
        <v>1.64</v>
      </c>
      <c r="Q379" s="14">
        <v>1.03</v>
      </c>
      <c r="R379" s="24">
        <v>0.93</v>
      </c>
      <c r="S379" s="18" t="s">
        <v>66</v>
      </c>
      <c r="T379" s="18">
        <v>1.79</v>
      </c>
      <c r="U379" s="18">
        <v>1.63</v>
      </c>
      <c r="V379" s="18">
        <v>1.7</v>
      </c>
      <c r="W379" s="18">
        <v>1.64</v>
      </c>
      <c r="X379" s="14" t="s">
        <v>66</v>
      </c>
      <c r="CM379" s="2"/>
    </row>
    <row r="380" spans="1:100" x14ac:dyDescent="0.2">
      <c r="A380" s="2">
        <v>35077</v>
      </c>
      <c r="B380" s="5">
        <f t="shared" si="113"/>
        <v>1</v>
      </c>
      <c r="C380" s="1" t="s">
        <v>46</v>
      </c>
      <c r="D380" s="14">
        <v>1.27</v>
      </c>
      <c r="E380" s="14">
        <v>0.92</v>
      </c>
      <c r="F380" s="21">
        <v>0.94</v>
      </c>
      <c r="G380" s="7" t="s">
        <v>66</v>
      </c>
      <c r="H380" s="14">
        <v>1.54</v>
      </c>
      <c r="I380" s="14">
        <v>2.97</v>
      </c>
      <c r="J380" s="14" t="s">
        <v>66</v>
      </c>
      <c r="K380" s="14">
        <v>0.9</v>
      </c>
      <c r="L380" s="14">
        <v>0.99</v>
      </c>
      <c r="M380" s="14" t="s">
        <v>66</v>
      </c>
      <c r="N380" s="21">
        <v>1.07</v>
      </c>
      <c r="O380" s="14" t="s">
        <v>66</v>
      </c>
      <c r="P380" s="14">
        <v>1.64</v>
      </c>
      <c r="Q380" s="14">
        <v>1.03</v>
      </c>
      <c r="R380" s="24">
        <v>0.93</v>
      </c>
      <c r="S380" s="18" t="s">
        <v>66</v>
      </c>
      <c r="T380" s="18">
        <v>1.79</v>
      </c>
      <c r="U380" s="18">
        <v>1.63</v>
      </c>
      <c r="V380" s="18">
        <v>1.7</v>
      </c>
      <c r="W380" s="18">
        <v>1.64</v>
      </c>
      <c r="X380" s="14" t="s">
        <v>66</v>
      </c>
      <c r="CM380" s="2"/>
    </row>
    <row r="381" spans="1:100" x14ac:dyDescent="0.2">
      <c r="A381" s="2">
        <v>35078</v>
      </c>
      <c r="B381" s="5">
        <f t="shared" si="113"/>
        <v>1</v>
      </c>
      <c r="C381" s="1" t="s">
        <v>47</v>
      </c>
      <c r="D381" s="14">
        <v>1.27</v>
      </c>
      <c r="E381" s="14">
        <v>0.92</v>
      </c>
      <c r="F381" s="21">
        <v>0.94</v>
      </c>
      <c r="G381" s="7" t="s">
        <v>66</v>
      </c>
      <c r="H381" s="14">
        <v>1.54</v>
      </c>
      <c r="I381" s="14">
        <v>2.97</v>
      </c>
      <c r="J381" s="14" t="s">
        <v>66</v>
      </c>
      <c r="K381" s="14">
        <v>0.9</v>
      </c>
      <c r="L381" s="14">
        <v>0.99</v>
      </c>
      <c r="M381" s="14" t="s">
        <v>66</v>
      </c>
      <c r="N381" s="21">
        <v>1.07</v>
      </c>
      <c r="O381" s="14" t="s">
        <v>66</v>
      </c>
      <c r="P381" s="14">
        <v>1.64</v>
      </c>
      <c r="Q381" s="14">
        <v>1.03</v>
      </c>
      <c r="R381" s="24">
        <v>0.93</v>
      </c>
      <c r="S381" s="18" t="s">
        <v>66</v>
      </c>
      <c r="T381" s="18">
        <v>1.79</v>
      </c>
      <c r="U381" s="18">
        <v>1.63</v>
      </c>
      <c r="V381" s="18">
        <v>1.7</v>
      </c>
      <c r="W381" s="18">
        <v>1.64</v>
      </c>
      <c r="X381" s="14" t="s">
        <v>66</v>
      </c>
      <c r="CM381" s="2"/>
    </row>
    <row r="382" spans="1:100" x14ac:dyDescent="0.2">
      <c r="A382" s="2">
        <v>35079</v>
      </c>
      <c r="B382" s="5">
        <f t="shared" si="113"/>
        <v>1</v>
      </c>
      <c r="C382" s="1" t="s">
        <v>48</v>
      </c>
      <c r="D382" s="14">
        <v>1.27</v>
      </c>
      <c r="E382" s="14">
        <v>0.94</v>
      </c>
      <c r="F382" s="21">
        <v>0.95</v>
      </c>
      <c r="G382" s="7" t="s">
        <v>66</v>
      </c>
      <c r="H382" s="14">
        <v>1.46</v>
      </c>
      <c r="I382" s="14">
        <v>2.41</v>
      </c>
      <c r="J382" s="14" t="s">
        <v>66</v>
      </c>
      <c r="K382" s="14">
        <v>0.9</v>
      </c>
      <c r="L382" s="14">
        <v>1.04</v>
      </c>
      <c r="M382" s="14" t="s">
        <v>66</v>
      </c>
      <c r="N382" s="21">
        <v>0.99</v>
      </c>
      <c r="O382" s="14" t="s">
        <v>66</v>
      </c>
      <c r="P382" s="14">
        <v>1.56</v>
      </c>
      <c r="Q382" s="14">
        <v>1.03</v>
      </c>
      <c r="R382" s="24">
        <v>0.88</v>
      </c>
      <c r="S382" s="18" t="s">
        <v>66</v>
      </c>
      <c r="T382" s="18">
        <v>1.62</v>
      </c>
      <c r="U382" s="18">
        <v>1.6</v>
      </c>
      <c r="V382" s="18">
        <v>1.64</v>
      </c>
      <c r="W382" s="18">
        <v>1.61</v>
      </c>
      <c r="X382" s="14" t="s">
        <v>66</v>
      </c>
      <c r="CM382" s="2"/>
    </row>
    <row r="383" spans="1:100" x14ac:dyDescent="0.2">
      <c r="A383" s="2">
        <v>35080</v>
      </c>
      <c r="B383" s="5">
        <f t="shared" si="113"/>
        <v>1</v>
      </c>
      <c r="C383" s="1" t="s">
        <v>49</v>
      </c>
      <c r="D383" s="14">
        <v>1.39</v>
      </c>
      <c r="E383" s="14">
        <v>1</v>
      </c>
      <c r="F383" s="21">
        <v>1</v>
      </c>
      <c r="G383" s="7" t="s">
        <v>66</v>
      </c>
      <c r="H383" s="14">
        <v>1.5</v>
      </c>
      <c r="I383" s="14">
        <v>2.13</v>
      </c>
      <c r="J383" s="14" t="s">
        <v>66</v>
      </c>
      <c r="K383" s="14">
        <v>0.9</v>
      </c>
      <c r="L383" s="14">
        <v>1.04</v>
      </c>
      <c r="M383" s="14" t="s">
        <v>66</v>
      </c>
      <c r="N383" s="21">
        <v>0.99</v>
      </c>
      <c r="O383" s="14" t="s">
        <v>66</v>
      </c>
      <c r="P383" s="14">
        <v>1.55</v>
      </c>
      <c r="Q383" s="14">
        <v>1.08</v>
      </c>
      <c r="R383" s="24">
        <v>0.9</v>
      </c>
      <c r="S383" s="18" t="s">
        <v>66</v>
      </c>
      <c r="T383" s="18">
        <v>1.55</v>
      </c>
      <c r="U383" s="18">
        <v>1.56</v>
      </c>
      <c r="V383" s="18">
        <v>1.65</v>
      </c>
      <c r="W383" s="18">
        <v>1.58</v>
      </c>
      <c r="X383" s="14" t="s">
        <v>66</v>
      </c>
      <c r="CM383" s="2"/>
    </row>
    <row r="384" spans="1:100" x14ac:dyDescent="0.2">
      <c r="A384" s="2">
        <v>35081</v>
      </c>
      <c r="B384" s="5">
        <f t="shared" si="113"/>
        <v>1</v>
      </c>
      <c r="C384" s="1" t="s">
        <v>50</v>
      </c>
      <c r="D384" s="14">
        <v>1.39</v>
      </c>
      <c r="E384" s="14">
        <v>1.07</v>
      </c>
      <c r="F384" s="21">
        <v>1.05</v>
      </c>
      <c r="G384" s="7" t="s">
        <v>66</v>
      </c>
      <c r="H384" s="14">
        <v>1.6</v>
      </c>
      <c r="I384" s="14">
        <v>2.25</v>
      </c>
      <c r="J384" s="14" t="s">
        <v>66</v>
      </c>
      <c r="K384" s="14">
        <v>1.05</v>
      </c>
      <c r="L384" s="14">
        <v>1.05</v>
      </c>
      <c r="M384" s="14" t="s">
        <v>66</v>
      </c>
      <c r="N384" s="21">
        <v>0.99</v>
      </c>
      <c r="O384" s="14" t="s">
        <v>66</v>
      </c>
      <c r="P384" s="14">
        <v>1.68</v>
      </c>
      <c r="Q384" s="14">
        <v>1.08</v>
      </c>
      <c r="R384" s="24">
        <v>0.96</v>
      </c>
      <c r="S384" s="18" t="s">
        <v>66</v>
      </c>
      <c r="T384" s="18">
        <v>1.67</v>
      </c>
      <c r="U384" s="18">
        <v>1.68</v>
      </c>
      <c r="V384" s="18">
        <v>1.83</v>
      </c>
      <c r="W384" s="18">
        <v>1.71</v>
      </c>
      <c r="X384" s="14" t="s">
        <v>66</v>
      </c>
      <c r="CM384" s="2"/>
    </row>
    <row r="385" spans="1:91" x14ac:dyDescent="0.2">
      <c r="A385" s="2">
        <v>35082</v>
      </c>
      <c r="B385" s="5">
        <f t="shared" si="113"/>
        <v>1</v>
      </c>
      <c r="C385" s="1" t="s">
        <v>51</v>
      </c>
      <c r="D385" s="14">
        <v>1.39</v>
      </c>
      <c r="E385" s="14">
        <v>1.1000000000000001</v>
      </c>
      <c r="F385" s="21">
        <v>1.1100000000000001</v>
      </c>
      <c r="G385" s="7" t="s">
        <v>66</v>
      </c>
      <c r="H385" s="14">
        <v>1.91</v>
      </c>
      <c r="I385" s="14">
        <v>2.44</v>
      </c>
      <c r="J385" s="14" t="s">
        <v>66</v>
      </c>
      <c r="K385" s="14">
        <v>1.04</v>
      </c>
      <c r="L385" s="14">
        <v>1.1299999999999999</v>
      </c>
      <c r="M385" s="14" t="s">
        <v>66</v>
      </c>
      <c r="N385" s="21">
        <v>1.1000000000000001</v>
      </c>
      <c r="O385" s="14" t="s">
        <v>66</v>
      </c>
      <c r="P385" s="14">
        <v>2.0499999999999998</v>
      </c>
      <c r="Q385" s="14">
        <v>1.17</v>
      </c>
      <c r="R385" s="24">
        <v>1.03</v>
      </c>
      <c r="S385" s="18" t="s">
        <v>66</v>
      </c>
      <c r="T385" s="18">
        <v>2.0499999999999998</v>
      </c>
      <c r="U385" s="18">
        <v>1.97</v>
      </c>
      <c r="V385" s="18">
        <v>2.08</v>
      </c>
      <c r="W385" s="18">
        <v>2.0299999999999998</v>
      </c>
      <c r="X385" s="14" t="s">
        <v>66</v>
      </c>
      <c r="CM385" s="2"/>
    </row>
    <row r="386" spans="1:91" x14ac:dyDescent="0.2">
      <c r="A386" s="2">
        <v>35083</v>
      </c>
      <c r="B386" s="5">
        <f t="shared" si="113"/>
        <v>1</v>
      </c>
      <c r="C386" s="1" t="s">
        <v>45</v>
      </c>
      <c r="D386" s="14">
        <v>1.48</v>
      </c>
      <c r="E386" s="14">
        <v>1.18</v>
      </c>
      <c r="F386" s="21">
        <v>1.1100000000000001</v>
      </c>
      <c r="G386" s="7" t="s">
        <v>66</v>
      </c>
      <c r="H386" s="14">
        <v>1.83</v>
      </c>
      <c r="I386" s="14">
        <v>2.73</v>
      </c>
      <c r="J386" s="14" t="s">
        <v>66</v>
      </c>
      <c r="K386" s="14">
        <v>1.1499999999999999</v>
      </c>
      <c r="L386" s="14">
        <v>1.2</v>
      </c>
      <c r="M386" s="14" t="s">
        <v>66</v>
      </c>
      <c r="N386" s="21">
        <v>1.23</v>
      </c>
      <c r="O386" s="14" t="s">
        <v>66</v>
      </c>
      <c r="P386" s="14">
        <v>1.9</v>
      </c>
      <c r="Q386" s="14">
        <v>1.56</v>
      </c>
      <c r="R386" s="24">
        <v>1.1499999999999999</v>
      </c>
      <c r="S386" s="18" t="s">
        <v>66</v>
      </c>
      <c r="T386" s="18">
        <v>1.96</v>
      </c>
      <c r="U386" s="18">
        <v>2.02</v>
      </c>
      <c r="V386" s="18">
        <v>2.08</v>
      </c>
      <c r="W386" s="18">
        <v>2.0499999999999998</v>
      </c>
      <c r="X386" s="14" t="s">
        <v>66</v>
      </c>
      <c r="CM386" s="2"/>
    </row>
    <row r="387" spans="1:91" x14ac:dyDescent="0.2">
      <c r="A387" s="2">
        <v>35084</v>
      </c>
      <c r="B387" s="5">
        <f t="shared" ref="B387:B450" si="114">IF(A387&lt;&gt;"",MONTH(A387),0)</f>
        <v>1</v>
      </c>
      <c r="C387" s="1" t="s">
        <v>46</v>
      </c>
      <c r="D387" s="14">
        <v>1.63</v>
      </c>
      <c r="E387" s="14">
        <v>1.18</v>
      </c>
      <c r="F387" s="21">
        <v>1.1100000000000001</v>
      </c>
      <c r="G387" s="7" t="s">
        <v>66</v>
      </c>
      <c r="H387" s="14">
        <v>1.83</v>
      </c>
      <c r="I387" s="14">
        <v>2.73</v>
      </c>
      <c r="J387" s="14" t="s">
        <v>66</v>
      </c>
      <c r="K387" s="14">
        <v>1.1499999999999999</v>
      </c>
      <c r="L387" s="14">
        <v>1.2</v>
      </c>
      <c r="M387" s="14" t="s">
        <v>66</v>
      </c>
      <c r="N387" s="21">
        <v>1.23</v>
      </c>
      <c r="O387" s="14" t="s">
        <v>66</v>
      </c>
      <c r="P387" s="14">
        <v>1.9</v>
      </c>
      <c r="Q387" s="14">
        <v>1.56</v>
      </c>
      <c r="R387" s="24">
        <v>1.1499999999999999</v>
      </c>
      <c r="S387" s="18" t="s">
        <v>66</v>
      </c>
      <c r="T387" s="18">
        <v>1.96</v>
      </c>
      <c r="U387" s="18">
        <v>2.02</v>
      </c>
      <c r="V387" s="18">
        <v>2.08</v>
      </c>
      <c r="W387" s="18">
        <v>2.0499999999999998</v>
      </c>
      <c r="X387" s="14" t="s">
        <v>66</v>
      </c>
      <c r="CM387" s="2"/>
    </row>
    <row r="388" spans="1:91" x14ac:dyDescent="0.2">
      <c r="A388" s="2">
        <v>35085</v>
      </c>
      <c r="B388" s="5">
        <f t="shared" si="114"/>
        <v>1</v>
      </c>
      <c r="C388" s="1" t="s">
        <v>47</v>
      </c>
      <c r="D388" s="14">
        <v>1.63</v>
      </c>
      <c r="E388" s="14">
        <v>1.18</v>
      </c>
      <c r="F388" s="21">
        <v>1.1100000000000001</v>
      </c>
      <c r="G388" s="7" t="s">
        <v>66</v>
      </c>
      <c r="H388" s="14">
        <v>1.83</v>
      </c>
      <c r="I388" s="14">
        <v>2.73</v>
      </c>
      <c r="J388" s="14" t="s">
        <v>66</v>
      </c>
      <c r="K388" s="14">
        <v>1.1499999999999999</v>
      </c>
      <c r="L388" s="14">
        <v>1.2</v>
      </c>
      <c r="M388" s="14" t="s">
        <v>66</v>
      </c>
      <c r="N388" s="21">
        <v>1.23</v>
      </c>
      <c r="O388" s="14" t="s">
        <v>66</v>
      </c>
      <c r="P388" s="14">
        <v>1.9</v>
      </c>
      <c r="Q388" s="14">
        <v>1.56</v>
      </c>
      <c r="R388" s="24">
        <v>1.1499999999999999</v>
      </c>
      <c r="S388" s="18" t="s">
        <v>66</v>
      </c>
      <c r="T388" s="18">
        <v>1.96</v>
      </c>
      <c r="U388" s="18">
        <v>2.02</v>
      </c>
      <c r="V388" s="18">
        <v>2.08</v>
      </c>
      <c r="W388" s="18">
        <v>2.0499999999999998</v>
      </c>
      <c r="X388" s="14" t="s">
        <v>66</v>
      </c>
      <c r="CM388" s="2"/>
    </row>
    <row r="389" spans="1:91" x14ac:dyDescent="0.2">
      <c r="A389" s="2">
        <v>35086</v>
      </c>
      <c r="B389" s="5">
        <f t="shared" si="114"/>
        <v>1</v>
      </c>
      <c r="C389" s="1" t="s">
        <v>48</v>
      </c>
      <c r="D389" s="14">
        <v>1.63</v>
      </c>
      <c r="E389" s="14">
        <v>1.23</v>
      </c>
      <c r="F389" s="21">
        <v>1.2</v>
      </c>
      <c r="G389" s="7" t="s">
        <v>66</v>
      </c>
      <c r="H389" s="14">
        <v>1.59</v>
      </c>
      <c r="I389" s="14">
        <v>2.2200000000000002</v>
      </c>
      <c r="J389" s="14" t="s">
        <v>66</v>
      </c>
      <c r="K389" s="14">
        <v>1.24</v>
      </c>
      <c r="L389" s="14">
        <v>1.2</v>
      </c>
      <c r="M389" s="14" t="s">
        <v>66</v>
      </c>
      <c r="N389" s="21">
        <v>1.23</v>
      </c>
      <c r="O389" s="14" t="s">
        <v>66</v>
      </c>
      <c r="P389" s="14">
        <v>1.75</v>
      </c>
      <c r="Q389" s="14">
        <v>1.56</v>
      </c>
      <c r="R389" s="24">
        <v>1.21</v>
      </c>
      <c r="S389" s="18" t="s">
        <v>66</v>
      </c>
      <c r="T389" s="18">
        <v>1.74</v>
      </c>
      <c r="U389" s="18">
        <v>1.79</v>
      </c>
      <c r="V389" s="18">
        <v>1.86</v>
      </c>
      <c r="W389" s="18">
        <v>1.83</v>
      </c>
      <c r="X389" s="14" t="s">
        <v>66</v>
      </c>
      <c r="CM389" s="2"/>
    </row>
    <row r="390" spans="1:91" x14ac:dyDescent="0.2">
      <c r="A390" s="2">
        <v>35087</v>
      </c>
      <c r="B390" s="5">
        <f t="shared" si="114"/>
        <v>1</v>
      </c>
      <c r="C390" s="1" t="s">
        <v>49</v>
      </c>
      <c r="D390" s="14">
        <v>1.52</v>
      </c>
      <c r="E390" s="14">
        <v>1.28</v>
      </c>
      <c r="F390" s="21">
        <v>1.25</v>
      </c>
      <c r="G390" s="7" t="s">
        <v>66</v>
      </c>
      <c r="H390" s="14">
        <v>1.65</v>
      </c>
      <c r="I390" s="14">
        <v>2.35</v>
      </c>
      <c r="J390" s="14" t="s">
        <v>66</v>
      </c>
      <c r="K390" s="14">
        <v>1.25</v>
      </c>
      <c r="L390" s="14">
        <v>1.26</v>
      </c>
      <c r="M390" s="14" t="s">
        <v>66</v>
      </c>
      <c r="N390" s="21">
        <v>1.22</v>
      </c>
      <c r="O390" s="14" t="s">
        <v>66</v>
      </c>
      <c r="P390" s="14">
        <v>1.78</v>
      </c>
      <c r="Q390" s="14">
        <v>1.1100000000000001</v>
      </c>
      <c r="R390" s="24">
        <v>1.19</v>
      </c>
      <c r="S390" s="18" t="s">
        <v>66</v>
      </c>
      <c r="T390" s="18">
        <v>1.76</v>
      </c>
      <c r="U390" s="18">
        <v>1.79</v>
      </c>
      <c r="V390" s="18">
        <v>1.9</v>
      </c>
      <c r="W390" s="18">
        <v>1.83</v>
      </c>
      <c r="X390" s="14" t="s">
        <v>66</v>
      </c>
      <c r="CM390" s="2"/>
    </row>
    <row r="391" spans="1:91" x14ac:dyDescent="0.2">
      <c r="A391" s="2">
        <v>35088</v>
      </c>
      <c r="B391" s="5">
        <f t="shared" si="114"/>
        <v>1</v>
      </c>
      <c r="C391" s="1" t="s">
        <v>50</v>
      </c>
      <c r="D391" s="14">
        <v>1.4</v>
      </c>
      <c r="E391" s="14">
        <v>1.27</v>
      </c>
      <c r="F391" s="21">
        <v>1.23</v>
      </c>
      <c r="G391" s="7" t="s">
        <v>66</v>
      </c>
      <c r="H391" s="14">
        <v>1.74</v>
      </c>
      <c r="I391" s="14">
        <v>2.83</v>
      </c>
      <c r="J391" s="14" t="s">
        <v>66</v>
      </c>
      <c r="K391" s="14">
        <v>1.28</v>
      </c>
      <c r="L391" s="14">
        <v>1.26</v>
      </c>
      <c r="M391" s="14" t="s">
        <v>66</v>
      </c>
      <c r="N391" s="21">
        <v>1.22</v>
      </c>
      <c r="O391" s="14" t="s">
        <v>66</v>
      </c>
      <c r="P391" s="14">
        <v>1.87</v>
      </c>
      <c r="Q391" s="14">
        <v>1.1100000000000001</v>
      </c>
      <c r="R391" s="24">
        <v>1.25</v>
      </c>
      <c r="S391" s="18" t="s">
        <v>66</v>
      </c>
      <c r="T391" s="18">
        <v>1.93</v>
      </c>
      <c r="U391" s="18">
        <v>1.93</v>
      </c>
      <c r="V391" s="18">
        <v>2.04</v>
      </c>
      <c r="W391" s="18">
        <v>1.94</v>
      </c>
      <c r="X391" s="14" t="s">
        <v>66</v>
      </c>
      <c r="CM391" s="2"/>
    </row>
    <row r="392" spans="1:91" x14ac:dyDescent="0.2">
      <c r="A392" s="2">
        <v>35089</v>
      </c>
      <c r="B392" s="5">
        <f t="shared" si="114"/>
        <v>1</v>
      </c>
      <c r="C392" s="1" t="s">
        <v>51</v>
      </c>
      <c r="D392" s="14">
        <v>1.49</v>
      </c>
      <c r="E392" s="14">
        <v>1.28</v>
      </c>
      <c r="F392" s="21">
        <v>1.29</v>
      </c>
      <c r="G392" s="7" t="s">
        <v>66</v>
      </c>
      <c r="H392" s="14">
        <v>1.76</v>
      </c>
      <c r="I392" s="14">
        <v>2.73</v>
      </c>
      <c r="J392" s="14" t="s">
        <v>66</v>
      </c>
      <c r="K392" s="14">
        <v>1.27</v>
      </c>
      <c r="L392" s="14">
        <v>1.3</v>
      </c>
      <c r="M392" s="14" t="s">
        <v>66</v>
      </c>
      <c r="N392" s="21">
        <v>1.29</v>
      </c>
      <c r="O392" s="14" t="s">
        <v>66</v>
      </c>
      <c r="P392" s="14">
        <v>1.83</v>
      </c>
      <c r="Q392" s="14">
        <v>1.4</v>
      </c>
      <c r="R392" s="24">
        <v>1.25</v>
      </c>
      <c r="S392" s="18" t="s">
        <v>66</v>
      </c>
      <c r="T392" s="18">
        <v>1.89</v>
      </c>
      <c r="U392" s="18">
        <v>1.91</v>
      </c>
      <c r="V392" s="18">
        <v>2.06</v>
      </c>
      <c r="W392" s="18">
        <v>1.96</v>
      </c>
      <c r="X392" s="14" t="s">
        <v>66</v>
      </c>
      <c r="CM392" s="2"/>
    </row>
    <row r="393" spans="1:91" x14ac:dyDescent="0.2">
      <c r="A393" s="2">
        <v>35090</v>
      </c>
      <c r="B393" s="5">
        <f t="shared" si="114"/>
        <v>1</v>
      </c>
      <c r="C393" s="1" t="s">
        <v>45</v>
      </c>
      <c r="D393" s="14">
        <v>1.79</v>
      </c>
      <c r="E393" s="14">
        <v>1.45</v>
      </c>
      <c r="F393" s="21">
        <v>1.39</v>
      </c>
      <c r="G393" s="7" t="s">
        <v>66</v>
      </c>
      <c r="H393" s="14">
        <v>1.77</v>
      </c>
      <c r="I393" s="14">
        <v>2.6</v>
      </c>
      <c r="J393" s="14" t="s">
        <v>66</v>
      </c>
      <c r="K393" s="14">
        <v>1.39</v>
      </c>
      <c r="L393" s="14">
        <v>1.3</v>
      </c>
      <c r="M393" s="14" t="s">
        <v>66</v>
      </c>
      <c r="N393" s="21">
        <v>1.29</v>
      </c>
      <c r="O393" s="14" t="s">
        <v>66</v>
      </c>
      <c r="P393" s="14">
        <v>1.79</v>
      </c>
      <c r="Q393" s="14">
        <v>1.4</v>
      </c>
      <c r="R393" s="24">
        <v>1.34</v>
      </c>
      <c r="S393" s="18" t="s">
        <v>66</v>
      </c>
      <c r="T393" s="18">
        <v>1.84</v>
      </c>
      <c r="U393" s="18">
        <v>1.9</v>
      </c>
      <c r="V393" s="18">
        <v>2.0299999999999998</v>
      </c>
      <c r="W393" s="18">
        <v>1.9</v>
      </c>
      <c r="X393" s="14" t="s">
        <v>66</v>
      </c>
      <c r="CM393" s="2"/>
    </row>
    <row r="394" spans="1:91" x14ac:dyDescent="0.2">
      <c r="A394" s="2">
        <v>35091</v>
      </c>
      <c r="B394" s="5">
        <f t="shared" si="114"/>
        <v>1</v>
      </c>
      <c r="C394" s="1" t="s">
        <v>46</v>
      </c>
      <c r="D394" s="14">
        <v>2.1800000000000002</v>
      </c>
      <c r="E394" s="14">
        <v>1.45</v>
      </c>
      <c r="F394" s="21">
        <v>1.39</v>
      </c>
      <c r="G394" s="7" t="s">
        <v>66</v>
      </c>
      <c r="H394" s="14">
        <v>1.77</v>
      </c>
      <c r="I394" s="14">
        <v>2.6</v>
      </c>
      <c r="J394" s="14" t="s">
        <v>66</v>
      </c>
      <c r="K394" s="14">
        <v>1.39</v>
      </c>
      <c r="L394" s="14">
        <v>1.3</v>
      </c>
      <c r="M394" s="14" t="s">
        <v>66</v>
      </c>
      <c r="N394" s="21">
        <v>1.29</v>
      </c>
      <c r="O394" s="14" t="s">
        <v>66</v>
      </c>
      <c r="P394" s="14">
        <v>1.79</v>
      </c>
      <c r="Q394" s="14">
        <v>1.4</v>
      </c>
      <c r="R394" s="24">
        <v>1.34</v>
      </c>
      <c r="S394" s="18" t="s">
        <v>66</v>
      </c>
      <c r="T394" s="18">
        <v>1.84</v>
      </c>
      <c r="U394" s="18">
        <v>1.9</v>
      </c>
      <c r="V394" s="18">
        <v>2.0299999999999998</v>
      </c>
      <c r="W394" s="18">
        <v>1.9</v>
      </c>
      <c r="X394" s="14" t="s">
        <v>66</v>
      </c>
      <c r="CM394" s="2"/>
    </row>
    <row r="395" spans="1:91" x14ac:dyDescent="0.2">
      <c r="A395" s="2">
        <v>35092</v>
      </c>
      <c r="B395" s="5">
        <f t="shared" si="114"/>
        <v>1</v>
      </c>
      <c r="C395" s="1" t="s">
        <v>47</v>
      </c>
      <c r="D395" s="14">
        <v>2.1800000000000002</v>
      </c>
      <c r="E395" s="14">
        <v>1.45</v>
      </c>
      <c r="F395" s="21">
        <v>1.39</v>
      </c>
      <c r="G395" s="7" t="s">
        <v>66</v>
      </c>
      <c r="H395" s="14">
        <v>1.77</v>
      </c>
      <c r="I395" s="14">
        <v>2.6</v>
      </c>
      <c r="J395" s="14" t="s">
        <v>66</v>
      </c>
      <c r="K395" s="14">
        <v>1.39</v>
      </c>
      <c r="L395" s="14">
        <v>1.3</v>
      </c>
      <c r="M395" s="14" t="s">
        <v>66</v>
      </c>
      <c r="N395" s="21">
        <v>1.29</v>
      </c>
      <c r="O395" s="14" t="s">
        <v>66</v>
      </c>
      <c r="P395" s="14">
        <v>1.79</v>
      </c>
      <c r="Q395" s="14">
        <v>1.4</v>
      </c>
      <c r="R395" s="24">
        <v>1.34</v>
      </c>
      <c r="S395" s="18" t="s">
        <v>66</v>
      </c>
      <c r="T395" s="18">
        <v>1.84</v>
      </c>
      <c r="U395" s="18">
        <v>1.9</v>
      </c>
      <c r="V395" s="18">
        <v>2.0299999999999998</v>
      </c>
      <c r="W395" s="18">
        <v>1.9</v>
      </c>
      <c r="X395" s="14" t="s">
        <v>66</v>
      </c>
      <c r="CM395" s="2"/>
    </row>
    <row r="396" spans="1:91" x14ac:dyDescent="0.2">
      <c r="A396" s="2">
        <v>35093</v>
      </c>
      <c r="B396" s="5">
        <f t="shared" si="114"/>
        <v>1</v>
      </c>
      <c r="C396" s="1" t="s">
        <v>48</v>
      </c>
      <c r="D396" s="14">
        <v>2.1800000000000002</v>
      </c>
      <c r="E396" s="14">
        <v>1.55</v>
      </c>
      <c r="F396" s="21">
        <v>1.37</v>
      </c>
      <c r="G396" s="7" t="s">
        <v>66</v>
      </c>
      <c r="H396" s="14">
        <v>1.8</v>
      </c>
      <c r="I396" s="14">
        <v>2.73</v>
      </c>
      <c r="J396" s="14" t="s">
        <v>66</v>
      </c>
      <c r="K396" s="14">
        <v>1.52</v>
      </c>
      <c r="L396" s="14">
        <v>1.3</v>
      </c>
      <c r="M396" s="14" t="s">
        <v>66</v>
      </c>
      <c r="N396" s="21">
        <v>1.29</v>
      </c>
      <c r="O396" s="14" t="s">
        <v>66</v>
      </c>
      <c r="P396" s="14">
        <v>1.81</v>
      </c>
      <c r="Q396" s="14">
        <v>1.4</v>
      </c>
      <c r="R396" s="24">
        <v>1.36</v>
      </c>
      <c r="S396" s="18" t="s">
        <v>66</v>
      </c>
      <c r="T396" s="18">
        <v>1.91</v>
      </c>
      <c r="U396" s="18">
        <v>2</v>
      </c>
      <c r="V396" s="18">
        <v>2.2000000000000002</v>
      </c>
      <c r="W396" s="18">
        <v>2.04</v>
      </c>
      <c r="X396" s="14" t="s">
        <v>66</v>
      </c>
      <c r="CM396" s="2"/>
    </row>
    <row r="397" spans="1:91" x14ac:dyDescent="0.2">
      <c r="A397" s="2">
        <v>35094</v>
      </c>
      <c r="B397" s="5">
        <f t="shared" si="114"/>
        <v>1</v>
      </c>
      <c r="C397" s="1" t="s">
        <v>49</v>
      </c>
      <c r="D397" s="14">
        <v>2.1800000000000002</v>
      </c>
      <c r="E397" s="14">
        <v>1.7</v>
      </c>
      <c r="F397" s="21">
        <v>1.37</v>
      </c>
      <c r="G397" s="7" t="s">
        <v>66</v>
      </c>
      <c r="H397" s="14">
        <v>2</v>
      </c>
      <c r="I397" s="14">
        <v>3.11</v>
      </c>
      <c r="J397" s="14" t="s">
        <v>66</v>
      </c>
      <c r="K397" s="14">
        <v>1.58</v>
      </c>
      <c r="L397" s="14">
        <v>1.68</v>
      </c>
      <c r="M397" s="14" t="s">
        <v>66</v>
      </c>
      <c r="N397" s="21">
        <v>1.29</v>
      </c>
      <c r="O397" s="14" t="s">
        <v>66</v>
      </c>
      <c r="P397" s="14">
        <v>2.0499999999999998</v>
      </c>
      <c r="Q397" s="14">
        <v>1.45</v>
      </c>
      <c r="R397" s="24">
        <v>1.38</v>
      </c>
      <c r="S397" s="18" t="s">
        <v>66</v>
      </c>
      <c r="T397" s="18">
        <v>2.08</v>
      </c>
      <c r="U397" s="18">
        <v>2.31</v>
      </c>
      <c r="V397" s="18">
        <v>2.5499999999999998</v>
      </c>
      <c r="W397" s="18">
        <v>2.5</v>
      </c>
      <c r="X397" s="14" t="s">
        <v>66</v>
      </c>
      <c r="CM397" s="2"/>
    </row>
    <row r="398" spans="1:91" x14ac:dyDescent="0.2">
      <c r="A398" s="2">
        <v>35095</v>
      </c>
      <c r="B398" s="5">
        <f t="shared" si="114"/>
        <v>1</v>
      </c>
      <c r="C398" s="1" t="s">
        <v>50</v>
      </c>
      <c r="D398" s="14">
        <v>1.93</v>
      </c>
      <c r="E398" s="14">
        <v>1.88</v>
      </c>
      <c r="F398" s="21">
        <v>1.1200000000000001</v>
      </c>
      <c r="G398" s="7" t="s">
        <v>66</v>
      </c>
      <c r="H398" s="14">
        <v>2.65</v>
      </c>
      <c r="I398" s="14">
        <v>3.63</v>
      </c>
      <c r="J398" s="14" t="s">
        <v>66</v>
      </c>
      <c r="K398" s="14">
        <v>1.78</v>
      </c>
      <c r="L398" s="14">
        <v>1.5</v>
      </c>
      <c r="M398" s="14" t="s">
        <v>66</v>
      </c>
      <c r="N398" s="21">
        <v>1.1499999999999999</v>
      </c>
      <c r="O398" s="14" t="s">
        <v>66</v>
      </c>
      <c r="P398" s="14">
        <v>3.35</v>
      </c>
      <c r="Q398" s="14">
        <v>1.55</v>
      </c>
      <c r="R398" s="24">
        <v>1.6</v>
      </c>
      <c r="S398" s="18" t="s">
        <v>66</v>
      </c>
      <c r="T398" s="18">
        <v>3.55</v>
      </c>
      <c r="U398" s="18">
        <v>1.81</v>
      </c>
      <c r="V398" s="18">
        <v>4.55</v>
      </c>
      <c r="W398" s="18">
        <v>3.6</v>
      </c>
      <c r="X398" s="14" t="s">
        <v>66</v>
      </c>
      <c r="CM398" s="2"/>
    </row>
    <row r="399" spans="1:91" x14ac:dyDescent="0.2">
      <c r="A399" s="2">
        <v>35096</v>
      </c>
      <c r="B399" s="5">
        <f t="shared" si="114"/>
        <v>2</v>
      </c>
      <c r="C399" s="1" t="s">
        <v>51</v>
      </c>
      <c r="D399" s="14">
        <v>1.93</v>
      </c>
      <c r="E399" s="14">
        <v>2.08</v>
      </c>
      <c r="F399" s="21">
        <v>2.04</v>
      </c>
      <c r="G399" s="7" t="s">
        <v>66</v>
      </c>
      <c r="H399" s="14">
        <v>4.5</v>
      </c>
      <c r="I399" s="14">
        <v>7.95</v>
      </c>
      <c r="J399" s="14" t="s">
        <v>66</v>
      </c>
      <c r="K399" s="14">
        <v>2.19</v>
      </c>
      <c r="L399" s="14">
        <v>1.98</v>
      </c>
      <c r="M399" s="14" t="s">
        <v>66</v>
      </c>
      <c r="N399" s="21">
        <v>2.0299999999999998</v>
      </c>
      <c r="O399" s="14" t="s">
        <v>66</v>
      </c>
      <c r="P399" s="14">
        <v>6</v>
      </c>
      <c r="Q399" s="14">
        <v>1.55</v>
      </c>
      <c r="R399" s="24">
        <v>2.2799999999999998</v>
      </c>
      <c r="S399" s="18" t="s">
        <v>66</v>
      </c>
      <c r="T399" s="18">
        <v>7</v>
      </c>
      <c r="U399" s="18">
        <v>6.5</v>
      </c>
      <c r="V399" s="18">
        <v>7</v>
      </c>
      <c r="W399" s="18">
        <v>7</v>
      </c>
      <c r="X399" s="14" t="s">
        <v>66</v>
      </c>
      <c r="CM399" s="2"/>
    </row>
    <row r="400" spans="1:91" x14ac:dyDescent="0.2">
      <c r="A400" s="2">
        <v>35097</v>
      </c>
      <c r="B400" s="5">
        <f t="shared" si="114"/>
        <v>2</v>
      </c>
      <c r="C400" s="1" t="s">
        <v>45</v>
      </c>
      <c r="D400" s="14">
        <v>2.08</v>
      </c>
      <c r="E400" s="14">
        <v>1.95</v>
      </c>
      <c r="F400" s="21">
        <v>2.06</v>
      </c>
      <c r="G400" s="7" t="s">
        <v>66</v>
      </c>
      <c r="H400" s="14">
        <v>8</v>
      </c>
      <c r="I400" s="14">
        <v>14</v>
      </c>
      <c r="J400" s="14" t="s">
        <v>66</v>
      </c>
      <c r="K400" s="14">
        <v>2.0499999999999998</v>
      </c>
      <c r="L400" s="14">
        <v>1.93</v>
      </c>
      <c r="M400" s="14" t="s">
        <v>66</v>
      </c>
      <c r="N400" s="21">
        <v>2.0299999999999998</v>
      </c>
      <c r="O400" s="14" t="s">
        <v>66</v>
      </c>
      <c r="P400" s="14">
        <v>10.25</v>
      </c>
      <c r="Q400" s="14">
        <v>1.66</v>
      </c>
      <c r="R400" s="24">
        <v>2.34</v>
      </c>
      <c r="S400" s="18" t="s">
        <v>66</v>
      </c>
      <c r="T400" s="18">
        <v>11.38</v>
      </c>
      <c r="U400" s="18">
        <v>10.25</v>
      </c>
      <c r="V400" s="18">
        <v>9.5</v>
      </c>
      <c r="W400" s="18">
        <v>11</v>
      </c>
      <c r="X400" s="14" t="s">
        <v>66</v>
      </c>
      <c r="CM400" s="2"/>
    </row>
    <row r="401" spans="1:91" x14ac:dyDescent="0.2">
      <c r="A401" s="2">
        <v>35098</v>
      </c>
      <c r="B401" s="5">
        <f t="shared" si="114"/>
        <v>2</v>
      </c>
      <c r="C401" s="1" t="s">
        <v>46</v>
      </c>
      <c r="D401" s="14">
        <v>2.0299999999999998</v>
      </c>
      <c r="E401" s="14">
        <v>1.95</v>
      </c>
      <c r="F401" s="21">
        <v>2.06</v>
      </c>
      <c r="G401" s="7" t="s">
        <v>66</v>
      </c>
      <c r="H401" s="14">
        <v>8</v>
      </c>
      <c r="I401" s="14">
        <v>14</v>
      </c>
      <c r="J401" s="14" t="s">
        <v>66</v>
      </c>
      <c r="K401" s="14">
        <v>2.0499999999999998</v>
      </c>
      <c r="L401" s="14">
        <v>1.93</v>
      </c>
      <c r="M401" s="14" t="s">
        <v>66</v>
      </c>
      <c r="N401" s="21">
        <v>2.0299999999999998</v>
      </c>
      <c r="O401" s="14" t="s">
        <v>66</v>
      </c>
      <c r="P401" s="14">
        <v>10.25</v>
      </c>
      <c r="Q401" s="14">
        <v>1.66</v>
      </c>
      <c r="R401" s="24">
        <v>2.34</v>
      </c>
      <c r="S401" s="18" t="s">
        <v>66</v>
      </c>
      <c r="T401" s="18">
        <v>11.38</v>
      </c>
      <c r="U401" s="18">
        <v>10.25</v>
      </c>
      <c r="V401" s="18">
        <v>9.5</v>
      </c>
      <c r="W401" s="18">
        <v>11</v>
      </c>
      <c r="X401" s="14" t="s">
        <v>66</v>
      </c>
      <c r="CM401" s="2"/>
    </row>
    <row r="402" spans="1:91" x14ac:dyDescent="0.2">
      <c r="A402" s="2">
        <v>35099</v>
      </c>
      <c r="B402" s="5">
        <f t="shared" si="114"/>
        <v>2</v>
      </c>
      <c r="C402" s="1" t="s">
        <v>47</v>
      </c>
      <c r="D402" s="14">
        <v>2.0299999999999998</v>
      </c>
      <c r="E402" s="14">
        <v>1.95</v>
      </c>
      <c r="F402" s="21">
        <v>2.06</v>
      </c>
      <c r="G402" s="7" t="s">
        <v>66</v>
      </c>
      <c r="H402" s="14">
        <v>8</v>
      </c>
      <c r="I402" s="14">
        <v>14</v>
      </c>
      <c r="J402" s="14" t="s">
        <v>66</v>
      </c>
      <c r="K402" s="14">
        <v>2.0499999999999998</v>
      </c>
      <c r="L402" s="14">
        <v>1.93</v>
      </c>
      <c r="M402" s="14" t="s">
        <v>66</v>
      </c>
      <c r="N402" s="21">
        <v>2.0299999999999998</v>
      </c>
      <c r="O402" s="14" t="s">
        <v>66</v>
      </c>
      <c r="P402" s="14">
        <v>10.25</v>
      </c>
      <c r="Q402" s="14">
        <v>1.66</v>
      </c>
      <c r="R402" s="24">
        <v>2.34</v>
      </c>
      <c r="S402" s="18" t="s">
        <v>66</v>
      </c>
      <c r="T402" s="18">
        <v>11.38</v>
      </c>
      <c r="U402" s="18">
        <v>10.25</v>
      </c>
      <c r="V402" s="18">
        <v>9.5</v>
      </c>
      <c r="W402" s="18">
        <v>11</v>
      </c>
      <c r="X402" s="14" t="s">
        <v>66</v>
      </c>
      <c r="CM402" s="2"/>
    </row>
    <row r="403" spans="1:91" x14ac:dyDescent="0.2">
      <c r="A403" s="2">
        <v>35100</v>
      </c>
      <c r="B403" s="5">
        <f t="shared" si="114"/>
        <v>2</v>
      </c>
      <c r="C403" s="1" t="s">
        <v>48</v>
      </c>
      <c r="D403" s="14">
        <v>2.0299999999999998</v>
      </c>
      <c r="E403" s="14">
        <v>1.27</v>
      </c>
      <c r="F403" s="21">
        <v>1.21</v>
      </c>
      <c r="G403" s="7" t="s">
        <v>66</v>
      </c>
      <c r="H403" s="14">
        <v>1.95</v>
      </c>
      <c r="I403" s="14">
        <v>4.08</v>
      </c>
      <c r="J403" s="14" t="s">
        <v>66</v>
      </c>
      <c r="K403" s="14">
        <v>1.42</v>
      </c>
      <c r="L403" s="14">
        <v>1.44</v>
      </c>
      <c r="M403" s="14" t="s">
        <v>66</v>
      </c>
      <c r="N403" s="21">
        <v>1.53</v>
      </c>
      <c r="O403" s="14" t="s">
        <v>66</v>
      </c>
      <c r="P403" s="14">
        <v>2.4</v>
      </c>
      <c r="Q403" s="14">
        <v>1.66</v>
      </c>
      <c r="R403" s="24">
        <v>2.34</v>
      </c>
      <c r="S403" s="18" t="s">
        <v>66</v>
      </c>
      <c r="T403" s="18">
        <v>2.27</v>
      </c>
      <c r="U403" s="18">
        <v>2.68</v>
      </c>
      <c r="V403" s="18">
        <v>2.65</v>
      </c>
      <c r="W403" s="18">
        <v>3.13</v>
      </c>
      <c r="X403" s="14" t="s">
        <v>66</v>
      </c>
      <c r="CM403" s="2"/>
    </row>
    <row r="404" spans="1:91" x14ac:dyDescent="0.2">
      <c r="A404" s="2">
        <v>35101</v>
      </c>
      <c r="B404" s="5">
        <f t="shared" si="114"/>
        <v>2</v>
      </c>
      <c r="C404" s="1" t="s">
        <v>49</v>
      </c>
      <c r="D404" s="14">
        <v>1.58</v>
      </c>
      <c r="E404" s="14">
        <v>1.18</v>
      </c>
      <c r="F404" s="21">
        <v>1.21</v>
      </c>
      <c r="G404" s="7" t="s">
        <v>66</v>
      </c>
      <c r="H404" s="14">
        <v>1.79</v>
      </c>
      <c r="I404" s="14">
        <v>4</v>
      </c>
      <c r="J404" s="14" t="s">
        <v>66</v>
      </c>
      <c r="K404" s="14">
        <v>1.21</v>
      </c>
      <c r="L404" s="14">
        <v>1.19</v>
      </c>
      <c r="M404" s="14" t="s">
        <v>66</v>
      </c>
      <c r="N404" s="21">
        <v>1.53</v>
      </c>
      <c r="O404" s="14" t="s">
        <v>66</v>
      </c>
      <c r="P404" s="14">
        <v>1.9</v>
      </c>
      <c r="Q404" s="14">
        <v>1.1100000000000001</v>
      </c>
      <c r="R404" s="24">
        <v>1.23</v>
      </c>
      <c r="S404" s="18" t="s">
        <v>66</v>
      </c>
      <c r="T404" s="18">
        <v>2.0499999999999998</v>
      </c>
      <c r="U404" s="18">
        <v>2.0499999999999998</v>
      </c>
      <c r="V404" s="18">
        <v>2.1</v>
      </c>
      <c r="W404" s="18">
        <v>2.08</v>
      </c>
      <c r="X404" s="14" t="s">
        <v>66</v>
      </c>
      <c r="CM404" s="2"/>
    </row>
    <row r="405" spans="1:91" x14ac:dyDescent="0.2">
      <c r="A405" s="2">
        <v>35102</v>
      </c>
      <c r="B405" s="5">
        <f t="shared" si="114"/>
        <v>2</v>
      </c>
      <c r="C405" s="1" t="s">
        <v>50</v>
      </c>
      <c r="D405" s="14">
        <v>1.44</v>
      </c>
      <c r="E405" s="14">
        <v>1.18</v>
      </c>
      <c r="F405" s="21">
        <v>1.22</v>
      </c>
      <c r="G405" s="7" t="s">
        <v>66</v>
      </c>
      <c r="H405" s="14">
        <v>2.2000000000000002</v>
      </c>
      <c r="I405" s="14">
        <v>8.75</v>
      </c>
      <c r="J405" s="14" t="s">
        <v>66</v>
      </c>
      <c r="K405" s="14">
        <v>1.21</v>
      </c>
      <c r="L405" s="14">
        <v>1.26</v>
      </c>
      <c r="M405" s="14" t="s">
        <v>66</v>
      </c>
      <c r="N405" s="21">
        <v>1.53</v>
      </c>
      <c r="O405" s="14" t="s">
        <v>66</v>
      </c>
      <c r="P405" s="14">
        <v>2.2599999999999998</v>
      </c>
      <c r="Q405" s="14">
        <v>1.23</v>
      </c>
      <c r="R405" s="24">
        <v>1.23</v>
      </c>
      <c r="S405" s="18" t="s">
        <v>66</v>
      </c>
      <c r="T405" s="18">
        <v>2.75</v>
      </c>
      <c r="U405" s="18">
        <v>2.38</v>
      </c>
      <c r="V405" s="18">
        <v>2.23</v>
      </c>
      <c r="W405" s="18">
        <v>2.33</v>
      </c>
      <c r="X405" s="14" t="s">
        <v>66</v>
      </c>
      <c r="CM405" s="2"/>
    </row>
    <row r="406" spans="1:91" x14ac:dyDescent="0.2">
      <c r="A406" s="2">
        <v>35103</v>
      </c>
      <c r="B406" s="5">
        <f t="shared" si="114"/>
        <v>2</v>
      </c>
      <c r="C406" s="1" t="s">
        <v>51</v>
      </c>
      <c r="D406" s="14">
        <v>1.53</v>
      </c>
      <c r="E406" s="14">
        <v>1.18</v>
      </c>
      <c r="F406" s="21">
        <v>1.2</v>
      </c>
      <c r="G406" s="7" t="s">
        <v>66</v>
      </c>
      <c r="H406" s="14">
        <v>2.4</v>
      </c>
      <c r="I406" s="14">
        <v>7.5</v>
      </c>
      <c r="J406" s="14" t="s">
        <v>66</v>
      </c>
      <c r="K406" s="14">
        <v>1.21</v>
      </c>
      <c r="L406" s="14">
        <v>1.24</v>
      </c>
      <c r="M406" s="14" t="s">
        <v>66</v>
      </c>
      <c r="N406" s="21">
        <v>1.53</v>
      </c>
      <c r="O406" s="14" t="s">
        <v>66</v>
      </c>
      <c r="P406" s="14">
        <v>2.4500000000000002</v>
      </c>
      <c r="Q406" s="14">
        <v>1.19</v>
      </c>
      <c r="R406" s="24">
        <v>1.21</v>
      </c>
      <c r="S406" s="18" t="s">
        <v>66</v>
      </c>
      <c r="T406" s="18">
        <v>2.75</v>
      </c>
      <c r="U406" s="18">
        <v>2.5499999999999998</v>
      </c>
      <c r="V406" s="18">
        <v>2.4</v>
      </c>
      <c r="W406" s="18">
        <v>2.4500000000000002</v>
      </c>
      <c r="X406" s="14" t="s">
        <v>66</v>
      </c>
      <c r="CM406" s="2"/>
    </row>
    <row r="407" spans="1:91" x14ac:dyDescent="0.2">
      <c r="A407" s="2">
        <v>35104</v>
      </c>
      <c r="B407" s="5">
        <f t="shared" si="114"/>
        <v>2</v>
      </c>
      <c r="C407" s="1" t="s">
        <v>45</v>
      </c>
      <c r="D407" s="14">
        <v>1.5</v>
      </c>
      <c r="E407" s="14">
        <v>1.1599999999999999</v>
      </c>
      <c r="F407" s="21">
        <v>1.2</v>
      </c>
      <c r="G407" s="7" t="s">
        <v>66</v>
      </c>
      <c r="H407" s="14">
        <v>2.0299999999999998</v>
      </c>
      <c r="I407" s="14">
        <v>5.75</v>
      </c>
      <c r="J407" s="14" t="s">
        <v>66</v>
      </c>
      <c r="K407" s="14">
        <v>1.18</v>
      </c>
      <c r="L407" s="14">
        <v>1.1499999999999999</v>
      </c>
      <c r="M407" s="14" t="s">
        <v>66</v>
      </c>
      <c r="N407" s="21">
        <v>1.53</v>
      </c>
      <c r="O407" s="14" t="s">
        <v>66</v>
      </c>
      <c r="P407" s="14">
        <v>2.08</v>
      </c>
      <c r="Q407" s="14">
        <v>1.1000000000000001</v>
      </c>
      <c r="R407" s="24">
        <v>1.2</v>
      </c>
      <c r="S407" s="18" t="s">
        <v>66</v>
      </c>
      <c r="T407" s="18">
        <v>2.4300000000000002</v>
      </c>
      <c r="U407" s="18">
        <v>2.2799999999999998</v>
      </c>
      <c r="V407" s="18">
        <v>2.25</v>
      </c>
      <c r="W407" s="18">
        <v>2.2799999999999998</v>
      </c>
      <c r="X407" s="14" t="s">
        <v>66</v>
      </c>
      <c r="CM407" s="2"/>
    </row>
    <row r="408" spans="1:91" x14ac:dyDescent="0.2">
      <c r="A408" s="2">
        <v>35105</v>
      </c>
      <c r="B408" s="5">
        <f t="shared" si="114"/>
        <v>2</v>
      </c>
      <c r="C408" s="1" t="s">
        <v>46</v>
      </c>
      <c r="D408" s="14">
        <v>1.42</v>
      </c>
      <c r="E408" s="14">
        <v>1.1599999999999999</v>
      </c>
      <c r="F408" s="21">
        <v>1.2</v>
      </c>
      <c r="G408" s="7" t="s">
        <v>66</v>
      </c>
      <c r="H408" s="14">
        <v>2.0299999999999998</v>
      </c>
      <c r="I408" s="14">
        <v>5.75</v>
      </c>
      <c r="J408" s="14" t="s">
        <v>66</v>
      </c>
      <c r="K408" s="14">
        <v>1.18</v>
      </c>
      <c r="L408" s="14">
        <v>1.1499999999999999</v>
      </c>
      <c r="M408" s="14" t="s">
        <v>66</v>
      </c>
      <c r="N408" s="21">
        <v>1.53</v>
      </c>
      <c r="O408" s="14" t="s">
        <v>66</v>
      </c>
      <c r="P408" s="14">
        <v>2.08</v>
      </c>
      <c r="Q408" s="14">
        <v>1.1000000000000001</v>
      </c>
      <c r="R408" s="24">
        <v>1.2</v>
      </c>
      <c r="S408" s="18" t="s">
        <v>66</v>
      </c>
      <c r="T408" s="18">
        <v>2.4300000000000002</v>
      </c>
      <c r="U408" s="18">
        <v>2.2799999999999998</v>
      </c>
      <c r="V408" s="18">
        <v>2.25</v>
      </c>
      <c r="W408" s="18">
        <v>2.2799999999999998</v>
      </c>
      <c r="X408" s="14" t="s">
        <v>66</v>
      </c>
      <c r="CM408" s="2"/>
    </row>
    <row r="409" spans="1:91" x14ac:dyDescent="0.2">
      <c r="A409" s="2">
        <v>35106</v>
      </c>
      <c r="B409" s="5">
        <f t="shared" si="114"/>
        <v>2</v>
      </c>
      <c r="C409" s="1" t="s">
        <v>47</v>
      </c>
      <c r="D409" s="14">
        <v>1.42</v>
      </c>
      <c r="E409" s="14">
        <v>1.1599999999999999</v>
      </c>
      <c r="F409" s="21">
        <v>1.2</v>
      </c>
      <c r="G409" s="7" t="s">
        <v>66</v>
      </c>
      <c r="H409" s="14">
        <v>2.0299999999999998</v>
      </c>
      <c r="I409" s="14">
        <v>5.75</v>
      </c>
      <c r="J409" s="14" t="s">
        <v>66</v>
      </c>
      <c r="K409" s="14">
        <v>1.18</v>
      </c>
      <c r="L409" s="14">
        <v>1.1499999999999999</v>
      </c>
      <c r="M409" s="14" t="s">
        <v>66</v>
      </c>
      <c r="N409" s="21">
        <v>1.53</v>
      </c>
      <c r="O409" s="14" t="s">
        <v>66</v>
      </c>
      <c r="P409" s="14">
        <v>2.08</v>
      </c>
      <c r="Q409" s="14">
        <v>1.1000000000000001</v>
      </c>
      <c r="R409" s="24">
        <v>1.2</v>
      </c>
      <c r="S409" s="18" t="s">
        <v>66</v>
      </c>
      <c r="T409" s="18">
        <v>2.4300000000000002</v>
      </c>
      <c r="U409" s="18">
        <v>2.2799999999999998</v>
      </c>
      <c r="V409" s="18">
        <v>2.25</v>
      </c>
      <c r="W409" s="18">
        <v>2.2799999999999998</v>
      </c>
      <c r="X409" s="14" t="s">
        <v>66</v>
      </c>
      <c r="CM409" s="2"/>
    </row>
    <row r="410" spans="1:91" x14ac:dyDescent="0.2">
      <c r="A410" s="2">
        <v>35107</v>
      </c>
      <c r="B410" s="5">
        <f t="shared" si="114"/>
        <v>2</v>
      </c>
      <c r="C410" s="1" t="s">
        <v>48</v>
      </c>
      <c r="D410" s="14">
        <v>1.42</v>
      </c>
      <c r="E410" s="14">
        <v>1.17</v>
      </c>
      <c r="F410" s="21">
        <v>1.18</v>
      </c>
      <c r="G410" s="7" t="s">
        <v>66</v>
      </c>
      <c r="H410" s="14">
        <v>1.97</v>
      </c>
      <c r="I410" s="14">
        <v>5.25</v>
      </c>
      <c r="J410" s="14" t="s">
        <v>66</v>
      </c>
      <c r="K410" s="14">
        <v>1.17</v>
      </c>
      <c r="L410" s="14">
        <v>1.18</v>
      </c>
      <c r="M410" s="14" t="s">
        <v>66</v>
      </c>
      <c r="N410" s="21">
        <v>1.18</v>
      </c>
      <c r="O410" s="14" t="s">
        <v>66</v>
      </c>
      <c r="P410" s="14">
        <v>2.0499999999999998</v>
      </c>
      <c r="Q410" s="14">
        <v>1.18</v>
      </c>
      <c r="R410" s="24">
        <v>1.18</v>
      </c>
      <c r="S410" s="18" t="s">
        <v>66</v>
      </c>
      <c r="T410" s="18">
        <v>2.29</v>
      </c>
      <c r="U410" s="18">
        <v>2.14</v>
      </c>
      <c r="V410" s="18">
        <v>2.23</v>
      </c>
      <c r="W410" s="18">
        <v>2.1</v>
      </c>
      <c r="X410" s="14" t="s">
        <v>66</v>
      </c>
      <c r="CM410" s="2"/>
    </row>
    <row r="411" spans="1:91" x14ac:dyDescent="0.2">
      <c r="A411" s="2">
        <v>35108</v>
      </c>
      <c r="B411" s="5">
        <f t="shared" si="114"/>
        <v>2</v>
      </c>
      <c r="C411" s="1" t="s">
        <v>49</v>
      </c>
      <c r="D411" s="14">
        <v>1.42</v>
      </c>
      <c r="E411" s="14">
        <v>1.1599999999999999</v>
      </c>
      <c r="F411" s="21">
        <v>1.19</v>
      </c>
      <c r="G411" s="7" t="s">
        <v>66</v>
      </c>
      <c r="H411" s="14">
        <v>1.95</v>
      </c>
      <c r="I411" s="14">
        <v>4.45</v>
      </c>
      <c r="J411" s="14" t="s">
        <v>66</v>
      </c>
      <c r="K411" s="14">
        <v>1.1599999999999999</v>
      </c>
      <c r="L411" s="14">
        <v>1.17</v>
      </c>
      <c r="M411" s="14" t="s">
        <v>66</v>
      </c>
      <c r="N411" s="21">
        <v>1.18</v>
      </c>
      <c r="O411" s="14" t="s">
        <v>66</v>
      </c>
      <c r="P411" s="14">
        <v>2.04</v>
      </c>
      <c r="Q411" s="14">
        <v>1.18</v>
      </c>
      <c r="R411" s="24">
        <v>1.18</v>
      </c>
      <c r="S411" s="18" t="s">
        <v>66</v>
      </c>
      <c r="T411" s="18">
        <v>2.2799999999999998</v>
      </c>
      <c r="U411" s="18">
        <v>2.09</v>
      </c>
      <c r="V411" s="18">
        <v>2.31</v>
      </c>
      <c r="W411" s="18">
        <v>2.0499999999999998</v>
      </c>
      <c r="X411" s="14" t="s">
        <v>66</v>
      </c>
      <c r="CM411" s="2"/>
    </row>
    <row r="412" spans="1:91" x14ac:dyDescent="0.2">
      <c r="A412" s="2">
        <v>35109</v>
      </c>
      <c r="B412" s="5">
        <f t="shared" si="114"/>
        <v>2</v>
      </c>
      <c r="C412" s="1" t="s">
        <v>50</v>
      </c>
      <c r="D412" s="14">
        <v>1.45</v>
      </c>
      <c r="E412" s="14">
        <v>1.1399999999999999</v>
      </c>
      <c r="F412" s="21">
        <v>1.18</v>
      </c>
      <c r="G412" s="7" t="s">
        <v>66</v>
      </c>
      <c r="H412" s="14">
        <v>2.0299999999999998</v>
      </c>
      <c r="I412" s="14">
        <v>4.82</v>
      </c>
      <c r="J412" s="14" t="s">
        <v>66</v>
      </c>
      <c r="K412" s="14">
        <v>1.1399999999999999</v>
      </c>
      <c r="L412" s="14">
        <v>1.17</v>
      </c>
      <c r="M412" s="14" t="s">
        <v>66</v>
      </c>
      <c r="N412" s="21">
        <v>1.18</v>
      </c>
      <c r="O412" s="14" t="s">
        <v>66</v>
      </c>
      <c r="P412" s="14">
        <v>2.13</v>
      </c>
      <c r="Q412" s="14">
        <v>1.0900000000000001</v>
      </c>
      <c r="R412" s="24">
        <v>1.18</v>
      </c>
      <c r="S412" s="18" t="s">
        <v>66</v>
      </c>
      <c r="T412" s="18">
        <v>2.34</v>
      </c>
      <c r="U412" s="18">
        <v>2.2000000000000002</v>
      </c>
      <c r="V412" s="18">
        <v>2.4500000000000002</v>
      </c>
      <c r="W412" s="18">
        <v>2.19</v>
      </c>
      <c r="X412" s="14" t="s">
        <v>66</v>
      </c>
      <c r="CM412" s="2"/>
    </row>
    <row r="413" spans="1:91" x14ac:dyDescent="0.2">
      <c r="A413" s="2">
        <v>35110</v>
      </c>
      <c r="B413" s="5">
        <f t="shared" si="114"/>
        <v>2</v>
      </c>
      <c r="C413" s="1" t="s">
        <v>51</v>
      </c>
      <c r="D413" s="14">
        <v>1.4</v>
      </c>
      <c r="E413" s="14">
        <v>1.1100000000000001</v>
      </c>
      <c r="F413" s="21">
        <v>1.18</v>
      </c>
      <c r="G413" s="7" t="s">
        <v>66</v>
      </c>
      <c r="H413" s="14">
        <v>2.19</v>
      </c>
      <c r="I413" s="14">
        <v>5.85</v>
      </c>
      <c r="J413" s="14" t="s">
        <v>66</v>
      </c>
      <c r="K413" s="14">
        <v>1.1399999999999999</v>
      </c>
      <c r="L413" s="14">
        <v>1.17</v>
      </c>
      <c r="M413" s="14" t="s">
        <v>66</v>
      </c>
      <c r="N413" s="21">
        <v>1.18</v>
      </c>
      <c r="O413" s="14" t="s">
        <v>66</v>
      </c>
      <c r="P413" s="14">
        <v>2.25</v>
      </c>
      <c r="Q413" s="14">
        <v>1.0900000000000001</v>
      </c>
      <c r="R413" s="24">
        <v>1.18</v>
      </c>
      <c r="S413" s="18" t="s">
        <v>66</v>
      </c>
      <c r="T413" s="18">
        <v>2.6</v>
      </c>
      <c r="U413" s="18">
        <v>2.33</v>
      </c>
      <c r="V413" s="18">
        <v>2.41</v>
      </c>
      <c r="W413" s="18">
        <v>2.3199999999999998</v>
      </c>
      <c r="X413" s="14" t="s">
        <v>66</v>
      </c>
      <c r="CM413" s="2"/>
    </row>
    <row r="414" spans="1:91" x14ac:dyDescent="0.2">
      <c r="A414" s="2">
        <v>35111</v>
      </c>
      <c r="B414" s="5">
        <f t="shared" si="114"/>
        <v>2</v>
      </c>
      <c r="C414" s="1" t="s">
        <v>45</v>
      </c>
      <c r="D414" s="14">
        <v>1.42</v>
      </c>
      <c r="E414" s="14">
        <v>1.1200000000000001</v>
      </c>
      <c r="F414" s="21">
        <v>1.1599999999999999</v>
      </c>
      <c r="G414" s="7" t="s">
        <v>66</v>
      </c>
      <c r="H414" s="14">
        <v>2.16</v>
      </c>
      <c r="I414" s="14">
        <v>4.3499999999999996</v>
      </c>
      <c r="J414" s="14" t="s">
        <v>66</v>
      </c>
      <c r="K414" s="14">
        <v>1.05</v>
      </c>
      <c r="L414" s="14">
        <v>1.1200000000000001</v>
      </c>
      <c r="M414" s="14" t="s">
        <v>66</v>
      </c>
      <c r="N414" s="21">
        <v>1.18</v>
      </c>
      <c r="O414" s="14" t="s">
        <v>66</v>
      </c>
      <c r="P414" s="14">
        <v>2</v>
      </c>
      <c r="Q414" s="14">
        <v>1.0900000000000001</v>
      </c>
      <c r="R414" s="24">
        <v>1.1399999999999999</v>
      </c>
      <c r="S414" s="18" t="s">
        <v>66</v>
      </c>
      <c r="T414" s="18">
        <v>2.35</v>
      </c>
      <c r="U414" s="18">
        <v>2.15</v>
      </c>
      <c r="V414" s="18">
        <v>2.34</v>
      </c>
      <c r="W414" s="18">
        <v>2.23</v>
      </c>
      <c r="X414" s="14" t="s">
        <v>66</v>
      </c>
      <c r="CM414" s="2"/>
    </row>
    <row r="415" spans="1:91" x14ac:dyDescent="0.2">
      <c r="A415" s="2">
        <v>35112</v>
      </c>
      <c r="B415" s="5">
        <f t="shared" si="114"/>
        <v>2</v>
      </c>
      <c r="C415" s="1" t="s">
        <v>46</v>
      </c>
      <c r="D415" s="14">
        <v>1.31</v>
      </c>
      <c r="E415" s="14">
        <v>1.1200000000000001</v>
      </c>
      <c r="F415" s="21">
        <v>1.1599999999999999</v>
      </c>
      <c r="G415" s="7" t="s">
        <v>66</v>
      </c>
      <c r="H415" s="14">
        <v>2.16</v>
      </c>
      <c r="I415" s="14">
        <v>4.3499999999999996</v>
      </c>
      <c r="J415" s="14" t="s">
        <v>66</v>
      </c>
      <c r="K415" s="14">
        <v>1.05</v>
      </c>
      <c r="L415" s="14">
        <v>1.1200000000000001</v>
      </c>
      <c r="M415" s="14" t="s">
        <v>66</v>
      </c>
      <c r="N415" s="21">
        <v>1.18</v>
      </c>
      <c r="O415" s="14" t="s">
        <v>66</v>
      </c>
      <c r="P415" s="14">
        <v>2</v>
      </c>
      <c r="Q415" s="14">
        <v>1.0900000000000001</v>
      </c>
      <c r="R415" s="24">
        <v>1.1399999999999999</v>
      </c>
      <c r="S415" s="18" t="s">
        <v>66</v>
      </c>
      <c r="T415" s="18">
        <v>2.35</v>
      </c>
      <c r="U415" s="18">
        <v>2.15</v>
      </c>
      <c r="V415" s="18">
        <v>2.34</v>
      </c>
      <c r="W415" s="18">
        <v>2.23</v>
      </c>
      <c r="X415" s="14" t="s">
        <v>66</v>
      </c>
      <c r="CM415" s="2"/>
    </row>
    <row r="416" spans="1:91" x14ac:dyDescent="0.2">
      <c r="A416" s="2">
        <v>35113</v>
      </c>
      <c r="B416" s="5">
        <f t="shared" si="114"/>
        <v>2</v>
      </c>
      <c r="C416" s="1" t="s">
        <v>47</v>
      </c>
      <c r="D416" s="14">
        <v>1.31</v>
      </c>
      <c r="E416" s="14">
        <v>1.1200000000000001</v>
      </c>
      <c r="F416" s="21">
        <v>1.1599999999999999</v>
      </c>
      <c r="G416" s="7" t="s">
        <v>66</v>
      </c>
      <c r="H416" s="14">
        <v>2.16</v>
      </c>
      <c r="I416" s="14">
        <v>4.3499999999999996</v>
      </c>
      <c r="J416" s="14" t="s">
        <v>66</v>
      </c>
      <c r="K416" s="14">
        <v>1.05</v>
      </c>
      <c r="L416" s="14">
        <v>1.1200000000000001</v>
      </c>
      <c r="M416" s="14" t="s">
        <v>66</v>
      </c>
      <c r="N416" s="21">
        <v>1.18</v>
      </c>
      <c r="O416" s="14" t="s">
        <v>66</v>
      </c>
      <c r="P416" s="14">
        <v>2</v>
      </c>
      <c r="Q416" s="14">
        <v>1.0900000000000001</v>
      </c>
      <c r="R416" s="24">
        <v>1.1399999999999999</v>
      </c>
      <c r="S416" s="18" t="s">
        <v>66</v>
      </c>
      <c r="T416" s="18">
        <v>2.35</v>
      </c>
      <c r="U416" s="18">
        <v>2.15</v>
      </c>
      <c r="V416" s="18">
        <v>2.34</v>
      </c>
      <c r="W416" s="18">
        <v>2.23</v>
      </c>
      <c r="X416" s="14" t="s">
        <v>66</v>
      </c>
      <c r="CM416" s="2"/>
    </row>
    <row r="417" spans="1:91" x14ac:dyDescent="0.2">
      <c r="A417" s="2">
        <v>35114</v>
      </c>
      <c r="B417" s="5">
        <f t="shared" si="114"/>
        <v>2</v>
      </c>
      <c r="C417" s="1" t="s">
        <v>48</v>
      </c>
      <c r="D417" s="14">
        <v>1.31</v>
      </c>
      <c r="E417" s="14">
        <v>1.1000000000000001</v>
      </c>
      <c r="F417" s="21">
        <v>1.1599999999999999</v>
      </c>
      <c r="G417" s="7" t="s">
        <v>66</v>
      </c>
      <c r="H417" s="14">
        <v>1.83</v>
      </c>
      <c r="I417" s="14">
        <v>3.2</v>
      </c>
      <c r="J417" s="14" t="s">
        <v>66</v>
      </c>
      <c r="K417" s="14">
        <v>1.03</v>
      </c>
      <c r="L417" s="14">
        <v>1.1200000000000001</v>
      </c>
      <c r="M417" s="14" t="s">
        <v>66</v>
      </c>
      <c r="N417" s="21">
        <v>1.1599999999999999</v>
      </c>
      <c r="O417" s="14" t="s">
        <v>66</v>
      </c>
      <c r="P417" s="14">
        <v>1.91</v>
      </c>
      <c r="Q417" s="14">
        <v>1.05</v>
      </c>
      <c r="R417" s="24">
        <v>1.1399999999999999</v>
      </c>
      <c r="S417" s="18" t="s">
        <v>66</v>
      </c>
      <c r="T417" s="18">
        <v>2</v>
      </c>
      <c r="U417" s="18">
        <v>1.95</v>
      </c>
      <c r="V417" s="18">
        <v>2.0099999999999998</v>
      </c>
      <c r="W417" s="18">
        <v>1.98</v>
      </c>
      <c r="X417" s="14" t="s">
        <v>66</v>
      </c>
      <c r="CM417" s="2"/>
    </row>
    <row r="418" spans="1:91" x14ac:dyDescent="0.2">
      <c r="A418" s="2">
        <v>35115</v>
      </c>
      <c r="B418" s="5">
        <f t="shared" si="114"/>
        <v>2</v>
      </c>
      <c r="C418" s="1" t="s">
        <v>49</v>
      </c>
      <c r="D418" s="14">
        <v>1.37</v>
      </c>
      <c r="E418" s="14">
        <v>1.1100000000000001</v>
      </c>
      <c r="F418" s="21">
        <v>1.1599999999999999</v>
      </c>
      <c r="G418" s="7" t="s">
        <v>66</v>
      </c>
      <c r="H418" s="14">
        <v>1.65</v>
      </c>
      <c r="I418" s="14">
        <v>2.5099999999999998</v>
      </c>
      <c r="J418" s="14" t="s">
        <v>66</v>
      </c>
      <c r="K418" s="14">
        <v>1.04</v>
      </c>
      <c r="L418" s="14">
        <v>1.1200000000000001</v>
      </c>
      <c r="M418" s="14" t="s">
        <v>66</v>
      </c>
      <c r="N418" s="21">
        <v>1.1399999999999999</v>
      </c>
      <c r="O418" s="14" t="s">
        <v>66</v>
      </c>
      <c r="P418" s="14">
        <v>1.7</v>
      </c>
      <c r="Q418" s="14">
        <v>1.07</v>
      </c>
      <c r="R418" s="24">
        <v>1.1599999999999999</v>
      </c>
      <c r="S418" s="18" t="s">
        <v>66</v>
      </c>
      <c r="T418" s="18">
        <v>1.84</v>
      </c>
      <c r="U418" s="18">
        <v>1.8</v>
      </c>
      <c r="V418" s="18">
        <v>1.88</v>
      </c>
      <c r="W418" s="18">
        <v>1.84</v>
      </c>
      <c r="X418" s="14" t="s">
        <v>66</v>
      </c>
      <c r="CM418" s="2"/>
    </row>
    <row r="419" spans="1:91" x14ac:dyDescent="0.2">
      <c r="A419" s="2">
        <v>35116</v>
      </c>
      <c r="B419" s="5">
        <f t="shared" si="114"/>
        <v>2</v>
      </c>
      <c r="C419" s="1" t="s">
        <v>50</v>
      </c>
      <c r="D419" s="14">
        <v>1.33</v>
      </c>
      <c r="E419" s="14">
        <v>1.1100000000000001</v>
      </c>
      <c r="F419" s="21">
        <v>1.1599999999999999</v>
      </c>
      <c r="G419" s="7" t="s">
        <v>66</v>
      </c>
      <c r="H419" s="14">
        <v>1.62</v>
      </c>
      <c r="I419" s="14">
        <v>2.46</v>
      </c>
      <c r="J419" s="14" t="s">
        <v>66</v>
      </c>
      <c r="K419" s="14">
        <v>1.08</v>
      </c>
      <c r="L419" s="14">
        <v>1.1200000000000001</v>
      </c>
      <c r="M419" s="14" t="s">
        <v>66</v>
      </c>
      <c r="N419" s="21">
        <v>1.1399999999999999</v>
      </c>
      <c r="O419" s="14" t="s">
        <v>66</v>
      </c>
      <c r="P419" s="14">
        <v>1.7</v>
      </c>
      <c r="Q419" s="14">
        <v>1.08</v>
      </c>
      <c r="R419" s="24">
        <v>1.1599999999999999</v>
      </c>
      <c r="S419" s="18" t="s">
        <v>66</v>
      </c>
      <c r="T419" s="18">
        <v>1.82</v>
      </c>
      <c r="U419" s="18">
        <v>1.7</v>
      </c>
      <c r="V419" s="18">
        <v>1.8</v>
      </c>
      <c r="W419" s="18">
        <v>1.75</v>
      </c>
      <c r="X419" s="14" t="s">
        <v>66</v>
      </c>
      <c r="CM419" s="2"/>
    </row>
    <row r="420" spans="1:91" x14ac:dyDescent="0.2">
      <c r="A420" s="2">
        <v>35117</v>
      </c>
      <c r="B420" s="5">
        <f t="shared" si="114"/>
        <v>2</v>
      </c>
      <c r="C420" s="1" t="s">
        <v>51</v>
      </c>
      <c r="D420" s="14">
        <v>1.36</v>
      </c>
      <c r="E420" s="14">
        <v>1.1599999999999999</v>
      </c>
      <c r="F420" s="21">
        <v>1.1499999999999999</v>
      </c>
      <c r="G420" s="7" t="s">
        <v>66</v>
      </c>
      <c r="H420" s="14">
        <v>1.69</v>
      </c>
      <c r="I420" s="14">
        <v>2.84</v>
      </c>
      <c r="J420" s="14" t="s">
        <v>66</v>
      </c>
      <c r="K420" s="14">
        <v>1.1200000000000001</v>
      </c>
      <c r="L420" s="14">
        <v>1.18</v>
      </c>
      <c r="M420" s="14" t="s">
        <v>66</v>
      </c>
      <c r="N420" s="21">
        <v>1.1399999999999999</v>
      </c>
      <c r="O420" s="14" t="s">
        <v>66</v>
      </c>
      <c r="P420" s="14">
        <v>1.75</v>
      </c>
      <c r="Q420" s="14">
        <v>1.1200000000000001</v>
      </c>
      <c r="R420" s="24">
        <v>1.18</v>
      </c>
      <c r="S420" s="18" t="s">
        <v>66</v>
      </c>
      <c r="T420" s="18">
        <v>1.9</v>
      </c>
      <c r="U420" s="18">
        <v>1.8</v>
      </c>
      <c r="V420" s="18">
        <v>1.88</v>
      </c>
      <c r="W420" s="18">
        <v>1.8</v>
      </c>
      <c r="X420" s="14" t="s">
        <v>66</v>
      </c>
      <c r="CM420" s="2"/>
    </row>
    <row r="421" spans="1:91" x14ac:dyDescent="0.2">
      <c r="A421" s="2">
        <v>35118</v>
      </c>
      <c r="B421" s="5">
        <f t="shared" si="114"/>
        <v>2</v>
      </c>
      <c r="C421" s="1" t="s">
        <v>45</v>
      </c>
      <c r="D421" s="14">
        <v>1.39</v>
      </c>
      <c r="E421" s="14">
        <v>1.21</v>
      </c>
      <c r="F421" s="21">
        <v>1.1499999999999999</v>
      </c>
      <c r="G421" s="7" t="s">
        <v>66</v>
      </c>
      <c r="H421" s="14">
        <v>1.74</v>
      </c>
      <c r="I421" s="14">
        <v>2.92</v>
      </c>
      <c r="J421" s="14" t="s">
        <v>66</v>
      </c>
      <c r="K421" s="14">
        <v>1.1000000000000001</v>
      </c>
      <c r="L421" s="14">
        <v>1.18</v>
      </c>
      <c r="M421" s="14" t="s">
        <v>66</v>
      </c>
      <c r="N421" s="21">
        <v>1.18</v>
      </c>
      <c r="O421" s="14" t="s">
        <v>66</v>
      </c>
      <c r="P421" s="14">
        <v>1.85</v>
      </c>
      <c r="Q421" s="14">
        <v>1.1399999999999999</v>
      </c>
      <c r="R421" s="24">
        <v>1.18</v>
      </c>
      <c r="S421" s="18" t="s">
        <v>66</v>
      </c>
      <c r="T421" s="18">
        <v>1.98</v>
      </c>
      <c r="U421" s="18">
        <v>1.82</v>
      </c>
      <c r="V421" s="18">
        <v>1.94</v>
      </c>
      <c r="W421" s="18">
        <v>1.84</v>
      </c>
      <c r="X421" s="14" t="s">
        <v>66</v>
      </c>
      <c r="CM421" s="2"/>
    </row>
    <row r="422" spans="1:91" x14ac:dyDescent="0.2">
      <c r="A422" s="2">
        <v>35119</v>
      </c>
      <c r="B422" s="5">
        <f t="shared" si="114"/>
        <v>2</v>
      </c>
      <c r="C422" s="1" t="s">
        <v>46</v>
      </c>
      <c r="D422" s="14">
        <v>1.43</v>
      </c>
      <c r="E422" s="14">
        <v>1.21</v>
      </c>
      <c r="F422" s="21">
        <v>1.1499999999999999</v>
      </c>
      <c r="G422" s="7" t="s">
        <v>66</v>
      </c>
      <c r="H422" s="14">
        <v>1.74</v>
      </c>
      <c r="I422" s="14">
        <v>2.92</v>
      </c>
      <c r="J422" s="14" t="s">
        <v>66</v>
      </c>
      <c r="K422" s="14">
        <v>1.1000000000000001</v>
      </c>
      <c r="L422" s="14">
        <v>1.18</v>
      </c>
      <c r="M422" s="14" t="s">
        <v>66</v>
      </c>
      <c r="N422" s="21">
        <v>1.18</v>
      </c>
      <c r="O422" s="14" t="s">
        <v>66</v>
      </c>
      <c r="P422" s="14">
        <v>1.85</v>
      </c>
      <c r="Q422" s="14">
        <v>1.1399999999999999</v>
      </c>
      <c r="R422" s="24">
        <v>1.18</v>
      </c>
      <c r="S422" s="18" t="s">
        <v>66</v>
      </c>
      <c r="T422" s="18">
        <v>1.98</v>
      </c>
      <c r="U422" s="18">
        <v>1.82</v>
      </c>
      <c r="V422" s="18">
        <v>1.94</v>
      </c>
      <c r="W422" s="18">
        <v>1.84</v>
      </c>
      <c r="X422" s="14" t="s">
        <v>66</v>
      </c>
      <c r="CM422" s="2"/>
    </row>
    <row r="423" spans="1:91" x14ac:dyDescent="0.2">
      <c r="A423" s="2">
        <v>35120</v>
      </c>
      <c r="B423" s="5">
        <f t="shared" si="114"/>
        <v>2</v>
      </c>
      <c r="C423" s="1" t="s">
        <v>47</v>
      </c>
      <c r="D423" s="14">
        <v>1.43</v>
      </c>
      <c r="E423" s="14">
        <v>1.21</v>
      </c>
      <c r="F423" s="21">
        <v>1.1499999999999999</v>
      </c>
      <c r="G423" s="7" t="s">
        <v>66</v>
      </c>
      <c r="H423" s="14">
        <v>1.74</v>
      </c>
      <c r="I423" s="14">
        <v>2.92</v>
      </c>
      <c r="J423" s="14" t="s">
        <v>66</v>
      </c>
      <c r="K423" s="14">
        <v>1.1000000000000001</v>
      </c>
      <c r="L423" s="14">
        <v>1.18</v>
      </c>
      <c r="M423" s="14" t="s">
        <v>66</v>
      </c>
      <c r="N423" s="21">
        <v>1.18</v>
      </c>
      <c r="O423" s="14" t="s">
        <v>66</v>
      </c>
      <c r="P423" s="14">
        <v>1.85</v>
      </c>
      <c r="Q423" s="14">
        <v>1.1399999999999999</v>
      </c>
      <c r="R423" s="24">
        <v>1.18</v>
      </c>
      <c r="S423" s="18" t="s">
        <v>66</v>
      </c>
      <c r="T423" s="18">
        <v>1.98</v>
      </c>
      <c r="U423" s="18">
        <v>1.82</v>
      </c>
      <c r="V423" s="18">
        <v>1.94</v>
      </c>
      <c r="W423" s="18">
        <v>1.84</v>
      </c>
      <c r="X423" s="14" t="s">
        <v>66</v>
      </c>
      <c r="CM423" s="2"/>
    </row>
    <row r="424" spans="1:91" x14ac:dyDescent="0.2">
      <c r="A424" s="2">
        <v>35121</v>
      </c>
      <c r="B424" s="5">
        <f t="shared" si="114"/>
        <v>2</v>
      </c>
      <c r="C424" s="1" t="s">
        <v>48</v>
      </c>
      <c r="D424" s="14">
        <v>1.43</v>
      </c>
      <c r="E424" s="14">
        <v>1.23</v>
      </c>
      <c r="F424" s="21">
        <v>1.1499999999999999</v>
      </c>
      <c r="G424" s="7" t="s">
        <v>66</v>
      </c>
      <c r="H424" s="14">
        <v>1.81</v>
      </c>
      <c r="I424" s="14">
        <v>2.97</v>
      </c>
      <c r="J424" s="14" t="s">
        <v>66</v>
      </c>
      <c r="K424" s="14">
        <v>1.1499999999999999</v>
      </c>
      <c r="L424" s="14">
        <v>1.21</v>
      </c>
      <c r="M424" s="14" t="s">
        <v>66</v>
      </c>
      <c r="N424" s="21">
        <v>1.18</v>
      </c>
      <c r="O424" s="14" t="s">
        <v>66</v>
      </c>
      <c r="P424" s="14">
        <v>1.9</v>
      </c>
      <c r="Q424" s="14">
        <v>1.23</v>
      </c>
      <c r="R424" s="24">
        <v>1.18</v>
      </c>
      <c r="S424" s="18" t="s">
        <v>66</v>
      </c>
      <c r="T424" s="18">
        <v>2</v>
      </c>
      <c r="U424" s="18">
        <v>1.99</v>
      </c>
      <c r="V424" s="18">
        <v>2.04</v>
      </c>
      <c r="W424" s="18">
        <v>1.97</v>
      </c>
      <c r="X424" s="14" t="s">
        <v>66</v>
      </c>
      <c r="CM424" s="2"/>
    </row>
    <row r="425" spans="1:91" x14ac:dyDescent="0.2">
      <c r="A425" s="2">
        <v>35122</v>
      </c>
      <c r="B425" s="5">
        <f t="shared" si="114"/>
        <v>2</v>
      </c>
      <c r="C425" s="1" t="s">
        <v>49</v>
      </c>
      <c r="D425" s="14">
        <v>1.5</v>
      </c>
      <c r="E425" s="14">
        <v>1.21</v>
      </c>
      <c r="F425" s="21">
        <v>1.1499999999999999</v>
      </c>
      <c r="G425" s="7" t="s">
        <v>66</v>
      </c>
      <c r="H425" s="14">
        <v>1.94</v>
      </c>
      <c r="I425" s="14">
        <v>3.02</v>
      </c>
      <c r="J425" s="14" t="s">
        <v>66</v>
      </c>
      <c r="K425" s="14">
        <v>1.22</v>
      </c>
      <c r="L425" s="14">
        <v>1.2</v>
      </c>
      <c r="M425" s="14" t="s">
        <v>66</v>
      </c>
      <c r="N425" s="21">
        <v>1.18</v>
      </c>
      <c r="O425" s="14" t="s">
        <v>66</v>
      </c>
      <c r="P425" s="14">
        <v>2</v>
      </c>
      <c r="Q425" s="14">
        <v>1.1599999999999999</v>
      </c>
      <c r="R425" s="24">
        <v>1.18</v>
      </c>
      <c r="S425" s="18" t="s">
        <v>66</v>
      </c>
      <c r="T425" s="18">
        <v>2.12</v>
      </c>
      <c r="U425" s="18">
        <v>2.0299999999999998</v>
      </c>
      <c r="V425" s="18">
        <v>2.38</v>
      </c>
      <c r="W425" s="18">
        <v>2.1</v>
      </c>
      <c r="X425" s="14" t="s">
        <v>66</v>
      </c>
      <c r="CM425" s="2"/>
    </row>
    <row r="426" spans="1:91" x14ac:dyDescent="0.2">
      <c r="A426" s="2">
        <v>35123</v>
      </c>
      <c r="B426" s="5">
        <f t="shared" si="114"/>
        <v>2</v>
      </c>
      <c r="C426" s="1" t="s">
        <v>50</v>
      </c>
      <c r="D426" s="14">
        <v>1.42</v>
      </c>
      <c r="E426" s="14">
        <v>1.24</v>
      </c>
      <c r="F426" s="21">
        <v>1.1499999999999999</v>
      </c>
      <c r="G426" s="7" t="s">
        <v>66</v>
      </c>
      <c r="H426" s="14">
        <v>2.25</v>
      </c>
      <c r="I426" s="14">
        <v>3.48</v>
      </c>
      <c r="J426" s="14" t="s">
        <v>66</v>
      </c>
      <c r="K426" s="14">
        <v>1.21</v>
      </c>
      <c r="L426" s="14">
        <v>1.2</v>
      </c>
      <c r="M426" s="14" t="s">
        <v>66</v>
      </c>
      <c r="N426" s="21">
        <v>1.18</v>
      </c>
      <c r="O426" s="14" t="s">
        <v>66</v>
      </c>
      <c r="P426" s="14">
        <v>2.2999999999999998</v>
      </c>
      <c r="Q426" s="14">
        <v>1.1599999999999999</v>
      </c>
      <c r="R426" s="24">
        <v>1.18</v>
      </c>
      <c r="S426" s="18" t="s">
        <v>66</v>
      </c>
      <c r="T426" s="18">
        <v>2.2999999999999998</v>
      </c>
      <c r="U426" s="18">
        <v>2.23</v>
      </c>
      <c r="V426" s="18">
        <v>2.58</v>
      </c>
      <c r="W426" s="18">
        <v>2.2999999999999998</v>
      </c>
      <c r="X426" s="14" t="s">
        <v>66</v>
      </c>
      <c r="CM426" s="2"/>
    </row>
    <row r="427" spans="1:91" x14ac:dyDescent="0.2">
      <c r="A427" s="2">
        <v>35124</v>
      </c>
      <c r="B427" s="5">
        <f t="shared" si="114"/>
        <v>2</v>
      </c>
      <c r="C427" s="1" t="s">
        <v>51</v>
      </c>
      <c r="D427" s="14">
        <v>1.42</v>
      </c>
      <c r="E427" s="14">
        <v>1.1599999999999999</v>
      </c>
      <c r="F427" s="21">
        <v>1.18</v>
      </c>
      <c r="G427" s="7" t="s">
        <v>66</v>
      </c>
      <c r="H427" s="14">
        <v>2.35</v>
      </c>
      <c r="I427" s="14">
        <v>2.93</v>
      </c>
      <c r="J427" s="14" t="s">
        <v>66</v>
      </c>
      <c r="K427" s="14">
        <v>1.18</v>
      </c>
      <c r="L427" s="14">
        <v>1.19</v>
      </c>
      <c r="M427" s="14" t="s">
        <v>66</v>
      </c>
      <c r="N427" s="21">
        <v>1.18</v>
      </c>
      <c r="O427" s="14" t="s">
        <v>66</v>
      </c>
      <c r="P427" s="14">
        <v>2.42</v>
      </c>
      <c r="Q427" s="14">
        <v>1.1499999999999999</v>
      </c>
      <c r="R427" s="24">
        <v>1.1599999999999999</v>
      </c>
      <c r="S427" s="18" t="s">
        <v>66</v>
      </c>
      <c r="T427" s="18">
        <v>2.2999999999999998</v>
      </c>
      <c r="U427" s="18">
        <v>2.13</v>
      </c>
      <c r="V427" s="18">
        <v>2.57</v>
      </c>
      <c r="W427" s="18">
        <v>2.33</v>
      </c>
      <c r="X427" s="14" t="s">
        <v>66</v>
      </c>
      <c r="CM427" s="2"/>
    </row>
    <row r="428" spans="1:91" x14ac:dyDescent="0.2">
      <c r="A428" s="2">
        <v>35125</v>
      </c>
      <c r="B428" s="5">
        <f t="shared" si="114"/>
        <v>3</v>
      </c>
      <c r="C428" s="1" t="s">
        <v>45</v>
      </c>
      <c r="D428" s="14">
        <v>1.4</v>
      </c>
      <c r="E428" s="14">
        <v>1.1499999999999999</v>
      </c>
      <c r="F428" s="21">
        <v>1.18</v>
      </c>
      <c r="G428" s="7" t="s">
        <v>66</v>
      </c>
      <c r="H428" s="14">
        <v>1.94</v>
      </c>
      <c r="I428" s="14">
        <v>3</v>
      </c>
      <c r="J428" s="14" t="s">
        <v>66</v>
      </c>
      <c r="K428" s="14">
        <v>1.18</v>
      </c>
      <c r="L428" s="14">
        <v>1.19</v>
      </c>
      <c r="M428" s="14" t="s">
        <v>66</v>
      </c>
      <c r="N428" s="21">
        <v>1.18</v>
      </c>
      <c r="O428" s="14" t="s">
        <v>66</v>
      </c>
      <c r="P428" s="14">
        <v>1.98</v>
      </c>
      <c r="Q428" s="14">
        <v>1.1200000000000001</v>
      </c>
      <c r="R428" s="24">
        <v>1.1599999999999999</v>
      </c>
      <c r="S428" s="18" t="s">
        <v>66</v>
      </c>
      <c r="T428" s="18">
        <v>2.1</v>
      </c>
      <c r="U428" s="18">
        <v>2.09</v>
      </c>
      <c r="V428" s="18">
        <v>2.25</v>
      </c>
      <c r="W428" s="18">
        <v>2.23</v>
      </c>
      <c r="X428" s="14" t="s">
        <v>66</v>
      </c>
      <c r="CM428" s="2"/>
    </row>
    <row r="429" spans="1:91" x14ac:dyDescent="0.2">
      <c r="A429" s="2">
        <v>35126</v>
      </c>
      <c r="B429" s="5">
        <f t="shared" si="114"/>
        <v>3</v>
      </c>
      <c r="C429" s="1" t="s">
        <v>46</v>
      </c>
      <c r="D429" s="14">
        <v>1.4</v>
      </c>
      <c r="E429" s="14">
        <v>1.1499999999999999</v>
      </c>
      <c r="F429" s="21">
        <v>1.18</v>
      </c>
      <c r="G429" s="7" t="s">
        <v>66</v>
      </c>
      <c r="H429" s="14">
        <v>1.94</v>
      </c>
      <c r="I429" s="14">
        <v>3</v>
      </c>
      <c r="J429" s="14" t="s">
        <v>66</v>
      </c>
      <c r="K429" s="14">
        <v>1.18</v>
      </c>
      <c r="L429" s="14">
        <v>1.19</v>
      </c>
      <c r="M429" s="14" t="s">
        <v>66</v>
      </c>
      <c r="N429" s="21">
        <v>1.18</v>
      </c>
      <c r="O429" s="14" t="s">
        <v>66</v>
      </c>
      <c r="P429" s="14">
        <v>1.98</v>
      </c>
      <c r="Q429" s="14">
        <v>1.1200000000000001</v>
      </c>
      <c r="R429" s="24">
        <v>1.1599999999999999</v>
      </c>
      <c r="S429" s="18" t="s">
        <v>66</v>
      </c>
      <c r="T429" s="18">
        <v>2.1</v>
      </c>
      <c r="U429" s="18">
        <v>2.09</v>
      </c>
      <c r="V429" s="18">
        <v>2.25</v>
      </c>
      <c r="W429" s="18">
        <v>2.23</v>
      </c>
      <c r="X429" s="14" t="s">
        <v>66</v>
      </c>
      <c r="CM429" s="2"/>
    </row>
    <row r="430" spans="1:91" x14ac:dyDescent="0.2">
      <c r="A430" s="2">
        <v>35127</v>
      </c>
      <c r="B430" s="5">
        <f t="shared" si="114"/>
        <v>3</v>
      </c>
      <c r="C430" s="1" t="s">
        <v>47</v>
      </c>
      <c r="D430" s="14">
        <v>1.4</v>
      </c>
      <c r="E430" s="14">
        <v>1.1499999999999999</v>
      </c>
      <c r="F430" s="21">
        <v>1.18</v>
      </c>
      <c r="G430" s="7" t="s">
        <v>66</v>
      </c>
      <c r="H430" s="14">
        <v>1.94</v>
      </c>
      <c r="I430" s="14">
        <v>3</v>
      </c>
      <c r="J430" s="14" t="s">
        <v>66</v>
      </c>
      <c r="K430" s="14">
        <v>1.18</v>
      </c>
      <c r="L430" s="14">
        <v>1.19</v>
      </c>
      <c r="M430" s="14" t="s">
        <v>66</v>
      </c>
      <c r="N430" s="21">
        <v>1.18</v>
      </c>
      <c r="O430" s="14" t="s">
        <v>66</v>
      </c>
      <c r="P430" s="14">
        <v>1.98</v>
      </c>
      <c r="Q430" s="14">
        <v>1.1200000000000001</v>
      </c>
      <c r="R430" s="24">
        <v>1.1599999999999999</v>
      </c>
      <c r="S430" s="18" t="s">
        <v>66</v>
      </c>
      <c r="T430" s="18">
        <v>2.1</v>
      </c>
      <c r="U430" s="18">
        <v>2.09</v>
      </c>
      <c r="V430" s="18">
        <v>2.25</v>
      </c>
      <c r="W430" s="18">
        <v>2.23</v>
      </c>
      <c r="X430" s="14" t="s">
        <v>66</v>
      </c>
      <c r="CM430" s="2"/>
    </row>
    <row r="431" spans="1:91" x14ac:dyDescent="0.2">
      <c r="A431" s="2">
        <v>35128</v>
      </c>
      <c r="B431" s="5">
        <f t="shared" si="114"/>
        <v>3</v>
      </c>
      <c r="C431" s="1" t="s">
        <v>48</v>
      </c>
      <c r="D431" s="14">
        <v>1.4</v>
      </c>
      <c r="E431" s="14">
        <v>1.1499999999999999</v>
      </c>
      <c r="F431" s="21">
        <v>1.1499999999999999</v>
      </c>
      <c r="G431" s="7" t="s">
        <v>66</v>
      </c>
      <c r="H431" s="14">
        <v>1.87</v>
      </c>
      <c r="I431" s="14">
        <v>2.69</v>
      </c>
      <c r="J431" s="14" t="s">
        <v>66</v>
      </c>
      <c r="K431" s="14">
        <v>1.1399999999999999</v>
      </c>
      <c r="L431" s="14">
        <v>1.1499999999999999</v>
      </c>
      <c r="M431" s="14" t="s">
        <v>66</v>
      </c>
      <c r="N431" s="21">
        <v>1.18</v>
      </c>
      <c r="O431" s="14" t="s">
        <v>66</v>
      </c>
      <c r="P431" s="14">
        <v>1.88</v>
      </c>
      <c r="Q431" s="14">
        <v>1.1100000000000001</v>
      </c>
      <c r="R431" s="24">
        <v>1.1599999999999999</v>
      </c>
      <c r="S431" s="18" t="s">
        <v>66</v>
      </c>
      <c r="T431" s="18">
        <v>1.96</v>
      </c>
      <c r="U431" s="18">
        <v>1.99</v>
      </c>
      <c r="V431" s="18">
        <v>2.13</v>
      </c>
      <c r="W431" s="18">
        <v>2.02</v>
      </c>
      <c r="X431" s="14" t="s">
        <v>66</v>
      </c>
      <c r="CM431" s="2"/>
    </row>
    <row r="432" spans="1:91" x14ac:dyDescent="0.2">
      <c r="A432" s="2">
        <v>35129</v>
      </c>
      <c r="B432" s="5">
        <f t="shared" si="114"/>
        <v>3</v>
      </c>
      <c r="C432" s="1" t="s">
        <v>49</v>
      </c>
      <c r="D432" s="14">
        <v>1.38</v>
      </c>
      <c r="E432" s="14">
        <v>1.1299999999999999</v>
      </c>
      <c r="F432" s="21">
        <v>1.1499999999999999</v>
      </c>
      <c r="G432" s="7" t="s">
        <v>66</v>
      </c>
      <c r="H432" s="14">
        <v>2.2200000000000002</v>
      </c>
      <c r="I432" s="14">
        <v>2.9</v>
      </c>
      <c r="J432" s="14" t="s">
        <v>66</v>
      </c>
      <c r="K432" s="14">
        <v>1.1299999999999999</v>
      </c>
      <c r="L432" s="14">
        <v>1.0900000000000001</v>
      </c>
      <c r="M432" s="14" t="s">
        <v>66</v>
      </c>
      <c r="N432" s="21">
        <v>1.1299999999999999</v>
      </c>
      <c r="O432" s="14" t="s">
        <v>66</v>
      </c>
      <c r="P432" s="14">
        <v>2.23</v>
      </c>
      <c r="Q432" s="14">
        <v>1.1200000000000001</v>
      </c>
      <c r="R432" s="24">
        <v>1.1599999999999999</v>
      </c>
      <c r="S432" s="18" t="s">
        <v>66</v>
      </c>
      <c r="T432" s="18">
        <v>2.16</v>
      </c>
      <c r="U432" s="18">
        <v>2.2000000000000002</v>
      </c>
      <c r="V432" s="18">
        <v>2.42</v>
      </c>
      <c r="W432" s="18">
        <v>2.23</v>
      </c>
      <c r="X432" s="14" t="s">
        <v>66</v>
      </c>
      <c r="CM432" s="2"/>
    </row>
    <row r="433" spans="1:91" x14ac:dyDescent="0.2">
      <c r="A433" s="2">
        <v>35130</v>
      </c>
      <c r="B433" s="5">
        <f t="shared" si="114"/>
        <v>3</v>
      </c>
      <c r="C433" s="1" t="s">
        <v>50</v>
      </c>
      <c r="D433" s="14">
        <v>1.38</v>
      </c>
      <c r="E433" s="14">
        <v>1.0900000000000001</v>
      </c>
      <c r="F433" s="21">
        <v>1.1399999999999999</v>
      </c>
      <c r="G433" s="7" t="s">
        <v>66</v>
      </c>
      <c r="H433" s="14">
        <v>2.85</v>
      </c>
      <c r="I433" s="14">
        <v>3.25</v>
      </c>
      <c r="J433" s="14" t="s">
        <v>66</v>
      </c>
      <c r="K433" s="14">
        <v>1.1200000000000001</v>
      </c>
      <c r="L433" s="14">
        <v>1.1299999999999999</v>
      </c>
      <c r="M433" s="14" t="s">
        <v>66</v>
      </c>
      <c r="N433" s="21">
        <v>1.1299999999999999</v>
      </c>
      <c r="O433" s="14" t="s">
        <v>66</v>
      </c>
      <c r="P433" s="14">
        <v>2.8</v>
      </c>
      <c r="Q433" s="14">
        <v>1.1000000000000001</v>
      </c>
      <c r="R433" s="24">
        <v>1.1399999999999999</v>
      </c>
      <c r="S433" s="18" t="s">
        <v>66</v>
      </c>
      <c r="T433" s="18">
        <v>2.7</v>
      </c>
      <c r="U433" s="18">
        <v>2.9</v>
      </c>
      <c r="V433" s="18">
        <v>3.3</v>
      </c>
      <c r="W433" s="18">
        <v>2.95</v>
      </c>
      <c r="X433" s="14" t="s">
        <v>66</v>
      </c>
      <c r="CM433" s="2"/>
    </row>
    <row r="434" spans="1:91" x14ac:dyDescent="0.2">
      <c r="A434" s="2">
        <v>35131</v>
      </c>
      <c r="B434" s="5">
        <f t="shared" si="114"/>
        <v>3</v>
      </c>
      <c r="C434" s="1" t="s">
        <v>51</v>
      </c>
      <c r="D434" s="14">
        <v>1.36</v>
      </c>
      <c r="E434" s="14">
        <v>1.02</v>
      </c>
      <c r="F434" s="21">
        <v>1.1100000000000001</v>
      </c>
      <c r="G434" s="7" t="s">
        <v>66</v>
      </c>
      <c r="H434" s="14">
        <v>3.75</v>
      </c>
      <c r="I434" s="14">
        <v>3.95</v>
      </c>
      <c r="J434" s="14" t="s">
        <v>66</v>
      </c>
      <c r="K434" s="14">
        <v>1.05</v>
      </c>
      <c r="L434" s="14">
        <v>1.06</v>
      </c>
      <c r="M434" s="14" t="s">
        <v>66</v>
      </c>
      <c r="N434" s="21">
        <v>1.1299999999999999</v>
      </c>
      <c r="O434" s="14" t="s">
        <v>66</v>
      </c>
      <c r="P434" s="14">
        <v>4</v>
      </c>
      <c r="Q434" s="14">
        <v>1.06</v>
      </c>
      <c r="R434" s="24">
        <v>1.1000000000000001</v>
      </c>
      <c r="S434" s="18" t="s">
        <v>66</v>
      </c>
      <c r="T434" s="18">
        <v>3.75</v>
      </c>
      <c r="U434" s="18">
        <v>3.95</v>
      </c>
      <c r="V434" s="18">
        <v>4.3499999999999996</v>
      </c>
      <c r="W434" s="18">
        <v>4</v>
      </c>
      <c r="X434" s="14" t="s">
        <v>66</v>
      </c>
      <c r="CM434" s="2"/>
    </row>
    <row r="435" spans="1:91" x14ac:dyDescent="0.2">
      <c r="A435" s="2">
        <v>35132</v>
      </c>
      <c r="B435" s="5">
        <f t="shared" si="114"/>
        <v>3</v>
      </c>
      <c r="C435" s="1" t="s">
        <v>45</v>
      </c>
      <c r="D435" s="14">
        <v>1.32</v>
      </c>
      <c r="E435" s="14">
        <v>0.97</v>
      </c>
      <c r="F435" s="21">
        <v>1.1100000000000001</v>
      </c>
      <c r="G435" s="7" t="s">
        <v>66</v>
      </c>
      <c r="H435" s="14">
        <v>2.65</v>
      </c>
      <c r="I435" s="14">
        <v>3.3</v>
      </c>
      <c r="J435" s="14" t="s">
        <v>66</v>
      </c>
      <c r="K435" s="14">
        <v>0.98</v>
      </c>
      <c r="L435" s="14">
        <v>1.06</v>
      </c>
      <c r="M435" s="14" t="s">
        <v>66</v>
      </c>
      <c r="N435" s="21">
        <v>1.1200000000000001</v>
      </c>
      <c r="O435" s="14" t="s">
        <v>66</v>
      </c>
      <c r="P435" s="14">
        <v>2.65</v>
      </c>
      <c r="Q435" s="14">
        <v>1.02</v>
      </c>
      <c r="R435" s="24">
        <v>1.1000000000000001</v>
      </c>
      <c r="S435" s="18" t="s">
        <v>66</v>
      </c>
      <c r="T435" s="18">
        <v>2.6</v>
      </c>
      <c r="U435" s="18">
        <v>2.75</v>
      </c>
      <c r="V435" s="18">
        <v>2.65</v>
      </c>
      <c r="W435" s="18">
        <v>2.6</v>
      </c>
      <c r="X435" s="14" t="s">
        <v>66</v>
      </c>
      <c r="CM435" s="2"/>
    </row>
    <row r="436" spans="1:91" x14ac:dyDescent="0.2">
      <c r="A436" s="2">
        <v>35133</v>
      </c>
      <c r="B436" s="5">
        <f t="shared" si="114"/>
        <v>3</v>
      </c>
      <c r="C436" s="1" t="s">
        <v>46</v>
      </c>
      <c r="D436" s="14">
        <v>1.27</v>
      </c>
      <c r="E436" s="14">
        <v>0.97</v>
      </c>
      <c r="F436" s="21">
        <v>1.1100000000000001</v>
      </c>
      <c r="G436" s="7" t="s">
        <v>66</v>
      </c>
      <c r="H436" s="14">
        <v>2.65</v>
      </c>
      <c r="I436" s="14">
        <v>3.3</v>
      </c>
      <c r="J436" s="14" t="s">
        <v>66</v>
      </c>
      <c r="K436" s="14">
        <v>0.98</v>
      </c>
      <c r="L436" s="14">
        <v>1.06</v>
      </c>
      <c r="M436" s="14" t="s">
        <v>66</v>
      </c>
      <c r="N436" s="21">
        <v>1.1200000000000001</v>
      </c>
      <c r="O436" s="14" t="s">
        <v>66</v>
      </c>
      <c r="P436" s="14">
        <v>2.65</v>
      </c>
      <c r="Q436" s="14">
        <v>1.02</v>
      </c>
      <c r="R436" s="24">
        <v>1.1000000000000001</v>
      </c>
      <c r="S436" s="18" t="s">
        <v>66</v>
      </c>
      <c r="T436" s="18">
        <v>2.6</v>
      </c>
      <c r="U436" s="18">
        <v>2.75</v>
      </c>
      <c r="V436" s="18">
        <v>2.65</v>
      </c>
      <c r="W436" s="18">
        <v>2.6</v>
      </c>
      <c r="X436" s="14" t="s">
        <v>66</v>
      </c>
      <c r="CM436" s="2"/>
    </row>
    <row r="437" spans="1:91" x14ac:dyDescent="0.2">
      <c r="A437" s="2">
        <v>35134</v>
      </c>
      <c r="B437" s="5">
        <f t="shared" si="114"/>
        <v>3</v>
      </c>
      <c r="C437" s="1" t="s">
        <v>47</v>
      </c>
      <c r="D437" s="14">
        <v>1.27</v>
      </c>
      <c r="E437" s="14">
        <v>0.97</v>
      </c>
      <c r="F437" s="21">
        <v>1.1100000000000001</v>
      </c>
      <c r="G437" s="7" t="s">
        <v>66</v>
      </c>
      <c r="H437" s="14">
        <v>2.65</v>
      </c>
      <c r="I437" s="14">
        <v>3.3</v>
      </c>
      <c r="J437" s="14" t="s">
        <v>66</v>
      </c>
      <c r="K437" s="14">
        <v>0.98</v>
      </c>
      <c r="L437" s="14">
        <v>1.06</v>
      </c>
      <c r="M437" s="14" t="s">
        <v>66</v>
      </c>
      <c r="N437" s="21">
        <v>1.1200000000000001</v>
      </c>
      <c r="O437" s="14" t="s">
        <v>66</v>
      </c>
      <c r="P437" s="14">
        <v>2.65</v>
      </c>
      <c r="Q437" s="14">
        <v>1.02</v>
      </c>
      <c r="R437" s="24">
        <v>1.1000000000000001</v>
      </c>
      <c r="S437" s="18" t="s">
        <v>66</v>
      </c>
      <c r="T437" s="18">
        <v>2.6</v>
      </c>
      <c r="U437" s="18">
        <v>2.75</v>
      </c>
      <c r="V437" s="18">
        <v>2.65</v>
      </c>
      <c r="W437" s="18">
        <v>2.6</v>
      </c>
      <c r="X437" s="14" t="s">
        <v>66</v>
      </c>
      <c r="CM437" s="2"/>
    </row>
    <row r="438" spans="1:91" x14ac:dyDescent="0.2">
      <c r="A438" s="2">
        <v>35135</v>
      </c>
      <c r="B438" s="5">
        <f t="shared" si="114"/>
        <v>3</v>
      </c>
      <c r="C438" s="1" t="s">
        <v>48</v>
      </c>
      <c r="D438" s="14">
        <v>1.27</v>
      </c>
      <c r="E438" s="14">
        <v>0.95</v>
      </c>
      <c r="F438" s="21">
        <v>1.04</v>
      </c>
      <c r="G438" s="7" t="s">
        <v>66</v>
      </c>
      <c r="H438" s="14">
        <v>1.87</v>
      </c>
      <c r="I438" s="14">
        <v>2.8</v>
      </c>
      <c r="J438" s="14" t="s">
        <v>66</v>
      </c>
      <c r="K438" s="14">
        <v>1</v>
      </c>
      <c r="L438" s="14">
        <v>1.06</v>
      </c>
      <c r="M438" s="14" t="s">
        <v>66</v>
      </c>
      <c r="N438" s="21">
        <v>1.1200000000000001</v>
      </c>
      <c r="O438" s="14" t="s">
        <v>66</v>
      </c>
      <c r="P438" s="14">
        <v>1.95</v>
      </c>
      <c r="Q438" s="14">
        <v>0.97</v>
      </c>
      <c r="R438" s="24">
        <v>1.05</v>
      </c>
      <c r="S438" s="18" t="s">
        <v>66</v>
      </c>
      <c r="T438" s="18">
        <v>2.11</v>
      </c>
      <c r="U438" s="18">
        <v>1.98</v>
      </c>
      <c r="V438" s="18">
        <v>1.97</v>
      </c>
      <c r="W438" s="18">
        <v>1.95</v>
      </c>
      <c r="X438" s="14" t="s">
        <v>66</v>
      </c>
      <c r="CM438" s="2"/>
    </row>
    <row r="439" spans="1:91" x14ac:dyDescent="0.2">
      <c r="A439" s="2">
        <v>35136</v>
      </c>
      <c r="B439" s="5">
        <f t="shared" si="114"/>
        <v>3</v>
      </c>
      <c r="C439" s="1" t="s">
        <v>49</v>
      </c>
      <c r="D439" s="14">
        <v>1.24</v>
      </c>
      <c r="E439" s="14">
        <v>0.93</v>
      </c>
      <c r="F439" s="21">
        <v>1.04</v>
      </c>
      <c r="G439" s="7" t="s">
        <v>66</v>
      </c>
      <c r="H439" s="14">
        <v>1.96</v>
      </c>
      <c r="I439" s="14">
        <v>2.91</v>
      </c>
      <c r="J439" s="14" t="s">
        <v>66</v>
      </c>
      <c r="K439" s="14">
        <v>0.99</v>
      </c>
      <c r="L439" s="14">
        <v>1.04</v>
      </c>
      <c r="M439" s="14" t="s">
        <v>66</v>
      </c>
      <c r="N439" s="21">
        <v>1.1200000000000001</v>
      </c>
      <c r="O439" s="14" t="s">
        <v>66</v>
      </c>
      <c r="P439" s="14">
        <v>2.0499999999999998</v>
      </c>
      <c r="Q439" s="14">
        <v>0.97</v>
      </c>
      <c r="R439" s="24">
        <v>1.05</v>
      </c>
      <c r="S439" s="18" t="s">
        <v>66</v>
      </c>
      <c r="T439" s="18">
        <v>2.21</v>
      </c>
      <c r="U439" s="18">
        <v>1.96</v>
      </c>
      <c r="V439" s="18">
        <v>1.88</v>
      </c>
      <c r="W439" s="18">
        <v>1.96</v>
      </c>
      <c r="X439" s="14" t="s">
        <v>66</v>
      </c>
      <c r="CM439" s="2"/>
    </row>
    <row r="440" spans="1:91" x14ac:dyDescent="0.2">
      <c r="A440" s="2">
        <v>35137</v>
      </c>
      <c r="B440" s="5">
        <f t="shared" si="114"/>
        <v>3</v>
      </c>
      <c r="C440" s="1" t="s">
        <v>50</v>
      </c>
      <c r="D440" s="14">
        <v>1.23</v>
      </c>
      <c r="E440" s="14">
        <v>0.93</v>
      </c>
      <c r="F440" s="21">
        <v>1.04</v>
      </c>
      <c r="G440" s="7" t="s">
        <v>66</v>
      </c>
      <c r="H440" s="14">
        <v>1.93</v>
      </c>
      <c r="I440" s="14">
        <v>2.8</v>
      </c>
      <c r="J440" s="14" t="s">
        <v>66</v>
      </c>
      <c r="K440" s="14">
        <v>0.98</v>
      </c>
      <c r="L440" s="14">
        <v>1.03</v>
      </c>
      <c r="M440" s="14" t="s">
        <v>66</v>
      </c>
      <c r="N440" s="21">
        <v>1.04</v>
      </c>
      <c r="O440" s="14" t="s">
        <v>66</v>
      </c>
      <c r="P440" s="14">
        <v>2</v>
      </c>
      <c r="Q440" s="14">
        <v>0.99</v>
      </c>
      <c r="R440" s="24">
        <v>1.02</v>
      </c>
      <c r="S440" s="18" t="s">
        <v>66</v>
      </c>
      <c r="T440" s="18">
        <v>2.1</v>
      </c>
      <c r="U440" s="18">
        <v>1.99</v>
      </c>
      <c r="V440" s="18">
        <v>1.99</v>
      </c>
      <c r="W440" s="18">
        <v>2</v>
      </c>
      <c r="X440" s="14" t="s">
        <v>66</v>
      </c>
      <c r="CM440" s="2"/>
    </row>
    <row r="441" spans="1:91" x14ac:dyDescent="0.2">
      <c r="A441" s="2">
        <v>35138</v>
      </c>
      <c r="B441" s="5">
        <f t="shared" si="114"/>
        <v>3</v>
      </c>
      <c r="C441" s="1" t="s">
        <v>51</v>
      </c>
      <c r="D441" s="14">
        <v>1.24</v>
      </c>
      <c r="E441" s="14">
        <v>0.94</v>
      </c>
      <c r="F441" s="21">
        <v>1.04</v>
      </c>
      <c r="G441" s="7" t="s">
        <v>66</v>
      </c>
      <c r="H441" s="14">
        <v>1.9</v>
      </c>
      <c r="I441" s="14">
        <v>2.76</v>
      </c>
      <c r="J441" s="14" t="s">
        <v>66</v>
      </c>
      <c r="K441" s="14">
        <v>0.97</v>
      </c>
      <c r="L441" s="14">
        <v>1.04</v>
      </c>
      <c r="M441" s="14" t="s">
        <v>66</v>
      </c>
      <c r="N441" s="21">
        <v>1.07</v>
      </c>
      <c r="O441" s="14" t="s">
        <v>66</v>
      </c>
      <c r="P441" s="14">
        <v>1.97</v>
      </c>
      <c r="Q441" s="14">
        <v>0.99</v>
      </c>
      <c r="R441" s="24">
        <v>1.02</v>
      </c>
      <c r="S441" s="18" t="s">
        <v>66</v>
      </c>
      <c r="T441" s="18">
        <v>2.0499999999999998</v>
      </c>
      <c r="U441" s="18">
        <v>2</v>
      </c>
      <c r="V441" s="18">
        <v>1.98</v>
      </c>
      <c r="W441" s="18">
        <v>1.99</v>
      </c>
      <c r="X441" s="14" t="s">
        <v>66</v>
      </c>
      <c r="CM441" s="2"/>
    </row>
    <row r="442" spans="1:91" x14ac:dyDescent="0.2">
      <c r="A442" s="2">
        <v>35139</v>
      </c>
      <c r="B442" s="5">
        <f t="shared" si="114"/>
        <v>3</v>
      </c>
      <c r="C442" s="1" t="s">
        <v>45</v>
      </c>
      <c r="D442" s="14">
        <v>1.26</v>
      </c>
      <c r="E442" s="14">
        <v>0.94</v>
      </c>
      <c r="F442" s="21">
        <v>1.04</v>
      </c>
      <c r="G442" s="7" t="s">
        <v>66</v>
      </c>
      <c r="H442" s="14">
        <v>1.89</v>
      </c>
      <c r="I442" s="14">
        <v>2.79</v>
      </c>
      <c r="J442" s="14" t="s">
        <v>66</v>
      </c>
      <c r="K442" s="14">
        <v>1.02</v>
      </c>
      <c r="L442" s="14">
        <v>1.03</v>
      </c>
      <c r="M442" s="14" t="s">
        <v>66</v>
      </c>
      <c r="N442" s="21">
        <v>1.07</v>
      </c>
      <c r="O442" s="14" t="s">
        <v>66</v>
      </c>
      <c r="P442" s="14">
        <v>1.97</v>
      </c>
      <c r="Q442" s="14">
        <v>0.99</v>
      </c>
      <c r="R442" s="24">
        <v>1.02</v>
      </c>
      <c r="S442" s="18" t="s">
        <v>66</v>
      </c>
      <c r="T442" s="18">
        <v>2.0699999999999998</v>
      </c>
      <c r="U442" s="18">
        <v>1.97</v>
      </c>
      <c r="V442" s="18">
        <v>1.99</v>
      </c>
      <c r="W442" s="18">
        <v>1.98</v>
      </c>
      <c r="X442" s="14" t="s">
        <v>66</v>
      </c>
      <c r="CM442" s="2"/>
    </row>
    <row r="443" spans="1:91" x14ac:dyDescent="0.2">
      <c r="A443" s="2">
        <v>35140</v>
      </c>
      <c r="B443" s="5">
        <f t="shared" si="114"/>
        <v>3</v>
      </c>
      <c r="C443" s="1" t="s">
        <v>46</v>
      </c>
      <c r="D443" s="14">
        <v>1.25</v>
      </c>
      <c r="E443" s="14">
        <v>0.94</v>
      </c>
      <c r="F443" s="21">
        <v>1.04</v>
      </c>
      <c r="G443" s="7" t="s">
        <v>66</v>
      </c>
      <c r="H443" s="14">
        <v>1.89</v>
      </c>
      <c r="I443" s="14">
        <v>2.79</v>
      </c>
      <c r="J443" s="14" t="s">
        <v>66</v>
      </c>
      <c r="K443" s="14">
        <v>1.02</v>
      </c>
      <c r="L443" s="14">
        <v>1.03</v>
      </c>
      <c r="M443" s="14" t="s">
        <v>66</v>
      </c>
      <c r="N443" s="21">
        <v>1.07</v>
      </c>
      <c r="O443" s="14" t="s">
        <v>66</v>
      </c>
      <c r="P443" s="14">
        <v>1.97</v>
      </c>
      <c r="Q443" s="14">
        <v>0.99</v>
      </c>
      <c r="R443" s="24">
        <v>1.02</v>
      </c>
      <c r="S443" s="18" t="s">
        <v>66</v>
      </c>
      <c r="T443" s="18">
        <v>2.0699999999999998</v>
      </c>
      <c r="U443" s="18">
        <v>1.97</v>
      </c>
      <c r="V443" s="18">
        <v>1.99</v>
      </c>
      <c r="W443" s="18">
        <v>1.98</v>
      </c>
      <c r="X443" s="14" t="s">
        <v>66</v>
      </c>
      <c r="CM443" s="2"/>
    </row>
    <row r="444" spans="1:91" x14ac:dyDescent="0.2">
      <c r="A444" s="2">
        <v>35141</v>
      </c>
      <c r="B444" s="5">
        <f t="shared" si="114"/>
        <v>3</v>
      </c>
      <c r="C444" s="1" t="s">
        <v>47</v>
      </c>
      <c r="D444" s="14">
        <v>1.25</v>
      </c>
      <c r="E444" s="14">
        <v>0.94</v>
      </c>
      <c r="F444" s="21">
        <v>1.04</v>
      </c>
      <c r="G444" s="7" t="s">
        <v>66</v>
      </c>
      <c r="H444" s="14">
        <v>1.89</v>
      </c>
      <c r="I444" s="14">
        <v>2.79</v>
      </c>
      <c r="J444" s="14" t="s">
        <v>66</v>
      </c>
      <c r="K444" s="14">
        <v>1.02</v>
      </c>
      <c r="L444" s="14">
        <v>1.03</v>
      </c>
      <c r="M444" s="14" t="s">
        <v>66</v>
      </c>
      <c r="N444" s="21">
        <v>1.07</v>
      </c>
      <c r="O444" s="14" t="s">
        <v>66</v>
      </c>
      <c r="P444" s="14">
        <v>1.97</v>
      </c>
      <c r="Q444" s="14">
        <v>0.99</v>
      </c>
      <c r="R444" s="24">
        <v>1.02</v>
      </c>
      <c r="S444" s="18" t="s">
        <v>66</v>
      </c>
      <c r="T444" s="18">
        <v>2.0699999999999998</v>
      </c>
      <c r="U444" s="18">
        <v>1.97</v>
      </c>
      <c r="V444" s="18">
        <v>1.99</v>
      </c>
      <c r="W444" s="18">
        <v>1.98</v>
      </c>
      <c r="X444" s="14" t="s">
        <v>66</v>
      </c>
      <c r="CM444" s="2"/>
    </row>
    <row r="445" spans="1:91" x14ac:dyDescent="0.2">
      <c r="A445" s="2">
        <v>35142</v>
      </c>
      <c r="B445" s="5">
        <f t="shared" si="114"/>
        <v>3</v>
      </c>
      <c r="C445" s="1" t="s">
        <v>48</v>
      </c>
      <c r="D445" s="14">
        <v>1.25</v>
      </c>
      <c r="E445" s="14">
        <v>0.94</v>
      </c>
      <c r="F445" s="21">
        <v>1.04</v>
      </c>
      <c r="G445" s="7" t="s">
        <v>66</v>
      </c>
      <c r="H445" s="14">
        <v>2.1800000000000002</v>
      </c>
      <c r="I445" s="14">
        <v>2.96</v>
      </c>
      <c r="J445" s="14" t="s">
        <v>66</v>
      </c>
      <c r="K445" s="14">
        <v>1.02</v>
      </c>
      <c r="L445" s="14">
        <v>1.02</v>
      </c>
      <c r="M445" s="14" t="s">
        <v>66</v>
      </c>
      <c r="N445" s="21">
        <v>1.07</v>
      </c>
      <c r="O445" s="14" t="s">
        <v>66</v>
      </c>
      <c r="P445" s="14">
        <v>2.2799999999999998</v>
      </c>
      <c r="Q445" s="14">
        <v>0.99</v>
      </c>
      <c r="R445" s="24">
        <v>1.03</v>
      </c>
      <c r="S445" s="18" t="s">
        <v>66</v>
      </c>
      <c r="T445" s="18">
        <v>2.2999999999999998</v>
      </c>
      <c r="U445" s="18">
        <v>2.12</v>
      </c>
      <c r="V445" s="18">
        <v>2.29</v>
      </c>
      <c r="W445" s="18">
        <v>2.1800000000000002</v>
      </c>
      <c r="X445" s="14" t="s">
        <v>66</v>
      </c>
      <c r="CM445" s="2"/>
    </row>
    <row r="446" spans="1:91" x14ac:dyDescent="0.2">
      <c r="A446" s="2">
        <v>35143</v>
      </c>
      <c r="B446" s="5">
        <f t="shared" si="114"/>
        <v>3</v>
      </c>
      <c r="C446" s="1" t="s">
        <v>49</v>
      </c>
      <c r="D446" s="14">
        <v>1.26</v>
      </c>
      <c r="E446" s="14">
        <v>0.93</v>
      </c>
      <c r="F446" s="21">
        <v>1.04</v>
      </c>
      <c r="G446" s="7" t="s">
        <v>66</v>
      </c>
      <c r="H446" s="14">
        <v>2.5499999999999998</v>
      </c>
      <c r="I446" s="14">
        <v>2.92</v>
      </c>
      <c r="J446" s="14" t="s">
        <v>66</v>
      </c>
      <c r="K446" s="14">
        <v>1.02</v>
      </c>
      <c r="L446" s="14">
        <v>1.03</v>
      </c>
      <c r="M446" s="14" t="s">
        <v>66</v>
      </c>
      <c r="N446" s="21">
        <v>1.03</v>
      </c>
      <c r="O446" s="14" t="s">
        <v>66</v>
      </c>
      <c r="P446" s="14">
        <v>2.63</v>
      </c>
      <c r="Q446" s="14">
        <v>1.04</v>
      </c>
      <c r="R446" s="24">
        <v>1.03</v>
      </c>
      <c r="S446" s="18" t="s">
        <v>66</v>
      </c>
      <c r="T446" s="18">
        <v>2.5499999999999998</v>
      </c>
      <c r="U446" s="18">
        <v>2.52</v>
      </c>
      <c r="V446" s="18">
        <v>2.7</v>
      </c>
      <c r="W446" s="18">
        <v>2.58</v>
      </c>
      <c r="X446" s="14" t="s">
        <v>66</v>
      </c>
      <c r="CM446" s="2"/>
    </row>
    <row r="447" spans="1:91" x14ac:dyDescent="0.2">
      <c r="A447" s="2">
        <v>35144</v>
      </c>
      <c r="B447" s="5">
        <f t="shared" si="114"/>
        <v>3</v>
      </c>
      <c r="C447" s="1" t="s">
        <v>50</v>
      </c>
      <c r="D447" s="14">
        <v>1.29</v>
      </c>
      <c r="E447" s="14">
        <v>0.94</v>
      </c>
      <c r="F447" s="21">
        <v>1.04</v>
      </c>
      <c r="G447" s="7" t="s">
        <v>66</v>
      </c>
      <c r="H447" s="14">
        <v>2.31</v>
      </c>
      <c r="I447" s="14">
        <v>2.87</v>
      </c>
      <c r="J447" s="14" t="s">
        <v>66</v>
      </c>
      <c r="K447" s="14">
        <v>1.02</v>
      </c>
      <c r="L447" s="14">
        <v>1.06</v>
      </c>
      <c r="M447" s="14" t="s">
        <v>66</v>
      </c>
      <c r="N447" s="21">
        <v>1.01</v>
      </c>
      <c r="O447" s="14" t="s">
        <v>66</v>
      </c>
      <c r="P447" s="14">
        <v>2.4700000000000002</v>
      </c>
      <c r="Q447" s="14">
        <v>1.04</v>
      </c>
      <c r="R447" s="24">
        <v>1.03</v>
      </c>
      <c r="S447" s="18" t="s">
        <v>66</v>
      </c>
      <c r="T447" s="18">
        <v>2.4500000000000002</v>
      </c>
      <c r="U447" s="18">
        <v>2.5</v>
      </c>
      <c r="V447" s="18">
        <v>2.39</v>
      </c>
      <c r="W447" s="18">
        <v>2.37</v>
      </c>
      <c r="X447" s="14" t="s">
        <v>66</v>
      </c>
      <c r="CM447" s="2"/>
    </row>
    <row r="448" spans="1:91" x14ac:dyDescent="0.2">
      <c r="A448" s="2">
        <v>35145</v>
      </c>
      <c r="B448" s="5">
        <f t="shared" si="114"/>
        <v>3</v>
      </c>
      <c r="C448" s="1" t="s">
        <v>51</v>
      </c>
      <c r="D448" s="14">
        <v>1.31</v>
      </c>
      <c r="E448" s="14">
        <v>0.94</v>
      </c>
      <c r="F448" s="21">
        <v>1.04</v>
      </c>
      <c r="G448" s="7" t="s">
        <v>66</v>
      </c>
      <c r="H448" s="14">
        <v>2.2200000000000002</v>
      </c>
      <c r="I448" s="14">
        <v>2.89</v>
      </c>
      <c r="J448" s="14" t="s">
        <v>66</v>
      </c>
      <c r="K448" s="14">
        <v>1.03</v>
      </c>
      <c r="L448" s="14">
        <v>1.06</v>
      </c>
      <c r="M448" s="14" t="s">
        <v>66</v>
      </c>
      <c r="N448" s="21">
        <v>1.07</v>
      </c>
      <c r="O448" s="14" t="s">
        <v>66</v>
      </c>
      <c r="P448" s="14">
        <v>2.34</v>
      </c>
      <c r="Q448" s="14">
        <v>1.04</v>
      </c>
      <c r="R448" s="24">
        <v>1.05</v>
      </c>
      <c r="S448" s="18" t="s">
        <v>66</v>
      </c>
      <c r="T448" s="18">
        <v>2.44</v>
      </c>
      <c r="U448" s="18">
        <v>2.2799999999999998</v>
      </c>
      <c r="V448" s="18">
        <v>2.35</v>
      </c>
      <c r="W448" s="18">
        <v>2.25</v>
      </c>
      <c r="X448" s="14" t="s">
        <v>66</v>
      </c>
      <c r="CM448" s="2"/>
    </row>
    <row r="449" spans="1:91" x14ac:dyDescent="0.2">
      <c r="A449" s="2">
        <v>35146</v>
      </c>
      <c r="B449" s="5">
        <f t="shared" si="114"/>
        <v>3</v>
      </c>
      <c r="C449" s="1" t="s">
        <v>45</v>
      </c>
      <c r="D449" s="14">
        <v>1.36</v>
      </c>
      <c r="E449" s="14">
        <v>0.94</v>
      </c>
      <c r="F449" s="21">
        <v>1.04</v>
      </c>
      <c r="G449" s="7" t="s">
        <v>66</v>
      </c>
      <c r="H449" s="14">
        <v>2.34</v>
      </c>
      <c r="I449" s="14">
        <v>2.98</v>
      </c>
      <c r="J449" s="14" t="s">
        <v>66</v>
      </c>
      <c r="K449" s="14">
        <v>1.08</v>
      </c>
      <c r="L449" s="14">
        <v>1.07</v>
      </c>
      <c r="M449" s="14" t="s">
        <v>66</v>
      </c>
      <c r="N449" s="21">
        <v>1.07</v>
      </c>
      <c r="O449" s="14" t="s">
        <v>66</v>
      </c>
      <c r="P449" s="14">
        <v>2.35</v>
      </c>
      <c r="Q449" s="14">
        <v>1.08</v>
      </c>
      <c r="R449" s="24">
        <v>1.08</v>
      </c>
      <c r="S449" s="18" t="s">
        <v>66</v>
      </c>
      <c r="T449" s="18">
        <v>2.5099999999999998</v>
      </c>
      <c r="U449" s="18">
        <v>2.35</v>
      </c>
      <c r="V449" s="18">
        <v>2.5</v>
      </c>
      <c r="W449" s="18">
        <v>2.36</v>
      </c>
      <c r="X449" s="14" t="s">
        <v>66</v>
      </c>
      <c r="CM449" s="2"/>
    </row>
    <row r="450" spans="1:91" x14ac:dyDescent="0.2">
      <c r="A450" s="2">
        <v>35147</v>
      </c>
      <c r="B450" s="5">
        <f t="shared" si="114"/>
        <v>3</v>
      </c>
      <c r="C450" s="1" t="s">
        <v>46</v>
      </c>
      <c r="D450" s="14">
        <v>1.36</v>
      </c>
      <c r="E450" s="14">
        <v>0.94</v>
      </c>
      <c r="F450" s="21">
        <v>1.04</v>
      </c>
      <c r="G450" s="7" t="s">
        <v>66</v>
      </c>
      <c r="H450" s="14">
        <v>2.34</v>
      </c>
      <c r="I450" s="14">
        <v>2.98</v>
      </c>
      <c r="J450" s="14" t="s">
        <v>66</v>
      </c>
      <c r="K450" s="14">
        <v>1.08</v>
      </c>
      <c r="L450" s="14">
        <v>1.07</v>
      </c>
      <c r="M450" s="14" t="s">
        <v>66</v>
      </c>
      <c r="N450" s="21">
        <v>1.07</v>
      </c>
      <c r="O450" s="14" t="s">
        <v>66</v>
      </c>
      <c r="P450" s="14">
        <v>2.35</v>
      </c>
      <c r="Q450" s="14">
        <v>1.08</v>
      </c>
      <c r="R450" s="24">
        <v>1.08</v>
      </c>
      <c r="S450" s="18" t="s">
        <v>66</v>
      </c>
      <c r="T450" s="18">
        <v>2.5099999999999998</v>
      </c>
      <c r="U450" s="18">
        <v>2.35</v>
      </c>
      <c r="V450" s="18">
        <v>2.5</v>
      </c>
      <c r="W450" s="18">
        <v>2.36</v>
      </c>
      <c r="X450" s="14" t="s">
        <v>66</v>
      </c>
      <c r="CM450" s="2"/>
    </row>
    <row r="451" spans="1:91" x14ac:dyDescent="0.2">
      <c r="A451" s="2">
        <v>35148</v>
      </c>
      <c r="B451" s="5">
        <f t="shared" ref="B451:B514" si="115">IF(A451&lt;&gt;"",MONTH(A451),0)</f>
        <v>3</v>
      </c>
      <c r="C451" s="1" t="s">
        <v>47</v>
      </c>
      <c r="D451" s="14">
        <v>1.36</v>
      </c>
      <c r="E451" s="14">
        <v>0.94</v>
      </c>
      <c r="F451" s="21">
        <v>1.04</v>
      </c>
      <c r="G451" s="7" t="s">
        <v>66</v>
      </c>
      <c r="H451" s="14">
        <v>2.34</v>
      </c>
      <c r="I451" s="14">
        <v>2.98</v>
      </c>
      <c r="J451" s="14" t="s">
        <v>66</v>
      </c>
      <c r="K451" s="14">
        <v>1.08</v>
      </c>
      <c r="L451" s="14">
        <v>1.07</v>
      </c>
      <c r="M451" s="14" t="s">
        <v>66</v>
      </c>
      <c r="N451" s="21">
        <v>1.07</v>
      </c>
      <c r="O451" s="14" t="s">
        <v>66</v>
      </c>
      <c r="P451" s="14">
        <v>2.35</v>
      </c>
      <c r="Q451" s="14">
        <v>1.08</v>
      </c>
      <c r="R451" s="24">
        <v>1.08</v>
      </c>
      <c r="S451" s="18" t="s">
        <v>66</v>
      </c>
      <c r="T451" s="18">
        <v>2.5099999999999998</v>
      </c>
      <c r="U451" s="18">
        <v>2.35</v>
      </c>
      <c r="V451" s="18">
        <v>2.5</v>
      </c>
      <c r="W451" s="18">
        <v>2.36</v>
      </c>
      <c r="X451" s="14" t="s">
        <v>66</v>
      </c>
      <c r="CM451" s="2"/>
    </row>
    <row r="452" spans="1:91" x14ac:dyDescent="0.2">
      <c r="A452" s="2">
        <v>35149</v>
      </c>
      <c r="B452" s="5">
        <f t="shared" si="115"/>
        <v>3</v>
      </c>
      <c r="C452" s="1" t="s">
        <v>48</v>
      </c>
      <c r="D452" s="14">
        <v>1.36</v>
      </c>
      <c r="E452" s="14">
        <v>0.94</v>
      </c>
      <c r="F452" s="21">
        <v>1.0900000000000001</v>
      </c>
      <c r="G452" s="7" t="s">
        <v>66</v>
      </c>
      <c r="H452" s="14">
        <v>3.15</v>
      </c>
      <c r="I452" s="14">
        <v>3.01</v>
      </c>
      <c r="J452" s="14" t="s">
        <v>66</v>
      </c>
      <c r="K452" s="14">
        <v>1.08</v>
      </c>
      <c r="L452" s="14">
        <v>1.1000000000000001</v>
      </c>
      <c r="M452" s="14" t="s">
        <v>66</v>
      </c>
      <c r="N452" s="21">
        <v>1.06</v>
      </c>
      <c r="O452" s="14" t="s">
        <v>66</v>
      </c>
      <c r="P452" s="14">
        <v>3.25</v>
      </c>
      <c r="Q452" s="14">
        <v>1.07</v>
      </c>
      <c r="R452" s="24">
        <v>1.0900000000000001</v>
      </c>
      <c r="S452" s="18" t="s">
        <v>66</v>
      </c>
      <c r="T452" s="18">
        <v>3.1</v>
      </c>
      <c r="U452" s="18">
        <v>3.03</v>
      </c>
      <c r="V452" s="18">
        <v>3.8</v>
      </c>
      <c r="W452" s="18">
        <v>3.18</v>
      </c>
      <c r="X452" s="14" t="s">
        <v>66</v>
      </c>
      <c r="CM452" s="2"/>
    </row>
    <row r="453" spans="1:91" x14ac:dyDescent="0.2">
      <c r="A453" s="2">
        <v>35150</v>
      </c>
      <c r="B453" s="5">
        <f t="shared" si="115"/>
        <v>3</v>
      </c>
      <c r="C453" s="1" t="s">
        <v>49</v>
      </c>
      <c r="D453" s="14">
        <v>1.33</v>
      </c>
      <c r="E453" s="14">
        <v>0.95</v>
      </c>
      <c r="F453" s="21">
        <v>1.08</v>
      </c>
      <c r="G453" s="7" t="s">
        <v>66</v>
      </c>
      <c r="H453" s="14">
        <v>2.61</v>
      </c>
      <c r="I453" s="14">
        <v>2.96</v>
      </c>
      <c r="J453" s="14" t="s">
        <v>66</v>
      </c>
      <c r="K453" s="14">
        <v>1.07</v>
      </c>
      <c r="L453" s="14">
        <v>1.1000000000000001</v>
      </c>
      <c r="M453" s="14" t="s">
        <v>66</v>
      </c>
      <c r="N453" s="21">
        <v>1.06</v>
      </c>
      <c r="O453" s="14" t="s">
        <v>66</v>
      </c>
      <c r="P453" s="14">
        <v>2.67</v>
      </c>
      <c r="Q453" s="14">
        <v>1.05</v>
      </c>
      <c r="R453" s="24">
        <v>1.0900000000000001</v>
      </c>
      <c r="S453" s="18" t="s">
        <v>66</v>
      </c>
      <c r="T453" s="18">
        <v>2.72</v>
      </c>
      <c r="U453" s="18">
        <v>2.66</v>
      </c>
      <c r="V453" s="18">
        <v>2.68</v>
      </c>
      <c r="W453" s="18">
        <v>2.75</v>
      </c>
      <c r="X453" s="14" t="s">
        <v>66</v>
      </c>
      <c r="CM453" s="2"/>
    </row>
    <row r="454" spans="1:91" x14ac:dyDescent="0.2">
      <c r="A454" s="2">
        <v>35151</v>
      </c>
      <c r="B454" s="5">
        <f t="shared" si="115"/>
        <v>3</v>
      </c>
      <c r="C454" s="1" t="s">
        <v>50</v>
      </c>
      <c r="D454" s="14">
        <v>1.31</v>
      </c>
      <c r="E454" s="14">
        <v>0.95</v>
      </c>
      <c r="F454" s="21">
        <v>1.08</v>
      </c>
      <c r="G454" s="7" t="s">
        <v>66</v>
      </c>
      <c r="H454" s="14">
        <v>2.5499999999999998</v>
      </c>
      <c r="I454" s="14">
        <v>2.86</v>
      </c>
      <c r="J454" s="14" t="s">
        <v>66</v>
      </c>
      <c r="K454" s="14">
        <v>1.0900000000000001</v>
      </c>
      <c r="L454" s="14">
        <v>1.0900000000000001</v>
      </c>
      <c r="M454" s="14" t="s">
        <v>66</v>
      </c>
      <c r="N454" s="21">
        <v>1.06</v>
      </c>
      <c r="O454" s="14" t="s">
        <v>66</v>
      </c>
      <c r="P454" s="14">
        <v>2.7</v>
      </c>
      <c r="Q454" s="14">
        <v>1.07</v>
      </c>
      <c r="R454" s="24">
        <v>1.1000000000000001</v>
      </c>
      <c r="S454" s="18" t="s">
        <v>66</v>
      </c>
      <c r="T454" s="18">
        <v>2.8</v>
      </c>
      <c r="U454" s="18">
        <v>2.68</v>
      </c>
      <c r="V454" s="18">
        <v>2.73</v>
      </c>
      <c r="W454" s="18">
        <v>2.8</v>
      </c>
      <c r="X454" s="14" t="s">
        <v>66</v>
      </c>
      <c r="CM454" s="2"/>
    </row>
    <row r="455" spans="1:91" x14ac:dyDescent="0.2">
      <c r="A455" s="2">
        <v>35152</v>
      </c>
      <c r="B455" s="5">
        <f t="shared" si="115"/>
        <v>3</v>
      </c>
      <c r="C455" s="1" t="s">
        <v>51</v>
      </c>
      <c r="D455" s="14">
        <v>1.33</v>
      </c>
      <c r="E455" s="14">
        <v>0.95</v>
      </c>
      <c r="F455" s="21">
        <v>1.1000000000000001</v>
      </c>
      <c r="G455" s="7" t="s">
        <v>66</v>
      </c>
      <c r="H455" s="14">
        <v>2.54</v>
      </c>
      <c r="I455" s="14">
        <v>2.78</v>
      </c>
      <c r="J455" s="14" t="s">
        <v>66</v>
      </c>
      <c r="K455" s="14">
        <v>1.1000000000000001</v>
      </c>
      <c r="L455" s="14">
        <v>1.1000000000000001</v>
      </c>
      <c r="M455" s="14" t="s">
        <v>66</v>
      </c>
      <c r="N455" s="21">
        <v>1.1000000000000001</v>
      </c>
      <c r="O455" s="14" t="s">
        <v>66</v>
      </c>
      <c r="P455" s="14">
        <v>2.64</v>
      </c>
      <c r="Q455" s="14">
        <v>1.07</v>
      </c>
      <c r="R455" s="24">
        <v>1.1000000000000001</v>
      </c>
      <c r="S455" s="18" t="s">
        <v>66</v>
      </c>
      <c r="T455" s="18">
        <v>2.62</v>
      </c>
      <c r="U455" s="18">
        <v>2.54</v>
      </c>
      <c r="V455" s="18">
        <v>2.67</v>
      </c>
      <c r="W455" s="18">
        <v>2.73</v>
      </c>
      <c r="X455" s="14" t="s">
        <v>66</v>
      </c>
      <c r="CM455" s="2"/>
    </row>
    <row r="456" spans="1:91" x14ac:dyDescent="0.2">
      <c r="A456" s="2">
        <v>35153</v>
      </c>
      <c r="B456" s="5">
        <f t="shared" si="115"/>
        <v>3</v>
      </c>
      <c r="C456" s="1" t="s">
        <v>45</v>
      </c>
      <c r="D456" s="14">
        <v>1.34</v>
      </c>
      <c r="E456" s="14">
        <v>0.97</v>
      </c>
      <c r="F456" s="21">
        <v>1.1000000000000001</v>
      </c>
      <c r="G456" s="7" t="s">
        <v>66</v>
      </c>
      <c r="H456" s="14">
        <v>2.2799999999999998</v>
      </c>
      <c r="I456" s="14">
        <v>2.87</v>
      </c>
      <c r="J456" s="14" t="s">
        <v>66</v>
      </c>
      <c r="K456" s="14">
        <v>1.1000000000000001</v>
      </c>
      <c r="L456" s="14">
        <v>1.04</v>
      </c>
      <c r="M456" s="14" t="s">
        <v>66</v>
      </c>
      <c r="N456" s="21">
        <v>1.1000000000000001</v>
      </c>
      <c r="O456" s="14" t="s">
        <v>66</v>
      </c>
      <c r="P456" s="14">
        <v>2.38</v>
      </c>
      <c r="Q456" s="14">
        <v>1.08</v>
      </c>
      <c r="R456" s="24">
        <v>1.1000000000000001</v>
      </c>
      <c r="S456" s="18" t="s">
        <v>66</v>
      </c>
      <c r="T456" s="18">
        <v>2.46</v>
      </c>
      <c r="U456" s="18">
        <v>2.4900000000000002</v>
      </c>
      <c r="V456" s="18">
        <v>2.46</v>
      </c>
      <c r="W456" s="18">
        <v>2.5</v>
      </c>
      <c r="X456" s="14" t="s">
        <v>66</v>
      </c>
      <c r="CM456" s="2"/>
    </row>
    <row r="457" spans="1:91" x14ac:dyDescent="0.2">
      <c r="A457" s="2">
        <v>35154</v>
      </c>
      <c r="B457" s="5">
        <f t="shared" si="115"/>
        <v>3</v>
      </c>
      <c r="C457" s="1" t="s">
        <v>46</v>
      </c>
      <c r="D457" s="14">
        <v>1.32</v>
      </c>
      <c r="E457" s="14">
        <v>0.97</v>
      </c>
      <c r="F457" s="21">
        <v>1.1000000000000001</v>
      </c>
      <c r="G457" s="7" t="s">
        <v>66</v>
      </c>
      <c r="H457" s="14">
        <v>2.2799999999999998</v>
      </c>
      <c r="I457" s="14">
        <v>2.87</v>
      </c>
      <c r="J457" s="14" t="s">
        <v>66</v>
      </c>
      <c r="K457" s="14">
        <v>1.1000000000000001</v>
      </c>
      <c r="L457" s="14">
        <v>1.04</v>
      </c>
      <c r="M457" s="14" t="s">
        <v>66</v>
      </c>
      <c r="N457" s="21">
        <v>1.1000000000000001</v>
      </c>
      <c r="O457" s="14" t="s">
        <v>66</v>
      </c>
      <c r="P457" s="14">
        <v>2.38</v>
      </c>
      <c r="Q457" s="14">
        <v>1.08</v>
      </c>
      <c r="R457" s="24">
        <v>1.1000000000000001</v>
      </c>
      <c r="S457" s="18">
        <v>3.52</v>
      </c>
      <c r="T457" s="18">
        <v>2.46</v>
      </c>
      <c r="U457" s="18">
        <v>2.4900000000000002</v>
      </c>
      <c r="V457" s="18">
        <v>2.46</v>
      </c>
      <c r="W457" s="18">
        <v>2.5</v>
      </c>
      <c r="X457" s="14" t="s">
        <v>66</v>
      </c>
      <c r="CM457" s="2"/>
    </row>
    <row r="458" spans="1:91" x14ac:dyDescent="0.2">
      <c r="A458" s="2">
        <v>35155</v>
      </c>
      <c r="B458" s="5">
        <f t="shared" si="115"/>
        <v>3</v>
      </c>
      <c r="C458" s="1" t="s">
        <v>47</v>
      </c>
      <c r="D458" s="14">
        <v>1.32</v>
      </c>
      <c r="E458" s="14">
        <v>0.97</v>
      </c>
      <c r="F458" s="21">
        <v>1.1000000000000001</v>
      </c>
      <c r="G458" s="7" t="s">
        <v>66</v>
      </c>
      <c r="H458" s="14">
        <v>2.2799999999999998</v>
      </c>
      <c r="I458" s="14">
        <v>2.87</v>
      </c>
      <c r="J458" s="14" t="s">
        <v>66</v>
      </c>
      <c r="K458" s="14">
        <v>1.1000000000000001</v>
      </c>
      <c r="L458" s="14">
        <v>1.04</v>
      </c>
      <c r="M458" s="14" t="s">
        <v>66</v>
      </c>
      <c r="N458" s="21">
        <v>1.1000000000000001</v>
      </c>
      <c r="O458" s="14" t="s">
        <v>66</v>
      </c>
      <c r="P458" s="14">
        <v>2.38</v>
      </c>
      <c r="Q458" s="14">
        <v>1.08</v>
      </c>
      <c r="R458" s="24">
        <v>1.1000000000000001</v>
      </c>
      <c r="S458" s="18">
        <v>3.52</v>
      </c>
      <c r="T458" s="18">
        <v>2.46</v>
      </c>
      <c r="U458" s="18">
        <v>2.4900000000000002</v>
      </c>
      <c r="V458" s="18">
        <v>2.46</v>
      </c>
      <c r="W458" s="18">
        <v>2.5</v>
      </c>
      <c r="X458" s="14" t="s">
        <v>66</v>
      </c>
      <c r="CM458" s="2"/>
    </row>
    <row r="459" spans="1:91" x14ac:dyDescent="0.2">
      <c r="A459" s="2">
        <v>35156</v>
      </c>
      <c r="B459" s="5">
        <f t="shared" si="115"/>
        <v>4</v>
      </c>
      <c r="C459" s="1" t="s">
        <v>48</v>
      </c>
      <c r="D459" s="14">
        <v>1.32</v>
      </c>
      <c r="E459" s="14">
        <v>0.94</v>
      </c>
      <c r="F459" s="21">
        <v>1.07</v>
      </c>
      <c r="G459" s="7" t="s">
        <v>66</v>
      </c>
      <c r="H459" s="14">
        <v>2.0699999999999998</v>
      </c>
      <c r="I459" s="14">
        <v>2.36</v>
      </c>
      <c r="J459" s="14" t="s">
        <v>66</v>
      </c>
      <c r="K459" s="14">
        <v>1.05</v>
      </c>
      <c r="L459" s="14">
        <v>1.08</v>
      </c>
      <c r="M459" s="14" t="s">
        <v>66</v>
      </c>
      <c r="N459" s="21">
        <v>1.06</v>
      </c>
      <c r="O459" s="14" t="s">
        <v>66</v>
      </c>
      <c r="P459" s="14">
        <v>2.16</v>
      </c>
      <c r="Q459" s="14">
        <v>1.07</v>
      </c>
      <c r="R459" s="24">
        <v>1.06</v>
      </c>
      <c r="S459" s="18">
        <v>3.52</v>
      </c>
      <c r="T459" s="18">
        <v>2.25</v>
      </c>
      <c r="U459" s="18">
        <v>2.15</v>
      </c>
      <c r="V459" s="18">
        <v>2.17</v>
      </c>
      <c r="W459" s="18">
        <v>2.17</v>
      </c>
      <c r="X459" s="14" t="s">
        <v>66</v>
      </c>
      <c r="CM459" s="2"/>
    </row>
    <row r="460" spans="1:91" x14ac:dyDescent="0.2">
      <c r="A460" s="2">
        <v>35157</v>
      </c>
      <c r="B460" s="5">
        <f t="shared" si="115"/>
        <v>4</v>
      </c>
      <c r="C460" s="1" t="s">
        <v>49</v>
      </c>
      <c r="D460" s="14">
        <v>1.28</v>
      </c>
      <c r="E460" s="14">
        <v>0.97</v>
      </c>
      <c r="F460" s="21">
        <v>1.07</v>
      </c>
      <c r="G460" s="7" t="s">
        <v>66</v>
      </c>
      <c r="H460" s="14">
        <v>2.06</v>
      </c>
      <c r="I460" s="14">
        <v>2.2200000000000002</v>
      </c>
      <c r="J460" s="14" t="s">
        <v>66</v>
      </c>
      <c r="K460" s="14">
        <v>0.98</v>
      </c>
      <c r="L460" s="14">
        <v>1.04</v>
      </c>
      <c r="M460" s="14" t="s">
        <v>66</v>
      </c>
      <c r="N460" s="21">
        <v>1.06</v>
      </c>
      <c r="O460" s="14" t="s">
        <v>66</v>
      </c>
      <c r="P460" s="14">
        <v>2.13</v>
      </c>
      <c r="Q460" s="14">
        <v>1.07</v>
      </c>
      <c r="R460" s="24">
        <v>1.06</v>
      </c>
      <c r="S460" s="18">
        <v>2.95</v>
      </c>
      <c r="T460" s="18">
        <v>2.17</v>
      </c>
      <c r="U460" s="18">
        <v>2.12</v>
      </c>
      <c r="V460" s="18">
        <v>2.17</v>
      </c>
      <c r="W460" s="18">
        <v>2.15</v>
      </c>
      <c r="X460" s="14" t="s">
        <v>66</v>
      </c>
      <c r="CM460" s="2"/>
    </row>
    <row r="461" spans="1:91" x14ac:dyDescent="0.2">
      <c r="A461" s="2">
        <v>35158</v>
      </c>
      <c r="B461" s="5">
        <f t="shared" si="115"/>
        <v>4</v>
      </c>
      <c r="C461" s="1" t="s">
        <v>50</v>
      </c>
      <c r="D461" s="14">
        <v>1.26</v>
      </c>
      <c r="E461" s="14">
        <v>0.99</v>
      </c>
      <c r="F461" s="21">
        <v>1.07</v>
      </c>
      <c r="G461" s="7" t="s">
        <v>66</v>
      </c>
      <c r="H461" s="14">
        <v>2.06</v>
      </c>
      <c r="I461" s="14">
        <v>2.2400000000000002</v>
      </c>
      <c r="J461" s="14" t="s">
        <v>66</v>
      </c>
      <c r="K461" s="14">
        <v>0.99</v>
      </c>
      <c r="L461" s="14">
        <v>1.03</v>
      </c>
      <c r="M461" s="14" t="s">
        <v>66</v>
      </c>
      <c r="N461" s="21">
        <v>1.05</v>
      </c>
      <c r="O461" s="14" t="s">
        <v>66</v>
      </c>
      <c r="P461" s="14">
        <v>2.17</v>
      </c>
      <c r="Q461" s="14">
        <v>0.98</v>
      </c>
      <c r="R461" s="24">
        <v>1.06</v>
      </c>
      <c r="S461" s="18">
        <v>2.73</v>
      </c>
      <c r="T461" s="18">
        <v>2.19</v>
      </c>
      <c r="U461" s="18">
        <v>2.16</v>
      </c>
      <c r="V461" s="18">
        <v>2.33</v>
      </c>
      <c r="W461" s="18">
        <v>2.17</v>
      </c>
      <c r="X461" s="14" t="s">
        <v>66</v>
      </c>
      <c r="CM461" s="2"/>
    </row>
    <row r="462" spans="1:91" x14ac:dyDescent="0.2">
      <c r="A462" s="2">
        <v>35159</v>
      </c>
      <c r="B462" s="5">
        <f t="shared" si="115"/>
        <v>4</v>
      </c>
      <c r="C462" s="1" t="s">
        <v>51</v>
      </c>
      <c r="D462" s="14">
        <v>1.25</v>
      </c>
      <c r="E462" s="14">
        <v>1.01</v>
      </c>
      <c r="F462" s="21">
        <v>1.07</v>
      </c>
      <c r="G462" s="7" t="s">
        <v>66</v>
      </c>
      <c r="H462" s="14">
        <v>2.19</v>
      </c>
      <c r="I462" s="14">
        <v>2.37</v>
      </c>
      <c r="J462" s="14" t="s">
        <v>66</v>
      </c>
      <c r="K462" s="14">
        <v>1.03</v>
      </c>
      <c r="L462" s="14">
        <v>1.04</v>
      </c>
      <c r="M462" s="14" t="s">
        <v>66</v>
      </c>
      <c r="N462" s="21">
        <v>1.05</v>
      </c>
      <c r="O462" s="14" t="s">
        <v>66</v>
      </c>
      <c r="P462" s="14">
        <v>2.25</v>
      </c>
      <c r="Q462" s="14">
        <v>1</v>
      </c>
      <c r="R462" s="24">
        <v>1.06</v>
      </c>
      <c r="S462" s="18">
        <v>2.7</v>
      </c>
      <c r="T462" s="18">
        <v>2.31</v>
      </c>
      <c r="U462" s="18">
        <v>2.2400000000000002</v>
      </c>
      <c r="V462" s="18">
        <v>2.44</v>
      </c>
      <c r="W462" s="18">
        <v>2.25</v>
      </c>
      <c r="X462" s="14" t="s">
        <v>66</v>
      </c>
      <c r="CM462" s="2"/>
    </row>
    <row r="463" spans="1:91" x14ac:dyDescent="0.2">
      <c r="A463" s="2">
        <v>35160</v>
      </c>
      <c r="B463" s="5">
        <f t="shared" si="115"/>
        <v>4</v>
      </c>
      <c r="C463" s="1" t="s">
        <v>45</v>
      </c>
      <c r="D463" s="14">
        <v>1.25</v>
      </c>
      <c r="E463" s="14" t="s">
        <v>66</v>
      </c>
      <c r="F463" s="21" t="s">
        <v>66</v>
      </c>
      <c r="G463" s="7" t="s">
        <v>66</v>
      </c>
      <c r="H463" s="14" t="s">
        <v>66</v>
      </c>
      <c r="I463" s="14" t="s">
        <v>66</v>
      </c>
      <c r="J463" s="14" t="s">
        <v>66</v>
      </c>
      <c r="K463" s="14" t="s">
        <v>66</v>
      </c>
      <c r="L463" s="14" t="s">
        <v>66</v>
      </c>
      <c r="M463" s="14" t="s">
        <v>66</v>
      </c>
      <c r="N463" s="21" t="s">
        <v>66</v>
      </c>
      <c r="O463" s="14" t="s">
        <v>66</v>
      </c>
      <c r="P463" s="14" t="s">
        <v>66</v>
      </c>
      <c r="Q463" s="14" t="s">
        <v>66</v>
      </c>
      <c r="R463" s="24" t="s">
        <v>66</v>
      </c>
      <c r="S463" s="18">
        <v>2.7</v>
      </c>
      <c r="T463" s="18" t="s">
        <v>66</v>
      </c>
      <c r="U463" s="18" t="s">
        <v>66</v>
      </c>
      <c r="V463" s="18" t="s">
        <v>66</v>
      </c>
      <c r="W463" s="18" t="s">
        <v>66</v>
      </c>
      <c r="X463" s="14" t="s">
        <v>66</v>
      </c>
      <c r="CM463" s="2"/>
    </row>
    <row r="464" spans="1:91" x14ac:dyDescent="0.2">
      <c r="A464" s="2">
        <v>35161</v>
      </c>
      <c r="B464" s="5">
        <f t="shared" si="115"/>
        <v>4</v>
      </c>
      <c r="C464" s="1" t="s">
        <v>46</v>
      </c>
      <c r="D464" s="14">
        <v>1.25</v>
      </c>
      <c r="E464" s="14">
        <v>1.01</v>
      </c>
      <c r="F464" s="21">
        <v>1.07</v>
      </c>
      <c r="G464" s="7" t="s">
        <v>66</v>
      </c>
      <c r="H464" s="14">
        <v>2.19</v>
      </c>
      <c r="I464" s="14">
        <v>2.37</v>
      </c>
      <c r="J464" s="14" t="s">
        <v>66</v>
      </c>
      <c r="K464" s="14">
        <v>1.03</v>
      </c>
      <c r="L464" s="14">
        <v>1.04</v>
      </c>
      <c r="M464" s="14" t="s">
        <v>66</v>
      </c>
      <c r="N464" s="21">
        <v>1.05</v>
      </c>
      <c r="O464" s="14" t="s">
        <v>66</v>
      </c>
      <c r="P464" s="14">
        <v>2.25</v>
      </c>
      <c r="Q464" s="14">
        <v>1</v>
      </c>
      <c r="R464" s="24">
        <v>1.06</v>
      </c>
      <c r="S464" s="18">
        <v>2.7</v>
      </c>
      <c r="T464" s="18">
        <v>2.31</v>
      </c>
      <c r="U464" s="18">
        <v>2.2400000000000002</v>
      </c>
      <c r="V464" s="18">
        <v>2.44</v>
      </c>
      <c r="W464" s="18">
        <v>2.25</v>
      </c>
      <c r="X464" s="14" t="s">
        <v>66</v>
      </c>
      <c r="CM464" s="2"/>
    </row>
    <row r="465" spans="1:91" x14ac:dyDescent="0.2">
      <c r="A465" s="2">
        <v>35162</v>
      </c>
      <c r="B465" s="5">
        <f t="shared" si="115"/>
        <v>4</v>
      </c>
      <c r="C465" s="1" t="s">
        <v>47</v>
      </c>
      <c r="D465" s="14">
        <v>1.25</v>
      </c>
      <c r="E465" s="14">
        <v>1.01</v>
      </c>
      <c r="F465" s="21">
        <v>1.07</v>
      </c>
      <c r="G465" s="7" t="s">
        <v>66</v>
      </c>
      <c r="H465" s="14">
        <v>2.19</v>
      </c>
      <c r="I465" s="14">
        <v>2.37</v>
      </c>
      <c r="J465" s="14" t="s">
        <v>66</v>
      </c>
      <c r="K465" s="14">
        <v>1.03</v>
      </c>
      <c r="L465" s="14">
        <v>1.04</v>
      </c>
      <c r="M465" s="14" t="s">
        <v>66</v>
      </c>
      <c r="N465" s="21">
        <v>1.05</v>
      </c>
      <c r="O465" s="14" t="s">
        <v>66</v>
      </c>
      <c r="P465" s="14">
        <v>2.25</v>
      </c>
      <c r="Q465" s="14">
        <v>1</v>
      </c>
      <c r="R465" s="24">
        <v>1.06</v>
      </c>
      <c r="S465" s="18">
        <v>2.7</v>
      </c>
      <c r="T465" s="18">
        <v>2.31</v>
      </c>
      <c r="U465" s="18">
        <v>2.2400000000000002</v>
      </c>
      <c r="V465" s="18">
        <v>2.44</v>
      </c>
      <c r="W465" s="18">
        <v>2.25</v>
      </c>
      <c r="X465" s="14" t="s">
        <v>66</v>
      </c>
      <c r="CM465" s="2"/>
    </row>
    <row r="466" spans="1:91" x14ac:dyDescent="0.2">
      <c r="A466" s="2">
        <v>35163</v>
      </c>
      <c r="B466" s="5">
        <f t="shared" si="115"/>
        <v>4</v>
      </c>
      <c r="C466" s="1" t="s">
        <v>48</v>
      </c>
      <c r="D466" s="14">
        <v>1.25</v>
      </c>
      <c r="E466" s="14">
        <v>0.97</v>
      </c>
      <c r="F466" s="21">
        <v>1.07</v>
      </c>
      <c r="G466" s="7" t="s">
        <v>66</v>
      </c>
      <c r="H466" s="14">
        <v>2.0299999999999998</v>
      </c>
      <c r="I466" s="14">
        <v>2.33</v>
      </c>
      <c r="J466" s="14" t="s">
        <v>66</v>
      </c>
      <c r="K466" s="14">
        <v>1.02</v>
      </c>
      <c r="L466" s="14">
        <v>1.04</v>
      </c>
      <c r="M466" s="14" t="s">
        <v>66</v>
      </c>
      <c r="N466" s="21">
        <v>1.05</v>
      </c>
      <c r="O466" s="14" t="s">
        <v>66</v>
      </c>
      <c r="P466" s="14">
        <v>2.14</v>
      </c>
      <c r="Q466" s="14">
        <v>0.97</v>
      </c>
      <c r="R466" s="24">
        <v>1.07</v>
      </c>
      <c r="S466" s="18">
        <v>2.7</v>
      </c>
      <c r="T466" s="18">
        <v>2.25</v>
      </c>
      <c r="U466" s="18">
        <v>2.15</v>
      </c>
      <c r="V466" s="18">
        <v>2.15</v>
      </c>
      <c r="W466" s="18">
        <v>2.1800000000000002</v>
      </c>
      <c r="X466" s="14" t="s">
        <v>66</v>
      </c>
      <c r="CM466" s="2"/>
    </row>
    <row r="467" spans="1:91" x14ac:dyDescent="0.2">
      <c r="A467" s="2">
        <v>35164</v>
      </c>
      <c r="B467" s="5">
        <f t="shared" si="115"/>
        <v>4</v>
      </c>
      <c r="C467" s="1" t="s">
        <v>49</v>
      </c>
      <c r="D467" s="14">
        <v>1.19</v>
      </c>
      <c r="E467" s="14">
        <v>0.96</v>
      </c>
      <c r="F467" s="21">
        <v>1.07</v>
      </c>
      <c r="G467" s="7" t="s">
        <v>66</v>
      </c>
      <c r="H467" s="14">
        <v>1.96</v>
      </c>
      <c r="I467" s="14">
        <v>2.31</v>
      </c>
      <c r="J467" s="14" t="s">
        <v>66</v>
      </c>
      <c r="K467" s="14">
        <v>1.01</v>
      </c>
      <c r="L467" s="14">
        <v>0.99</v>
      </c>
      <c r="M467" s="14" t="s">
        <v>66</v>
      </c>
      <c r="N467" s="21">
        <v>1.05</v>
      </c>
      <c r="O467" s="14" t="s">
        <v>66</v>
      </c>
      <c r="P467" s="14">
        <v>2.0699999999999998</v>
      </c>
      <c r="Q467" s="14">
        <v>0.92</v>
      </c>
      <c r="R467" s="24">
        <v>1.07</v>
      </c>
      <c r="S467" s="18">
        <v>2.77</v>
      </c>
      <c r="T467" s="18">
        <v>2.17</v>
      </c>
      <c r="U467" s="18">
        <v>2.0099999999999998</v>
      </c>
      <c r="V467" s="18">
        <v>2</v>
      </c>
      <c r="W467" s="18">
        <v>2.0299999999999998</v>
      </c>
      <c r="X467" s="14" t="s">
        <v>66</v>
      </c>
      <c r="CM467" s="2"/>
    </row>
    <row r="468" spans="1:91" x14ac:dyDescent="0.2">
      <c r="A468" s="2">
        <v>35165</v>
      </c>
      <c r="B468" s="5">
        <f t="shared" si="115"/>
        <v>4</v>
      </c>
      <c r="C468" s="1" t="s">
        <v>50</v>
      </c>
      <c r="D468" s="14">
        <v>1.1000000000000001</v>
      </c>
      <c r="E468" s="14">
        <v>0.92</v>
      </c>
      <c r="F468" s="21">
        <v>1.07</v>
      </c>
      <c r="G468" s="7" t="s">
        <v>66</v>
      </c>
      <c r="H468" s="14">
        <v>1.94</v>
      </c>
      <c r="I468" s="14">
        <v>2.21</v>
      </c>
      <c r="J468" s="14" t="s">
        <v>66</v>
      </c>
      <c r="K468" s="14">
        <v>1.03</v>
      </c>
      <c r="L468" s="14">
        <v>1.02</v>
      </c>
      <c r="M468" s="14" t="s">
        <v>66</v>
      </c>
      <c r="N468" s="21">
        <v>1.05</v>
      </c>
      <c r="O468" s="14" t="s">
        <v>66</v>
      </c>
      <c r="P468" s="14">
        <v>2.0099999999999998</v>
      </c>
      <c r="Q468" s="14">
        <v>0.93</v>
      </c>
      <c r="R468" s="24">
        <v>1.08</v>
      </c>
      <c r="S468" s="18">
        <v>2.58</v>
      </c>
      <c r="T468" s="18">
        <v>2.0699999999999998</v>
      </c>
      <c r="U468" s="18">
        <v>1.97</v>
      </c>
      <c r="V468" s="18">
        <v>1.98</v>
      </c>
      <c r="W468" s="18">
        <v>1.96</v>
      </c>
      <c r="X468" s="14" t="s">
        <v>66</v>
      </c>
      <c r="CM468" s="2"/>
    </row>
    <row r="469" spans="1:91" x14ac:dyDescent="0.2">
      <c r="A469" s="2">
        <v>35166</v>
      </c>
      <c r="B469" s="5">
        <f t="shared" si="115"/>
        <v>4</v>
      </c>
      <c r="C469" s="1" t="s">
        <v>51</v>
      </c>
      <c r="D469" s="14">
        <v>1.1599999999999999</v>
      </c>
      <c r="E469" s="14">
        <v>0.89</v>
      </c>
      <c r="F469" s="21">
        <v>1.07</v>
      </c>
      <c r="G469" s="7" t="s">
        <v>66</v>
      </c>
      <c r="H469" s="14">
        <v>2</v>
      </c>
      <c r="I469" s="14">
        <v>2.14</v>
      </c>
      <c r="J469" s="14" t="s">
        <v>66</v>
      </c>
      <c r="K469" s="14">
        <v>1.03</v>
      </c>
      <c r="L469" s="14">
        <v>1.02</v>
      </c>
      <c r="M469" s="14" t="s">
        <v>66</v>
      </c>
      <c r="N469" s="21">
        <v>1.07</v>
      </c>
      <c r="O469" s="14" t="s">
        <v>66</v>
      </c>
      <c r="P469" s="14">
        <v>2.0299999999999998</v>
      </c>
      <c r="Q469" s="14">
        <v>0.95</v>
      </c>
      <c r="R469" s="24">
        <v>1.07</v>
      </c>
      <c r="S469" s="18">
        <v>2.34</v>
      </c>
      <c r="T469" s="18">
        <v>2.08</v>
      </c>
      <c r="U469" s="18">
        <v>2.0099999999999998</v>
      </c>
      <c r="V469" s="18">
        <v>2.0499999999999998</v>
      </c>
      <c r="W469" s="18">
        <v>2</v>
      </c>
      <c r="X469" s="14" t="s">
        <v>66</v>
      </c>
      <c r="CM469" s="2"/>
    </row>
    <row r="470" spans="1:91" x14ac:dyDescent="0.2">
      <c r="A470" s="2">
        <v>35167</v>
      </c>
      <c r="B470" s="5">
        <f t="shared" si="115"/>
        <v>4</v>
      </c>
      <c r="C470" s="1" t="s">
        <v>45</v>
      </c>
      <c r="D470" s="14">
        <v>1.18</v>
      </c>
      <c r="E470" s="14">
        <v>0.89</v>
      </c>
      <c r="F470" s="21">
        <v>1.07</v>
      </c>
      <c r="G470" s="7" t="s">
        <v>66</v>
      </c>
      <c r="H470" s="14">
        <v>2.0299999999999998</v>
      </c>
      <c r="I470" s="14">
        <v>2.2400000000000002</v>
      </c>
      <c r="J470" s="14" t="s">
        <v>66</v>
      </c>
      <c r="K470" s="14">
        <v>1.06</v>
      </c>
      <c r="L470" s="14">
        <v>1.02</v>
      </c>
      <c r="M470" s="14" t="s">
        <v>66</v>
      </c>
      <c r="N470" s="21">
        <v>1.08</v>
      </c>
      <c r="O470" s="14" t="s">
        <v>66</v>
      </c>
      <c r="P470" s="14">
        <v>2.12</v>
      </c>
      <c r="Q470" s="14">
        <v>0.92</v>
      </c>
      <c r="R470" s="24">
        <v>1.08</v>
      </c>
      <c r="S470" s="18">
        <v>2.31</v>
      </c>
      <c r="T470" s="18">
        <v>2.19</v>
      </c>
      <c r="U470" s="18">
        <v>2.1</v>
      </c>
      <c r="V470" s="18">
        <v>2.15</v>
      </c>
      <c r="W470" s="18">
        <v>2.12</v>
      </c>
      <c r="X470" s="14" t="s">
        <v>66</v>
      </c>
      <c r="CM470" s="2"/>
    </row>
    <row r="471" spans="1:91" x14ac:dyDescent="0.2">
      <c r="A471" s="2">
        <v>35168</v>
      </c>
      <c r="B471" s="5">
        <f t="shared" si="115"/>
        <v>4</v>
      </c>
      <c r="C471" s="1" t="s">
        <v>46</v>
      </c>
      <c r="D471" s="14">
        <v>1.1100000000000001</v>
      </c>
      <c r="E471" s="14">
        <v>0.89</v>
      </c>
      <c r="F471" s="21">
        <v>1.07</v>
      </c>
      <c r="G471" s="7" t="s">
        <v>66</v>
      </c>
      <c r="H471" s="14">
        <v>2.0299999999999998</v>
      </c>
      <c r="I471" s="14">
        <v>2.2400000000000002</v>
      </c>
      <c r="J471" s="14" t="s">
        <v>66</v>
      </c>
      <c r="K471" s="14">
        <v>1.06</v>
      </c>
      <c r="L471" s="14">
        <v>1.02</v>
      </c>
      <c r="M471" s="14" t="s">
        <v>66</v>
      </c>
      <c r="N471" s="21">
        <v>1.08</v>
      </c>
      <c r="O471" s="14" t="s">
        <v>66</v>
      </c>
      <c r="P471" s="14">
        <v>2.12</v>
      </c>
      <c r="Q471" s="14">
        <v>0.92</v>
      </c>
      <c r="R471" s="24">
        <v>1.08</v>
      </c>
      <c r="S471" s="18">
        <v>2.42</v>
      </c>
      <c r="T471" s="18">
        <v>2.19</v>
      </c>
      <c r="U471" s="18">
        <v>2.1</v>
      </c>
      <c r="V471" s="18">
        <v>2.15</v>
      </c>
      <c r="W471" s="18">
        <v>2.12</v>
      </c>
      <c r="X471" s="14" t="s">
        <v>66</v>
      </c>
      <c r="CM471" s="2"/>
    </row>
    <row r="472" spans="1:91" x14ac:dyDescent="0.2">
      <c r="A472" s="2">
        <v>35169</v>
      </c>
      <c r="B472" s="5">
        <f t="shared" si="115"/>
        <v>4</v>
      </c>
      <c r="C472" s="1" t="s">
        <v>47</v>
      </c>
      <c r="D472" s="14">
        <v>1.1100000000000001</v>
      </c>
      <c r="E472" s="14">
        <v>0.89</v>
      </c>
      <c r="F472" s="21">
        <v>1.07</v>
      </c>
      <c r="G472" s="7" t="s">
        <v>66</v>
      </c>
      <c r="H472" s="14">
        <v>2.0299999999999998</v>
      </c>
      <c r="I472" s="14">
        <v>2.2400000000000002</v>
      </c>
      <c r="J472" s="14" t="s">
        <v>66</v>
      </c>
      <c r="K472" s="14">
        <v>1.06</v>
      </c>
      <c r="L472" s="14">
        <v>1.02</v>
      </c>
      <c r="M472" s="14" t="s">
        <v>66</v>
      </c>
      <c r="N472" s="21">
        <v>1.08</v>
      </c>
      <c r="O472" s="14" t="s">
        <v>66</v>
      </c>
      <c r="P472" s="14">
        <v>2.12</v>
      </c>
      <c r="Q472" s="14">
        <v>0.92</v>
      </c>
      <c r="R472" s="24">
        <v>1.08</v>
      </c>
      <c r="S472" s="18">
        <v>2.42</v>
      </c>
      <c r="T472" s="18">
        <v>2.19</v>
      </c>
      <c r="U472" s="18">
        <v>2.1</v>
      </c>
      <c r="V472" s="18">
        <v>2.15</v>
      </c>
      <c r="W472" s="18">
        <v>2.12</v>
      </c>
      <c r="X472" s="14" t="s">
        <v>66</v>
      </c>
      <c r="CM472" s="2"/>
    </row>
    <row r="473" spans="1:91" x14ac:dyDescent="0.2">
      <c r="A473" s="2">
        <v>35170</v>
      </c>
      <c r="B473" s="5">
        <f t="shared" si="115"/>
        <v>4</v>
      </c>
      <c r="C473" s="1" t="s">
        <v>48</v>
      </c>
      <c r="D473" s="14">
        <v>1.1100000000000001</v>
      </c>
      <c r="E473" s="14">
        <v>0.89</v>
      </c>
      <c r="F473" s="21">
        <v>1.07</v>
      </c>
      <c r="G473" s="7" t="s">
        <v>66</v>
      </c>
      <c r="H473" s="14">
        <v>2.04</v>
      </c>
      <c r="I473" s="14">
        <v>2.2799999999999998</v>
      </c>
      <c r="J473" s="14" t="s">
        <v>66</v>
      </c>
      <c r="K473" s="14">
        <v>1.06</v>
      </c>
      <c r="L473" s="14">
        <v>1.03</v>
      </c>
      <c r="M473" s="14" t="s">
        <v>66</v>
      </c>
      <c r="N473" s="21">
        <v>1.08</v>
      </c>
      <c r="O473" s="14" t="s">
        <v>66</v>
      </c>
      <c r="P473" s="14">
        <v>2.14</v>
      </c>
      <c r="Q473" s="14">
        <v>0.95</v>
      </c>
      <c r="R473" s="24">
        <v>1.08</v>
      </c>
      <c r="S473" s="18">
        <v>2.42</v>
      </c>
      <c r="T473" s="18">
        <v>2.23</v>
      </c>
      <c r="U473" s="18">
        <v>2.13</v>
      </c>
      <c r="V473" s="18">
        <v>2.13</v>
      </c>
      <c r="W473" s="18">
        <v>2.13</v>
      </c>
      <c r="X473" s="14" t="s">
        <v>66</v>
      </c>
      <c r="CM473" s="2"/>
    </row>
    <row r="474" spans="1:91" x14ac:dyDescent="0.2">
      <c r="A474" s="2">
        <v>35171</v>
      </c>
      <c r="B474" s="5">
        <f t="shared" si="115"/>
        <v>4</v>
      </c>
      <c r="C474" s="1" t="s">
        <v>49</v>
      </c>
      <c r="D474" s="14">
        <v>1.1499999999999999</v>
      </c>
      <c r="E474" s="14">
        <v>0.89</v>
      </c>
      <c r="F474" s="21">
        <v>1.07</v>
      </c>
      <c r="G474" s="7" t="s">
        <v>66</v>
      </c>
      <c r="H474" s="14">
        <v>2</v>
      </c>
      <c r="I474" s="14">
        <v>2.2200000000000002</v>
      </c>
      <c r="J474" s="14" t="s">
        <v>66</v>
      </c>
      <c r="K474" s="14">
        <v>1.06</v>
      </c>
      <c r="L474" s="14">
        <v>1.03</v>
      </c>
      <c r="M474" s="14" t="s">
        <v>66</v>
      </c>
      <c r="N474" s="21">
        <v>1.08</v>
      </c>
      <c r="O474" s="14" t="s">
        <v>66</v>
      </c>
      <c r="P474" s="14">
        <v>2.06</v>
      </c>
      <c r="Q474" s="14">
        <v>0.94</v>
      </c>
      <c r="R474" s="24">
        <v>1.08</v>
      </c>
      <c r="S474" s="18">
        <v>2.41</v>
      </c>
      <c r="T474" s="18">
        <v>2.1800000000000002</v>
      </c>
      <c r="U474" s="18">
        <v>2.09</v>
      </c>
      <c r="V474" s="18">
        <v>2.0299999999999998</v>
      </c>
      <c r="W474" s="18">
        <v>2.0499999999999998</v>
      </c>
      <c r="X474" s="14" t="s">
        <v>66</v>
      </c>
      <c r="CM474" s="2"/>
    </row>
    <row r="475" spans="1:91" x14ac:dyDescent="0.2">
      <c r="A475" s="2">
        <v>35172</v>
      </c>
      <c r="B475" s="5">
        <f t="shared" si="115"/>
        <v>4</v>
      </c>
      <c r="C475" s="1" t="s">
        <v>50</v>
      </c>
      <c r="D475" s="14">
        <v>1.1399999999999999</v>
      </c>
      <c r="E475" s="14">
        <v>0.92</v>
      </c>
      <c r="F475" s="21">
        <v>1.07</v>
      </c>
      <c r="G475" s="7" t="s">
        <v>66</v>
      </c>
      <c r="H475" s="14">
        <v>1.95</v>
      </c>
      <c r="I475" s="14">
        <v>2.1800000000000002</v>
      </c>
      <c r="J475" s="14" t="s">
        <v>66</v>
      </c>
      <c r="K475" s="14">
        <v>1.06</v>
      </c>
      <c r="L475" s="14">
        <v>1.03</v>
      </c>
      <c r="M475" s="14" t="s">
        <v>66</v>
      </c>
      <c r="N475" s="21">
        <v>1.08</v>
      </c>
      <c r="O475" s="14" t="s">
        <v>66</v>
      </c>
      <c r="P475" s="14">
        <v>2.0499999999999998</v>
      </c>
      <c r="Q475" s="14">
        <v>0.97</v>
      </c>
      <c r="R475" s="24">
        <v>1.08</v>
      </c>
      <c r="S475" s="18">
        <v>2.35</v>
      </c>
      <c r="T475" s="18">
        <v>2.12</v>
      </c>
      <c r="U475" s="18">
        <v>2.0099999999999998</v>
      </c>
      <c r="V475" s="18">
        <v>1.97</v>
      </c>
      <c r="W475" s="18">
        <v>1.99</v>
      </c>
      <c r="X475" s="14" t="s">
        <v>66</v>
      </c>
      <c r="CM475" s="2"/>
    </row>
    <row r="476" spans="1:91" x14ac:dyDescent="0.2">
      <c r="A476" s="2">
        <v>35173</v>
      </c>
      <c r="B476" s="5">
        <f t="shared" si="115"/>
        <v>4</v>
      </c>
      <c r="C476" s="1" t="s">
        <v>51</v>
      </c>
      <c r="D476" s="14">
        <v>1.18</v>
      </c>
      <c r="E476" s="14">
        <v>0.92</v>
      </c>
      <c r="F476" s="21">
        <v>1.08</v>
      </c>
      <c r="G476" s="7" t="s">
        <v>66</v>
      </c>
      <c r="H476" s="14">
        <v>2.0099999999999998</v>
      </c>
      <c r="I476" s="14">
        <v>2.21</v>
      </c>
      <c r="J476" s="14" t="s">
        <v>66</v>
      </c>
      <c r="K476" s="14">
        <v>1.06</v>
      </c>
      <c r="L476" s="14">
        <v>1.07</v>
      </c>
      <c r="M476" s="14" t="s">
        <v>66</v>
      </c>
      <c r="N476" s="21">
        <v>1.08</v>
      </c>
      <c r="O476" s="14" t="s">
        <v>66</v>
      </c>
      <c r="P476" s="14">
        <v>2.08</v>
      </c>
      <c r="Q476" s="14">
        <v>0.97</v>
      </c>
      <c r="R476" s="24">
        <v>1.1000000000000001</v>
      </c>
      <c r="S476" s="18">
        <v>2.2599999999999998</v>
      </c>
      <c r="T476" s="18">
        <v>2.2000000000000002</v>
      </c>
      <c r="U476" s="18">
        <v>2.0099999999999998</v>
      </c>
      <c r="V476" s="18">
        <v>1.98</v>
      </c>
      <c r="W476" s="18">
        <v>1.99</v>
      </c>
      <c r="X476" s="14" t="s">
        <v>66</v>
      </c>
      <c r="CM476" s="2"/>
    </row>
    <row r="477" spans="1:91" x14ac:dyDescent="0.2">
      <c r="A477" s="2">
        <v>35174</v>
      </c>
      <c r="B477" s="5">
        <f t="shared" si="115"/>
        <v>4</v>
      </c>
      <c r="C477" s="1" t="s">
        <v>45</v>
      </c>
      <c r="D477" s="14">
        <v>1.18</v>
      </c>
      <c r="E477" s="14">
        <v>0.96</v>
      </c>
      <c r="F477" s="21">
        <v>1.08</v>
      </c>
      <c r="G477" s="7" t="s">
        <v>66</v>
      </c>
      <c r="H477" s="14">
        <v>2.02</v>
      </c>
      <c r="I477" s="14">
        <v>2.17</v>
      </c>
      <c r="J477" s="14" t="s">
        <v>66</v>
      </c>
      <c r="K477" s="14">
        <v>1.06</v>
      </c>
      <c r="L477" s="14">
        <v>1.05</v>
      </c>
      <c r="M477" s="14" t="s">
        <v>66</v>
      </c>
      <c r="N477" s="21">
        <v>1.08</v>
      </c>
      <c r="O477" s="14" t="s">
        <v>66</v>
      </c>
      <c r="P477" s="14">
        <v>2.1</v>
      </c>
      <c r="Q477" s="14">
        <v>0.97</v>
      </c>
      <c r="R477" s="24">
        <v>1.1000000000000001</v>
      </c>
      <c r="S477" s="18">
        <v>2.27</v>
      </c>
      <c r="T477" s="18">
        <v>2.17</v>
      </c>
      <c r="U477" s="18">
        <v>2.04</v>
      </c>
      <c r="V477" s="18">
        <v>1.98</v>
      </c>
      <c r="W477" s="18">
        <v>2.0299999999999998</v>
      </c>
      <c r="X477" s="14" t="s">
        <v>66</v>
      </c>
      <c r="CM477" s="2"/>
    </row>
    <row r="478" spans="1:91" x14ac:dyDescent="0.2">
      <c r="A478" s="2">
        <v>35175</v>
      </c>
      <c r="B478" s="5">
        <f t="shared" si="115"/>
        <v>4</v>
      </c>
      <c r="C478" s="1" t="s">
        <v>46</v>
      </c>
      <c r="D478" s="14">
        <v>1.1499999999999999</v>
      </c>
      <c r="E478" s="14">
        <v>0.96</v>
      </c>
      <c r="F478" s="21">
        <v>1.08</v>
      </c>
      <c r="G478" s="7" t="s">
        <v>66</v>
      </c>
      <c r="H478" s="14">
        <v>2.02</v>
      </c>
      <c r="I478" s="14">
        <v>2.17</v>
      </c>
      <c r="J478" s="14" t="s">
        <v>66</v>
      </c>
      <c r="K478" s="14">
        <v>1.06</v>
      </c>
      <c r="L478" s="14">
        <v>1.05</v>
      </c>
      <c r="M478" s="14" t="s">
        <v>66</v>
      </c>
      <c r="N478" s="21">
        <v>1.08</v>
      </c>
      <c r="O478" s="14" t="s">
        <v>66</v>
      </c>
      <c r="P478" s="14">
        <v>2.1</v>
      </c>
      <c r="Q478" s="14">
        <v>0.97</v>
      </c>
      <c r="R478" s="24">
        <v>1.1000000000000001</v>
      </c>
      <c r="S478" s="18">
        <v>2.29</v>
      </c>
      <c r="T478" s="18">
        <v>2.17</v>
      </c>
      <c r="U478" s="18">
        <v>2.04</v>
      </c>
      <c r="V478" s="18">
        <v>1.98</v>
      </c>
      <c r="W478" s="18">
        <v>2.0299999999999998</v>
      </c>
      <c r="X478" s="14" t="s">
        <v>66</v>
      </c>
      <c r="CM478" s="2"/>
    </row>
    <row r="479" spans="1:91" x14ac:dyDescent="0.2">
      <c r="A479" s="2">
        <v>35176</v>
      </c>
      <c r="B479" s="5">
        <f t="shared" si="115"/>
        <v>4</v>
      </c>
      <c r="C479" s="1" t="s">
        <v>47</v>
      </c>
      <c r="D479" s="14">
        <v>1.1499999999999999</v>
      </c>
      <c r="E479" s="14">
        <v>0.96</v>
      </c>
      <c r="F479" s="21">
        <v>1.08</v>
      </c>
      <c r="G479" s="7" t="s">
        <v>66</v>
      </c>
      <c r="H479" s="14">
        <v>2.02</v>
      </c>
      <c r="I479" s="14">
        <v>2.17</v>
      </c>
      <c r="J479" s="14" t="s">
        <v>66</v>
      </c>
      <c r="K479" s="14">
        <v>1.06</v>
      </c>
      <c r="L479" s="14">
        <v>1.05</v>
      </c>
      <c r="M479" s="14" t="s">
        <v>66</v>
      </c>
      <c r="N479" s="21">
        <v>1.08</v>
      </c>
      <c r="O479" s="14" t="s">
        <v>66</v>
      </c>
      <c r="P479" s="14">
        <v>2.1</v>
      </c>
      <c r="Q479" s="14">
        <v>0.97</v>
      </c>
      <c r="R479" s="24">
        <v>1.1000000000000001</v>
      </c>
      <c r="S479" s="18">
        <v>2.29</v>
      </c>
      <c r="T479" s="18">
        <v>2.17</v>
      </c>
      <c r="U479" s="18">
        <v>2.04</v>
      </c>
      <c r="V479" s="18">
        <v>1.98</v>
      </c>
      <c r="W479" s="18">
        <v>2.0299999999999998</v>
      </c>
      <c r="X479" s="14" t="s">
        <v>66</v>
      </c>
      <c r="CM479" s="2"/>
    </row>
    <row r="480" spans="1:91" x14ac:dyDescent="0.2">
      <c r="A480" s="2">
        <v>35177</v>
      </c>
      <c r="B480" s="5">
        <f t="shared" si="115"/>
        <v>4</v>
      </c>
      <c r="C480" s="1" t="s">
        <v>48</v>
      </c>
      <c r="D480" s="14">
        <v>1.1499999999999999</v>
      </c>
      <c r="E480" s="14">
        <v>1</v>
      </c>
      <c r="F480" s="21">
        <v>1.08</v>
      </c>
      <c r="G480" s="7" t="s">
        <v>66</v>
      </c>
      <c r="H480" s="14">
        <v>2</v>
      </c>
      <c r="I480" s="14">
        <v>2.19</v>
      </c>
      <c r="J480" s="14" t="s">
        <v>66</v>
      </c>
      <c r="K480" s="14">
        <v>1.06</v>
      </c>
      <c r="L480" s="14">
        <v>1.08</v>
      </c>
      <c r="M480" s="14" t="s">
        <v>66</v>
      </c>
      <c r="N480" s="21">
        <v>1.08</v>
      </c>
      <c r="O480" s="14" t="s">
        <v>66</v>
      </c>
      <c r="P480" s="14">
        <v>2.1</v>
      </c>
      <c r="Q480" s="14">
        <v>0.98</v>
      </c>
      <c r="R480" s="24">
        <v>1.1000000000000001</v>
      </c>
      <c r="S480" s="18">
        <v>2.29</v>
      </c>
      <c r="T480" s="18">
        <v>2.2000000000000002</v>
      </c>
      <c r="U480" s="18">
        <v>2.04</v>
      </c>
      <c r="V480" s="18">
        <v>2.02</v>
      </c>
      <c r="W480" s="18">
        <v>2.0499999999999998</v>
      </c>
      <c r="X480" s="14" t="s">
        <v>66</v>
      </c>
      <c r="CM480" s="2"/>
    </row>
    <row r="481" spans="1:91" x14ac:dyDescent="0.2">
      <c r="A481" s="2">
        <v>35178</v>
      </c>
      <c r="B481" s="5">
        <f t="shared" si="115"/>
        <v>4</v>
      </c>
      <c r="C481" s="1" t="s">
        <v>49</v>
      </c>
      <c r="D481" s="14">
        <v>1.2</v>
      </c>
      <c r="E481" s="14">
        <v>0.97</v>
      </c>
      <c r="F481" s="21">
        <v>1.08</v>
      </c>
      <c r="G481" s="7" t="s">
        <v>66</v>
      </c>
      <c r="H481" s="14">
        <v>2</v>
      </c>
      <c r="I481" s="14">
        <v>2.1800000000000002</v>
      </c>
      <c r="J481" s="14" t="s">
        <v>66</v>
      </c>
      <c r="K481" s="14">
        <v>1.07</v>
      </c>
      <c r="L481" s="14">
        <v>1.06</v>
      </c>
      <c r="M481" s="14" t="s">
        <v>66</v>
      </c>
      <c r="N481" s="21">
        <v>1.08</v>
      </c>
      <c r="O481" s="14" t="s">
        <v>66</v>
      </c>
      <c r="P481" s="14">
        <v>2.1</v>
      </c>
      <c r="Q481" s="14">
        <v>0.98</v>
      </c>
      <c r="R481" s="24">
        <v>1.1000000000000001</v>
      </c>
      <c r="S481" s="18">
        <v>2.31</v>
      </c>
      <c r="T481" s="18">
        <v>2.17</v>
      </c>
      <c r="U481" s="18">
        <v>2.02</v>
      </c>
      <c r="V481" s="18">
        <v>2.0099999999999998</v>
      </c>
      <c r="W481" s="18">
        <v>2.04</v>
      </c>
      <c r="X481" s="14" t="s">
        <v>66</v>
      </c>
      <c r="CM481" s="2"/>
    </row>
    <row r="482" spans="1:91" x14ac:dyDescent="0.2">
      <c r="A482" s="2">
        <v>35179</v>
      </c>
      <c r="B482" s="5">
        <f t="shared" si="115"/>
        <v>4</v>
      </c>
      <c r="C482" s="1" t="s">
        <v>50</v>
      </c>
      <c r="D482" s="14">
        <v>1.2</v>
      </c>
      <c r="E482" s="14">
        <v>1</v>
      </c>
      <c r="F482" s="21">
        <v>1.04</v>
      </c>
      <c r="G482" s="7" t="s">
        <v>66</v>
      </c>
      <c r="H482" s="14">
        <v>1.99</v>
      </c>
      <c r="I482" s="14">
        <v>2.1800000000000002</v>
      </c>
      <c r="J482" s="14" t="s">
        <v>66</v>
      </c>
      <c r="K482" s="14">
        <v>1.07</v>
      </c>
      <c r="L482" s="14">
        <v>1.06</v>
      </c>
      <c r="M482" s="14" t="s">
        <v>66</v>
      </c>
      <c r="N482" s="21">
        <v>1.08</v>
      </c>
      <c r="O482" s="14" t="s">
        <v>66</v>
      </c>
      <c r="P482" s="14">
        <v>2.08</v>
      </c>
      <c r="Q482" s="14">
        <v>0.98</v>
      </c>
      <c r="R482" s="24">
        <v>1.1000000000000001</v>
      </c>
      <c r="S482" s="18">
        <v>2.3199999999999998</v>
      </c>
      <c r="T482" s="18">
        <v>2.1800000000000002</v>
      </c>
      <c r="U482" s="18">
        <v>2.02</v>
      </c>
      <c r="V482" s="18">
        <v>2.0099999999999998</v>
      </c>
      <c r="W482" s="18">
        <v>2.0299999999999998</v>
      </c>
      <c r="X482" s="14" t="s">
        <v>66</v>
      </c>
      <c r="CM482" s="2"/>
    </row>
    <row r="483" spans="1:91" x14ac:dyDescent="0.2">
      <c r="A483" s="2">
        <v>35180</v>
      </c>
      <c r="B483" s="5">
        <f t="shared" si="115"/>
        <v>4</v>
      </c>
      <c r="C483" s="1" t="s">
        <v>51</v>
      </c>
      <c r="D483" s="14">
        <v>1.19</v>
      </c>
      <c r="E483" s="14">
        <v>1</v>
      </c>
      <c r="F483" s="21">
        <v>1.04</v>
      </c>
      <c r="G483" s="7" t="s">
        <v>66</v>
      </c>
      <c r="H483" s="14">
        <v>1.99</v>
      </c>
      <c r="I483" s="14">
        <v>2.25</v>
      </c>
      <c r="J483" s="14" t="s">
        <v>66</v>
      </c>
      <c r="K483" s="14">
        <v>1.07</v>
      </c>
      <c r="L483" s="14">
        <v>1.04</v>
      </c>
      <c r="M483" s="14" t="s">
        <v>66</v>
      </c>
      <c r="N483" s="21">
        <v>1.08</v>
      </c>
      <c r="O483" s="14" t="s">
        <v>66</v>
      </c>
      <c r="P483" s="14">
        <v>2.08</v>
      </c>
      <c r="Q483" s="14">
        <v>0.98</v>
      </c>
      <c r="R483" s="24">
        <v>1.1000000000000001</v>
      </c>
      <c r="S483" s="18">
        <v>2.27</v>
      </c>
      <c r="T483" s="18">
        <v>2.14</v>
      </c>
      <c r="U483" s="18">
        <v>2.02</v>
      </c>
      <c r="V483" s="18">
        <v>2.08</v>
      </c>
      <c r="W483" s="18">
        <v>2.0299999999999998</v>
      </c>
      <c r="X483" s="14" t="s">
        <v>66</v>
      </c>
      <c r="CM483" s="2"/>
    </row>
    <row r="484" spans="1:91" x14ac:dyDescent="0.2">
      <c r="A484" s="2">
        <v>35181</v>
      </c>
      <c r="B484" s="5">
        <f t="shared" si="115"/>
        <v>4</v>
      </c>
      <c r="C484" s="1" t="s">
        <v>45</v>
      </c>
      <c r="D484" s="14">
        <v>1.19</v>
      </c>
      <c r="E484" s="14">
        <v>1</v>
      </c>
      <c r="F484" s="21">
        <v>1.04</v>
      </c>
      <c r="G484" s="7" t="s">
        <v>66</v>
      </c>
      <c r="H484" s="14">
        <v>1.95</v>
      </c>
      <c r="I484" s="14">
        <v>2.17</v>
      </c>
      <c r="J484" s="14" t="s">
        <v>66</v>
      </c>
      <c r="K484" s="14">
        <v>1.07</v>
      </c>
      <c r="L484" s="14">
        <v>1.05</v>
      </c>
      <c r="M484" s="14" t="s">
        <v>66</v>
      </c>
      <c r="N484" s="21">
        <v>1.08</v>
      </c>
      <c r="O484" s="14" t="s">
        <v>66</v>
      </c>
      <c r="P484" s="14">
        <v>2.0099999999999998</v>
      </c>
      <c r="Q484" s="14">
        <v>0.97</v>
      </c>
      <c r="R484" s="24">
        <v>1.1000000000000001</v>
      </c>
      <c r="S484" s="18">
        <v>2.36</v>
      </c>
      <c r="T484" s="18">
        <v>2.14</v>
      </c>
      <c r="U484" s="18">
        <v>2.02</v>
      </c>
      <c r="V484" s="18">
        <v>2.0499999999999998</v>
      </c>
      <c r="W484" s="18">
        <v>2.04</v>
      </c>
      <c r="X484" s="14" t="s">
        <v>66</v>
      </c>
      <c r="CM484" s="2"/>
    </row>
    <row r="485" spans="1:91" x14ac:dyDescent="0.2">
      <c r="A485" s="2">
        <v>35182</v>
      </c>
      <c r="B485" s="5">
        <f t="shared" si="115"/>
        <v>4</v>
      </c>
      <c r="C485" s="1" t="s">
        <v>46</v>
      </c>
      <c r="D485" s="14">
        <v>1.17</v>
      </c>
      <c r="E485" s="14">
        <v>1</v>
      </c>
      <c r="F485" s="21">
        <v>1.04</v>
      </c>
      <c r="G485" s="7" t="s">
        <v>66</v>
      </c>
      <c r="H485" s="14">
        <v>1.95</v>
      </c>
      <c r="I485" s="14">
        <v>2.17</v>
      </c>
      <c r="J485" s="14" t="s">
        <v>66</v>
      </c>
      <c r="K485" s="14">
        <v>1.07</v>
      </c>
      <c r="L485" s="14">
        <v>1.05</v>
      </c>
      <c r="M485" s="14" t="s">
        <v>66</v>
      </c>
      <c r="N485" s="21">
        <v>1.08</v>
      </c>
      <c r="O485" s="14" t="s">
        <v>66</v>
      </c>
      <c r="P485" s="14">
        <v>2.0099999999999998</v>
      </c>
      <c r="Q485" s="14">
        <v>0.97</v>
      </c>
      <c r="R485" s="24">
        <v>1.1000000000000001</v>
      </c>
      <c r="S485" s="18">
        <v>2.41</v>
      </c>
      <c r="T485" s="18">
        <v>2.14</v>
      </c>
      <c r="U485" s="18">
        <v>2.02</v>
      </c>
      <c r="V485" s="18">
        <v>2.0499999999999998</v>
      </c>
      <c r="W485" s="18">
        <v>2.04</v>
      </c>
      <c r="X485" s="14" t="s">
        <v>66</v>
      </c>
      <c r="CM485" s="2"/>
    </row>
    <row r="486" spans="1:91" x14ac:dyDescent="0.2">
      <c r="A486" s="2">
        <v>35183</v>
      </c>
      <c r="B486" s="5">
        <f t="shared" si="115"/>
        <v>4</v>
      </c>
      <c r="C486" s="1" t="s">
        <v>47</v>
      </c>
      <c r="D486" s="14">
        <v>1.17</v>
      </c>
      <c r="E486" s="14">
        <v>1</v>
      </c>
      <c r="F486" s="21">
        <v>1.04</v>
      </c>
      <c r="G486" s="7" t="s">
        <v>66</v>
      </c>
      <c r="H486" s="14">
        <v>1.95</v>
      </c>
      <c r="I486" s="14">
        <v>2.17</v>
      </c>
      <c r="J486" s="14" t="s">
        <v>66</v>
      </c>
      <c r="K486" s="14">
        <v>1.07</v>
      </c>
      <c r="L486" s="14">
        <v>1.05</v>
      </c>
      <c r="M486" s="14" t="s">
        <v>66</v>
      </c>
      <c r="N486" s="21">
        <v>1.08</v>
      </c>
      <c r="O486" s="14" t="s">
        <v>66</v>
      </c>
      <c r="P486" s="14">
        <v>2.0099999999999998</v>
      </c>
      <c r="Q486" s="14">
        <v>0.97</v>
      </c>
      <c r="R486" s="24">
        <v>1.1000000000000001</v>
      </c>
      <c r="S486" s="18">
        <v>2.41</v>
      </c>
      <c r="T486" s="18">
        <v>2.14</v>
      </c>
      <c r="U486" s="18">
        <v>2.02</v>
      </c>
      <c r="V486" s="18">
        <v>2.0499999999999998</v>
      </c>
      <c r="W486" s="18">
        <v>2.04</v>
      </c>
      <c r="X486" s="14" t="s">
        <v>66</v>
      </c>
      <c r="CM486" s="2"/>
    </row>
    <row r="487" spans="1:91" x14ac:dyDescent="0.2">
      <c r="A487" s="2">
        <v>35184</v>
      </c>
      <c r="B487" s="5">
        <f t="shared" si="115"/>
        <v>4</v>
      </c>
      <c r="C487" s="1" t="s">
        <v>48</v>
      </c>
      <c r="D487" s="14">
        <v>1.17</v>
      </c>
      <c r="E487" s="14">
        <v>0.99</v>
      </c>
      <c r="F487" s="21">
        <v>1.04</v>
      </c>
      <c r="G487" s="7" t="s">
        <v>66</v>
      </c>
      <c r="H487" s="14">
        <v>1.93</v>
      </c>
      <c r="I487" s="14">
        <v>2.1800000000000002</v>
      </c>
      <c r="J487" s="14" t="s">
        <v>66</v>
      </c>
      <c r="K487" s="14">
        <v>1.03</v>
      </c>
      <c r="L487" s="14">
        <v>1.05</v>
      </c>
      <c r="M487" s="14" t="s">
        <v>66</v>
      </c>
      <c r="N487" s="21">
        <v>1.08</v>
      </c>
      <c r="O487" s="14" t="s">
        <v>66</v>
      </c>
      <c r="P487" s="14">
        <v>2.0099999999999998</v>
      </c>
      <c r="Q487" s="14">
        <v>0.96</v>
      </c>
      <c r="R487" s="24">
        <v>1.1000000000000001</v>
      </c>
      <c r="S487" s="18">
        <v>2.41</v>
      </c>
      <c r="T487" s="18">
        <v>2.08</v>
      </c>
      <c r="U487" s="18">
        <v>2.02</v>
      </c>
      <c r="V487" s="18">
        <v>2.0499999999999998</v>
      </c>
      <c r="W487" s="18">
        <v>2.0299999999999998</v>
      </c>
      <c r="X487" s="14" t="s">
        <v>66</v>
      </c>
      <c r="CM487" s="2"/>
    </row>
    <row r="488" spans="1:91" x14ac:dyDescent="0.2">
      <c r="A488" s="2">
        <v>35185</v>
      </c>
      <c r="B488" s="5">
        <f t="shared" si="115"/>
        <v>4</v>
      </c>
      <c r="C488" s="1" t="s">
        <v>49</v>
      </c>
      <c r="D488" s="14">
        <v>1.1599999999999999</v>
      </c>
      <c r="E488" s="14">
        <v>0.94</v>
      </c>
      <c r="F488" s="21">
        <v>1.06</v>
      </c>
      <c r="G488" s="7" t="s">
        <v>66</v>
      </c>
      <c r="H488" s="14" t="s">
        <v>66</v>
      </c>
      <c r="I488" s="14">
        <v>2.2000000000000002</v>
      </c>
      <c r="J488" s="14" t="s">
        <v>66</v>
      </c>
      <c r="K488" s="14">
        <v>1.06</v>
      </c>
      <c r="L488" s="14">
        <v>1.01</v>
      </c>
      <c r="M488" s="14" t="s">
        <v>66</v>
      </c>
      <c r="N488" s="21">
        <v>1.06</v>
      </c>
      <c r="O488" s="14" t="s">
        <v>66</v>
      </c>
      <c r="P488" s="14">
        <v>1.93</v>
      </c>
      <c r="Q488" s="14">
        <v>0.96</v>
      </c>
      <c r="R488" s="24">
        <v>1.06</v>
      </c>
      <c r="S488" s="18">
        <v>2.42</v>
      </c>
      <c r="T488" s="18">
        <v>2.06</v>
      </c>
      <c r="U488" s="18">
        <v>2</v>
      </c>
      <c r="V488" s="18">
        <v>2.0099999999999998</v>
      </c>
      <c r="W488" s="18">
        <v>1.99</v>
      </c>
      <c r="X488" s="14" t="s">
        <v>66</v>
      </c>
      <c r="CM488" s="2"/>
    </row>
    <row r="489" spans="1:91" x14ac:dyDescent="0.2">
      <c r="A489" s="2">
        <v>35186</v>
      </c>
      <c r="B489" s="5">
        <f t="shared" si="115"/>
        <v>5</v>
      </c>
      <c r="C489" s="1" t="s">
        <v>50</v>
      </c>
      <c r="D489" s="14">
        <v>1.17</v>
      </c>
      <c r="E489" s="14">
        <v>1</v>
      </c>
      <c r="F489" s="21">
        <v>1.06</v>
      </c>
      <c r="G489" s="7" t="s">
        <v>66</v>
      </c>
      <c r="H489" s="14">
        <v>1.85</v>
      </c>
      <c r="I489" s="14">
        <v>2.16</v>
      </c>
      <c r="J489" s="14" t="s">
        <v>66</v>
      </c>
      <c r="K489" s="14">
        <v>1.03</v>
      </c>
      <c r="L489" s="14">
        <v>1.01</v>
      </c>
      <c r="M489" s="14" t="s">
        <v>66</v>
      </c>
      <c r="N489" s="21">
        <v>1.06</v>
      </c>
      <c r="O489" s="14" t="s">
        <v>66</v>
      </c>
      <c r="P489" s="14">
        <v>1.95</v>
      </c>
      <c r="Q489" s="14">
        <v>0.94</v>
      </c>
      <c r="R489" s="24">
        <v>1.06</v>
      </c>
      <c r="S489" s="18">
        <v>2.27</v>
      </c>
      <c r="T489" s="18">
        <v>2.1</v>
      </c>
      <c r="U489" s="18">
        <v>2</v>
      </c>
      <c r="V489" s="18">
        <v>1.97</v>
      </c>
      <c r="W489" s="18">
        <v>1.99</v>
      </c>
      <c r="X489" s="14" t="s">
        <v>66</v>
      </c>
      <c r="CM489" s="2"/>
    </row>
    <row r="490" spans="1:91" x14ac:dyDescent="0.2">
      <c r="A490" s="2">
        <v>35187</v>
      </c>
      <c r="B490" s="5">
        <f t="shared" si="115"/>
        <v>5</v>
      </c>
      <c r="C490" s="1" t="s">
        <v>51</v>
      </c>
      <c r="D490" s="14">
        <v>1.1499999999999999</v>
      </c>
      <c r="E490" s="14">
        <v>0.99</v>
      </c>
      <c r="F490" s="21">
        <v>1.08</v>
      </c>
      <c r="G490" s="7" t="s">
        <v>66</v>
      </c>
      <c r="H490" s="14">
        <v>1.84</v>
      </c>
      <c r="I490" s="14">
        <v>2.14</v>
      </c>
      <c r="J490" s="14" t="s">
        <v>66</v>
      </c>
      <c r="K490" s="14">
        <v>1.05</v>
      </c>
      <c r="L490" s="14">
        <v>1.01</v>
      </c>
      <c r="M490" s="14" t="s">
        <v>66</v>
      </c>
      <c r="N490" s="21">
        <v>1.06</v>
      </c>
      <c r="O490" s="14" t="s">
        <v>66</v>
      </c>
      <c r="P490" s="14">
        <v>1.93</v>
      </c>
      <c r="Q490" s="14">
        <v>0.92</v>
      </c>
      <c r="R490" s="24">
        <v>1.06</v>
      </c>
      <c r="S490" s="18">
        <v>2.4</v>
      </c>
      <c r="T490" s="18">
        <v>2.08</v>
      </c>
      <c r="U490" s="18">
        <v>1.97</v>
      </c>
      <c r="V490" s="18">
        <v>1.95</v>
      </c>
      <c r="W490" s="18">
        <v>1.94</v>
      </c>
      <c r="X490" s="14" t="s">
        <v>66</v>
      </c>
      <c r="CM490" s="2"/>
    </row>
    <row r="491" spans="1:91" x14ac:dyDescent="0.2">
      <c r="A491" s="2">
        <v>35188</v>
      </c>
      <c r="B491" s="5">
        <f t="shared" si="115"/>
        <v>5</v>
      </c>
      <c r="C491" s="1" t="s">
        <v>45</v>
      </c>
      <c r="D491" s="14">
        <v>1.1399999999999999</v>
      </c>
      <c r="E491" s="14">
        <v>1</v>
      </c>
      <c r="F491" s="21">
        <v>1.08</v>
      </c>
      <c r="G491" s="7" t="s">
        <v>66</v>
      </c>
      <c r="H491" s="14">
        <v>1.77</v>
      </c>
      <c r="I491" s="14">
        <v>2.11</v>
      </c>
      <c r="J491" s="14" t="s">
        <v>66</v>
      </c>
      <c r="K491" s="14">
        <v>1.05</v>
      </c>
      <c r="L491" s="14">
        <v>1</v>
      </c>
      <c r="M491" s="14" t="s">
        <v>66</v>
      </c>
      <c r="N491" s="21">
        <v>1</v>
      </c>
      <c r="O491" s="14" t="s">
        <v>66</v>
      </c>
      <c r="P491" s="14">
        <v>1.87</v>
      </c>
      <c r="Q491" s="14">
        <v>0.95</v>
      </c>
      <c r="R491" s="24">
        <v>1.06</v>
      </c>
      <c r="S491" s="18">
        <v>2.39</v>
      </c>
      <c r="T491" s="18">
        <v>2.0499999999999998</v>
      </c>
      <c r="U491" s="18">
        <v>1.91</v>
      </c>
      <c r="V491" s="18">
        <v>1.92</v>
      </c>
      <c r="W491" s="18">
        <v>1.9</v>
      </c>
      <c r="X491" s="14" t="s">
        <v>66</v>
      </c>
      <c r="CM491" s="2"/>
    </row>
    <row r="492" spans="1:91" x14ac:dyDescent="0.2">
      <c r="A492" s="2">
        <v>35189</v>
      </c>
      <c r="B492" s="5">
        <f t="shared" si="115"/>
        <v>5</v>
      </c>
      <c r="C492" s="1" t="s">
        <v>46</v>
      </c>
      <c r="D492" s="14">
        <v>1.1299999999999999</v>
      </c>
      <c r="E492" s="14">
        <v>1</v>
      </c>
      <c r="F492" s="21">
        <v>1.08</v>
      </c>
      <c r="G492" s="7" t="s">
        <v>66</v>
      </c>
      <c r="H492" s="14">
        <v>1.77</v>
      </c>
      <c r="I492" s="14">
        <v>2.11</v>
      </c>
      <c r="J492" s="14" t="s">
        <v>66</v>
      </c>
      <c r="K492" s="14">
        <v>1.05</v>
      </c>
      <c r="L492" s="14">
        <v>1</v>
      </c>
      <c r="M492" s="14" t="s">
        <v>66</v>
      </c>
      <c r="N492" s="21">
        <v>1</v>
      </c>
      <c r="O492" s="14" t="s">
        <v>66</v>
      </c>
      <c r="P492" s="14">
        <v>1.87</v>
      </c>
      <c r="Q492" s="14">
        <v>0.95</v>
      </c>
      <c r="R492" s="24">
        <v>1.06</v>
      </c>
      <c r="S492" s="18">
        <v>2.4500000000000002</v>
      </c>
      <c r="T492" s="18">
        <v>2.0499999999999998</v>
      </c>
      <c r="U492" s="18">
        <v>1.91</v>
      </c>
      <c r="V492" s="18">
        <v>1.92</v>
      </c>
      <c r="W492" s="18">
        <v>1.9</v>
      </c>
      <c r="X492" s="14" t="s">
        <v>66</v>
      </c>
      <c r="CM492" s="2"/>
    </row>
    <row r="493" spans="1:91" x14ac:dyDescent="0.2">
      <c r="A493" s="2">
        <v>35190</v>
      </c>
      <c r="B493" s="5">
        <f t="shared" si="115"/>
        <v>5</v>
      </c>
      <c r="C493" s="1" t="s">
        <v>47</v>
      </c>
      <c r="D493" s="14">
        <v>1.1299999999999999</v>
      </c>
      <c r="E493" s="14">
        <v>1</v>
      </c>
      <c r="F493" s="21">
        <v>1.08</v>
      </c>
      <c r="G493" s="7" t="s">
        <v>66</v>
      </c>
      <c r="H493" s="14">
        <v>1.77</v>
      </c>
      <c r="I493" s="14">
        <v>2.11</v>
      </c>
      <c r="J493" s="14" t="s">
        <v>66</v>
      </c>
      <c r="K493" s="14">
        <v>1.05</v>
      </c>
      <c r="L493" s="14">
        <v>1</v>
      </c>
      <c r="M493" s="14" t="s">
        <v>66</v>
      </c>
      <c r="N493" s="21">
        <v>1</v>
      </c>
      <c r="O493" s="14" t="s">
        <v>66</v>
      </c>
      <c r="P493" s="14">
        <v>1.87</v>
      </c>
      <c r="Q493" s="14">
        <v>0.95</v>
      </c>
      <c r="R493" s="24">
        <v>1.06</v>
      </c>
      <c r="S493" s="18">
        <v>2.4500000000000002</v>
      </c>
      <c r="T493" s="18">
        <v>2.0499999999999998</v>
      </c>
      <c r="U493" s="18">
        <v>1.91</v>
      </c>
      <c r="V493" s="18">
        <v>1.92</v>
      </c>
      <c r="W493" s="18">
        <v>1.9</v>
      </c>
      <c r="X493" s="14" t="s">
        <v>66</v>
      </c>
      <c r="CM493" s="2"/>
    </row>
    <row r="494" spans="1:91" x14ac:dyDescent="0.2">
      <c r="A494" s="2">
        <v>35191</v>
      </c>
      <c r="B494" s="5">
        <f t="shared" si="115"/>
        <v>5</v>
      </c>
      <c r="C494" s="1" t="s">
        <v>48</v>
      </c>
      <c r="D494" s="14">
        <v>1.1299999999999999</v>
      </c>
      <c r="E494" s="14">
        <v>0.98</v>
      </c>
      <c r="F494" s="21">
        <v>1.05</v>
      </c>
      <c r="G494" s="7" t="s">
        <v>66</v>
      </c>
      <c r="H494" s="14">
        <v>1.81</v>
      </c>
      <c r="I494" s="14">
        <v>2.12</v>
      </c>
      <c r="J494" s="14" t="s">
        <v>66</v>
      </c>
      <c r="K494" s="14">
        <v>1.02</v>
      </c>
      <c r="L494" s="14">
        <v>1.01</v>
      </c>
      <c r="M494" s="14" t="s">
        <v>66</v>
      </c>
      <c r="N494" s="21">
        <v>1.04</v>
      </c>
      <c r="O494" s="14" t="s">
        <v>66</v>
      </c>
      <c r="P494" s="14">
        <v>1.93</v>
      </c>
      <c r="Q494" s="14">
        <v>0.92</v>
      </c>
      <c r="R494" s="24">
        <v>1.06</v>
      </c>
      <c r="S494" s="18">
        <v>2.4500000000000002</v>
      </c>
      <c r="T494" s="18">
        <v>2.0699999999999998</v>
      </c>
      <c r="U494" s="18">
        <v>1.91</v>
      </c>
      <c r="V494" s="18">
        <v>1.92</v>
      </c>
      <c r="W494" s="18">
        <v>1.91</v>
      </c>
      <c r="X494" s="14" t="s">
        <v>66</v>
      </c>
      <c r="CM494" s="2"/>
    </row>
    <row r="495" spans="1:91" x14ac:dyDescent="0.2">
      <c r="A495" s="2">
        <v>35192</v>
      </c>
      <c r="B495" s="5">
        <f t="shared" si="115"/>
        <v>5</v>
      </c>
      <c r="C495" s="1" t="s">
        <v>49</v>
      </c>
      <c r="D495" s="14">
        <v>1.1299999999999999</v>
      </c>
      <c r="E495" s="14">
        <v>0.97</v>
      </c>
      <c r="F495" s="21">
        <v>1.05</v>
      </c>
      <c r="G495" s="7" t="s">
        <v>66</v>
      </c>
      <c r="H495" s="14">
        <v>1.88</v>
      </c>
      <c r="I495" s="14">
        <v>2.14</v>
      </c>
      <c r="J495" s="14" t="s">
        <v>66</v>
      </c>
      <c r="K495" s="14">
        <v>1.06</v>
      </c>
      <c r="L495" s="14">
        <v>1.01</v>
      </c>
      <c r="M495" s="14" t="s">
        <v>66</v>
      </c>
      <c r="N495" s="21">
        <v>1.05</v>
      </c>
      <c r="O495" s="14" t="s">
        <v>66</v>
      </c>
      <c r="P495" s="14">
        <v>1.97</v>
      </c>
      <c r="Q495" s="14">
        <v>0.94</v>
      </c>
      <c r="R495" s="24">
        <v>1.06</v>
      </c>
      <c r="S495" s="18">
        <v>2.38</v>
      </c>
      <c r="T495" s="18">
        <v>2.12</v>
      </c>
      <c r="U495" s="18">
        <v>1.94</v>
      </c>
      <c r="V495" s="18">
        <v>1.94</v>
      </c>
      <c r="W495" s="18">
        <v>1.94</v>
      </c>
      <c r="X495" s="14" t="s">
        <v>66</v>
      </c>
      <c r="CM495" s="2"/>
    </row>
    <row r="496" spans="1:91" x14ac:dyDescent="0.2">
      <c r="A496" s="2">
        <v>35193</v>
      </c>
      <c r="B496" s="5">
        <f t="shared" si="115"/>
        <v>5</v>
      </c>
      <c r="C496" s="1" t="s">
        <v>50</v>
      </c>
      <c r="D496" s="14">
        <v>1.1499999999999999</v>
      </c>
      <c r="E496" s="14">
        <v>0.98</v>
      </c>
      <c r="F496" s="21">
        <v>1.05</v>
      </c>
      <c r="G496" s="7" t="s">
        <v>66</v>
      </c>
      <c r="H496" s="14">
        <v>1.91</v>
      </c>
      <c r="I496" s="14">
        <v>2.16</v>
      </c>
      <c r="J496" s="14" t="s">
        <v>66</v>
      </c>
      <c r="K496" s="14">
        <v>1.06</v>
      </c>
      <c r="L496" s="14">
        <v>1.02</v>
      </c>
      <c r="M496" s="14" t="s">
        <v>66</v>
      </c>
      <c r="N496" s="21">
        <v>1.05</v>
      </c>
      <c r="O496" s="14" t="s">
        <v>66</v>
      </c>
      <c r="P496" s="14">
        <v>2.02</v>
      </c>
      <c r="Q496" s="14">
        <v>0.95</v>
      </c>
      <c r="R496" s="24">
        <v>1.06</v>
      </c>
      <c r="S496" s="18">
        <v>2.35</v>
      </c>
      <c r="T496" s="18">
        <v>2.15</v>
      </c>
      <c r="U496" s="18">
        <v>1.98</v>
      </c>
      <c r="V496" s="18">
        <v>1.98</v>
      </c>
      <c r="W496" s="18">
        <v>1.97</v>
      </c>
      <c r="X496" s="14" t="s">
        <v>66</v>
      </c>
      <c r="CM496" s="2"/>
    </row>
    <row r="497" spans="1:91" x14ac:dyDescent="0.2">
      <c r="A497" s="2">
        <v>35194</v>
      </c>
      <c r="B497" s="5">
        <f t="shared" si="115"/>
        <v>5</v>
      </c>
      <c r="C497" s="1" t="s">
        <v>51</v>
      </c>
      <c r="D497" s="14">
        <v>1.1599999999999999</v>
      </c>
      <c r="E497" s="14">
        <v>0.98</v>
      </c>
      <c r="F497" s="21">
        <v>1.06</v>
      </c>
      <c r="G497" s="7" t="s">
        <v>66</v>
      </c>
      <c r="H497" s="14">
        <v>1.96</v>
      </c>
      <c r="I497" s="14">
        <v>2.1800000000000002</v>
      </c>
      <c r="J497" s="14" t="s">
        <v>66</v>
      </c>
      <c r="K497" s="14">
        <v>1.06</v>
      </c>
      <c r="L497" s="14">
        <v>1.02</v>
      </c>
      <c r="M497" s="14" t="s">
        <v>66</v>
      </c>
      <c r="N497" s="21">
        <v>1.05</v>
      </c>
      <c r="O497" s="14" t="s">
        <v>66</v>
      </c>
      <c r="P497" s="14">
        <v>2.0499999999999998</v>
      </c>
      <c r="Q497" s="14">
        <v>0.93</v>
      </c>
      <c r="R497" s="24">
        <v>1.06</v>
      </c>
      <c r="S497" s="18">
        <v>2.29</v>
      </c>
      <c r="T497" s="18">
        <v>2.1800000000000002</v>
      </c>
      <c r="U497" s="18">
        <v>2.02</v>
      </c>
      <c r="V497" s="18">
        <v>2</v>
      </c>
      <c r="W497" s="18">
        <v>2.0099999999999998</v>
      </c>
      <c r="X497" s="14" t="s">
        <v>66</v>
      </c>
      <c r="CM497" s="2"/>
    </row>
    <row r="498" spans="1:91" x14ac:dyDescent="0.2">
      <c r="A498" s="2">
        <v>35195</v>
      </c>
      <c r="B498" s="5">
        <f t="shared" si="115"/>
        <v>5</v>
      </c>
      <c r="C498" s="1" t="s">
        <v>45</v>
      </c>
      <c r="D498" s="14">
        <v>1.1399999999999999</v>
      </c>
      <c r="E498" s="14">
        <v>0.97</v>
      </c>
      <c r="F498" s="21">
        <v>1.06</v>
      </c>
      <c r="G498" s="7" t="s">
        <v>66</v>
      </c>
      <c r="H498" s="14">
        <v>1.96</v>
      </c>
      <c r="I498" s="14">
        <v>2.2000000000000002</v>
      </c>
      <c r="J498" s="14" t="s">
        <v>66</v>
      </c>
      <c r="K498" s="14">
        <v>1.06</v>
      </c>
      <c r="L498" s="14">
        <v>1.01</v>
      </c>
      <c r="M498" s="14" t="s">
        <v>66</v>
      </c>
      <c r="N498" s="21">
        <v>1.05</v>
      </c>
      <c r="O498" s="14" t="s">
        <v>66</v>
      </c>
      <c r="P498" s="14">
        <v>2.02</v>
      </c>
      <c r="Q498" s="14">
        <v>0.92</v>
      </c>
      <c r="R498" s="24">
        <v>1.07</v>
      </c>
      <c r="S498" s="18">
        <v>2.34</v>
      </c>
      <c r="T498" s="18">
        <v>2.13</v>
      </c>
      <c r="U498" s="18">
        <v>2.04</v>
      </c>
      <c r="V498" s="18">
        <v>2.02</v>
      </c>
      <c r="W498" s="18">
        <v>2.02</v>
      </c>
      <c r="X498" s="14" t="s">
        <v>66</v>
      </c>
      <c r="CM498" s="2"/>
    </row>
    <row r="499" spans="1:91" x14ac:dyDescent="0.2">
      <c r="A499" s="2">
        <v>35196</v>
      </c>
      <c r="B499" s="5">
        <f t="shared" si="115"/>
        <v>5</v>
      </c>
      <c r="C499" s="1" t="s">
        <v>46</v>
      </c>
      <c r="D499" s="14">
        <v>1.1100000000000001</v>
      </c>
      <c r="E499" s="14">
        <v>0.97</v>
      </c>
      <c r="F499" s="21">
        <v>1.06</v>
      </c>
      <c r="G499" s="7" t="s">
        <v>66</v>
      </c>
      <c r="H499" s="14">
        <v>1.96</v>
      </c>
      <c r="I499" s="14">
        <v>2.2000000000000002</v>
      </c>
      <c r="J499" s="14" t="s">
        <v>66</v>
      </c>
      <c r="K499" s="14">
        <v>1.06</v>
      </c>
      <c r="L499" s="14">
        <v>1.01</v>
      </c>
      <c r="M499" s="14" t="s">
        <v>66</v>
      </c>
      <c r="N499" s="21">
        <v>1.05</v>
      </c>
      <c r="O499" s="14" t="s">
        <v>66</v>
      </c>
      <c r="P499" s="14">
        <v>2.02</v>
      </c>
      <c r="Q499" s="14">
        <v>0.92</v>
      </c>
      <c r="R499" s="24">
        <v>1.07</v>
      </c>
      <c r="S499" s="18">
        <v>2.48</v>
      </c>
      <c r="T499" s="18">
        <v>2.13</v>
      </c>
      <c r="U499" s="18">
        <v>2.04</v>
      </c>
      <c r="V499" s="18">
        <v>2.02</v>
      </c>
      <c r="W499" s="18">
        <v>2.02</v>
      </c>
      <c r="X499" s="14" t="s">
        <v>66</v>
      </c>
      <c r="CM499" s="2"/>
    </row>
    <row r="500" spans="1:91" x14ac:dyDescent="0.2">
      <c r="A500" s="2">
        <v>35197</v>
      </c>
      <c r="B500" s="5">
        <f t="shared" si="115"/>
        <v>5</v>
      </c>
      <c r="C500" s="1" t="s">
        <v>47</v>
      </c>
      <c r="D500" s="14">
        <v>1.1100000000000001</v>
      </c>
      <c r="E500" s="14">
        <v>0.97</v>
      </c>
      <c r="F500" s="21">
        <v>1.06</v>
      </c>
      <c r="G500" s="7" t="s">
        <v>66</v>
      </c>
      <c r="H500" s="14">
        <v>1.96</v>
      </c>
      <c r="I500" s="14">
        <v>2.2000000000000002</v>
      </c>
      <c r="J500" s="14" t="s">
        <v>66</v>
      </c>
      <c r="K500" s="14">
        <v>1.06</v>
      </c>
      <c r="L500" s="14">
        <v>1.01</v>
      </c>
      <c r="M500" s="14" t="s">
        <v>66</v>
      </c>
      <c r="N500" s="21">
        <v>1.05</v>
      </c>
      <c r="O500" s="14" t="s">
        <v>66</v>
      </c>
      <c r="P500" s="14">
        <v>2.02</v>
      </c>
      <c r="Q500" s="14">
        <v>0.92</v>
      </c>
      <c r="R500" s="24">
        <v>1.07</v>
      </c>
      <c r="S500" s="18">
        <v>2.48</v>
      </c>
      <c r="T500" s="18">
        <v>2.13</v>
      </c>
      <c r="U500" s="18">
        <v>2.04</v>
      </c>
      <c r="V500" s="18">
        <v>2.02</v>
      </c>
      <c r="W500" s="18">
        <v>2.02</v>
      </c>
      <c r="X500" s="14" t="s">
        <v>66</v>
      </c>
      <c r="CM500" s="2"/>
    </row>
    <row r="501" spans="1:91" x14ac:dyDescent="0.2">
      <c r="A501" s="2">
        <v>35198</v>
      </c>
      <c r="B501" s="5">
        <f t="shared" si="115"/>
        <v>5</v>
      </c>
      <c r="C501" s="1" t="s">
        <v>48</v>
      </c>
      <c r="D501" s="14">
        <v>1.1100000000000001</v>
      </c>
      <c r="E501" s="14">
        <v>0.97</v>
      </c>
      <c r="F501" s="21">
        <v>1.05</v>
      </c>
      <c r="G501" s="7" t="s">
        <v>66</v>
      </c>
      <c r="H501" s="14">
        <v>1.94</v>
      </c>
      <c r="I501" s="14">
        <v>2.2200000000000002</v>
      </c>
      <c r="J501" s="14" t="s">
        <v>66</v>
      </c>
      <c r="K501" s="14">
        <v>1.06</v>
      </c>
      <c r="L501" s="14">
        <v>0.97</v>
      </c>
      <c r="M501" s="14" t="s">
        <v>66</v>
      </c>
      <c r="N501" s="21">
        <v>1.04</v>
      </c>
      <c r="O501" s="14" t="s">
        <v>66</v>
      </c>
      <c r="P501" s="14">
        <v>2.0499999999999998</v>
      </c>
      <c r="Q501" s="14">
        <v>0.88</v>
      </c>
      <c r="R501" s="24">
        <v>1.06</v>
      </c>
      <c r="S501" s="18">
        <v>2.48</v>
      </c>
      <c r="T501" s="18">
        <v>2.14</v>
      </c>
      <c r="U501" s="18">
        <v>2.0299999999999998</v>
      </c>
      <c r="V501" s="18">
        <v>1.99</v>
      </c>
      <c r="W501" s="18">
        <v>2.0299999999999998</v>
      </c>
      <c r="X501" s="14" t="s">
        <v>66</v>
      </c>
      <c r="CM501" s="2"/>
    </row>
    <row r="502" spans="1:91" x14ac:dyDescent="0.2">
      <c r="A502" s="2">
        <v>35199</v>
      </c>
      <c r="B502" s="5">
        <f t="shared" si="115"/>
        <v>5</v>
      </c>
      <c r="C502" s="1" t="s">
        <v>49</v>
      </c>
      <c r="D502" s="14">
        <v>1.02</v>
      </c>
      <c r="E502" s="14">
        <v>0.97</v>
      </c>
      <c r="F502" s="21">
        <v>1.04</v>
      </c>
      <c r="G502" s="7" t="s">
        <v>66</v>
      </c>
      <c r="H502" s="14">
        <v>1.93</v>
      </c>
      <c r="I502" s="14">
        <v>2.25</v>
      </c>
      <c r="J502" s="14" t="s">
        <v>66</v>
      </c>
      <c r="K502" s="14">
        <v>1.06</v>
      </c>
      <c r="L502" s="14">
        <v>0.95</v>
      </c>
      <c r="M502" s="14" t="s">
        <v>66</v>
      </c>
      <c r="N502" s="21">
        <v>1.04</v>
      </c>
      <c r="O502" s="14" t="s">
        <v>66</v>
      </c>
      <c r="P502" s="14">
        <v>2.04</v>
      </c>
      <c r="Q502" s="14">
        <v>0.84</v>
      </c>
      <c r="R502" s="24">
        <v>1.04</v>
      </c>
      <c r="S502" s="18">
        <v>2.4300000000000002</v>
      </c>
      <c r="T502" s="18">
        <v>2.16</v>
      </c>
      <c r="U502" s="18">
        <v>2.02</v>
      </c>
      <c r="V502" s="18">
        <v>1.96</v>
      </c>
      <c r="W502" s="18">
        <v>2.0299999999999998</v>
      </c>
      <c r="X502" s="14" t="s">
        <v>66</v>
      </c>
      <c r="CM502" s="2"/>
    </row>
    <row r="503" spans="1:91" x14ac:dyDescent="0.2">
      <c r="A503" s="2">
        <v>35200</v>
      </c>
      <c r="B503" s="5">
        <f t="shared" si="115"/>
        <v>5</v>
      </c>
      <c r="C503" s="1" t="s">
        <v>50</v>
      </c>
      <c r="D503" s="14">
        <v>1.03</v>
      </c>
      <c r="E503" s="14">
        <v>0.95</v>
      </c>
      <c r="F503" s="21">
        <v>1.04</v>
      </c>
      <c r="G503" s="7" t="s">
        <v>66</v>
      </c>
      <c r="H503" s="14">
        <v>1.94</v>
      </c>
      <c r="I503" s="14">
        <v>2.23</v>
      </c>
      <c r="J503" s="14" t="s">
        <v>66</v>
      </c>
      <c r="K503" s="14">
        <v>1.03</v>
      </c>
      <c r="L503" s="14">
        <v>0.95</v>
      </c>
      <c r="M503" s="14" t="s">
        <v>66</v>
      </c>
      <c r="N503" s="21">
        <v>1.04</v>
      </c>
      <c r="O503" s="14" t="s">
        <v>66</v>
      </c>
      <c r="P503" s="14">
        <v>2.04</v>
      </c>
      <c r="Q503" s="14">
        <v>0.85</v>
      </c>
      <c r="R503" s="24">
        <v>1.04</v>
      </c>
      <c r="S503" s="18">
        <v>2.33</v>
      </c>
      <c r="T503" s="18">
        <v>2.14</v>
      </c>
      <c r="U503" s="18">
        <v>1.99</v>
      </c>
      <c r="V503" s="18">
        <v>1.93</v>
      </c>
      <c r="W503" s="18">
        <v>1.99</v>
      </c>
      <c r="X503" s="14" t="s">
        <v>66</v>
      </c>
      <c r="CM503" s="2"/>
    </row>
    <row r="504" spans="1:91" x14ac:dyDescent="0.2">
      <c r="A504" s="2">
        <v>35201</v>
      </c>
      <c r="B504" s="5">
        <f t="shared" si="115"/>
        <v>5</v>
      </c>
      <c r="C504" s="1" t="s">
        <v>51</v>
      </c>
      <c r="D504" s="14">
        <v>1.04</v>
      </c>
      <c r="E504" s="14">
        <v>0.95</v>
      </c>
      <c r="F504" s="21">
        <v>1.03</v>
      </c>
      <c r="G504" s="7" t="s">
        <v>66</v>
      </c>
      <c r="H504" s="14">
        <v>1.96</v>
      </c>
      <c r="I504" s="14">
        <v>2.23</v>
      </c>
      <c r="J504" s="14" t="s">
        <v>66</v>
      </c>
      <c r="K504" s="14">
        <v>1.06</v>
      </c>
      <c r="L504" s="14">
        <v>0.96</v>
      </c>
      <c r="M504" s="14" t="s">
        <v>66</v>
      </c>
      <c r="N504" s="21">
        <v>0.99</v>
      </c>
      <c r="O504" s="14" t="s">
        <v>66</v>
      </c>
      <c r="P504" s="14">
        <v>2.06</v>
      </c>
      <c r="Q504" s="14">
        <v>0.86</v>
      </c>
      <c r="R504" s="24">
        <v>1.04</v>
      </c>
      <c r="S504" s="18">
        <v>2.29</v>
      </c>
      <c r="T504" s="18">
        <v>2.16</v>
      </c>
      <c r="U504" s="18">
        <v>1.99</v>
      </c>
      <c r="V504" s="18">
        <v>1.95</v>
      </c>
      <c r="W504" s="18">
        <v>1.98</v>
      </c>
      <c r="X504" s="14" t="s">
        <v>66</v>
      </c>
      <c r="CM504" s="2"/>
    </row>
    <row r="505" spans="1:91" x14ac:dyDescent="0.2">
      <c r="A505" s="2">
        <v>35202</v>
      </c>
      <c r="B505" s="5">
        <f t="shared" si="115"/>
        <v>5</v>
      </c>
      <c r="C505" s="1" t="s">
        <v>45</v>
      </c>
      <c r="D505" s="14">
        <v>1.06</v>
      </c>
      <c r="E505" s="14">
        <v>0.93</v>
      </c>
      <c r="F505" s="21">
        <v>1.01</v>
      </c>
      <c r="G505" s="7" t="s">
        <v>66</v>
      </c>
      <c r="H505" s="14">
        <v>1.95</v>
      </c>
      <c r="I505" s="14">
        <v>2.23</v>
      </c>
      <c r="J505" s="14" t="s">
        <v>66</v>
      </c>
      <c r="K505" s="14">
        <v>1.03</v>
      </c>
      <c r="L505" s="14">
        <v>0.95</v>
      </c>
      <c r="M505" s="14" t="s">
        <v>66</v>
      </c>
      <c r="N505" s="21">
        <v>1.01</v>
      </c>
      <c r="O505" s="14" t="s">
        <v>66</v>
      </c>
      <c r="P505" s="14">
        <v>2.0299999999999998</v>
      </c>
      <c r="Q505" s="14">
        <v>0.87</v>
      </c>
      <c r="R505" s="24">
        <v>1.05</v>
      </c>
      <c r="S505" s="18">
        <v>2.29</v>
      </c>
      <c r="T505" s="18">
        <v>2.16</v>
      </c>
      <c r="U505" s="18">
        <v>1.99</v>
      </c>
      <c r="V505" s="18">
        <v>1.93</v>
      </c>
      <c r="W505" s="18">
        <v>1.98</v>
      </c>
      <c r="X505" s="14" t="s">
        <v>66</v>
      </c>
      <c r="CM505" s="2"/>
    </row>
    <row r="506" spans="1:91" x14ac:dyDescent="0.2">
      <c r="A506" s="2">
        <v>35203</v>
      </c>
      <c r="B506" s="5">
        <f t="shared" si="115"/>
        <v>5</v>
      </c>
      <c r="C506" s="1" t="s">
        <v>46</v>
      </c>
      <c r="D506" s="14">
        <v>1.07</v>
      </c>
      <c r="E506" s="14">
        <v>0.93</v>
      </c>
      <c r="F506" s="21">
        <v>1.01</v>
      </c>
      <c r="G506" s="7" t="s">
        <v>66</v>
      </c>
      <c r="H506" s="14">
        <v>1.95</v>
      </c>
      <c r="I506" s="14">
        <v>2.23</v>
      </c>
      <c r="J506" s="14" t="s">
        <v>66</v>
      </c>
      <c r="K506" s="14">
        <v>1.03</v>
      </c>
      <c r="L506" s="14">
        <v>0.95</v>
      </c>
      <c r="M506" s="14" t="s">
        <v>66</v>
      </c>
      <c r="N506" s="21">
        <v>1.01</v>
      </c>
      <c r="O506" s="14" t="s">
        <v>66</v>
      </c>
      <c r="P506" s="14">
        <v>2.0299999999999998</v>
      </c>
      <c r="Q506" s="14">
        <v>0.87</v>
      </c>
      <c r="R506" s="24">
        <v>1.05</v>
      </c>
      <c r="S506" s="18">
        <v>2.29</v>
      </c>
      <c r="T506" s="18">
        <v>2.16</v>
      </c>
      <c r="U506" s="18">
        <v>1.99</v>
      </c>
      <c r="V506" s="18">
        <v>1.93</v>
      </c>
      <c r="W506" s="18">
        <v>1.98</v>
      </c>
      <c r="X506" s="14" t="s">
        <v>66</v>
      </c>
      <c r="CM506" s="2"/>
    </row>
    <row r="507" spans="1:91" x14ac:dyDescent="0.2">
      <c r="A507" s="2">
        <v>35204</v>
      </c>
      <c r="B507" s="5">
        <f t="shared" si="115"/>
        <v>5</v>
      </c>
      <c r="C507" s="1" t="s">
        <v>47</v>
      </c>
      <c r="D507" s="14">
        <v>1.07</v>
      </c>
      <c r="E507" s="14">
        <v>0.93</v>
      </c>
      <c r="F507" s="21">
        <v>1.01</v>
      </c>
      <c r="G507" s="7" t="s">
        <v>66</v>
      </c>
      <c r="H507" s="14">
        <v>1.95</v>
      </c>
      <c r="I507" s="14">
        <v>2.23</v>
      </c>
      <c r="J507" s="14" t="s">
        <v>66</v>
      </c>
      <c r="K507" s="14">
        <v>1.03</v>
      </c>
      <c r="L507" s="14">
        <v>0.95</v>
      </c>
      <c r="M507" s="14" t="s">
        <v>66</v>
      </c>
      <c r="N507" s="21">
        <v>1.01</v>
      </c>
      <c r="O507" s="14" t="s">
        <v>66</v>
      </c>
      <c r="P507" s="14">
        <v>2.0299999999999998</v>
      </c>
      <c r="Q507" s="14">
        <v>0.87</v>
      </c>
      <c r="R507" s="24">
        <v>1.05</v>
      </c>
      <c r="S507" s="18">
        <v>2.29</v>
      </c>
      <c r="T507" s="18">
        <v>2.16</v>
      </c>
      <c r="U507" s="18">
        <v>1.99</v>
      </c>
      <c r="V507" s="18">
        <v>1.93</v>
      </c>
      <c r="W507" s="18">
        <v>1.98</v>
      </c>
      <c r="X507" s="14" t="s">
        <v>66</v>
      </c>
      <c r="CM507" s="2"/>
    </row>
    <row r="508" spans="1:91" x14ac:dyDescent="0.2">
      <c r="A508" s="2">
        <v>35205</v>
      </c>
      <c r="B508" s="5">
        <f t="shared" si="115"/>
        <v>5</v>
      </c>
      <c r="C508" s="1" t="s">
        <v>48</v>
      </c>
      <c r="D508" s="14">
        <v>1.07</v>
      </c>
      <c r="E508" s="14">
        <v>0.93</v>
      </c>
      <c r="F508" s="21">
        <v>1.02</v>
      </c>
      <c r="G508" s="7" t="s">
        <v>66</v>
      </c>
      <c r="H508" s="14">
        <v>1.98</v>
      </c>
      <c r="I508" s="14">
        <v>2.29</v>
      </c>
      <c r="J508" s="14" t="s">
        <v>66</v>
      </c>
      <c r="K508" s="14">
        <v>1.03</v>
      </c>
      <c r="L508" s="14">
        <v>0.96</v>
      </c>
      <c r="M508" s="14" t="s">
        <v>66</v>
      </c>
      <c r="N508" s="21">
        <v>1.01</v>
      </c>
      <c r="O508" s="14" t="s">
        <v>66</v>
      </c>
      <c r="P508" s="14">
        <v>2.08</v>
      </c>
      <c r="Q508" s="14">
        <v>0.88</v>
      </c>
      <c r="R508" s="24">
        <v>1.05</v>
      </c>
      <c r="S508" s="18">
        <v>2.29</v>
      </c>
      <c r="T508" s="18">
        <v>2.23</v>
      </c>
      <c r="U508" s="18">
        <v>2.0299999999999998</v>
      </c>
      <c r="V508" s="18">
        <v>1.99</v>
      </c>
      <c r="W508" s="18">
        <v>2.0299999999999998</v>
      </c>
      <c r="X508" s="14" t="s">
        <v>66</v>
      </c>
      <c r="CM508" s="2"/>
    </row>
    <row r="509" spans="1:91" x14ac:dyDescent="0.2">
      <c r="A509" s="2">
        <v>35206</v>
      </c>
      <c r="B509" s="5">
        <f t="shared" si="115"/>
        <v>5</v>
      </c>
      <c r="C509" s="1" t="s">
        <v>49</v>
      </c>
      <c r="D509" s="14">
        <v>1.07</v>
      </c>
      <c r="E509" s="14">
        <v>0.92</v>
      </c>
      <c r="F509" s="21">
        <v>1.02</v>
      </c>
      <c r="G509" s="7" t="s">
        <v>66</v>
      </c>
      <c r="H509" s="14">
        <v>1.98</v>
      </c>
      <c r="I509" s="14">
        <v>2.3199999999999998</v>
      </c>
      <c r="J509" s="14" t="s">
        <v>66</v>
      </c>
      <c r="K509" s="14">
        <v>1.03</v>
      </c>
      <c r="L509" s="14">
        <v>0.96</v>
      </c>
      <c r="M509" s="14" t="s">
        <v>66</v>
      </c>
      <c r="N509" s="21">
        <v>1.02</v>
      </c>
      <c r="O509" s="14" t="s">
        <v>66</v>
      </c>
      <c r="P509" s="14">
        <v>2.08</v>
      </c>
      <c r="Q509" s="14">
        <v>0.87</v>
      </c>
      <c r="R509" s="24">
        <v>1.06</v>
      </c>
      <c r="S509" s="18">
        <v>2.37</v>
      </c>
      <c r="T509" s="18">
        <v>2.2999999999999998</v>
      </c>
      <c r="U509" s="18">
        <v>2.06</v>
      </c>
      <c r="V509" s="18">
        <v>2.0299999999999998</v>
      </c>
      <c r="W509" s="18">
        <v>2.0699999999999998</v>
      </c>
      <c r="X509" s="14" t="s">
        <v>66</v>
      </c>
      <c r="CM509" s="2"/>
    </row>
    <row r="510" spans="1:91" x14ac:dyDescent="0.2">
      <c r="A510" s="2">
        <v>35207</v>
      </c>
      <c r="B510" s="5">
        <f t="shared" si="115"/>
        <v>5</v>
      </c>
      <c r="C510" s="1" t="s">
        <v>50</v>
      </c>
      <c r="D510" s="14">
        <v>1.06</v>
      </c>
      <c r="E510" s="14">
        <v>0.91</v>
      </c>
      <c r="F510" s="21">
        <v>1</v>
      </c>
      <c r="G510" s="7" t="s">
        <v>66</v>
      </c>
      <c r="H510" s="14">
        <v>1.98</v>
      </c>
      <c r="I510" s="14">
        <v>2.3199999999999998</v>
      </c>
      <c r="J510" s="14" t="s">
        <v>66</v>
      </c>
      <c r="K510" s="14">
        <v>1.05</v>
      </c>
      <c r="L510" s="14">
        <v>0.98</v>
      </c>
      <c r="M510" s="14" t="s">
        <v>66</v>
      </c>
      <c r="N510" s="21">
        <v>1.02</v>
      </c>
      <c r="O510" s="14" t="s">
        <v>66</v>
      </c>
      <c r="P510" s="14">
        <v>2.09</v>
      </c>
      <c r="Q510" s="14">
        <v>0.87</v>
      </c>
      <c r="R510" s="24">
        <v>1.05</v>
      </c>
      <c r="S510" s="18">
        <v>2.4</v>
      </c>
      <c r="T510" s="18">
        <v>2.2599999999999998</v>
      </c>
      <c r="U510" s="18">
        <v>2.06</v>
      </c>
      <c r="V510" s="18">
        <v>2.0099999999999998</v>
      </c>
      <c r="W510" s="18">
        <v>2.06</v>
      </c>
      <c r="X510" s="14" t="s">
        <v>66</v>
      </c>
      <c r="CM510" s="2"/>
    </row>
    <row r="511" spans="1:91" x14ac:dyDescent="0.2">
      <c r="A511" s="2">
        <v>35208</v>
      </c>
      <c r="B511" s="5">
        <f t="shared" si="115"/>
        <v>5</v>
      </c>
      <c r="C511" s="1" t="s">
        <v>51</v>
      </c>
      <c r="D511" s="14">
        <v>1.08</v>
      </c>
      <c r="E511" s="14">
        <v>0.95</v>
      </c>
      <c r="F511" s="21">
        <v>1.06</v>
      </c>
      <c r="G511" s="7" t="s">
        <v>66</v>
      </c>
      <c r="H511" s="14">
        <v>2</v>
      </c>
      <c r="I511" s="14">
        <v>2.33</v>
      </c>
      <c r="J511" s="14" t="s">
        <v>66</v>
      </c>
      <c r="K511" s="14">
        <v>1.05</v>
      </c>
      <c r="L511" s="14">
        <v>0.96</v>
      </c>
      <c r="M511" s="14" t="s">
        <v>66</v>
      </c>
      <c r="N511" s="21">
        <v>1.02</v>
      </c>
      <c r="O511" s="14" t="s">
        <v>66</v>
      </c>
      <c r="P511" s="14">
        <v>2.09</v>
      </c>
      <c r="Q511" s="14">
        <v>0.88</v>
      </c>
      <c r="R511" s="24">
        <v>1.07</v>
      </c>
      <c r="S511" s="18">
        <v>2.42</v>
      </c>
      <c r="T511" s="18">
        <v>2.2799999999999998</v>
      </c>
      <c r="U511" s="18">
        <v>2.0499999999999998</v>
      </c>
      <c r="V511" s="18">
        <v>2.0299999999999998</v>
      </c>
      <c r="W511" s="18">
        <v>2.0499999999999998</v>
      </c>
      <c r="X511" s="14" t="s">
        <v>66</v>
      </c>
      <c r="CM511" s="2"/>
    </row>
    <row r="512" spans="1:91" x14ac:dyDescent="0.2">
      <c r="A512" s="2">
        <v>35209</v>
      </c>
      <c r="B512" s="5">
        <f t="shared" si="115"/>
        <v>5</v>
      </c>
      <c r="C512" s="1" t="s">
        <v>45</v>
      </c>
      <c r="D512" s="14">
        <v>1.0900000000000001</v>
      </c>
      <c r="E512" s="14">
        <v>0.92</v>
      </c>
      <c r="F512" s="21">
        <v>1.07</v>
      </c>
      <c r="G512" s="7" t="s">
        <v>66</v>
      </c>
      <c r="H512" s="14">
        <v>1.97</v>
      </c>
      <c r="I512" s="14">
        <v>2.34</v>
      </c>
      <c r="J512" s="14" t="s">
        <v>66</v>
      </c>
      <c r="K512" s="14">
        <v>1.06</v>
      </c>
      <c r="L512" s="14">
        <v>0.96</v>
      </c>
      <c r="M512" s="14" t="s">
        <v>66</v>
      </c>
      <c r="N512" s="21">
        <v>1.04</v>
      </c>
      <c r="O512" s="14" t="s">
        <v>66</v>
      </c>
      <c r="P512" s="14">
        <v>2.0499999999999998</v>
      </c>
      <c r="Q512" s="14">
        <v>0.88</v>
      </c>
      <c r="R512" s="24">
        <v>1.07</v>
      </c>
      <c r="S512" s="18">
        <v>2.39</v>
      </c>
      <c r="T512" s="18">
        <v>2.2599999999999998</v>
      </c>
      <c r="U512" s="18">
        <v>2.06</v>
      </c>
      <c r="V512" s="18">
        <v>2.02</v>
      </c>
      <c r="W512" s="18">
        <v>2.04</v>
      </c>
      <c r="X512" s="14" t="s">
        <v>66</v>
      </c>
      <c r="CM512" s="2"/>
    </row>
    <row r="513" spans="1:91" x14ac:dyDescent="0.2">
      <c r="A513" s="2">
        <v>35210</v>
      </c>
      <c r="B513" s="5">
        <f t="shared" si="115"/>
        <v>5</v>
      </c>
      <c r="C513" s="1" t="s">
        <v>46</v>
      </c>
      <c r="D513" s="14">
        <v>1.07</v>
      </c>
      <c r="E513" s="14">
        <v>0.92</v>
      </c>
      <c r="F513" s="21">
        <v>1.07</v>
      </c>
      <c r="G513" s="7" t="s">
        <v>66</v>
      </c>
      <c r="H513" s="14">
        <v>1.97</v>
      </c>
      <c r="I513" s="14">
        <v>2.34</v>
      </c>
      <c r="J513" s="14" t="s">
        <v>66</v>
      </c>
      <c r="K513" s="14">
        <v>1.06</v>
      </c>
      <c r="L513" s="14">
        <v>0.96</v>
      </c>
      <c r="M513" s="14" t="s">
        <v>66</v>
      </c>
      <c r="N513" s="21">
        <v>1.04</v>
      </c>
      <c r="O513" s="14" t="s">
        <v>66</v>
      </c>
      <c r="P513" s="14">
        <v>2.0499999999999998</v>
      </c>
      <c r="Q513" s="14">
        <v>0.88</v>
      </c>
      <c r="R513" s="24">
        <v>1.07</v>
      </c>
      <c r="S513" s="18">
        <v>2.39</v>
      </c>
      <c r="T513" s="18">
        <v>2.2599999999999998</v>
      </c>
      <c r="U513" s="18">
        <v>2.06</v>
      </c>
      <c r="V513" s="18">
        <v>2.02</v>
      </c>
      <c r="W513" s="18">
        <v>2.04</v>
      </c>
      <c r="X513" s="14" t="s">
        <v>66</v>
      </c>
      <c r="CM513" s="2"/>
    </row>
    <row r="514" spans="1:91" x14ac:dyDescent="0.2">
      <c r="A514" s="2">
        <v>35211</v>
      </c>
      <c r="B514" s="5">
        <f t="shared" si="115"/>
        <v>5</v>
      </c>
      <c r="C514" s="1" t="s">
        <v>47</v>
      </c>
      <c r="D514" s="14">
        <v>1.07</v>
      </c>
      <c r="E514" s="14">
        <v>0.92</v>
      </c>
      <c r="F514" s="21">
        <v>1.07</v>
      </c>
      <c r="G514" s="7" t="s">
        <v>66</v>
      </c>
      <c r="H514" s="14">
        <v>1.97</v>
      </c>
      <c r="I514" s="14">
        <v>2.34</v>
      </c>
      <c r="J514" s="14" t="s">
        <v>66</v>
      </c>
      <c r="K514" s="14">
        <v>1.06</v>
      </c>
      <c r="L514" s="14">
        <v>0.96</v>
      </c>
      <c r="M514" s="14" t="s">
        <v>66</v>
      </c>
      <c r="N514" s="21">
        <v>1.04</v>
      </c>
      <c r="O514" s="14" t="s">
        <v>66</v>
      </c>
      <c r="P514" s="14">
        <v>2.0499999999999998</v>
      </c>
      <c r="Q514" s="14">
        <v>0.88</v>
      </c>
      <c r="R514" s="24">
        <v>1.07</v>
      </c>
      <c r="S514" s="18">
        <v>2.39</v>
      </c>
      <c r="T514" s="18">
        <v>2.2599999999999998</v>
      </c>
      <c r="U514" s="18">
        <v>2.06</v>
      </c>
      <c r="V514" s="18">
        <v>2.02</v>
      </c>
      <c r="W514" s="18">
        <v>2.04</v>
      </c>
      <c r="X514" s="14" t="s">
        <v>66</v>
      </c>
      <c r="CM514" s="2"/>
    </row>
    <row r="515" spans="1:91" x14ac:dyDescent="0.2">
      <c r="A515" s="2">
        <v>35212</v>
      </c>
      <c r="B515" s="5">
        <f t="shared" ref="B515:B578" si="116">IF(A515&lt;&gt;"",MONTH(A515),0)</f>
        <v>5</v>
      </c>
      <c r="C515" s="1" t="s">
        <v>48</v>
      </c>
      <c r="D515" s="14">
        <v>1.07</v>
      </c>
      <c r="E515" s="14" t="s">
        <v>66</v>
      </c>
      <c r="F515" s="21" t="s">
        <v>66</v>
      </c>
      <c r="G515" s="7" t="s">
        <v>66</v>
      </c>
      <c r="H515" s="14" t="s">
        <v>66</v>
      </c>
      <c r="I515" s="14" t="s">
        <v>66</v>
      </c>
      <c r="J515" s="14" t="s">
        <v>66</v>
      </c>
      <c r="K515" s="14" t="s">
        <v>66</v>
      </c>
      <c r="L515" s="14" t="s">
        <v>66</v>
      </c>
      <c r="M515" s="14" t="s">
        <v>66</v>
      </c>
      <c r="N515" s="21" t="s">
        <v>66</v>
      </c>
      <c r="O515" s="14" t="s">
        <v>66</v>
      </c>
      <c r="P515" s="14" t="s">
        <v>66</v>
      </c>
      <c r="Q515" s="14" t="s">
        <v>66</v>
      </c>
      <c r="R515" s="24" t="s">
        <v>66</v>
      </c>
      <c r="S515" s="18">
        <v>2.39</v>
      </c>
      <c r="T515" s="18" t="s">
        <v>66</v>
      </c>
      <c r="U515" s="18" t="s">
        <v>66</v>
      </c>
      <c r="V515" s="18" t="s">
        <v>66</v>
      </c>
      <c r="W515" s="18" t="s">
        <v>66</v>
      </c>
      <c r="X515" s="14" t="s">
        <v>66</v>
      </c>
      <c r="CM515" s="2"/>
    </row>
    <row r="516" spans="1:91" x14ac:dyDescent="0.2">
      <c r="A516" s="2">
        <v>35213</v>
      </c>
      <c r="B516" s="5">
        <f t="shared" si="116"/>
        <v>5</v>
      </c>
      <c r="C516" s="1" t="s">
        <v>49</v>
      </c>
      <c r="D516" s="14">
        <v>1.07</v>
      </c>
      <c r="E516" s="14">
        <v>0.94</v>
      </c>
      <c r="F516" s="21">
        <v>1.07</v>
      </c>
      <c r="G516" s="7" t="s">
        <v>66</v>
      </c>
      <c r="H516" s="14">
        <v>1.97</v>
      </c>
      <c r="I516" s="14">
        <v>2.33</v>
      </c>
      <c r="J516" s="14" t="s">
        <v>66</v>
      </c>
      <c r="K516" s="14">
        <v>1.06</v>
      </c>
      <c r="L516" s="14">
        <v>0.96</v>
      </c>
      <c r="M516" s="14" t="s">
        <v>66</v>
      </c>
      <c r="N516" s="21">
        <v>1.06</v>
      </c>
      <c r="O516" s="14" t="s">
        <v>66</v>
      </c>
      <c r="P516" s="14">
        <v>2.08</v>
      </c>
      <c r="Q516" s="14">
        <v>0.87</v>
      </c>
      <c r="R516" s="24">
        <v>1.07</v>
      </c>
      <c r="S516" s="18">
        <v>2.39</v>
      </c>
      <c r="T516" s="18">
        <v>2.2799999999999998</v>
      </c>
      <c r="U516" s="18">
        <v>2.06</v>
      </c>
      <c r="V516" s="18">
        <v>2.0099999999999998</v>
      </c>
      <c r="W516" s="18">
        <v>2.06</v>
      </c>
      <c r="X516" s="14" t="s">
        <v>66</v>
      </c>
      <c r="CM516" s="2"/>
    </row>
    <row r="517" spans="1:91" x14ac:dyDescent="0.2">
      <c r="A517" s="2">
        <v>35214</v>
      </c>
      <c r="B517" s="5">
        <f t="shared" si="116"/>
        <v>5</v>
      </c>
      <c r="C517" s="1" t="s">
        <v>50</v>
      </c>
      <c r="D517" s="14">
        <v>1.08</v>
      </c>
      <c r="E517" s="14">
        <v>0.94</v>
      </c>
      <c r="F517" s="21">
        <v>1.07</v>
      </c>
      <c r="G517" s="7" t="s">
        <v>66</v>
      </c>
      <c r="H517" s="14">
        <v>1.98</v>
      </c>
      <c r="I517" s="14">
        <v>2.34</v>
      </c>
      <c r="J517" s="14" t="s">
        <v>66</v>
      </c>
      <c r="K517" s="14">
        <v>1.06</v>
      </c>
      <c r="L517" s="14">
        <v>0.96</v>
      </c>
      <c r="M517" s="14" t="s">
        <v>66</v>
      </c>
      <c r="N517" s="21">
        <v>1.06</v>
      </c>
      <c r="O517" s="14" t="s">
        <v>66</v>
      </c>
      <c r="P517" s="14">
        <v>2.1</v>
      </c>
      <c r="Q517" s="14">
        <v>0.88</v>
      </c>
      <c r="R517" s="24">
        <v>1.07</v>
      </c>
      <c r="S517" s="18">
        <v>2.4</v>
      </c>
      <c r="T517" s="18">
        <v>2.2999999999999998</v>
      </c>
      <c r="U517" s="18">
        <v>2.06</v>
      </c>
      <c r="V517" s="18">
        <v>2.0099999999999998</v>
      </c>
      <c r="W517" s="18">
        <v>2.0699999999999998</v>
      </c>
      <c r="X517" s="14" t="s">
        <v>66</v>
      </c>
      <c r="CM517" s="2"/>
    </row>
    <row r="518" spans="1:91" x14ac:dyDescent="0.2">
      <c r="A518" s="2">
        <v>35215</v>
      </c>
      <c r="B518" s="5">
        <f t="shared" si="116"/>
        <v>5</v>
      </c>
      <c r="C518" s="1" t="s">
        <v>51</v>
      </c>
      <c r="D518" s="14">
        <v>1.07</v>
      </c>
      <c r="E518" s="14">
        <v>0.94</v>
      </c>
      <c r="F518" s="21">
        <v>1.08</v>
      </c>
      <c r="G518" s="7" t="s">
        <v>66</v>
      </c>
      <c r="H518" s="14">
        <v>1.93</v>
      </c>
      <c r="I518" s="14">
        <v>2.29</v>
      </c>
      <c r="J518" s="14" t="s">
        <v>66</v>
      </c>
      <c r="K518" s="14">
        <v>1.06</v>
      </c>
      <c r="L518" s="14">
        <v>1.01</v>
      </c>
      <c r="M518" s="14" t="s">
        <v>66</v>
      </c>
      <c r="N518" s="21">
        <v>1.06</v>
      </c>
      <c r="O518" s="14" t="s">
        <v>66</v>
      </c>
      <c r="P518" s="14">
        <v>2.06</v>
      </c>
      <c r="Q518" s="14">
        <v>0.87</v>
      </c>
      <c r="R518" s="24">
        <v>1.07</v>
      </c>
      <c r="S518" s="18">
        <v>2.42</v>
      </c>
      <c r="T518" s="18">
        <v>2.29</v>
      </c>
      <c r="U518" s="18">
        <v>2.0499999999999998</v>
      </c>
      <c r="V518" s="18">
        <v>2</v>
      </c>
      <c r="W518" s="18">
        <v>2.0499999999999998</v>
      </c>
      <c r="X518" s="14" t="s">
        <v>66</v>
      </c>
      <c r="CM518" s="2"/>
    </row>
    <row r="519" spans="1:91" x14ac:dyDescent="0.2">
      <c r="A519" s="2">
        <v>35216</v>
      </c>
      <c r="B519" s="5">
        <f t="shared" si="116"/>
        <v>5</v>
      </c>
      <c r="C519" s="1" t="s">
        <v>45</v>
      </c>
      <c r="D519" s="14">
        <v>1.06</v>
      </c>
      <c r="E519" s="14">
        <v>0.94</v>
      </c>
      <c r="F519" s="21">
        <v>1.07</v>
      </c>
      <c r="G519" s="7" t="s">
        <v>66</v>
      </c>
      <c r="H519" s="14">
        <v>1.85</v>
      </c>
      <c r="I519" s="14">
        <v>2.31</v>
      </c>
      <c r="J519" s="14" t="s">
        <v>66</v>
      </c>
      <c r="K519" s="14">
        <v>1.06</v>
      </c>
      <c r="L519" s="14">
        <v>0.96</v>
      </c>
      <c r="M519" s="14" t="s">
        <v>66</v>
      </c>
      <c r="N519" s="21">
        <v>1.06</v>
      </c>
      <c r="O519" s="14" t="s">
        <v>66</v>
      </c>
      <c r="P519" s="14">
        <v>1.91</v>
      </c>
      <c r="Q519" s="14">
        <v>0.87</v>
      </c>
      <c r="R519" s="24">
        <v>1.08</v>
      </c>
      <c r="S519" s="18">
        <v>2.39</v>
      </c>
      <c r="T519" s="18">
        <v>2.29</v>
      </c>
      <c r="U519" s="18">
        <v>2.0299999999999998</v>
      </c>
      <c r="V519" s="18">
        <v>1.94</v>
      </c>
      <c r="W519" s="18">
        <v>2.04</v>
      </c>
      <c r="X519" s="14" t="s">
        <v>66</v>
      </c>
      <c r="CM519" s="2"/>
    </row>
    <row r="520" spans="1:91" x14ac:dyDescent="0.2">
      <c r="A520" s="2">
        <v>35217</v>
      </c>
      <c r="B520" s="5">
        <f t="shared" si="116"/>
        <v>6</v>
      </c>
      <c r="C520" s="1" t="s">
        <v>46</v>
      </c>
      <c r="D520" s="14">
        <v>1.08</v>
      </c>
      <c r="E520" s="14">
        <v>0.94</v>
      </c>
      <c r="F520" s="21">
        <v>1.07</v>
      </c>
      <c r="G520" s="7" t="s">
        <v>66</v>
      </c>
      <c r="H520" s="14">
        <v>1.85</v>
      </c>
      <c r="I520" s="14">
        <v>2.31</v>
      </c>
      <c r="J520" s="14" t="s">
        <v>66</v>
      </c>
      <c r="K520" s="14">
        <v>1.06</v>
      </c>
      <c r="L520" s="14">
        <v>0.96</v>
      </c>
      <c r="M520" s="14" t="s">
        <v>66</v>
      </c>
      <c r="N520" s="21">
        <v>1.06</v>
      </c>
      <c r="O520" s="14" t="s">
        <v>66</v>
      </c>
      <c r="P520" s="14">
        <v>1.91</v>
      </c>
      <c r="Q520" s="14">
        <v>0.87</v>
      </c>
      <c r="R520" s="24">
        <v>1.08</v>
      </c>
      <c r="S520" s="18">
        <v>2.42</v>
      </c>
      <c r="T520" s="18">
        <v>2.29</v>
      </c>
      <c r="U520" s="18">
        <v>2.0299999999999998</v>
      </c>
      <c r="V520" s="18">
        <v>1.94</v>
      </c>
      <c r="W520" s="18">
        <v>2.04</v>
      </c>
      <c r="X520" s="14" t="s">
        <v>66</v>
      </c>
      <c r="CM520" s="2"/>
    </row>
    <row r="521" spans="1:91" x14ac:dyDescent="0.2">
      <c r="A521" s="2">
        <v>35218</v>
      </c>
      <c r="B521" s="5">
        <f t="shared" si="116"/>
        <v>6</v>
      </c>
      <c r="C521" s="1" t="s">
        <v>47</v>
      </c>
      <c r="D521" s="14">
        <v>1.08</v>
      </c>
      <c r="E521" s="14">
        <v>0.94</v>
      </c>
      <c r="F521" s="21">
        <v>1.07</v>
      </c>
      <c r="G521" s="7" t="s">
        <v>66</v>
      </c>
      <c r="H521" s="14">
        <v>1.85</v>
      </c>
      <c r="I521" s="14">
        <v>2.31</v>
      </c>
      <c r="J521" s="14" t="s">
        <v>66</v>
      </c>
      <c r="K521" s="14">
        <v>1.06</v>
      </c>
      <c r="L521" s="14">
        <v>0.96</v>
      </c>
      <c r="M521" s="14" t="s">
        <v>66</v>
      </c>
      <c r="N521" s="21">
        <v>1.06</v>
      </c>
      <c r="O521" s="14" t="s">
        <v>66</v>
      </c>
      <c r="P521" s="14">
        <v>1.91</v>
      </c>
      <c r="Q521" s="14">
        <v>0.87</v>
      </c>
      <c r="R521" s="24">
        <v>1.08</v>
      </c>
      <c r="S521" s="18">
        <v>2.42</v>
      </c>
      <c r="T521" s="18">
        <v>2.29</v>
      </c>
      <c r="U521" s="18">
        <v>2.0299999999999998</v>
      </c>
      <c r="V521" s="18">
        <v>1.94</v>
      </c>
      <c r="W521" s="18">
        <v>2.04</v>
      </c>
      <c r="X521" s="14" t="s">
        <v>66</v>
      </c>
      <c r="CM521" s="2"/>
    </row>
    <row r="522" spans="1:91" x14ac:dyDescent="0.2">
      <c r="A522" s="2">
        <v>35219</v>
      </c>
      <c r="B522" s="5">
        <f t="shared" si="116"/>
        <v>6</v>
      </c>
      <c r="C522" s="1" t="s">
        <v>48</v>
      </c>
      <c r="D522" s="14">
        <v>1.08</v>
      </c>
      <c r="E522" s="14">
        <v>0.92</v>
      </c>
      <c r="F522" s="21">
        <v>1.08</v>
      </c>
      <c r="G522" s="7" t="s">
        <v>66</v>
      </c>
      <c r="H522" s="14">
        <v>1.96</v>
      </c>
      <c r="I522" s="14">
        <v>2.37</v>
      </c>
      <c r="J522" s="14" t="s">
        <v>66</v>
      </c>
      <c r="K522" s="14">
        <v>1.1000000000000001</v>
      </c>
      <c r="L522" s="14">
        <v>0.96</v>
      </c>
      <c r="M522" s="14" t="s">
        <v>66</v>
      </c>
      <c r="N522" s="21">
        <v>1.07</v>
      </c>
      <c r="O522" s="14" t="s">
        <v>66</v>
      </c>
      <c r="P522" s="14">
        <v>2.08</v>
      </c>
      <c r="Q522" s="14">
        <v>0.86</v>
      </c>
      <c r="R522" s="24">
        <v>1.08</v>
      </c>
      <c r="S522" s="18">
        <v>2.42</v>
      </c>
      <c r="T522" s="18">
        <v>2.27</v>
      </c>
      <c r="U522" s="18">
        <v>2.08</v>
      </c>
      <c r="V522" s="18">
        <v>2.04</v>
      </c>
      <c r="W522" s="18">
        <v>2.06</v>
      </c>
      <c r="X522" s="14" t="s">
        <v>66</v>
      </c>
      <c r="CM522" s="2"/>
    </row>
    <row r="523" spans="1:91" x14ac:dyDescent="0.2">
      <c r="A523" s="2">
        <v>35220</v>
      </c>
      <c r="B523" s="5">
        <f t="shared" si="116"/>
        <v>6</v>
      </c>
      <c r="C523" s="1" t="s">
        <v>49</v>
      </c>
      <c r="D523" s="14">
        <v>1.08</v>
      </c>
      <c r="E523" s="14">
        <v>0.92</v>
      </c>
      <c r="F523" s="21">
        <v>1.06</v>
      </c>
      <c r="G523" s="7" t="s">
        <v>66</v>
      </c>
      <c r="H523" s="14">
        <v>1.99</v>
      </c>
      <c r="I523" s="14">
        <v>2.35</v>
      </c>
      <c r="J523" s="14" t="s">
        <v>66</v>
      </c>
      <c r="K523" s="14">
        <v>1.08</v>
      </c>
      <c r="L523" s="14">
        <v>0.96</v>
      </c>
      <c r="M523" s="14" t="s">
        <v>66</v>
      </c>
      <c r="N523" s="21">
        <v>1.07</v>
      </c>
      <c r="O523" s="14" t="s">
        <v>66</v>
      </c>
      <c r="P523" s="14">
        <v>2.09</v>
      </c>
      <c r="Q523" s="14">
        <v>0.88</v>
      </c>
      <c r="R523" s="24">
        <v>1.08</v>
      </c>
      <c r="S523" s="18">
        <v>2.39</v>
      </c>
      <c r="T523" s="18">
        <v>2.2599999999999998</v>
      </c>
      <c r="U523" s="18">
        <v>2.06</v>
      </c>
      <c r="V523" s="18">
        <v>2.0299999999999998</v>
      </c>
      <c r="W523" s="18">
        <v>2.0699999999999998</v>
      </c>
      <c r="X523" s="14" t="s">
        <v>66</v>
      </c>
      <c r="CM523" s="2"/>
    </row>
    <row r="524" spans="1:91" x14ac:dyDescent="0.2">
      <c r="A524" s="2">
        <v>35221</v>
      </c>
      <c r="B524" s="5">
        <f t="shared" si="116"/>
        <v>6</v>
      </c>
      <c r="C524" s="1" t="s">
        <v>50</v>
      </c>
      <c r="D524" s="14">
        <v>1.08</v>
      </c>
      <c r="E524" s="14">
        <v>0.91</v>
      </c>
      <c r="F524" s="21">
        <v>1.06</v>
      </c>
      <c r="G524" s="7" t="s">
        <v>66</v>
      </c>
      <c r="H524" s="14">
        <v>1.98</v>
      </c>
      <c r="I524" s="14">
        <v>2.33</v>
      </c>
      <c r="J524" s="14" t="s">
        <v>66</v>
      </c>
      <c r="K524" s="14">
        <v>1.0900000000000001</v>
      </c>
      <c r="L524" s="14">
        <v>0.96</v>
      </c>
      <c r="M524" s="14" t="s">
        <v>66</v>
      </c>
      <c r="N524" s="21">
        <v>1.07</v>
      </c>
      <c r="O524" s="14" t="s">
        <v>66</v>
      </c>
      <c r="P524" s="14">
        <v>2.08</v>
      </c>
      <c r="Q524" s="14">
        <v>0.89</v>
      </c>
      <c r="R524" s="24">
        <v>1.07</v>
      </c>
      <c r="S524" s="18">
        <v>2.37</v>
      </c>
      <c r="T524" s="18">
        <v>2.27</v>
      </c>
      <c r="U524" s="18">
        <v>2.06</v>
      </c>
      <c r="V524" s="18">
        <v>2.02</v>
      </c>
      <c r="W524" s="18">
        <v>2.06</v>
      </c>
      <c r="X524" s="14" t="s">
        <v>66</v>
      </c>
      <c r="CM524" s="2"/>
    </row>
    <row r="525" spans="1:91" x14ac:dyDescent="0.2">
      <c r="A525" s="2">
        <v>35222</v>
      </c>
      <c r="B525" s="5">
        <f t="shared" si="116"/>
        <v>6</v>
      </c>
      <c r="C525" s="1" t="s">
        <v>51</v>
      </c>
      <c r="D525" s="14">
        <v>1.1000000000000001</v>
      </c>
      <c r="E525" s="14">
        <v>0.9</v>
      </c>
      <c r="F525" s="21">
        <v>1.05</v>
      </c>
      <c r="G525" s="7" t="s">
        <v>66</v>
      </c>
      <c r="H525" s="14">
        <v>1.98</v>
      </c>
      <c r="I525" s="14">
        <v>2.38</v>
      </c>
      <c r="J525" s="14" t="s">
        <v>66</v>
      </c>
      <c r="K525" s="14">
        <v>1.0900000000000001</v>
      </c>
      <c r="L525" s="14">
        <v>0.97</v>
      </c>
      <c r="M525" s="14" t="s">
        <v>66</v>
      </c>
      <c r="N525" s="21">
        <v>1.07</v>
      </c>
      <c r="O525" s="14" t="s">
        <v>66</v>
      </c>
      <c r="P525" s="14">
        <v>2.09</v>
      </c>
      <c r="Q525" s="14">
        <v>0.89</v>
      </c>
      <c r="R525" s="24">
        <v>1.07</v>
      </c>
      <c r="S525" s="18">
        <v>2.35</v>
      </c>
      <c r="T525" s="18">
        <v>2.2999999999999998</v>
      </c>
      <c r="U525" s="18">
        <v>2.0699999999999998</v>
      </c>
      <c r="V525" s="18">
        <v>2.0299999999999998</v>
      </c>
      <c r="W525" s="18">
        <v>2.0499999999999998</v>
      </c>
      <c r="X525" s="14" t="s">
        <v>66</v>
      </c>
      <c r="CM525" s="2"/>
    </row>
    <row r="526" spans="1:91" x14ac:dyDescent="0.2">
      <c r="A526" s="2">
        <v>35223</v>
      </c>
      <c r="B526" s="5">
        <f t="shared" si="116"/>
        <v>6</v>
      </c>
      <c r="C526" s="1" t="s">
        <v>45</v>
      </c>
      <c r="D526" s="14">
        <v>1.0900000000000001</v>
      </c>
      <c r="E526" s="14">
        <v>0.96</v>
      </c>
      <c r="F526" s="21">
        <v>1.05</v>
      </c>
      <c r="G526" s="7" t="s">
        <v>66</v>
      </c>
      <c r="H526" s="14">
        <v>1.9</v>
      </c>
      <c r="I526" s="14">
        <v>2.36</v>
      </c>
      <c r="J526" s="14" t="s">
        <v>66</v>
      </c>
      <c r="K526" s="14">
        <v>1.0900000000000001</v>
      </c>
      <c r="L526" s="14">
        <v>0.98</v>
      </c>
      <c r="M526" s="14" t="s">
        <v>66</v>
      </c>
      <c r="N526" s="21">
        <v>1.07</v>
      </c>
      <c r="O526" s="14" t="s">
        <v>66</v>
      </c>
      <c r="P526" s="14">
        <v>2.04</v>
      </c>
      <c r="Q526" s="14">
        <v>0.9</v>
      </c>
      <c r="R526" s="24">
        <v>1.07</v>
      </c>
      <c r="S526" s="18">
        <v>2.36</v>
      </c>
      <c r="T526" s="18">
        <v>2.29</v>
      </c>
      <c r="U526" s="18">
        <v>2.0499999999999998</v>
      </c>
      <c r="V526" s="18">
        <v>2.0099999999999998</v>
      </c>
      <c r="W526" s="18">
        <v>2.04</v>
      </c>
      <c r="X526" s="14" t="s">
        <v>66</v>
      </c>
      <c r="CM526" s="2"/>
    </row>
    <row r="527" spans="1:91" x14ac:dyDescent="0.2">
      <c r="A527" s="2">
        <v>35224</v>
      </c>
      <c r="B527" s="5">
        <f t="shared" si="116"/>
        <v>6</v>
      </c>
      <c r="C527" s="1" t="s">
        <v>46</v>
      </c>
      <c r="D527" s="14">
        <v>1.07</v>
      </c>
      <c r="E527" s="14">
        <v>0.96</v>
      </c>
      <c r="F527" s="21">
        <v>1.05</v>
      </c>
      <c r="G527" s="7" t="s">
        <v>66</v>
      </c>
      <c r="H527" s="14">
        <v>1.9</v>
      </c>
      <c r="I527" s="14">
        <v>2.36</v>
      </c>
      <c r="J527" s="14" t="s">
        <v>66</v>
      </c>
      <c r="K527" s="14">
        <v>1.0900000000000001</v>
      </c>
      <c r="L527" s="14">
        <v>0.98</v>
      </c>
      <c r="M527" s="14" t="s">
        <v>66</v>
      </c>
      <c r="N527" s="21">
        <v>1.07</v>
      </c>
      <c r="O527" s="14" t="s">
        <v>66</v>
      </c>
      <c r="P527" s="14">
        <v>2.04</v>
      </c>
      <c r="Q527" s="14">
        <v>0.9</v>
      </c>
      <c r="R527" s="24">
        <v>1.07</v>
      </c>
      <c r="S527" s="18">
        <v>2.38</v>
      </c>
      <c r="T527" s="18">
        <v>2.29</v>
      </c>
      <c r="U527" s="18">
        <v>2.0499999999999998</v>
      </c>
      <c r="V527" s="18">
        <v>2.0099999999999998</v>
      </c>
      <c r="W527" s="18">
        <v>2.04</v>
      </c>
      <c r="X527" s="14" t="s">
        <v>66</v>
      </c>
      <c r="CM527" s="2"/>
    </row>
    <row r="528" spans="1:91" x14ac:dyDescent="0.2">
      <c r="A528" s="2">
        <v>35225</v>
      </c>
      <c r="B528" s="5">
        <f t="shared" si="116"/>
        <v>6</v>
      </c>
      <c r="C528" s="1" t="s">
        <v>47</v>
      </c>
      <c r="D528" s="14">
        <v>1.07</v>
      </c>
      <c r="E528" s="14">
        <v>0.96</v>
      </c>
      <c r="F528" s="21">
        <v>1.05</v>
      </c>
      <c r="G528" s="7" t="s">
        <v>66</v>
      </c>
      <c r="H528" s="14">
        <v>1.9</v>
      </c>
      <c r="I528" s="14">
        <v>2.36</v>
      </c>
      <c r="J528" s="14" t="s">
        <v>66</v>
      </c>
      <c r="K528" s="14">
        <v>1.0900000000000001</v>
      </c>
      <c r="L528" s="14">
        <v>0.98</v>
      </c>
      <c r="M528" s="14" t="s">
        <v>66</v>
      </c>
      <c r="N528" s="21">
        <v>1.07</v>
      </c>
      <c r="O528" s="14" t="s">
        <v>66</v>
      </c>
      <c r="P528" s="14">
        <v>2.04</v>
      </c>
      <c r="Q528" s="14">
        <v>0.9</v>
      </c>
      <c r="R528" s="24">
        <v>1.07</v>
      </c>
      <c r="S528" s="18">
        <v>2.38</v>
      </c>
      <c r="T528" s="18">
        <v>2.29</v>
      </c>
      <c r="U528" s="18">
        <v>2.0499999999999998</v>
      </c>
      <c r="V528" s="18">
        <v>2.0099999999999998</v>
      </c>
      <c r="W528" s="18">
        <v>2.04</v>
      </c>
      <c r="X528" s="14" t="s">
        <v>66</v>
      </c>
      <c r="CM528" s="2"/>
    </row>
    <row r="529" spans="1:91" x14ac:dyDescent="0.2">
      <c r="A529" s="2">
        <v>35226</v>
      </c>
      <c r="B529" s="5">
        <f t="shared" si="116"/>
        <v>6</v>
      </c>
      <c r="C529" s="1" t="s">
        <v>48</v>
      </c>
      <c r="D529" s="14">
        <v>1.07</v>
      </c>
      <c r="E529" s="14">
        <v>1.02</v>
      </c>
      <c r="F529" s="21">
        <v>1.18</v>
      </c>
      <c r="G529" s="7" t="s">
        <v>66</v>
      </c>
      <c r="H529" s="14">
        <v>1.95</v>
      </c>
      <c r="I529" s="14">
        <v>2.36</v>
      </c>
      <c r="J529" s="14" t="s">
        <v>66</v>
      </c>
      <c r="K529" s="14">
        <v>1.1200000000000001</v>
      </c>
      <c r="L529" s="14">
        <v>1.01</v>
      </c>
      <c r="M529" s="14" t="s">
        <v>66</v>
      </c>
      <c r="N529" s="21">
        <v>1.07</v>
      </c>
      <c r="O529" s="14" t="s">
        <v>66</v>
      </c>
      <c r="P529" s="14">
        <v>2.0499999999999998</v>
      </c>
      <c r="Q529" s="14">
        <v>0.87</v>
      </c>
      <c r="R529" s="24">
        <v>1.1499999999999999</v>
      </c>
      <c r="S529" s="18">
        <v>2.38</v>
      </c>
      <c r="T529" s="18">
        <v>2.2799999999999998</v>
      </c>
      <c r="U529" s="18">
        <v>2.0499999999999998</v>
      </c>
      <c r="V529" s="18">
        <v>2.02</v>
      </c>
      <c r="W529" s="18">
        <v>2.0499999999999998</v>
      </c>
      <c r="X529" s="14" t="s">
        <v>66</v>
      </c>
      <c r="CM529" s="2"/>
    </row>
    <row r="530" spans="1:91" x14ac:dyDescent="0.2">
      <c r="A530" s="2">
        <v>35227</v>
      </c>
      <c r="B530" s="5">
        <f t="shared" si="116"/>
        <v>6</v>
      </c>
      <c r="C530" s="1" t="s">
        <v>49</v>
      </c>
      <c r="D530" s="14">
        <v>1.07</v>
      </c>
      <c r="E530" s="14">
        <v>1.03</v>
      </c>
      <c r="F530" s="21">
        <v>1.18</v>
      </c>
      <c r="G530" s="7" t="s">
        <v>66</v>
      </c>
      <c r="H530" s="14">
        <v>1.94</v>
      </c>
      <c r="I530" s="14">
        <v>2.38</v>
      </c>
      <c r="J530" s="14" t="s">
        <v>66</v>
      </c>
      <c r="K530" s="14">
        <v>1.31</v>
      </c>
      <c r="L530" s="14">
        <v>1</v>
      </c>
      <c r="M530" s="14" t="s">
        <v>66</v>
      </c>
      <c r="N530" s="21">
        <v>1.1299999999999999</v>
      </c>
      <c r="O530" s="14" t="s">
        <v>66</v>
      </c>
      <c r="P530" s="14">
        <v>2.06</v>
      </c>
      <c r="Q530" s="14">
        <v>0.89</v>
      </c>
      <c r="R530" s="24">
        <v>1.1499999999999999</v>
      </c>
      <c r="S530" s="18">
        <v>2.38</v>
      </c>
      <c r="T530" s="18">
        <v>2.29</v>
      </c>
      <c r="U530" s="18">
        <v>2.0499999999999998</v>
      </c>
      <c r="V530" s="18">
        <v>2.0299999999999998</v>
      </c>
      <c r="W530" s="18">
        <v>2.0499999999999998</v>
      </c>
      <c r="X530" s="14" t="s">
        <v>66</v>
      </c>
      <c r="CM530" s="2"/>
    </row>
    <row r="531" spans="1:91" x14ac:dyDescent="0.2">
      <c r="A531" s="2">
        <v>35228</v>
      </c>
      <c r="B531" s="5">
        <f t="shared" si="116"/>
        <v>6</v>
      </c>
      <c r="C531" s="1" t="s">
        <v>50</v>
      </c>
      <c r="D531" s="14">
        <v>1.08</v>
      </c>
      <c r="E531" s="14">
        <v>1.03</v>
      </c>
      <c r="F531" s="21">
        <v>1.18</v>
      </c>
      <c r="G531" s="7" t="s">
        <v>66</v>
      </c>
      <c r="H531" s="14">
        <v>1.98</v>
      </c>
      <c r="I531" s="14">
        <v>2.41</v>
      </c>
      <c r="J531" s="14" t="s">
        <v>66</v>
      </c>
      <c r="K531" s="14">
        <v>1.25</v>
      </c>
      <c r="L531" s="14">
        <v>1.02</v>
      </c>
      <c r="M531" s="14" t="s">
        <v>66</v>
      </c>
      <c r="N531" s="21">
        <v>1.1299999999999999</v>
      </c>
      <c r="O531" s="14" t="s">
        <v>66</v>
      </c>
      <c r="P531" s="14">
        <v>2.08</v>
      </c>
      <c r="Q531" s="14">
        <v>0.89</v>
      </c>
      <c r="R531" s="24">
        <v>1.1499999999999999</v>
      </c>
      <c r="S531" s="18">
        <v>2.38</v>
      </c>
      <c r="T531" s="18">
        <v>2.29</v>
      </c>
      <c r="U531" s="18">
        <v>2.0699999999999998</v>
      </c>
      <c r="V531" s="18">
        <v>2.06</v>
      </c>
      <c r="W531" s="18">
        <v>2.08</v>
      </c>
      <c r="X531" s="14" t="s">
        <v>66</v>
      </c>
      <c r="CM531" s="2"/>
    </row>
    <row r="532" spans="1:91" x14ac:dyDescent="0.2">
      <c r="A532" s="2">
        <v>35229</v>
      </c>
      <c r="B532" s="5">
        <f t="shared" si="116"/>
        <v>6</v>
      </c>
      <c r="C532" s="1" t="s">
        <v>51</v>
      </c>
      <c r="D532" s="14">
        <v>1.0900000000000001</v>
      </c>
      <c r="E532" s="14">
        <v>1.03</v>
      </c>
      <c r="F532" s="21">
        <v>1.1599999999999999</v>
      </c>
      <c r="G532" s="7" t="s">
        <v>66</v>
      </c>
      <c r="H532" s="14">
        <v>2</v>
      </c>
      <c r="I532" s="14">
        <v>2.4300000000000002</v>
      </c>
      <c r="J532" s="14" t="s">
        <v>66</v>
      </c>
      <c r="K532" s="14">
        <v>1.25</v>
      </c>
      <c r="L532" s="14">
        <v>1.01</v>
      </c>
      <c r="M532" s="14" t="s">
        <v>66</v>
      </c>
      <c r="N532" s="21">
        <v>1.1299999999999999</v>
      </c>
      <c r="O532" s="14" t="s">
        <v>66</v>
      </c>
      <c r="P532" s="14">
        <v>2.08</v>
      </c>
      <c r="Q532" s="14">
        <v>0.9</v>
      </c>
      <c r="R532" s="24">
        <v>1.1599999999999999</v>
      </c>
      <c r="S532" s="18">
        <v>2.41</v>
      </c>
      <c r="T532" s="18">
        <v>2.3199999999999998</v>
      </c>
      <c r="U532" s="18">
        <v>2.0699999999999998</v>
      </c>
      <c r="V532" s="18">
        <v>2.0699999999999998</v>
      </c>
      <c r="W532" s="18">
        <v>2.08</v>
      </c>
      <c r="X532" s="14" t="s">
        <v>66</v>
      </c>
      <c r="CM532" s="2"/>
    </row>
    <row r="533" spans="1:91" x14ac:dyDescent="0.2">
      <c r="A533" s="2">
        <v>35230</v>
      </c>
      <c r="B533" s="5">
        <f t="shared" si="116"/>
        <v>6</v>
      </c>
      <c r="C533" s="1" t="s">
        <v>45</v>
      </c>
      <c r="D533" s="14">
        <v>1.1000000000000001</v>
      </c>
      <c r="E533" s="14">
        <v>1.03</v>
      </c>
      <c r="F533" s="21">
        <v>1.1599999999999999</v>
      </c>
      <c r="G533" s="7" t="s">
        <v>66</v>
      </c>
      <c r="H533" s="14">
        <v>1.92</v>
      </c>
      <c r="I533" s="14">
        <v>2.41</v>
      </c>
      <c r="J533" s="14" t="s">
        <v>66</v>
      </c>
      <c r="K533" s="14">
        <v>1.2</v>
      </c>
      <c r="L533" s="14">
        <v>1.01</v>
      </c>
      <c r="M533" s="14" t="s">
        <v>66</v>
      </c>
      <c r="N533" s="21">
        <v>1.1299999999999999</v>
      </c>
      <c r="O533" s="14" t="s">
        <v>66</v>
      </c>
      <c r="P533" s="14">
        <v>2.02</v>
      </c>
      <c r="Q533" s="14">
        <v>0.92</v>
      </c>
      <c r="R533" s="24">
        <v>1.2</v>
      </c>
      <c r="S533" s="18">
        <v>2.41</v>
      </c>
      <c r="T533" s="18">
        <v>2.2999999999999998</v>
      </c>
      <c r="U533" s="18">
        <v>2.04</v>
      </c>
      <c r="V533" s="18">
        <v>2.0299999999999998</v>
      </c>
      <c r="W533" s="18">
        <v>2.0499999999999998</v>
      </c>
      <c r="X533" s="14" t="s">
        <v>66</v>
      </c>
      <c r="CM533" s="2"/>
    </row>
    <row r="534" spans="1:91" x14ac:dyDescent="0.2">
      <c r="A534" s="2">
        <v>35231</v>
      </c>
      <c r="B534" s="5">
        <f t="shared" si="116"/>
        <v>6</v>
      </c>
      <c r="C534" s="1" t="s">
        <v>46</v>
      </c>
      <c r="D534" s="14">
        <v>1.1100000000000001</v>
      </c>
      <c r="E534" s="14">
        <v>1.03</v>
      </c>
      <c r="F534" s="21">
        <v>1.1599999999999999</v>
      </c>
      <c r="G534" s="7" t="s">
        <v>66</v>
      </c>
      <c r="H534" s="14">
        <v>1.92</v>
      </c>
      <c r="I534" s="14">
        <v>2.41</v>
      </c>
      <c r="J534" s="14" t="s">
        <v>66</v>
      </c>
      <c r="K534" s="14">
        <v>1.2</v>
      </c>
      <c r="L534" s="14">
        <v>1.01</v>
      </c>
      <c r="M534" s="14" t="s">
        <v>66</v>
      </c>
      <c r="N534" s="21">
        <v>1.1299999999999999</v>
      </c>
      <c r="O534" s="14" t="s">
        <v>66</v>
      </c>
      <c r="P534" s="14">
        <v>2.02</v>
      </c>
      <c r="Q534" s="14">
        <v>0.92</v>
      </c>
      <c r="R534" s="24">
        <v>1.2</v>
      </c>
      <c r="S534" s="18">
        <v>2.4300000000000002</v>
      </c>
      <c r="T534" s="18">
        <v>2.2999999999999998</v>
      </c>
      <c r="U534" s="18">
        <v>2.04</v>
      </c>
      <c r="V534" s="18">
        <v>2.0299999999999998</v>
      </c>
      <c r="W534" s="18">
        <v>2.0499999999999998</v>
      </c>
      <c r="X534" s="14" t="s">
        <v>66</v>
      </c>
      <c r="CM534" s="2"/>
    </row>
    <row r="535" spans="1:91" x14ac:dyDescent="0.2">
      <c r="A535" s="2">
        <v>35232</v>
      </c>
      <c r="B535" s="5">
        <f t="shared" si="116"/>
        <v>6</v>
      </c>
      <c r="C535" s="1" t="s">
        <v>47</v>
      </c>
      <c r="D535" s="14">
        <v>1.1100000000000001</v>
      </c>
      <c r="E535" s="14">
        <v>1.03</v>
      </c>
      <c r="F535" s="21">
        <v>1.1599999999999999</v>
      </c>
      <c r="G535" s="7" t="s">
        <v>66</v>
      </c>
      <c r="H535" s="14">
        <v>1.92</v>
      </c>
      <c r="I535" s="14">
        <v>2.41</v>
      </c>
      <c r="J535" s="14" t="s">
        <v>66</v>
      </c>
      <c r="K535" s="14">
        <v>1.2</v>
      </c>
      <c r="L535" s="14">
        <v>1.01</v>
      </c>
      <c r="M535" s="14" t="s">
        <v>66</v>
      </c>
      <c r="N535" s="21">
        <v>1.1299999999999999</v>
      </c>
      <c r="O535" s="14" t="s">
        <v>66</v>
      </c>
      <c r="P535" s="14">
        <v>2.02</v>
      </c>
      <c r="Q535" s="14">
        <v>0.92</v>
      </c>
      <c r="R535" s="24">
        <v>1.2</v>
      </c>
      <c r="S535" s="18">
        <v>2.4300000000000002</v>
      </c>
      <c r="T535" s="18">
        <v>2.2999999999999998</v>
      </c>
      <c r="U535" s="18">
        <v>2.04</v>
      </c>
      <c r="V535" s="18">
        <v>2.0299999999999998</v>
      </c>
      <c r="W535" s="18">
        <v>2.0499999999999998</v>
      </c>
      <c r="X535" s="14" t="s">
        <v>66</v>
      </c>
      <c r="CM535" s="2"/>
    </row>
    <row r="536" spans="1:91" x14ac:dyDescent="0.2">
      <c r="A536" s="2">
        <v>35233</v>
      </c>
      <c r="B536" s="5">
        <f t="shared" si="116"/>
        <v>6</v>
      </c>
      <c r="C536" s="1" t="s">
        <v>48</v>
      </c>
      <c r="D536" s="14">
        <v>1.1100000000000001</v>
      </c>
      <c r="E536" s="14">
        <v>1</v>
      </c>
      <c r="F536" s="21">
        <v>1.1599999999999999</v>
      </c>
      <c r="G536" s="7" t="s">
        <v>66</v>
      </c>
      <c r="H536" s="14">
        <v>1.98</v>
      </c>
      <c r="I536" s="14">
        <v>2.44</v>
      </c>
      <c r="J536" s="14" t="s">
        <v>66</v>
      </c>
      <c r="K536" s="14">
        <v>1.1599999999999999</v>
      </c>
      <c r="L536" s="14">
        <v>1.03</v>
      </c>
      <c r="M536" s="14" t="s">
        <v>66</v>
      </c>
      <c r="N536" s="21">
        <v>1.1299999999999999</v>
      </c>
      <c r="O536" s="14" t="s">
        <v>66</v>
      </c>
      <c r="P536" s="14">
        <v>2.0499999999999998</v>
      </c>
      <c r="Q536" s="14">
        <v>0.92</v>
      </c>
      <c r="R536" s="24">
        <v>1.17</v>
      </c>
      <c r="S536" s="18">
        <v>2.4300000000000002</v>
      </c>
      <c r="T536" s="18">
        <v>2.34</v>
      </c>
      <c r="U536" s="18">
        <v>2.06</v>
      </c>
      <c r="V536" s="18">
        <v>2.04</v>
      </c>
      <c r="W536" s="18">
        <v>2.0499999999999998</v>
      </c>
      <c r="X536" s="14" t="s">
        <v>66</v>
      </c>
      <c r="CM536" s="2"/>
    </row>
    <row r="537" spans="1:91" x14ac:dyDescent="0.2">
      <c r="A537" s="2">
        <v>35234</v>
      </c>
      <c r="B537" s="5">
        <f t="shared" si="116"/>
        <v>6</v>
      </c>
      <c r="C537" s="1" t="s">
        <v>49</v>
      </c>
      <c r="D537" s="14">
        <v>1.1200000000000001</v>
      </c>
      <c r="E537" s="14">
        <v>1.02</v>
      </c>
      <c r="F537" s="21">
        <v>1.1299999999999999</v>
      </c>
      <c r="G537" s="7" t="s">
        <v>66</v>
      </c>
      <c r="H537" s="14">
        <v>2.0099999999999998</v>
      </c>
      <c r="I537" s="14">
        <v>2.54</v>
      </c>
      <c r="J537" s="14" t="s">
        <v>66</v>
      </c>
      <c r="K537" s="14">
        <v>1.19</v>
      </c>
      <c r="L537" s="14">
        <v>1.04</v>
      </c>
      <c r="M537" s="14" t="s">
        <v>66</v>
      </c>
      <c r="N537" s="21">
        <v>1.0900000000000001</v>
      </c>
      <c r="O537" s="14" t="s">
        <v>66</v>
      </c>
      <c r="P537" s="14">
        <v>2.08</v>
      </c>
      <c r="Q537" s="14">
        <v>0.94</v>
      </c>
      <c r="R537" s="24">
        <v>1.19</v>
      </c>
      <c r="S537" s="18">
        <v>2.4500000000000002</v>
      </c>
      <c r="T537" s="18">
        <v>2.44</v>
      </c>
      <c r="U537" s="18">
        <v>2.08</v>
      </c>
      <c r="V537" s="18">
        <v>2.06</v>
      </c>
      <c r="W537" s="18">
        <v>2.08</v>
      </c>
      <c r="X537" s="14" t="s">
        <v>66</v>
      </c>
      <c r="CM537" s="2"/>
    </row>
    <row r="538" spans="1:91" x14ac:dyDescent="0.2">
      <c r="A538" s="2">
        <v>35235</v>
      </c>
      <c r="B538" s="5">
        <f t="shared" si="116"/>
        <v>6</v>
      </c>
      <c r="C538" s="1" t="s">
        <v>50</v>
      </c>
      <c r="D538" s="14">
        <v>1.1499999999999999</v>
      </c>
      <c r="E538" s="14">
        <v>1.03</v>
      </c>
      <c r="F538" s="21">
        <v>1.18</v>
      </c>
      <c r="G538" s="7" t="s">
        <v>66</v>
      </c>
      <c r="H538" s="14">
        <v>2.0699999999999998</v>
      </c>
      <c r="I538" s="14">
        <v>2.7</v>
      </c>
      <c r="J538" s="14" t="s">
        <v>66</v>
      </c>
      <c r="K538" s="14">
        <v>1.22</v>
      </c>
      <c r="L538" s="14">
        <v>1.06</v>
      </c>
      <c r="M538" s="14" t="s">
        <v>66</v>
      </c>
      <c r="N538" s="21">
        <v>1.1100000000000001</v>
      </c>
      <c r="O538" s="14" t="s">
        <v>66</v>
      </c>
      <c r="P538" s="14">
        <v>2.15</v>
      </c>
      <c r="Q538" s="14">
        <v>0.99</v>
      </c>
      <c r="R538" s="24">
        <v>1.22</v>
      </c>
      <c r="S538" s="18">
        <v>2.57</v>
      </c>
      <c r="T538" s="18">
        <v>2.6</v>
      </c>
      <c r="U538" s="18">
        <v>2.13</v>
      </c>
      <c r="V538" s="18">
        <v>2.13</v>
      </c>
      <c r="W538" s="18">
        <v>2.13</v>
      </c>
      <c r="X538" s="14" t="s">
        <v>66</v>
      </c>
      <c r="CM538" s="2"/>
    </row>
    <row r="539" spans="1:91" x14ac:dyDescent="0.2">
      <c r="A539" s="2">
        <v>35236</v>
      </c>
      <c r="B539" s="5">
        <f t="shared" si="116"/>
        <v>6</v>
      </c>
      <c r="C539" s="1" t="s">
        <v>51</v>
      </c>
      <c r="D539" s="14">
        <v>1.17</v>
      </c>
      <c r="E539" s="14">
        <v>1.01</v>
      </c>
      <c r="F539" s="21">
        <v>1.1200000000000001</v>
      </c>
      <c r="G539" s="7" t="s">
        <v>66</v>
      </c>
      <c r="H539" s="14">
        <v>2.0699999999999998</v>
      </c>
      <c r="I539" s="14">
        <v>2.59</v>
      </c>
      <c r="J539" s="14" t="s">
        <v>66</v>
      </c>
      <c r="K539" s="14">
        <v>1.18</v>
      </c>
      <c r="L539" s="14">
        <v>1.05</v>
      </c>
      <c r="M539" s="14" t="s">
        <v>66</v>
      </c>
      <c r="N539" s="21">
        <v>1.1100000000000001</v>
      </c>
      <c r="O539" s="14" t="s">
        <v>66</v>
      </c>
      <c r="P539" s="14">
        <v>2.13</v>
      </c>
      <c r="Q539" s="14">
        <v>0.96</v>
      </c>
      <c r="R539" s="24">
        <v>1.22</v>
      </c>
      <c r="S539" s="18">
        <v>2.75</v>
      </c>
      <c r="T539" s="18">
        <v>2.4900000000000002</v>
      </c>
      <c r="U539" s="18">
        <v>2.11</v>
      </c>
      <c r="V539" s="18">
        <v>2.1</v>
      </c>
      <c r="W539" s="18">
        <v>2.11</v>
      </c>
      <c r="X539" s="14" t="s">
        <v>66</v>
      </c>
      <c r="CM539" s="2"/>
    </row>
    <row r="540" spans="1:91" x14ac:dyDescent="0.2">
      <c r="A540" s="2">
        <v>35237</v>
      </c>
      <c r="B540" s="5">
        <f t="shared" si="116"/>
        <v>6</v>
      </c>
      <c r="C540" s="1" t="s">
        <v>45</v>
      </c>
      <c r="D540" s="14">
        <v>1.1499999999999999</v>
      </c>
      <c r="E540" s="14">
        <v>1</v>
      </c>
      <c r="F540" s="21">
        <v>1.1299999999999999</v>
      </c>
      <c r="G540" s="7" t="s">
        <v>66</v>
      </c>
      <c r="H540" s="14">
        <v>2.04</v>
      </c>
      <c r="I540" s="14">
        <v>2.59</v>
      </c>
      <c r="J540" s="14" t="s">
        <v>66</v>
      </c>
      <c r="K540" s="14">
        <v>1.19</v>
      </c>
      <c r="L540" s="14">
        <v>1.03</v>
      </c>
      <c r="M540" s="14" t="s">
        <v>66</v>
      </c>
      <c r="N540" s="21">
        <v>1.1100000000000001</v>
      </c>
      <c r="O540" s="14" t="s">
        <v>66</v>
      </c>
      <c r="P540" s="14">
        <v>2.11</v>
      </c>
      <c r="Q540" s="14">
        <v>0.95</v>
      </c>
      <c r="R540" s="24">
        <v>1.22</v>
      </c>
      <c r="S540" s="18">
        <v>2.66</v>
      </c>
      <c r="T540" s="18">
        <v>2.4700000000000002</v>
      </c>
      <c r="U540" s="18">
        <v>2.1</v>
      </c>
      <c r="V540" s="18">
        <v>2.1</v>
      </c>
      <c r="W540" s="18">
        <v>2.11</v>
      </c>
      <c r="X540" s="14" t="s">
        <v>66</v>
      </c>
      <c r="CM540" s="2"/>
    </row>
    <row r="541" spans="1:91" x14ac:dyDescent="0.2">
      <c r="A541" s="2">
        <v>35238</v>
      </c>
      <c r="B541" s="5">
        <f t="shared" si="116"/>
        <v>6</v>
      </c>
      <c r="C541" s="1" t="s">
        <v>46</v>
      </c>
      <c r="D541" s="14">
        <v>1.1299999999999999</v>
      </c>
      <c r="E541" s="14">
        <v>1</v>
      </c>
      <c r="F541" s="21">
        <v>1.1299999999999999</v>
      </c>
      <c r="G541" s="7" t="s">
        <v>66</v>
      </c>
      <c r="H541" s="14">
        <v>2.04</v>
      </c>
      <c r="I541" s="14">
        <v>2.59</v>
      </c>
      <c r="J541" s="14" t="s">
        <v>66</v>
      </c>
      <c r="K541" s="14">
        <v>1.19</v>
      </c>
      <c r="L541" s="14">
        <v>1.03</v>
      </c>
      <c r="M541" s="14" t="s">
        <v>66</v>
      </c>
      <c r="N541" s="21">
        <v>1.1100000000000001</v>
      </c>
      <c r="O541" s="14" t="s">
        <v>66</v>
      </c>
      <c r="P541" s="14">
        <v>2.11</v>
      </c>
      <c r="Q541" s="14">
        <v>0.95</v>
      </c>
      <c r="R541" s="24">
        <v>1.22</v>
      </c>
      <c r="S541" s="18">
        <v>2.58</v>
      </c>
      <c r="T541" s="18">
        <v>2.4700000000000002</v>
      </c>
      <c r="U541" s="18">
        <v>2.1</v>
      </c>
      <c r="V541" s="18">
        <v>2.1</v>
      </c>
      <c r="W541" s="18">
        <v>2.11</v>
      </c>
      <c r="X541" s="14" t="s">
        <v>66</v>
      </c>
      <c r="CM541" s="2"/>
    </row>
    <row r="542" spans="1:91" x14ac:dyDescent="0.2">
      <c r="A542" s="2">
        <v>35239</v>
      </c>
      <c r="B542" s="5">
        <f t="shared" si="116"/>
        <v>6</v>
      </c>
      <c r="C542" s="1" t="s">
        <v>47</v>
      </c>
      <c r="D542" s="14">
        <v>1.1299999999999999</v>
      </c>
      <c r="E542" s="14">
        <v>1</v>
      </c>
      <c r="F542" s="21">
        <v>1.1299999999999999</v>
      </c>
      <c r="G542" s="7" t="s">
        <v>66</v>
      </c>
      <c r="H542" s="14">
        <v>2.04</v>
      </c>
      <c r="I542" s="14">
        <v>2.59</v>
      </c>
      <c r="J542" s="14" t="s">
        <v>66</v>
      </c>
      <c r="K542" s="14">
        <v>1.19</v>
      </c>
      <c r="L542" s="14">
        <v>1.03</v>
      </c>
      <c r="M542" s="14" t="s">
        <v>66</v>
      </c>
      <c r="N542" s="21">
        <v>1.1100000000000001</v>
      </c>
      <c r="O542" s="14" t="s">
        <v>66</v>
      </c>
      <c r="P542" s="14">
        <v>2.11</v>
      </c>
      <c r="Q542" s="14">
        <v>0.95</v>
      </c>
      <c r="R542" s="24">
        <v>1.22</v>
      </c>
      <c r="S542" s="18">
        <v>2.58</v>
      </c>
      <c r="T542" s="18">
        <v>2.4700000000000002</v>
      </c>
      <c r="U542" s="18">
        <v>2.1</v>
      </c>
      <c r="V542" s="18">
        <v>2.1</v>
      </c>
      <c r="W542" s="18">
        <v>2.11</v>
      </c>
      <c r="X542" s="14" t="s">
        <v>66</v>
      </c>
      <c r="CM542" s="2"/>
    </row>
    <row r="543" spans="1:91" x14ac:dyDescent="0.2">
      <c r="A543" s="2">
        <v>35240</v>
      </c>
      <c r="B543" s="5">
        <f t="shared" si="116"/>
        <v>6</v>
      </c>
      <c r="C543" s="1" t="s">
        <v>48</v>
      </c>
      <c r="D543" s="14">
        <v>1.1299999999999999</v>
      </c>
      <c r="E543" s="14">
        <v>0.99</v>
      </c>
      <c r="F543" s="21">
        <v>1.19</v>
      </c>
      <c r="G543" s="7" t="s">
        <v>66</v>
      </c>
      <c r="H543" s="14">
        <v>2.08</v>
      </c>
      <c r="I543" s="14">
        <v>2.63</v>
      </c>
      <c r="J543" s="14" t="s">
        <v>66</v>
      </c>
      <c r="K543" s="14">
        <v>1.08</v>
      </c>
      <c r="L543" s="14">
        <v>1.02</v>
      </c>
      <c r="M543" s="14" t="s">
        <v>66</v>
      </c>
      <c r="N543" s="21">
        <v>1.1100000000000001</v>
      </c>
      <c r="O543" s="14" t="s">
        <v>66</v>
      </c>
      <c r="P543" s="14">
        <v>2.15</v>
      </c>
      <c r="Q543" s="14">
        <v>0.95</v>
      </c>
      <c r="R543" s="24">
        <v>1.22</v>
      </c>
      <c r="S543" s="18">
        <v>2.58</v>
      </c>
      <c r="T543" s="18">
        <v>2.5099999999999998</v>
      </c>
      <c r="U543" s="18">
        <v>2.13</v>
      </c>
      <c r="V543" s="18">
        <v>2.15</v>
      </c>
      <c r="W543" s="18">
        <v>2.13</v>
      </c>
      <c r="X543" s="14" t="s">
        <v>66</v>
      </c>
      <c r="CM543" s="2"/>
    </row>
    <row r="544" spans="1:91" x14ac:dyDescent="0.2">
      <c r="A544" s="2">
        <v>35241</v>
      </c>
      <c r="B544" s="5">
        <f t="shared" si="116"/>
        <v>6</v>
      </c>
      <c r="C544" s="1" t="s">
        <v>49</v>
      </c>
      <c r="D544" s="14">
        <v>1.1299999999999999</v>
      </c>
      <c r="E544" s="14">
        <v>0.95</v>
      </c>
      <c r="F544" s="21">
        <v>1.1299999999999999</v>
      </c>
      <c r="G544" s="7" t="s">
        <v>66</v>
      </c>
      <c r="H544" s="14">
        <v>2.1</v>
      </c>
      <c r="I544" s="14">
        <v>2.61</v>
      </c>
      <c r="J544" s="14" t="s">
        <v>66</v>
      </c>
      <c r="K544" s="14">
        <v>1.18</v>
      </c>
      <c r="L544" s="14">
        <v>1.02</v>
      </c>
      <c r="M544" s="14" t="s">
        <v>66</v>
      </c>
      <c r="N544" s="21">
        <v>1.1100000000000001</v>
      </c>
      <c r="O544" s="14" t="s">
        <v>66</v>
      </c>
      <c r="P544" s="14">
        <v>2.14</v>
      </c>
      <c r="Q544" s="14">
        <v>0.92</v>
      </c>
      <c r="R544" s="24">
        <v>1.19</v>
      </c>
      <c r="S544" s="18">
        <v>2.64</v>
      </c>
      <c r="T544" s="18">
        <v>2.4900000000000002</v>
      </c>
      <c r="U544" s="18">
        <v>2.14</v>
      </c>
      <c r="V544" s="18">
        <v>2.16</v>
      </c>
      <c r="W544" s="18">
        <v>2.15</v>
      </c>
      <c r="X544" s="14" t="s">
        <v>66</v>
      </c>
      <c r="CM544" s="2"/>
    </row>
    <row r="545" spans="1:91" x14ac:dyDescent="0.2">
      <c r="A545" s="2">
        <v>35242</v>
      </c>
      <c r="B545" s="5">
        <f t="shared" si="116"/>
        <v>6</v>
      </c>
      <c r="C545" s="1" t="s">
        <v>50</v>
      </c>
      <c r="D545" s="14">
        <v>1.1000000000000001</v>
      </c>
      <c r="E545" s="14">
        <v>0.94</v>
      </c>
      <c r="F545" s="21">
        <v>1.18</v>
      </c>
      <c r="G545" s="7" t="s">
        <v>66</v>
      </c>
      <c r="H545" s="14">
        <v>2.11</v>
      </c>
      <c r="I545" s="14">
        <v>2.63</v>
      </c>
      <c r="J545" s="14" t="s">
        <v>66</v>
      </c>
      <c r="K545" s="14">
        <v>1.17</v>
      </c>
      <c r="L545" s="14">
        <v>1.04</v>
      </c>
      <c r="M545" s="14" t="s">
        <v>66</v>
      </c>
      <c r="N545" s="21">
        <v>1.1299999999999999</v>
      </c>
      <c r="O545" s="14" t="s">
        <v>66</v>
      </c>
      <c r="P545" s="14">
        <v>2.17</v>
      </c>
      <c r="Q545" s="14">
        <v>0.93</v>
      </c>
      <c r="R545" s="24">
        <v>1.19</v>
      </c>
      <c r="S545" s="18">
        <v>2.63</v>
      </c>
      <c r="T545" s="18">
        <v>2.52</v>
      </c>
      <c r="U545" s="18">
        <v>2.1800000000000002</v>
      </c>
      <c r="V545" s="18">
        <v>2.1800000000000002</v>
      </c>
      <c r="W545" s="18">
        <v>2.1800000000000002</v>
      </c>
      <c r="X545" s="14" t="s">
        <v>66</v>
      </c>
      <c r="CM545" s="2"/>
    </row>
    <row r="546" spans="1:91" x14ac:dyDescent="0.2">
      <c r="A546" s="2">
        <v>35243</v>
      </c>
      <c r="B546" s="5">
        <f t="shared" si="116"/>
        <v>6</v>
      </c>
      <c r="C546" s="1" t="s">
        <v>51</v>
      </c>
      <c r="D546" s="14">
        <v>1.1000000000000001</v>
      </c>
      <c r="E546" s="14">
        <v>0.94</v>
      </c>
      <c r="F546" s="21">
        <v>1.18</v>
      </c>
      <c r="G546" s="7" t="s">
        <v>66</v>
      </c>
      <c r="H546" s="14">
        <v>2.13</v>
      </c>
      <c r="I546" s="14">
        <v>2.67</v>
      </c>
      <c r="J546" s="14" t="s">
        <v>66</v>
      </c>
      <c r="K546" s="14">
        <v>1.17</v>
      </c>
      <c r="L546" s="14">
        <v>1.04</v>
      </c>
      <c r="M546" s="14" t="s">
        <v>66</v>
      </c>
      <c r="N546" s="21">
        <v>1.1000000000000001</v>
      </c>
      <c r="O546" s="14" t="s">
        <v>66</v>
      </c>
      <c r="P546" s="14">
        <v>2.21</v>
      </c>
      <c r="Q546" s="14">
        <v>0.94</v>
      </c>
      <c r="R546" s="24">
        <v>1.19</v>
      </c>
      <c r="S546" s="18">
        <v>2.63</v>
      </c>
      <c r="T546" s="18">
        <v>2.57</v>
      </c>
      <c r="U546" s="18">
        <v>2.21</v>
      </c>
      <c r="V546" s="18">
        <v>2.2000000000000002</v>
      </c>
      <c r="W546" s="18">
        <v>2.21</v>
      </c>
      <c r="X546" s="14" t="s">
        <v>66</v>
      </c>
      <c r="CM546" s="2"/>
    </row>
    <row r="547" spans="1:91" x14ac:dyDescent="0.2">
      <c r="A547" s="2">
        <v>35244</v>
      </c>
      <c r="B547" s="5">
        <f t="shared" si="116"/>
        <v>6</v>
      </c>
      <c r="C547" s="1" t="s">
        <v>45</v>
      </c>
      <c r="D547" s="14">
        <v>1.1200000000000001</v>
      </c>
      <c r="E547" s="14">
        <v>0.93</v>
      </c>
      <c r="F547" s="21">
        <v>1.18</v>
      </c>
      <c r="G547" s="7" t="s">
        <v>66</v>
      </c>
      <c r="H547" s="14">
        <v>2.1800000000000002</v>
      </c>
      <c r="I547" s="14">
        <v>2.78</v>
      </c>
      <c r="J547" s="14" t="s">
        <v>66</v>
      </c>
      <c r="K547" s="14">
        <v>1.1000000000000001</v>
      </c>
      <c r="L547" s="14">
        <v>1.05</v>
      </c>
      <c r="M547" s="14" t="s">
        <v>66</v>
      </c>
      <c r="N547" s="21">
        <v>1.1000000000000001</v>
      </c>
      <c r="O547" s="14" t="s">
        <v>66</v>
      </c>
      <c r="P547" s="14">
        <v>2.2599999999999998</v>
      </c>
      <c r="Q547" s="14">
        <v>0.93</v>
      </c>
      <c r="R547" s="24">
        <v>1.07</v>
      </c>
      <c r="S547" s="18">
        <v>2.67</v>
      </c>
      <c r="T547" s="18">
        <v>2.71</v>
      </c>
      <c r="U547" s="18">
        <v>2.25</v>
      </c>
      <c r="V547" s="18">
        <v>2.2000000000000002</v>
      </c>
      <c r="W547" s="18">
        <v>2.25</v>
      </c>
      <c r="X547" s="14" t="s">
        <v>66</v>
      </c>
      <c r="CM547" s="2"/>
    </row>
    <row r="548" spans="1:91" x14ac:dyDescent="0.2">
      <c r="A548" s="2">
        <v>35245</v>
      </c>
      <c r="B548" s="5">
        <f t="shared" si="116"/>
        <v>6</v>
      </c>
      <c r="C548" s="1" t="s">
        <v>46</v>
      </c>
      <c r="D548" s="14">
        <v>1.1000000000000001</v>
      </c>
      <c r="E548" s="14">
        <v>0.93</v>
      </c>
      <c r="F548" s="21">
        <v>1.18</v>
      </c>
      <c r="G548" s="7" t="s">
        <v>66</v>
      </c>
      <c r="H548" s="14">
        <v>2.1800000000000002</v>
      </c>
      <c r="I548" s="14">
        <v>2.78</v>
      </c>
      <c r="J548" s="14" t="s">
        <v>66</v>
      </c>
      <c r="K548" s="14">
        <v>1.1000000000000001</v>
      </c>
      <c r="L548" s="14">
        <v>1.05</v>
      </c>
      <c r="M548" s="14" t="s">
        <v>66</v>
      </c>
      <c r="N548" s="21">
        <v>1.1000000000000001</v>
      </c>
      <c r="O548" s="14" t="s">
        <v>66</v>
      </c>
      <c r="P548" s="14">
        <v>2.2599999999999998</v>
      </c>
      <c r="Q548" s="14">
        <v>0.93</v>
      </c>
      <c r="R548" s="24">
        <v>1.07</v>
      </c>
      <c r="S548" s="18">
        <v>2.67</v>
      </c>
      <c r="T548" s="18">
        <v>2.71</v>
      </c>
      <c r="U548" s="18">
        <v>2.25</v>
      </c>
      <c r="V548" s="18">
        <v>2.2000000000000002</v>
      </c>
      <c r="W548" s="18">
        <v>2.25</v>
      </c>
      <c r="X548" s="14" t="s">
        <v>66</v>
      </c>
      <c r="CM548" s="2"/>
    </row>
    <row r="549" spans="1:91" x14ac:dyDescent="0.2">
      <c r="A549" s="2">
        <v>35246</v>
      </c>
      <c r="B549" s="5">
        <f t="shared" si="116"/>
        <v>6</v>
      </c>
      <c r="C549" s="1" t="s">
        <v>47</v>
      </c>
      <c r="D549" s="14">
        <v>1.1000000000000001</v>
      </c>
      <c r="E549" s="14">
        <v>0.93</v>
      </c>
      <c r="F549" s="21">
        <v>1.18</v>
      </c>
      <c r="G549" s="7" t="s">
        <v>66</v>
      </c>
      <c r="H549" s="14">
        <v>2.1800000000000002</v>
      </c>
      <c r="I549" s="14">
        <v>2.78</v>
      </c>
      <c r="J549" s="14" t="s">
        <v>66</v>
      </c>
      <c r="K549" s="14">
        <v>1.1000000000000001</v>
      </c>
      <c r="L549" s="14">
        <v>1.05</v>
      </c>
      <c r="M549" s="14" t="s">
        <v>66</v>
      </c>
      <c r="N549" s="21">
        <v>1.1000000000000001</v>
      </c>
      <c r="O549" s="14" t="s">
        <v>66</v>
      </c>
      <c r="P549" s="14">
        <v>2.2599999999999998</v>
      </c>
      <c r="Q549" s="14">
        <v>0.93</v>
      </c>
      <c r="R549" s="24">
        <v>1.07</v>
      </c>
      <c r="S549" s="18">
        <v>2.67</v>
      </c>
      <c r="T549" s="18">
        <v>2.71</v>
      </c>
      <c r="U549" s="18">
        <v>2.25</v>
      </c>
      <c r="V549" s="18">
        <v>2.2000000000000002</v>
      </c>
      <c r="W549" s="18">
        <v>2.25</v>
      </c>
      <c r="X549" s="14" t="s">
        <v>66</v>
      </c>
      <c r="CM549" s="2"/>
    </row>
    <row r="550" spans="1:91" x14ac:dyDescent="0.2">
      <c r="A550" s="2">
        <v>35247</v>
      </c>
      <c r="B550" s="5">
        <f t="shared" si="116"/>
        <v>7</v>
      </c>
      <c r="C550" s="1" t="s">
        <v>48</v>
      </c>
      <c r="D550" s="14">
        <v>1.1000000000000001</v>
      </c>
      <c r="E550" s="14">
        <v>0.96</v>
      </c>
      <c r="F550" s="21">
        <v>1.1850000000000001</v>
      </c>
      <c r="G550" s="7" t="s">
        <v>66</v>
      </c>
      <c r="H550" s="14">
        <v>2.165</v>
      </c>
      <c r="I550" s="14">
        <v>2.68</v>
      </c>
      <c r="J550" s="14" t="s">
        <v>66</v>
      </c>
      <c r="K550" s="14">
        <v>1.08</v>
      </c>
      <c r="L550" s="14">
        <v>1.03</v>
      </c>
      <c r="M550" s="14" t="s">
        <v>66</v>
      </c>
      <c r="N550" s="21">
        <v>1.1299999999999999</v>
      </c>
      <c r="O550" s="14" t="s">
        <v>66</v>
      </c>
      <c r="P550" s="14">
        <v>2.2599999999999998</v>
      </c>
      <c r="Q550" s="14">
        <v>0.92500000000000004</v>
      </c>
      <c r="R550" s="24">
        <v>1.1299999999999999</v>
      </c>
      <c r="S550" s="18">
        <v>2.645</v>
      </c>
      <c r="T550" s="18">
        <v>2.5950000000000002</v>
      </c>
      <c r="U550" s="18">
        <v>2.2400000000000002</v>
      </c>
      <c r="V550" s="18">
        <v>2.2050000000000001</v>
      </c>
      <c r="W550" s="18">
        <v>2.2349999999999999</v>
      </c>
      <c r="X550" s="14" t="s">
        <v>66</v>
      </c>
      <c r="CM550" s="2"/>
    </row>
    <row r="551" spans="1:91" x14ac:dyDescent="0.2">
      <c r="A551" s="2">
        <v>35248</v>
      </c>
      <c r="B551" s="5">
        <f t="shared" si="116"/>
        <v>7</v>
      </c>
      <c r="C551" s="1" t="s">
        <v>49</v>
      </c>
      <c r="D551" s="14">
        <v>1.08</v>
      </c>
      <c r="E551" s="14">
        <v>0.93</v>
      </c>
      <c r="F551" s="21">
        <v>1.1850000000000001</v>
      </c>
      <c r="G551" s="7" t="s">
        <v>66</v>
      </c>
      <c r="H551" s="14">
        <v>2.1749999999999998</v>
      </c>
      <c r="I551" s="14">
        <v>2.66</v>
      </c>
      <c r="J551" s="14" t="s">
        <v>66</v>
      </c>
      <c r="K551" s="14">
        <v>1.07</v>
      </c>
      <c r="L551" s="14">
        <v>1.0349999999999999</v>
      </c>
      <c r="M551" s="14" t="s">
        <v>66</v>
      </c>
      <c r="N551" s="21">
        <v>1.105</v>
      </c>
      <c r="O551" s="14" t="s">
        <v>66</v>
      </c>
      <c r="P551" s="14">
        <v>2.25</v>
      </c>
      <c r="Q551" s="14">
        <v>0.96</v>
      </c>
      <c r="R551" s="24">
        <v>1.1000000000000001</v>
      </c>
      <c r="S551" s="18">
        <v>2.71</v>
      </c>
      <c r="T551" s="18">
        <v>2.5950000000000002</v>
      </c>
      <c r="U551" s="18">
        <v>2.25</v>
      </c>
      <c r="V551" s="18">
        <v>2.2200000000000002</v>
      </c>
      <c r="W551" s="18">
        <v>2.2400000000000002</v>
      </c>
      <c r="X551" s="14" t="s">
        <v>66</v>
      </c>
      <c r="CM551" s="2"/>
    </row>
    <row r="552" spans="1:91" x14ac:dyDescent="0.2">
      <c r="A552" s="2">
        <v>35249</v>
      </c>
      <c r="B552" s="5">
        <f t="shared" si="116"/>
        <v>7</v>
      </c>
      <c r="C552" s="1" t="s">
        <v>50</v>
      </c>
      <c r="D552" s="14">
        <v>1.0900000000000001</v>
      </c>
      <c r="E552" s="14">
        <v>0.94</v>
      </c>
      <c r="F552" s="21">
        <v>1.1850000000000001</v>
      </c>
      <c r="G552" s="7" t="s">
        <v>66</v>
      </c>
      <c r="H552" s="14">
        <v>2.21</v>
      </c>
      <c r="I552" s="14">
        <v>2.65</v>
      </c>
      <c r="J552" s="14" t="s">
        <v>66</v>
      </c>
      <c r="K552" s="14">
        <v>1.04</v>
      </c>
      <c r="L552" s="14">
        <v>1.01</v>
      </c>
      <c r="M552" s="14" t="s">
        <v>66</v>
      </c>
      <c r="N552" s="21">
        <v>1.1299999999999999</v>
      </c>
      <c r="O552" s="14" t="s">
        <v>66</v>
      </c>
      <c r="P552" s="14">
        <v>2.2349999999999999</v>
      </c>
      <c r="Q552" s="14">
        <v>0.97</v>
      </c>
      <c r="R552" s="24">
        <v>1.08</v>
      </c>
      <c r="S552" s="18">
        <v>2.71</v>
      </c>
      <c r="T552" s="18">
        <v>2.62</v>
      </c>
      <c r="U552" s="18">
        <v>2.2450000000000001</v>
      </c>
      <c r="V552" s="18">
        <v>2.21</v>
      </c>
      <c r="W552" s="18">
        <v>2.2400000000000002</v>
      </c>
      <c r="X552" s="14" t="s">
        <v>66</v>
      </c>
      <c r="CM552" s="2"/>
    </row>
    <row r="553" spans="1:91" x14ac:dyDescent="0.2">
      <c r="A553" s="2">
        <v>35250</v>
      </c>
      <c r="B553" s="5">
        <f t="shared" si="116"/>
        <v>7</v>
      </c>
      <c r="C553" s="1" t="s">
        <v>51</v>
      </c>
      <c r="D553" s="14">
        <v>1.095</v>
      </c>
      <c r="E553" s="14" t="s">
        <v>66</v>
      </c>
      <c r="F553" s="21" t="s">
        <v>66</v>
      </c>
      <c r="G553" s="7" t="s">
        <v>66</v>
      </c>
      <c r="H553" s="14" t="s">
        <v>66</v>
      </c>
      <c r="I553" s="14" t="s">
        <v>66</v>
      </c>
      <c r="J553" s="14" t="s">
        <v>66</v>
      </c>
      <c r="K553" s="14" t="s">
        <v>66</v>
      </c>
      <c r="L553" s="14" t="s">
        <v>66</v>
      </c>
      <c r="M553" s="14" t="s">
        <v>66</v>
      </c>
      <c r="N553" s="21" t="s">
        <v>66</v>
      </c>
      <c r="O553" s="14" t="s">
        <v>66</v>
      </c>
      <c r="P553" s="14" t="s">
        <v>66</v>
      </c>
      <c r="Q553" s="14" t="s">
        <v>66</v>
      </c>
      <c r="R553" s="24" t="s">
        <v>66</v>
      </c>
      <c r="S553" s="18">
        <v>2.69</v>
      </c>
      <c r="T553" s="18" t="s">
        <v>66</v>
      </c>
      <c r="U553" s="18" t="s">
        <v>66</v>
      </c>
      <c r="V553" s="18" t="s">
        <v>66</v>
      </c>
      <c r="W553" s="18" t="s">
        <v>66</v>
      </c>
      <c r="X553" s="14" t="s">
        <v>66</v>
      </c>
      <c r="CM553" s="2"/>
    </row>
    <row r="554" spans="1:91" x14ac:dyDescent="0.2">
      <c r="A554" s="2">
        <v>35251</v>
      </c>
      <c r="B554" s="5">
        <f t="shared" si="116"/>
        <v>7</v>
      </c>
      <c r="C554" s="1" t="s">
        <v>45</v>
      </c>
      <c r="D554" s="14">
        <v>1.095</v>
      </c>
      <c r="E554" s="14">
        <v>0.95</v>
      </c>
      <c r="F554" s="21">
        <v>1.1850000000000001</v>
      </c>
      <c r="G554" s="7" t="s">
        <v>66</v>
      </c>
      <c r="H554" s="14">
        <v>2.1549999999999998</v>
      </c>
      <c r="I554" s="14">
        <v>2.65</v>
      </c>
      <c r="J554" s="14" t="s">
        <v>66</v>
      </c>
      <c r="K554" s="14">
        <v>1.04</v>
      </c>
      <c r="L554" s="14">
        <v>1.01</v>
      </c>
      <c r="M554" s="14" t="s">
        <v>66</v>
      </c>
      <c r="N554" s="21">
        <v>1.115</v>
      </c>
      <c r="O554" s="14" t="s">
        <v>66</v>
      </c>
      <c r="P554" s="14">
        <v>2.2450000000000001</v>
      </c>
      <c r="Q554" s="14">
        <v>0.97</v>
      </c>
      <c r="R554" s="24">
        <v>1.08</v>
      </c>
      <c r="S554" s="18">
        <v>2.69</v>
      </c>
      <c r="T554" s="18">
        <v>2.62</v>
      </c>
      <c r="U554" s="18">
        <v>2.2450000000000001</v>
      </c>
      <c r="V554" s="18">
        <v>2.21</v>
      </c>
      <c r="W554" s="18">
        <v>2.2400000000000002</v>
      </c>
      <c r="X554" s="14" t="s">
        <v>66</v>
      </c>
      <c r="CM554" s="2"/>
    </row>
    <row r="555" spans="1:91" x14ac:dyDescent="0.2">
      <c r="A555" s="2">
        <v>35252</v>
      </c>
      <c r="B555" s="5">
        <f t="shared" si="116"/>
        <v>7</v>
      </c>
      <c r="C555" s="1" t="s">
        <v>46</v>
      </c>
      <c r="D555" s="14">
        <v>1.1299999999999999</v>
      </c>
      <c r="E555" s="14">
        <v>0.95</v>
      </c>
      <c r="F555" s="21">
        <v>1.1850000000000001</v>
      </c>
      <c r="G555" s="7" t="s">
        <v>66</v>
      </c>
      <c r="H555" s="14">
        <v>2.1549999999999998</v>
      </c>
      <c r="I555" s="14">
        <v>2.65</v>
      </c>
      <c r="J555" s="14" t="s">
        <v>66</v>
      </c>
      <c r="K555" s="14">
        <v>1.04</v>
      </c>
      <c r="L555" s="14">
        <v>1.01</v>
      </c>
      <c r="M555" s="14" t="s">
        <v>66</v>
      </c>
      <c r="N555" s="21">
        <v>1.115</v>
      </c>
      <c r="O555" s="14" t="s">
        <v>66</v>
      </c>
      <c r="P555" s="14">
        <v>2.2450000000000001</v>
      </c>
      <c r="Q555" s="14">
        <v>0.97</v>
      </c>
      <c r="R555" s="24">
        <v>1.08</v>
      </c>
      <c r="S555" s="18">
        <v>2.69</v>
      </c>
      <c r="T555" s="18">
        <v>2.62</v>
      </c>
      <c r="U555" s="18">
        <v>2.2450000000000001</v>
      </c>
      <c r="V555" s="18">
        <v>2.21</v>
      </c>
      <c r="W555" s="18">
        <v>2.2400000000000002</v>
      </c>
      <c r="X555" s="14" t="s">
        <v>66</v>
      </c>
      <c r="CM555" s="2"/>
    </row>
    <row r="556" spans="1:91" x14ac:dyDescent="0.2">
      <c r="A556" s="2">
        <v>35253</v>
      </c>
      <c r="B556" s="5">
        <f t="shared" si="116"/>
        <v>7</v>
      </c>
      <c r="C556" s="1" t="s">
        <v>47</v>
      </c>
      <c r="D556" s="14">
        <v>1.1299999999999999</v>
      </c>
      <c r="E556" s="14">
        <v>0.95</v>
      </c>
      <c r="F556" s="21">
        <v>1.1850000000000001</v>
      </c>
      <c r="G556" s="7" t="s">
        <v>66</v>
      </c>
      <c r="H556" s="14">
        <v>2.1549999999999998</v>
      </c>
      <c r="I556" s="14">
        <v>2.65</v>
      </c>
      <c r="J556" s="14" t="s">
        <v>66</v>
      </c>
      <c r="K556" s="14">
        <v>1.04</v>
      </c>
      <c r="L556" s="14">
        <v>1.01</v>
      </c>
      <c r="M556" s="14" t="s">
        <v>66</v>
      </c>
      <c r="N556" s="21">
        <v>1.115</v>
      </c>
      <c r="O556" s="14" t="s">
        <v>66</v>
      </c>
      <c r="P556" s="14">
        <v>2.2450000000000001</v>
      </c>
      <c r="Q556" s="14">
        <v>0.97</v>
      </c>
      <c r="R556" s="24">
        <v>1.08</v>
      </c>
      <c r="S556" s="18">
        <v>2.69</v>
      </c>
      <c r="T556" s="18">
        <v>2.62</v>
      </c>
      <c r="U556" s="18">
        <v>2.2450000000000001</v>
      </c>
      <c r="V556" s="18">
        <v>2.21</v>
      </c>
      <c r="W556" s="18">
        <v>2.2400000000000002</v>
      </c>
      <c r="X556" s="14" t="s">
        <v>66</v>
      </c>
      <c r="CM556" s="2"/>
    </row>
    <row r="557" spans="1:91" x14ac:dyDescent="0.2">
      <c r="A557" s="2">
        <v>35254</v>
      </c>
      <c r="B557" s="5">
        <f t="shared" si="116"/>
        <v>7</v>
      </c>
      <c r="C557" s="1" t="s">
        <v>48</v>
      </c>
      <c r="D557" s="14">
        <v>1.1299999999999999</v>
      </c>
      <c r="E557" s="14">
        <v>0.95</v>
      </c>
      <c r="F557" s="21">
        <v>1.075</v>
      </c>
      <c r="G557" s="7" t="s">
        <v>66</v>
      </c>
      <c r="H557" s="14">
        <v>2.19</v>
      </c>
      <c r="I557" s="14">
        <v>2.73</v>
      </c>
      <c r="J557" s="14" t="s">
        <v>66</v>
      </c>
      <c r="K557" s="14">
        <v>1.1100000000000001</v>
      </c>
      <c r="L557" s="14">
        <v>1.0549999999999999</v>
      </c>
      <c r="M557" s="14" t="s">
        <v>66</v>
      </c>
      <c r="N557" s="21">
        <v>1.08</v>
      </c>
      <c r="O557" s="14" t="s">
        <v>66</v>
      </c>
      <c r="P557" s="14">
        <v>2.27</v>
      </c>
      <c r="Q557" s="14">
        <v>0.94499999999999995</v>
      </c>
      <c r="R557" s="24">
        <v>1.0649999999999999</v>
      </c>
      <c r="S557" s="18">
        <v>2.69</v>
      </c>
      <c r="T557" s="18">
        <v>2.6749999999999998</v>
      </c>
      <c r="U557" s="18">
        <v>2.2650000000000001</v>
      </c>
      <c r="V557" s="18">
        <v>2.2450000000000001</v>
      </c>
      <c r="W557" s="18">
        <v>2.27</v>
      </c>
      <c r="X557" s="14" t="s">
        <v>66</v>
      </c>
      <c r="CM557" s="2"/>
    </row>
    <row r="558" spans="1:91" x14ac:dyDescent="0.2">
      <c r="A558" s="2">
        <v>35255</v>
      </c>
      <c r="B558" s="5">
        <f t="shared" si="116"/>
        <v>7</v>
      </c>
      <c r="C558" s="1" t="s">
        <v>49</v>
      </c>
      <c r="D558" s="14">
        <v>1.1299999999999999</v>
      </c>
      <c r="E558" s="14">
        <v>0.96499999999999997</v>
      </c>
      <c r="F558" s="21">
        <v>1.08</v>
      </c>
      <c r="G558" s="7" t="s">
        <v>66</v>
      </c>
      <c r="H558" s="14">
        <v>2.17</v>
      </c>
      <c r="I558" s="14">
        <v>2.64</v>
      </c>
      <c r="J558" s="14" t="s">
        <v>66</v>
      </c>
      <c r="K558" s="14">
        <v>1.1299999999999999</v>
      </c>
      <c r="L558" s="14">
        <v>1.21</v>
      </c>
      <c r="M558" s="14" t="s">
        <v>66</v>
      </c>
      <c r="N558" s="21">
        <v>1.1100000000000001</v>
      </c>
      <c r="O558" s="14" t="s">
        <v>66</v>
      </c>
      <c r="P558" s="14">
        <v>2.25</v>
      </c>
      <c r="Q558" s="14">
        <v>0.98</v>
      </c>
      <c r="R558" s="24">
        <v>1.1299999999999999</v>
      </c>
      <c r="S558" s="18">
        <v>2.77</v>
      </c>
      <c r="T558" s="18">
        <v>2.605</v>
      </c>
      <c r="U558" s="18">
        <v>2.25</v>
      </c>
      <c r="V558" s="18">
        <v>2.2250000000000001</v>
      </c>
      <c r="W558" s="18">
        <v>2.2400000000000002</v>
      </c>
      <c r="X558" s="14" t="s">
        <v>66</v>
      </c>
      <c r="CM558" s="2"/>
    </row>
    <row r="559" spans="1:91" x14ac:dyDescent="0.2">
      <c r="A559" s="2">
        <v>35256</v>
      </c>
      <c r="B559" s="5">
        <f t="shared" si="116"/>
        <v>7</v>
      </c>
      <c r="C559" s="1" t="s">
        <v>50</v>
      </c>
      <c r="D559" s="14">
        <v>1.1599999999999999</v>
      </c>
      <c r="E559" s="14">
        <v>0.95</v>
      </c>
      <c r="F559" s="21">
        <v>1.085</v>
      </c>
      <c r="G559" s="7" t="s">
        <v>66</v>
      </c>
      <c r="H559" s="14">
        <v>2.145</v>
      </c>
      <c r="I559" s="14">
        <v>2.625</v>
      </c>
      <c r="J559" s="14" t="s">
        <v>66</v>
      </c>
      <c r="K559" s="14">
        <v>1.125</v>
      </c>
      <c r="L559" s="14">
        <v>1.2150000000000001</v>
      </c>
      <c r="M559" s="14" t="s">
        <v>66</v>
      </c>
      <c r="N559" s="21">
        <v>1.1100000000000001</v>
      </c>
      <c r="O559" s="14" t="s">
        <v>66</v>
      </c>
      <c r="P559" s="14">
        <v>2.2149999999999999</v>
      </c>
      <c r="Q559" s="14">
        <v>0.98</v>
      </c>
      <c r="R559" s="24">
        <v>1.155</v>
      </c>
      <c r="S559" s="18">
        <v>2.72</v>
      </c>
      <c r="T559" s="18">
        <v>2.57</v>
      </c>
      <c r="U559" s="18">
        <v>2.2200000000000002</v>
      </c>
      <c r="V559" s="18">
        <v>2.21</v>
      </c>
      <c r="W559" s="18">
        <v>2.23</v>
      </c>
      <c r="X559" s="14" t="s">
        <v>66</v>
      </c>
      <c r="CM559" s="2"/>
    </row>
    <row r="560" spans="1:91" x14ac:dyDescent="0.2">
      <c r="A560" s="2">
        <v>35257</v>
      </c>
      <c r="B560" s="5">
        <f t="shared" si="116"/>
        <v>7</v>
      </c>
      <c r="C560" s="1" t="s">
        <v>51</v>
      </c>
      <c r="D560" s="14">
        <v>1.21</v>
      </c>
      <c r="E560" s="14">
        <v>0.96</v>
      </c>
      <c r="F560" s="21">
        <v>1.1000000000000001</v>
      </c>
      <c r="G560" s="7" t="s">
        <v>66</v>
      </c>
      <c r="H560" s="14">
        <v>2.12</v>
      </c>
      <c r="I560" s="14">
        <v>2.605</v>
      </c>
      <c r="J560" s="14" t="s">
        <v>66</v>
      </c>
      <c r="K560" s="14">
        <v>1.1499999999999999</v>
      </c>
      <c r="L560" s="14">
        <v>1.24</v>
      </c>
      <c r="M560" s="14" t="s">
        <v>66</v>
      </c>
      <c r="N560" s="21">
        <v>1.1499999999999999</v>
      </c>
      <c r="O560" s="14" t="s">
        <v>66</v>
      </c>
      <c r="P560" s="14">
        <v>2.19</v>
      </c>
      <c r="Q560" s="14">
        <v>0.96499999999999997</v>
      </c>
      <c r="R560" s="24">
        <v>1.155</v>
      </c>
      <c r="S560" s="18">
        <v>2.665</v>
      </c>
      <c r="T560" s="18">
        <v>2.5499999999999998</v>
      </c>
      <c r="U560" s="18">
        <v>2.2050000000000001</v>
      </c>
      <c r="V560" s="18">
        <v>2.21</v>
      </c>
      <c r="W560" s="18">
        <v>2.2149999999999999</v>
      </c>
      <c r="X560" s="14" t="s">
        <v>66</v>
      </c>
      <c r="CM560" s="2"/>
    </row>
    <row r="561" spans="1:91" x14ac:dyDescent="0.2">
      <c r="A561" s="2">
        <v>35258</v>
      </c>
      <c r="B561" s="5">
        <f t="shared" si="116"/>
        <v>7</v>
      </c>
      <c r="C561" s="1" t="s">
        <v>45</v>
      </c>
      <c r="D561" s="14">
        <v>1.2</v>
      </c>
      <c r="E561" s="14">
        <v>0.94499999999999995</v>
      </c>
      <c r="F561" s="21">
        <v>1.1000000000000001</v>
      </c>
      <c r="G561" s="7" t="s">
        <v>66</v>
      </c>
      <c r="H561" s="14">
        <v>2.0499999999999998</v>
      </c>
      <c r="I561" s="14">
        <v>2.57</v>
      </c>
      <c r="J561" s="14" t="s">
        <v>66</v>
      </c>
      <c r="K561" s="14">
        <v>1.1499999999999999</v>
      </c>
      <c r="L561" s="14">
        <v>1.17</v>
      </c>
      <c r="M561" s="14" t="s">
        <v>66</v>
      </c>
      <c r="N561" s="21">
        <v>1.1299999999999999</v>
      </c>
      <c r="O561" s="14" t="s">
        <v>66</v>
      </c>
      <c r="P561" s="14">
        <v>2.1349999999999998</v>
      </c>
      <c r="Q561" s="14">
        <v>1</v>
      </c>
      <c r="R561" s="24">
        <v>1.155</v>
      </c>
      <c r="S561" s="18">
        <v>2.625</v>
      </c>
      <c r="T561" s="18">
        <v>2.4950000000000001</v>
      </c>
      <c r="U561" s="18">
        <v>2.16</v>
      </c>
      <c r="V561" s="18">
        <v>2.1800000000000002</v>
      </c>
      <c r="W561" s="18">
        <v>2.1749999999999998</v>
      </c>
      <c r="X561" s="14" t="s">
        <v>66</v>
      </c>
      <c r="CM561" s="2"/>
    </row>
    <row r="562" spans="1:91" x14ac:dyDescent="0.2">
      <c r="A562" s="2">
        <v>35259</v>
      </c>
      <c r="B562" s="5">
        <f t="shared" si="116"/>
        <v>7</v>
      </c>
      <c r="C562" s="1" t="s">
        <v>46</v>
      </c>
      <c r="D562" s="14">
        <v>1.2</v>
      </c>
      <c r="E562" s="14">
        <v>0.94499999999999995</v>
      </c>
      <c r="F562" s="21">
        <v>1.1000000000000001</v>
      </c>
      <c r="G562" s="7" t="s">
        <v>66</v>
      </c>
      <c r="H562" s="14">
        <v>2.0499999999999998</v>
      </c>
      <c r="I562" s="14">
        <v>2.57</v>
      </c>
      <c r="J562" s="14" t="s">
        <v>66</v>
      </c>
      <c r="K562" s="14">
        <v>1.1499999999999999</v>
      </c>
      <c r="L562" s="14">
        <v>1.17</v>
      </c>
      <c r="M562" s="14" t="s">
        <v>66</v>
      </c>
      <c r="N562" s="21">
        <v>1.1299999999999999</v>
      </c>
      <c r="O562" s="14" t="s">
        <v>66</v>
      </c>
      <c r="P562" s="14">
        <v>2.1349999999999998</v>
      </c>
      <c r="Q562" s="14">
        <v>1</v>
      </c>
      <c r="R562" s="24">
        <v>1.155</v>
      </c>
      <c r="S562" s="18">
        <v>2.61</v>
      </c>
      <c r="T562" s="18">
        <v>2.4950000000000001</v>
      </c>
      <c r="U562" s="18">
        <v>2.16</v>
      </c>
      <c r="V562" s="18">
        <v>2.1800000000000002</v>
      </c>
      <c r="W562" s="18">
        <v>2.1749999999999998</v>
      </c>
      <c r="X562" s="14" t="s">
        <v>66</v>
      </c>
      <c r="CM562" s="2"/>
    </row>
    <row r="563" spans="1:91" x14ac:dyDescent="0.2">
      <c r="A563" s="2">
        <v>35260</v>
      </c>
      <c r="B563" s="5">
        <f t="shared" si="116"/>
        <v>7</v>
      </c>
      <c r="C563" s="1" t="s">
        <v>47</v>
      </c>
      <c r="D563" s="14">
        <v>1.2</v>
      </c>
      <c r="E563" s="14">
        <v>0.94499999999999995</v>
      </c>
      <c r="F563" s="21">
        <v>1.1000000000000001</v>
      </c>
      <c r="G563" s="7" t="s">
        <v>66</v>
      </c>
      <c r="H563" s="14">
        <v>2.0499999999999998</v>
      </c>
      <c r="I563" s="14">
        <v>2.57</v>
      </c>
      <c r="J563" s="14" t="s">
        <v>66</v>
      </c>
      <c r="K563" s="14">
        <v>1.1499999999999999</v>
      </c>
      <c r="L563" s="14">
        <v>1.17</v>
      </c>
      <c r="M563" s="14" t="s">
        <v>66</v>
      </c>
      <c r="N563" s="21">
        <v>1.1299999999999999</v>
      </c>
      <c r="O563" s="14" t="s">
        <v>66</v>
      </c>
      <c r="P563" s="14">
        <v>2.1349999999999998</v>
      </c>
      <c r="Q563" s="14">
        <v>1</v>
      </c>
      <c r="R563" s="24">
        <v>1.155</v>
      </c>
      <c r="S563" s="18">
        <v>2.61</v>
      </c>
      <c r="T563" s="18">
        <v>2.4950000000000001</v>
      </c>
      <c r="U563" s="18">
        <v>2.16</v>
      </c>
      <c r="V563" s="18">
        <v>2.1800000000000002</v>
      </c>
      <c r="W563" s="18">
        <v>2.1749999999999998</v>
      </c>
      <c r="X563" s="14" t="s">
        <v>66</v>
      </c>
      <c r="CM563" s="2"/>
    </row>
    <row r="564" spans="1:91" x14ac:dyDescent="0.2">
      <c r="A564" s="2">
        <v>35261</v>
      </c>
      <c r="B564" s="5">
        <f t="shared" si="116"/>
        <v>7</v>
      </c>
      <c r="C564" s="1" t="s">
        <v>48</v>
      </c>
      <c r="D564" s="14">
        <v>1.2</v>
      </c>
      <c r="E564" s="14">
        <v>0.94</v>
      </c>
      <c r="F564" s="21">
        <v>1.1000000000000001</v>
      </c>
      <c r="G564" s="7" t="s">
        <v>66</v>
      </c>
      <c r="H564" s="14">
        <v>2.11</v>
      </c>
      <c r="I564" s="14">
        <v>2.62</v>
      </c>
      <c r="J564" s="14" t="s">
        <v>66</v>
      </c>
      <c r="K564" s="14">
        <v>1.165</v>
      </c>
      <c r="L564" s="14">
        <v>1.145</v>
      </c>
      <c r="M564" s="14" t="s">
        <v>66</v>
      </c>
      <c r="N564" s="21">
        <v>1.1399999999999999</v>
      </c>
      <c r="O564" s="14" t="s">
        <v>66</v>
      </c>
      <c r="P564" s="14">
        <v>2.19</v>
      </c>
      <c r="Q564" s="14">
        <v>0.99</v>
      </c>
      <c r="R564" s="24">
        <v>1.1599999999999999</v>
      </c>
      <c r="S564" s="18">
        <v>2.61</v>
      </c>
      <c r="T564" s="18">
        <v>2.56</v>
      </c>
      <c r="U564" s="18">
        <v>2.165</v>
      </c>
      <c r="V564" s="18">
        <v>2.21</v>
      </c>
      <c r="W564" s="18">
        <v>2.1949999999999998</v>
      </c>
      <c r="X564" s="14" t="s">
        <v>66</v>
      </c>
      <c r="CM564" s="2"/>
    </row>
    <row r="565" spans="1:91" x14ac:dyDescent="0.2">
      <c r="A565" s="2">
        <v>35262</v>
      </c>
      <c r="B565" s="5">
        <f t="shared" si="116"/>
        <v>7</v>
      </c>
      <c r="C565" s="1" t="s">
        <v>49</v>
      </c>
      <c r="D565" s="14">
        <v>1.2050000000000001</v>
      </c>
      <c r="E565" s="14">
        <v>0.94</v>
      </c>
      <c r="F565" s="21">
        <v>1.0900000000000001</v>
      </c>
      <c r="G565" s="7" t="s">
        <v>66</v>
      </c>
      <c r="H565" s="14">
        <v>2.16</v>
      </c>
      <c r="I565" s="14">
        <v>2.65</v>
      </c>
      <c r="J565" s="14" t="s">
        <v>66</v>
      </c>
      <c r="K565" s="14">
        <v>1.175</v>
      </c>
      <c r="L565" s="14">
        <v>1.1299999999999999</v>
      </c>
      <c r="M565" s="14" t="s">
        <v>66</v>
      </c>
      <c r="N565" s="21">
        <v>1.1399999999999999</v>
      </c>
      <c r="O565" s="14" t="s">
        <v>66</v>
      </c>
      <c r="P565" s="14">
        <v>2.25</v>
      </c>
      <c r="Q565" s="14">
        <v>1.0049999999999999</v>
      </c>
      <c r="R565" s="24">
        <v>1.17</v>
      </c>
      <c r="S565" s="18">
        <v>2.585</v>
      </c>
      <c r="T565" s="18">
        <v>2.59</v>
      </c>
      <c r="U565" s="18">
        <v>2.21</v>
      </c>
      <c r="V565" s="18">
        <v>2.23</v>
      </c>
      <c r="W565" s="18">
        <v>2.2400000000000002</v>
      </c>
      <c r="X565" s="14" t="s">
        <v>66</v>
      </c>
      <c r="CM565" s="2"/>
    </row>
    <row r="566" spans="1:91" x14ac:dyDescent="0.2">
      <c r="A566" s="2">
        <v>35263</v>
      </c>
      <c r="B566" s="5">
        <f t="shared" si="116"/>
        <v>7</v>
      </c>
      <c r="C566" s="1" t="s">
        <v>50</v>
      </c>
      <c r="D566" s="14">
        <v>1.2050000000000001</v>
      </c>
      <c r="E566" s="14">
        <v>0.95499999999999996</v>
      </c>
      <c r="F566" s="21">
        <v>1.1000000000000001</v>
      </c>
      <c r="G566" s="7" t="s">
        <v>66</v>
      </c>
      <c r="H566" s="14">
        <v>2.1749999999999998</v>
      </c>
      <c r="I566" s="14">
        <v>2.645</v>
      </c>
      <c r="J566" s="14" t="s">
        <v>66</v>
      </c>
      <c r="K566" s="14">
        <v>1.175</v>
      </c>
      <c r="L566" s="14">
        <v>1.115</v>
      </c>
      <c r="M566" s="14" t="s">
        <v>66</v>
      </c>
      <c r="N566" s="21">
        <v>1.165</v>
      </c>
      <c r="O566" s="14" t="s">
        <v>66</v>
      </c>
      <c r="P566" s="14">
        <v>2.2650000000000001</v>
      </c>
      <c r="Q566" s="14">
        <v>1.0249999999999999</v>
      </c>
      <c r="R566" s="24">
        <v>1.155</v>
      </c>
      <c r="S566" s="18">
        <v>2.66</v>
      </c>
      <c r="T566" s="18">
        <v>2.5649999999999999</v>
      </c>
      <c r="U566" s="18">
        <v>2.2799999999999998</v>
      </c>
      <c r="V566" s="18">
        <v>2.2599999999999998</v>
      </c>
      <c r="W566" s="18">
        <v>2.27</v>
      </c>
      <c r="X566" s="14" t="s">
        <v>66</v>
      </c>
      <c r="CM566" s="2"/>
    </row>
    <row r="567" spans="1:91" x14ac:dyDescent="0.2">
      <c r="A567" s="2">
        <v>35264</v>
      </c>
      <c r="B567" s="5">
        <f t="shared" si="116"/>
        <v>7</v>
      </c>
      <c r="C567" s="1" t="s">
        <v>51</v>
      </c>
      <c r="D567" s="14">
        <v>1.2649999999999999</v>
      </c>
      <c r="E567" s="14">
        <v>0.96499999999999997</v>
      </c>
      <c r="F567" s="21">
        <v>1.1000000000000001</v>
      </c>
      <c r="G567" s="7" t="s">
        <v>66</v>
      </c>
      <c r="H567" s="14">
        <v>2.1549999999999998</v>
      </c>
      <c r="I567" s="14">
        <v>2.56</v>
      </c>
      <c r="J567" s="14" t="s">
        <v>66</v>
      </c>
      <c r="K567" s="14">
        <v>1.145</v>
      </c>
      <c r="L567" s="14">
        <v>1.135</v>
      </c>
      <c r="M567" s="14" t="s">
        <v>66</v>
      </c>
      <c r="N567" s="21">
        <v>1.165</v>
      </c>
      <c r="O567" s="14" t="s">
        <v>66</v>
      </c>
      <c r="P567" s="14">
        <v>2.2450000000000001</v>
      </c>
      <c r="Q567" s="14">
        <v>1.01</v>
      </c>
      <c r="R567" s="24">
        <v>1.155</v>
      </c>
      <c r="S567" s="18">
        <v>2.7</v>
      </c>
      <c r="T567" s="18">
        <v>2.4700000000000002</v>
      </c>
      <c r="U567" s="18">
        <v>2.2349999999999999</v>
      </c>
      <c r="V567" s="18">
        <v>2.2450000000000001</v>
      </c>
      <c r="W567" s="18">
        <v>2.2549999999999999</v>
      </c>
      <c r="X567" s="14" t="s">
        <v>66</v>
      </c>
      <c r="CM567" s="2"/>
    </row>
    <row r="568" spans="1:91" x14ac:dyDescent="0.2">
      <c r="A568" s="2">
        <v>35265</v>
      </c>
      <c r="B568" s="5">
        <f t="shared" si="116"/>
        <v>7</v>
      </c>
      <c r="C568" s="1" t="s">
        <v>45</v>
      </c>
      <c r="D568" s="14">
        <v>1.21</v>
      </c>
      <c r="E568" s="14">
        <v>0.95</v>
      </c>
      <c r="F568" s="21">
        <v>1.1000000000000001</v>
      </c>
      <c r="G568" s="7" t="s">
        <v>66</v>
      </c>
      <c r="H568" s="14">
        <v>2.11</v>
      </c>
      <c r="I568" s="14">
        <v>2.4300000000000002</v>
      </c>
      <c r="J568" s="14" t="s">
        <v>66</v>
      </c>
      <c r="K568" s="14">
        <v>1.135</v>
      </c>
      <c r="L568" s="14">
        <v>1.135</v>
      </c>
      <c r="M568" s="14" t="s">
        <v>66</v>
      </c>
      <c r="N568" s="21">
        <v>1.1399999999999999</v>
      </c>
      <c r="O568" s="14" t="s">
        <v>66</v>
      </c>
      <c r="P568" s="14">
        <v>2.1749999999999998</v>
      </c>
      <c r="Q568" s="14">
        <v>0.97499999999999998</v>
      </c>
      <c r="R568" s="24">
        <v>1.155</v>
      </c>
      <c r="S568" s="18">
        <v>2.6349999999999998</v>
      </c>
      <c r="T568" s="18">
        <v>2.355</v>
      </c>
      <c r="U568" s="18">
        <v>2.1749999999999998</v>
      </c>
      <c r="V568" s="18">
        <v>2.19</v>
      </c>
      <c r="W568" s="18">
        <v>2.2000000000000002</v>
      </c>
      <c r="X568" s="14" t="s">
        <v>66</v>
      </c>
      <c r="CM568" s="2"/>
    </row>
    <row r="569" spans="1:91" x14ac:dyDescent="0.2">
      <c r="A569" s="2">
        <v>35266</v>
      </c>
      <c r="B569" s="5">
        <f t="shared" si="116"/>
        <v>7</v>
      </c>
      <c r="C569" s="1" t="s">
        <v>46</v>
      </c>
      <c r="D569" s="14">
        <v>1.18</v>
      </c>
      <c r="E569" s="14">
        <v>0.95</v>
      </c>
      <c r="F569" s="21">
        <v>1.1000000000000001</v>
      </c>
      <c r="G569" s="7" t="s">
        <v>66</v>
      </c>
      <c r="H569" s="14">
        <v>2.11</v>
      </c>
      <c r="I569" s="14">
        <v>2.4300000000000002</v>
      </c>
      <c r="J569" s="14" t="s">
        <v>66</v>
      </c>
      <c r="K569" s="14">
        <v>1.135</v>
      </c>
      <c r="L569" s="14">
        <v>1.135</v>
      </c>
      <c r="M569" s="14" t="s">
        <v>66</v>
      </c>
      <c r="N569" s="21">
        <v>1.1399999999999999</v>
      </c>
      <c r="O569" s="14" t="s">
        <v>66</v>
      </c>
      <c r="P569" s="14">
        <v>2.1749999999999998</v>
      </c>
      <c r="Q569" s="14">
        <v>0.97499999999999998</v>
      </c>
      <c r="R569" s="24">
        <v>1.155</v>
      </c>
      <c r="S569" s="18">
        <v>2.4550000000000001</v>
      </c>
      <c r="T569" s="18">
        <v>2.355</v>
      </c>
      <c r="U569" s="18">
        <v>2.1749999999999998</v>
      </c>
      <c r="V569" s="18">
        <v>2.19</v>
      </c>
      <c r="W569" s="18">
        <v>2.2000000000000002</v>
      </c>
      <c r="X569" s="14" t="s">
        <v>66</v>
      </c>
      <c r="CM569" s="2"/>
    </row>
    <row r="570" spans="1:91" x14ac:dyDescent="0.2">
      <c r="A570" s="2">
        <v>35267</v>
      </c>
      <c r="B570" s="5">
        <f t="shared" si="116"/>
        <v>7</v>
      </c>
      <c r="C570" s="1" t="s">
        <v>47</v>
      </c>
      <c r="D570" s="14">
        <v>1.18</v>
      </c>
      <c r="E570" s="14">
        <v>0.95</v>
      </c>
      <c r="F570" s="21">
        <v>1.1000000000000001</v>
      </c>
      <c r="G570" s="7" t="s">
        <v>66</v>
      </c>
      <c r="H570" s="14">
        <v>2.11</v>
      </c>
      <c r="I570" s="14">
        <v>2.4300000000000002</v>
      </c>
      <c r="J570" s="14" t="s">
        <v>66</v>
      </c>
      <c r="K570" s="14">
        <v>1.135</v>
      </c>
      <c r="L570" s="14">
        <v>1.135</v>
      </c>
      <c r="M570" s="14" t="s">
        <v>66</v>
      </c>
      <c r="N570" s="21">
        <v>1.1399999999999999</v>
      </c>
      <c r="O570" s="14" t="s">
        <v>66</v>
      </c>
      <c r="P570" s="14">
        <v>2.1749999999999998</v>
      </c>
      <c r="Q570" s="14">
        <v>0.97499999999999998</v>
      </c>
      <c r="R570" s="24">
        <v>1.155</v>
      </c>
      <c r="S570" s="18">
        <v>2.4550000000000001</v>
      </c>
      <c r="T570" s="18">
        <v>2.355</v>
      </c>
      <c r="U570" s="18">
        <v>2.1749999999999998</v>
      </c>
      <c r="V570" s="18">
        <v>2.19</v>
      </c>
      <c r="W570" s="18">
        <v>2.2000000000000002</v>
      </c>
      <c r="X570" s="14" t="s">
        <v>66</v>
      </c>
      <c r="CM570" s="2"/>
    </row>
    <row r="571" spans="1:91" x14ac:dyDescent="0.2">
      <c r="A571" s="2">
        <v>35268</v>
      </c>
      <c r="B571" s="5">
        <f t="shared" si="116"/>
        <v>7</v>
      </c>
      <c r="C571" s="1" t="s">
        <v>48</v>
      </c>
      <c r="D571" s="14">
        <v>1.18</v>
      </c>
      <c r="E571" s="14">
        <v>0.95499999999999996</v>
      </c>
      <c r="F571" s="21">
        <v>1.1299999999999999</v>
      </c>
      <c r="G571" s="7" t="s">
        <v>66</v>
      </c>
      <c r="H571" s="14">
        <v>2.0499999999999998</v>
      </c>
      <c r="I571" s="14">
        <v>2.3250000000000002</v>
      </c>
      <c r="J571" s="14" t="s">
        <v>66</v>
      </c>
      <c r="K571" s="14">
        <v>1.135</v>
      </c>
      <c r="L571" s="14">
        <v>1.135</v>
      </c>
      <c r="M571" s="14" t="s">
        <v>66</v>
      </c>
      <c r="N571" s="21">
        <v>1.145</v>
      </c>
      <c r="O571" s="14" t="s">
        <v>66</v>
      </c>
      <c r="P571" s="14">
        <v>2.145</v>
      </c>
      <c r="Q571" s="14">
        <v>0.98</v>
      </c>
      <c r="R571" s="24">
        <v>1.1499999999999999</v>
      </c>
      <c r="S571" s="18">
        <v>2.4550000000000001</v>
      </c>
      <c r="T571" s="18">
        <v>2.2149999999999999</v>
      </c>
      <c r="U571" s="18">
        <v>2.14</v>
      </c>
      <c r="V571" s="18">
        <v>2.14</v>
      </c>
      <c r="W571" s="18">
        <v>2.15</v>
      </c>
      <c r="X571" s="14" t="s">
        <v>66</v>
      </c>
      <c r="CM571" s="2"/>
    </row>
    <row r="572" spans="1:91" x14ac:dyDescent="0.2">
      <c r="A572" s="2">
        <v>35269</v>
      </c>
      <c r="B572" s="5">
        <f t="shared" si="116"/>
        <v>7</v>
      </c>
      <c r="C572" s="1" t="s">
        <v>49</v>
      </c>
      <c r="D572" s="14">
        <v>1.175</v>
      </c>
      <c r="E572" s="14">
        <v>0.95499999999999996</v>
      </c>
      <c r="F572" s="21">
        <v>1.1299999999999999</v>
      </c>
      <c r="G572" s="7" t="s">
        <v>66</v>
      </c>
      <c r="H572" s="14">
        <v>2.0950000000000002</v>
      </c>
      <c r="I572" s="14">
        <v>2.3250000000000002</v>
      </c>
      <c r="J572" s="14" t="s">
        <v>66</v>
      </c>
      <c r="K572" s="14">
        <v>1.1399999999999999</v>
      </c>
      <c r="L572" s="14">
        <v>1.135</v>
      </c>
      <c r="M572" s="14" t="s">
        <v>66</v>
      </c>
      <c r="N572" s="21">
        <v>1.1499999999999999</v>
      </c>
      <c r="O572" s="14" t="s">
        <v>66</v>
      </c>
      <c r="P572" s="14">
        <v>2.1800000000000002</v>
      </c>
      <c r="Q572" s="14">
        <v>1</v>
      </c>
      <c r="R572" s="24">
        <v>1.1599999999999999</v>
      </c>
      <c r="S572" s="18">
        <v>2.395</v>
      </c>
      <c r="T572" s="18">
        <v>2.27</v>
      </c>
      <c r="U572" s="18">
        <v>2.1349999999999998</v>
      </c>
      <c r="V572" s="18">
        <v>2.16</v>
      </c>
      <c r="W572" s="18">
        <v>2.17</v>
      </c>
      <c r="X572" s="14" t="s">
        <v>66</v>
      </c>
      <c r="CM572" s="2"/>
    </row>
    <row r="573" spans="1:91" x14ac:dyDescent="0.2">
      <c r="A573" s="2">
        <v>35270</v>
      </c>
      <c r="B573" s="5">
        <f t="shared" si="116"/>
        <v>7</v>
      </c>
      <c r="C573" s="1" t="s">
        <v>50</v>
      </c>
      <c r="D573" s="14">
        <v>1.2050000000000001</v>
      </c>
      <c r="E573" s="14">
        <v>0.95</v>
      </c>
      <c r="F573" s="21">
        <v>1.1299999999999999</v>
      </c>
      <c r="G573" s="7" t="s">
        <v>66</v>
      </c>
      <c r="H573" s="14">
        <v>2.16</v>
      </c>
      <c r="I573" s="14">
        <v>2.4900000000000002</v>
      </c>
      <c r="J573" s="14" t="s">
        <v>66</v>
      </c>
      <c r="K573" s="14">
        <v>1.1599999999999999</v>
      </c>
      <c r="L573" s="14">
        <v>1.17</v>
      </c>
      <c r="M573" s="14" t="s">
        <v>66</v>
      </c>
      <c r="N573" s="21">
        <v>1.155</v>
      </c>
      <c r="O573" s="14" t="s">
        <v>66</v>
      </c>
      <c r="P573" s="14">
        <v>2.25</v>
      </c>
      <c r="Q573" s="14">
        <v>1.01</v>
      </c>
      <c r="R573" s="24">
        <v>1.1950000000000001</v>
      </c>
      <c r="S573" s="18">
        <v>2.3199999999999998</v>
      </c>
      <c r="T573" s="18">
        <v>2.38</v>
      </c>
      <c r="U573" s="18">
        <v>2.1850000000000001</v>
      </c>
      <c r="V573" s="18">
        <v>2.19</v>
      </c>
      <c r="W573" s="18">
        <v>2.2050000000000001</v>
      </c>
      <c r="X573" s="14" t="s">
        <v>66</v>
      </c>
      <c r="CM573" s="2"/>
    </row>
    <row r="574" spans="1:91" x14ac:dyDescent="0.2">
      <c r="A574" s="2">
        <v>35271</v>
      </c>
      <c r="B574" s="5">
        <f t="shared" si="116"/>
        <v>7</v>
      </c>
      <c r="C574" s="1" t="s">
        <v>51</v>
      </c>
      <c r="D574" s="14">
        <v>1.2</v>
      </c>
      <c r="E574" s="14">
        <v>0.96</v>
      </c>
      <c r="F574" s="21">
        <v>1.1299999999999999</v>
      </c>
      <c r="G574" s="7" t="s">
        <v>66</v>
      </c>
      <c r="H574" s="14" t="s">
        <v>66</v>
      </c>
      <c r="I574" s="14">
        <v>2.4500000000000002</v>
      </c>
      <c r="J574" s="14" t="s">
        <v>66</v>
      </c>
      <c r="K574" s="14">
        <v>1.1850000000000001</v>
      </c>
      <c r="L574" s="14">
        <v>1.175</v>
      </c>
      <c r="M574" s="14" t="s">
        <v>66</v>
      </c>
      <c r="N574" s="21">
        <v>1.175</v>
      </c>
      <c r="O574" s="14" t="s">
        <v>66</v>
      </c>
      <c r="P574" s="14">
        <v>2.2050000000000001</v>
      </c>
      <c r="Q574" s="14">
        <v>1.0049999999999999</v>
      </c>
      <c r="R574" s="24">
        <v>1.2</v>
      </c>
      <c r="S574" s="18">
        <v>2.4900000000000002</v>
      </c>
      <c r="T574" s="18">
        <v>2.2850000000000001</v>
      </c>
      <c r="U574" s="18">
        <v>2.17</v>
      </c>
      <c r="V574" s="18">
        <v>2.165</v>
      </c>
      <c r="W574" s="18">
        <v>2.19</v>
      </c>
      <c r="X574" s="14" t="s">
        <v>66</v>
      </c>
      <c r="CM574" s="2"/>
    </row>
    <row r="575" spans="1:91" x14ac:dyDescent="0.2">
      <c r="A575" s="2">
        <v>35272</v>
      </c>
      <c r="B575" s="5">
        <f t="shared" si="116"/>
        <v>7</v>
      </c>
      <c r="C575" s="1" t="s">
        <v>45</v>
      </c>
      <c r="D575" s="14">
        <v>1.18</v>
      </c>
      <c r="E575" s="14">
        <v>0.98</v>
      </c>
      <c r="F575" s="21">
        <v>1.1299999999999999</v>
      </c>
      <c r="G575" s="7" t="s">
        <v>66</v>
      </c>
      <c r="H575" s="14">
        <v>2.0350000000000001</v>
      </c>
      <c r="I575" s="14">
        <v>2.2549999999999999</v>
      </c>
      <c r="J575" s="14" t="s">
        <v>66</v>
      </c>
      <c r="K575" s="14">
        <v>1.1950000000000001</v>
      </c>
      <c r="L575" s="14">
        <v>1.22</v>
      </c>
      <c r="M575" s="14" t="s">
        <v>66</v>
      </c>
      <c r="N575" s="21">
        <v>1.175</v>
      </c>
      <c r="O575" s="14" t="s">
        <v>66</v>
      </c>
      <c r="P575" s="14">
        <v>2.0750000000000002</v>
      </c>
      <c r="Q575" s="14">
        <v>1.0049999999999999</v>
      </c>
      <c r="R575" s="24">
        <v>1.2</v>
      </c>
      <c r="S575" s="18">
        <v>2.41</v>
      </c>
      <c r="T575" s="18">
        <v>2.13</v>
      </c>
      <c r="U575" s="18">
        <v>2.125</v>
      </c>
      <c r="V575" s="18">
        <v>2.105</v>
      </c>
      <c r="W575" s="18">
        <v>2.1349999999999998</v>
      </c>
      <c r="X575" s="14" t="s">
        <v>66</v>
      </c>
      <c r="CM575" s="2"/>
    </row>
    <row r="576" spans="1:91" x14ac:dyDescent="0.2">
      <c r="A576" s="2">
        <v>35273</v>
      </c>
      <c r="B576" s="5">
        <f t="shared" si="116"/>
        <v>7</v>
      </c>
      <c r="C576" s="1" t="s">
        <v>46</v>
      </c>
      <c r="D576" s="14">
        <v>1.145</v>
      </c>
      <c r="E576" s="14">
        <v>0.98</v>
      </c>
      <c r="F576" s="21">
        <v>1.1299999999999999</v>
      </c>
      <c r="G576" s="7" t="s">
        <v>66</v>
      </c>
      <c r="H576" s="14">
        <v>2.0350000000000001</v>
      </c>
      <c r="I576" s="14">
        <v>2.2549999999999999</v>
      </c>
      <c r="J576" s="14" t="s">
        <v>66</v>
      </c>
      <c r="K576" s="14">
        <v>1.1950000000000001</v>
      </c>
      <c r="L576" s="14">
        <v>1.22</v>
      </c>
      <c r="M576" s="14" t="s">
        <v>66</v>
      </c>
      <c r="N576" s="21">
        <v>1.175</v>
      </c>
      <c r="O576" s="14" t="s">
        <v>66</v>
      </c>
      <c r="P576" s="14">
        <v>2.0750000000000002</v>
      </c>
      <c r="Q576" s="14">
        <v>1.0049999999999999</v>
      </c>
      <c r="R576" s="24">
        <v>1.2</v>
      </c>
      <c r="S576" s="18">
        <v>2.2850000000000001</v>
      </c>
      <c r="T576" s="18">
        <v>2.13</v>
      </c>
      <c r="U576" s="18">
        <v>2.125</v>
      </c>
      <c r="V576" s="18">
        <v>2.105</v>
      </c>
      <c r="W576" s="18">
        <v>2.1349999999999998</v>
      </c>
      <c r="X576" s="14" t="s">
        <v>66</v>
      </c>
      <c r="CM576" s="2"/>
    </row>
    <row r="577" spans="1:91" x14ac:dyDescent="0.2">
      <c r="A577" s="2">
        <v>35274</v>
      </c>
      <c r="B577" s="5">
        <f t="shared" si="116"/>
        <v>7</v>
      </c>
      <c r="C577" s="1" t="s">
        <v>47</v>
      </c>
      <c r="D577" s="14">
        <v>1.145</v>
      </c>
      <c r="E577" s="14">
        <v>0.98</v>
      </c>
      <c r="F577" s="21">
        <v>1.1299999999999999</v>
      </c>
      <c r="G577" s="7" t="s">
        <v>66</v>
      </c>
      <c r="H577" s="14">
        <v>2.0350000000000001</v>
      </c>
      <c r="I577" s="14">
        <v>2.2549999999999999</v>
      </c>
      <c r="J577" s="14" t="s">
        <v>66</v>
      </c>
      <c r="K577" s="14">
        <v>1.1950000000000001</v>
      </c>
      <c r="L577" s="14">
        <v>1.22</v>
      </c>
      <c r="M577" s="14" t="s">
        <v>66</v>
      </c>
      <c r="N577" s="21">
        <v>1.175</v>
      </c>
      <c r="O577" s="14" t="s">
        <v>66</v>
      </c>
      <c r="P577" s="14">
        <v>2.0750000000000002</v>
      </c>
      <c r="Q577" s="14">
        <v>1.0049999999999999</v>
      </c>
      <c r="R577" s="24">
        <v>1.2</v>
      </c>
      <c r="S577" s="18">
        <v>2.2850000000000001</v>
      </c>
      <c r="T577" s="18">
        <v>2.13</v>
      </c>
      <c r="U577" s="18">
        <v>2.125</v>
      </c>
      <c r="V577" s="18">
        <v>2.105</v>
      </c>
      <c r="W577" s="18">
        <v>2.1349999999999998</v>
      </c>
      <c r="X577" s="14" t="s">
        <v>66</v>
      </c>
      <c r="CM577" s="2"/>
    </row>
    <row r="578" spans="1:91" x14ac:dyDescent="0.2">
      <c r="A578" s="2">
        <v>35275</v>
      </c>
      <c r="B578" s="5">
        <f t="shared" si="116"/>
        <v>7</v>
      </c>
      <c r="C578" s="1" t="s">
        <v>48</v>
      </c>
      <c r="D578" s="14">
        <v>1.145</v>
      </c>
      <c r="E578" s="14">
        <v>0.94499999999999995</v>
      </c>
      <c r="F578" s="21">
        <v>1.1299999999999999</v>
      </c>
      <c r="G578" s="7" t="s">
        <v>66</v>
      </c>
      <c r="H578" s="14">
        <v>1.9550000000000001</v>
      </c>
      <c r="I578" s="14">
        <v>2.1150000000000002</v>
      </c>
      <c r="J578" s="14" t="s">
        <v>66</v>
      </c>
      <c r="K578" s="14">
        <v>1.21</v>
      </c>
      <c r="L578" s="14">
        <v>1.22</v>
      </c>
      <c r="M578" s="14" t="s">
        <v>66</v>
      </c>
      <c r="N578" s="21">
        <v>1.175</v>
      </c>
      <c r="O578" s="14" t="s">
        <v>66</v>
      </c>
      <c r="P578" s="14">
        <v>1.9750000000000001</v>
      </c>
      <c r="Q578" s="14">
        <v>0.97499999999999998</v>
      </c>
      <c r="R578" s="24">
        <v>1.2</v>
      </c>
      <c r="S578" s="18">
        <v>2.2850000000000001</v>
      </c>
      <c r="T578" s="18">
        <v>1.9850000000000001</v>
      </c>
      <c r="U578" s="18">
        <v>1.98</v>
      </c>
      <c r="V578" s="18">
        <v>2</v>
      </c>
      <c r="W578" s="18">
        <v>1.9850000000000001</v>
      </c>
      <c r="X578" s="14" t="s">
        <v>66</v>
      </c>
      <c r="CM578" s="2"/>
    </row>
    <row r="579" spans="1:91" x14ac:dyDescent="0.2">
      <c r="A579" s="2">
        <v>35276</v>
      </c>
      <c r="B579" s="5">
        <f t="shared" ref="B579:B642" si="117">IF(A579&lt;&gt;"",MONTH(A579),0)</f>
        <v>7</v>
      </c>
      <c r="C579" s="1" t="s">
        <v>49</v>
      </c>
      <c r="D579" s="14">
        <v>1.1399999999999999</v>
      </c>
      <c r="E579" s="14">
        <v>0.95499999999999996</v>
      </c>
      <c r="F579" s="21">
        <v>1.1299999999999999</v>
      </c>
      <c r="G579" s="7" t="s">
        <v>66</v>
      </c>
      <c r="H579" s="14">
        <v>1.97</v>
      </c>
      <c r="I579" s="14">
        <v>2.0649999999999999</v>
      </c>
      <c r="J579" s="14" t="s">
        <v>66</v>
      </c>
      <c r="K579" s="14">
        <v>1.2150000000000001</v>
      </c>
      <c r="L579" s="14">
        <v>1.2350000000000001</v>
      </c>
      <c r="M579" s="14" t="s">
        <v>66</v>
      </c>
      <c r="N579" s="21">
        <v>1.175</v>
      </c>
      <c r="O579" s="14" t="s">
        <v>66</v>
      </c>
      <c r="P579" s="14">
        <v>2.02</v>
      </c>
      <c r="Q579" s="14">
        <v>0.97499999999999998</v>
      </c>
      <c r="R579" s="24">
        <v>1.2</v>
      </c>
      <c r="S579" s="18">
        <v>2.1549999999999998</v>
      </c>
      <c r="T579" s="18">
        <v>1.9950000000000001</v>
      </c>
      <c r="U579" s="18">
        <v>1.9950000000000001</v>
      </c>
      <c r="V579" s="18">
        <v>2</v>
      </c>
      <c r="W579" s="18">
        <v>1.9850000000000001</v>
      </c>
      <c r="X579" s="14" t="s">
        <v>66</v>
      </c>
      <c r="CM579" s="2"/>
    </row>
    <row r="580" spans="1:91" x14ac:dyDescent="0.2">
      <c r="A580" s="2">
        <v>35277</v>
      </c>
      <c r="B580" s="5">
        <f t="shared" si="117"/>
        <v>7</v>
      </c>
      <c r="C580" s="1" t="s">
        <v>50</v>
      </c>
      <c r="D580" s="14">
        <v>1.165</v>
      </c>
      <c r="E580" s="14">
        <v>1.03</v>
      </c>
      <c r="F580" s="21">
        <v>1.21</v>
      </c>
      <c r="G580" s="7" t="s">
        <v>66</v>
      </c>
      <c r="H580" s="14">
        <v>2.0099999999999998</v>
      </c>
      <c r="I580" s="14">
        <v>2.19</v>
      </c>
      <c r="J580" s="14" t="s">
        <v>66</v>
      </c>
      <c r="K580" s="14">
        <v>1.22</v>
      </c>
      <c r="L580" s="14">
        <v>1.25</v>
      </c>
      <c r="M580" s="14" t="s">
        <v>66</v>
      </c>
      <c r="N580" s="21">
        <v>1.19</v>
      </c>
      <c r="O580" s="14" t="s">
        <v>66</v>
      </c>
      <c r="P580" s="14">
        <v>2</v>
      </c>
      <c r="Q580" s="14">
        <v>1.0049999999999999</v>
      </c>
      <c r="R580" s="24">
        <v>1.2450000000000001</v>
      </c>
      <c r="S580" s="18">
        <v>2.0449999999999999</v>
      </c>
      <c r="T580" s="18">
        <v>2.0750000000000002</v>
      </c>
      <c r="U580" s="18">
        <v>2.1150000000000002</v>
      </c>
      <c r="V580" s="18">
        <v>2.0299999999999998</v>
      </c>
      <c r="W580" s="18">
        <v>2.0649999999999999</v>
      </c>
      <c r="X580" s="14" t="s">
        <v>66</v>
      </c>
      <c r="CM580" s="2"/>
    </row>
    <row r="581" spans="1:91" x14ac:dyDescent="0.2">
      <c r="A581" s="2">
        <v>35278</v>
      </c>
      <c r="B581" s="5">
        <f t="shared" si="117"/>
        <v>8</v>
      </c>
      <c r="C581" s="1" t="s">
        <v>51</v>
      </c>
      <c r="D581" s="14">
        <v>1.1950000000000001</v>
      </c>
      <c r="E581" s="14">
        <v>1.02</v>
      </c>
      <c r="F581" s="21">
        <v>2.1800000000000002</v>
      </c>
      <c r="G581" s="7" t="s">
        <v>66</v>
      </c>
      <c r="H581" s="14" t="s">
        <v>66</v>
      </c>
      <c r="I581" s="14">
        <v>2.1850000000000001</v>
      </c>
      <c r="J581" s="14" t="s">
        <v>66</v>
      </c>
      <c r="K581" s="14">
        <v>1.25</v>
      </c>
      <c r="L581" s="14">
        <v>1.2250000000000001</v>
      </c>
      <c r="M581" s="14" t="s">
        <v>66</v>
      </c>
      <c r="N581" s="21">
        <v>1.19</v>
      </c>
      <c r="O581" s="14" t="s">
        <v>66</v>
      </c>
      <c r="P581" s="14">
        <v>2.0750000000000002</v>
      </c>
      <c r="Q581" s="14">
        <v>1</v>
      </c>
      <c r="R581" s="24">
        <v>1.2450000000000001</v>
      </c>
      <c r="S581" s="18">
        <v>2.335</v>
      </c>
      <c r="T581" s="18">
        <v>2.14</v>
      </c>
      <c r="U581" s="18">
        <v>2.0750000000000002</v>
      </c>
      <c r="V581" s="18">
        <v>2.06</v>
      </c>
      <c r="W581" s="18">
        <v>2.08</v>
      </c>
      <c r="X581" s="14" t="s">
        <v>66</v>
      </c>
      <c r="CM581" s="2"/>
    </row>
    <row r="582" spans="1:91" x14ac:dyDescent="0.2">
      <c r="A582" s="2">
        <v>35279</v>
      </c>
      <c r="B582" s="5">
        <f t="shared" si="117"/>
        <v>8</v>
      </c>
      <c r="C582" s="1" t="s">
        <v>45</v>
      </c>
      <c r="D582" s="14">
        <v>1.1599999999999999</v>
      </c>
      <c r="E582" s="14">
        <v>1.03</v>
      </c>
      <c r="F582" s="21">
        <v>2.19</v>
      </c>
      <c r="G582" s="7" t="s">
        <v>66</v>
      </c>
      <c r="H582" s="14">
        <v>2.0499999999999998</v>
      </c>
      <c r="I582" s="14">
        <v>2.21</v>
      </c>
      <c r="J582" s="14" t="s">
        <v>66</v>
      </c>
      <c r="K582" s="14">
        <v>1.26</v>
      </c>
      <c r="L582" s="14">
        <v>1.25</v>
      </c>
      <c r="M582" s="14" t="s">
        <v>66</v>
      </c>
      <c r="N582" s="21">
        <v>1.21</v>
      </c>
      <c r="O582" s="14" t="s">
        <v>66</v>
      </c>
      <c r="P582" s="14">
        <v>2.1</v>
      </c>
      <c r="Q582" s="14">
        <v>1.01</v>
      </c>
      <c r="R582" s="24">
        <v>1.27</v>
      </c>
      <c r="S582" s="18">
        <v>2.2400000000000002</v>
      </c>
      <c r="T582" s="18">
        <v>2.1800000000000002</v>
      </c>
      <c r="U582" s="18">
        <v>2.1</v>
      </c>
      <c r="V582" s="18">
        <v>2.08</v>
      </c>
      <c r="W582" s="18">
        <v>2.1</v>
      </c>
      <c r="X582" s="14" t="s">
        <v>66</v>
      </c>
      <c r="CM582" s="2"/>
    </row>
    <row r="583" spans="1:91" x14ac:dyDescent="0.2">
      <c r="A583" s="2">
        <v>35280</v>
      </c>
      <c r="B583" s="5">
        <f t="shared" si="117"/>
        <v>8</v>
      </c>
      <c r="C583" s="1" t="s">
        <v>46</v>
      </c>
      <c r="D583" s="14">
        <v>1.0900000000000001</v>
      </c>
      <c r="E583" s="14">
        <v>1.0149999999999999</v>
      </c>
      <c r="F583" s="21">
        <v>1.175</v>
      </c>
      <c r="G583" s="7" t="s">
        <v>66</v>
      </c>
      <c r="H583" s="14">
        <v>2.0049999999999999</v>
      </c>
      <c r="I583" s="14">
        <v>2.145</v>
      </c>
      <c r="J583" s="14" t="s">
        <v>66</v>
      </c>
      <c r="K583" s="14">
        <v>1.2150000000000001</v>
      </c>
      <c r="L583" s="14">
        <v>1.2050000000000001</v>
      </c>
      <c r="M583" s="14" t="s">
        <v>66</v>
      </c>
      <c r="N583" s="21">
        <v>1.2350000000000001</v>
      </c>
      <c r="O583" s="14" t="s">
        <v>66</v>
      </c>
      <c r="P583" s="14">
        <v>2.04</v>
      </c>
      <c r="Q583" s="14">
        <v>0.995</v>
      </c>
      <c r="R583" s="24">
        <v>1.2450000000000001</v>
      </c>
      <c r="S583" s="18">
        <v>2.2050000000000001</v>
      </c>
      <c r="T583" s="18">
        <v>2.105</v>
      </c>
      <c r="U583" s="18">
        <v>2</v>
      </c>
      <c r="V583" s="18">
        <v>2.0150000000000001</v>
      </c>
      <c r="W583" s="18">
        <v>2.0249999999999999</v>
      </c>
      <c r="X583" s="14" t="s">
        <v>66</v>
      </c>
      <c r="CM583" s="2"/>
    </row>
    <row r="584" spans="1:91" x14ac:dyDescent="0.2">
      <c r="A584" s="2">
        <v>35281</v>
      </c>
      <c r="B584" s="5">
        <f t="shared" si="117"/>
        <v>8</v>
      </c>
      <c r="C584" s="1" t="s">
        <v>47</v>
      </c>
      <c r="D584" s="14">
        <v>1.0900000000000001</v>
      </c>
      <c r="E584" s="14">
        <v>1.0149999999999999</v>
      </c>
      <c r="F584" s="21">
        <v>1.175</v>
      </c>
      <c r="G584" s="7" t="s">
        <v>66</v>
      </c>
      <c r="H584" s="14">
        <v>2.0049999999999999</v>
      </c>
      <c r="I584" s="14">
        <v>2.145</v>
      </c>
      <c r="J584" s="14" t="s">
        <v>66</v>
      </c>
      <c r="K584" s="14">
        <v>1.2150000000000001</v>
      </c>
      <c r="L584" s="14">
        <v>1.2050000000000001</v>
      </c>
      <c r="M584" s="14" t="s">
        <v>66</v>
      </c>
      <c r="N584" s="21">
        <v>1.2350000000000001</v>
      </c>
      <c r="O584" s="14" t="s">
        <v>66</v>
      </c>
      <c r="P584" s="14">
        <v>2.04</v>
      </c>
      <c r="Q584" s="14">
        <v>0.995</v>
      </c>
      <c r="R584" s="24">
        <v>1.2450000000000001</v>
      </c>
      <c r="S584" s="18">
        <v>2.2050000000000001</v>
      </c>
      <c r="T584" s="18">
        <v>2.105</v>
      </c>
      <c r="U584" s="18">
        <v>2</v>
      </c>
      <c r="V584" s="18">
        <v>2.0150000000000001</v>
      </c>
      <c r="W584" s="18">
        <v>2.0249999999999999</v>
      </c>
      <c r="X584" s="14" t="s">
        <v>66</v>
      </c>
      <c r="CM584" s="2"/>
    </row>
    <row r="585" spans="1:91" x14ac:dyDescent="0.2">
      <c r="A585" s="2">
        <v>35282</v>
      </c>
      <c r="B585" s="5">
        <f t="shared" si="117"/>
        <v>8</v>
      </c>
      <c r="C585" s="1" t="s">
        <v>48</v>
      </c>
      <c r="D585" s="14">
        <v>1.0900000000000001</v>
      </c>
      <c r="E585" s="14">
        <v>1.01</v>
      </c>
      <c r="F585" s="21">
        <v>1.17</v>
      </c>
      <c r="G585" s="7" t="s">
        <v>66</v>
      </c>
      <c r="H585" s="14">
        <v>1.98</v>
      </c>
      <c r="I585" s="14">
        <v>2.09</v>
      </c>
      <c r="J585" s="14" t="s">
        <v>66</v>
      </c>
      <c r="K585" s="14">
        <v>1.21</v>
      </c>
      <c r="L585" s="14">
        <v>1.2</v>
      </c>
      <c r="M585" s="14" t="s">
        <v>66</v>
      </c>
      <c r="N585" s="21">
        <v>1.23</v>
      </c>
      <c r="O585" s="14" t="s">
        <v>66</v>
      </c>
      <c r="P585" s="14">
        <v>2.02</v>
      </c>
      <c r="Q585" s="14">
        <v>0.99</v>
      </c>
      <c r="R585" s="24">
        <v>1.22</v>
      </c>
      <c r="S585" s="18">
        <v>2.2050000000000001</v>
      </c>
      <c r="T585" s="18">
        <v>2.09</v>
      </c>
      <c r="U585" s="18">
        <v>1.98</v>
      </c>
      <c r="V585" s="18">
        <v>1.99</v>
      </c>
      <c r="W585" s="18">
        <v>1.99</v>
      </c>
      <c r="X585" s="14" t="s">
        <v>66</v>
      </c>
      <c r="CM585" s="2"/>
    </row>
    <row r="586" spans="1:91" x14ac:dyDescent="0.2">
      <c r="A586" s="2">
        <v>35283</v>
      </c>
      <c r="B586" s="5">
        <f t="shared" si="117"/>
        <v>8</v>
      </c>
      <c r="C586" s="1" t="s">
        <v>49</v>
      </c>
      <c r="D586" s="14">
        <v>1.155</v>
      </c>
      <c r="E586" s="14">
        <v>1.02</v>
      </c>
      <c r="F586" s="21">
        <v>1.24</v>
      </c>
      <c r="G586" s="7" t="s">
        <v>66</v>
      </c>
      <c r="H586" s="14">
        <v>2.09</v>
      </c>
      <c r="I586" s="14">
        <v>2.2999999999999998</v>
      </c>
      <c r="J586" s="14" t="s">
        <v>66</v>
      </c>
      <c r="K586" s="14">
        <v>1.27</v>
      </c>
      <c r="L586" s="14">
        <v>1.26</v>
      </c>
      <c r="M586" s="14" t="s">
        <v>66</v>
      </c>
      <c r="N586" s="21">
        <v>1.27</v>
      </c>
      <c r="O586" s="14" t="s">
        <v>66</v>
      </c>
      <c r="P586" s="14">
        <v>2.17</v>
      </c>
      <c r="Q586" s="14">
        <v>1</v>
      </c>
      <c r="R586" s="24">
        <v>1.27</v>
      </c>
      <c r="S586" s="18">
        <v>2.2749999999999999</v>
      </c>
      <c r="T586" s="18">
        <v>2.2200000000000002</v>
      </c>
      <c r="U586" s="18">
        <v>2.09</v>
      </c>
      <c r="V586" s="18">
        <v>2.09</v>
      </c>
      <c r="W586" s="18">
        <v>2.12</v>
      </c>
      <c r="X586" s="14" t="s">
        <v>66</v>
      </c>
      <c r="CM586" s="2"/>
    </row>
    <row r="587" spans="1:91" x14ac:dyDescent="0.2">
      <c r="A587" s="2">
        <v>35284</v>
      </c>
      <c r="B587" s="5">
        <f t="shared" si="117"/>
        <v>8</v>
      </c>
      <c r="C587" s="1" t="s">
        <v>50</v>
      </c>
      <c r="D587" s="14">
        <v>1.1399999999999999</v>
      </c>
      <c r="E587" s="14">
        <v>1</v>
      </c>
      <c r="F587" s="21">
        <v>1.22</v>
      </c>
      <c r="G587" s="7" t="s">
        <v>66</v>
      </c>
      <c r="H587" s="14">
        <v>1.95</v>
      </c>
      <c r="I587" s="14">
        <v>2.12</v>
      </c>
      <c r="J587" s="14" t="s">
        <v>66</v>
      </c>
      <c r="K587" s="14">
        <v>1.25</v>
      </c>
      <c r="L587" s="14">
        <v>1.23</v>
      </c>
      <c r="M587" s="14" t="s">
        <v>66</v>
      </c>
      <c r="N587" s="21">
        <v>1.25</v>
      </c>
      <c r="O587" s="14" t="s">
        <v>66</v>
      </c>
      <c r="P587" s="14">
        <v>2.04</v>
      </c>
      <c r="Q587" s="14">
        <v>0.99</v>
      </c>
      <c r="R587" s="24">
        <v>1.19</v>
      </c>
      <c r="S587" s="18">
        <v>2.2949999999999999</v>
      </c>
      <c r="T587" s="18">
        <v>2.12</v>
      </c>
      <c r="U587" s="18">
        <v>2.02</v>
      </c>
      <c r="V587" s="18">
        <v>2</v>
      </c>
      <c r="W587" s="18">
        <v>2.04</v>
      </c>
      <c r="X587" s="14" t="s">
        <v>66</v>
      </c>
      <c r="CM587" s="2"/>
    </row>
    <row r="588" spans="1:91" x14ac:dyDescent="0.2">
      <c r="A588" s="2">
        <v>35285</v>
      </c>
      <c r="B588" s="5">
        <f t="shared" si="117"/>
        <v>8</v>
      </c>
      <c r="C588" s="1" t="s">
        <v>51</v>
      </c>
      <c r="D588" s="14">
        <v>1.125</v>
      </c>
      <c r="E588" s="14">
        <v>1.0049999999999999</v>
      </c>
      <c r="F588" s="21">
        <v>1.26</v>
      </c>
      <c r="G588" s="7" t="s">
        <v>66</v>
      </c>
      <c r="H588" s="14">
        <v>1.9</v>
      </c>
      <c r="I588" s="14">
        <v>2.1</v>
      </c>
      <c r="J588" s="14" t="s">
        <v>66</v>
      </c>
      <c r="K588" s="14">
        <v>1.26</v>
      </c>
      <c r="L588" s="14">
        <v>1.2350000000000001</v>
      </c>
      <c r="M588" s="14" t="s">
        <v>66</v>
      </c>
      <c r="N588" s="21">
        <v>1.28</v>
      </c>
      <c r="O588" s="14" t="s">
        <v>66</v>
      </c>
      <c r="P588" s="14">
        <v>1.9750000000000001</v>
      </c>
      <c r="Q588" s="14">
        <v>1</v>
      </c>
      <c r="R588" s="24">
        <v>1.26</v>
      </c>
      <c r="S588" s="18">
        <v>2.21</v>
      </c>
      <c r="T588" s="18">
        <v>2.0550000000000002</v>
      </c>
      <c r="U588" s="18">
        <v>1.9450000000000001</v>
      </c>
      <c r="V588" s="18">
        <v>1.98</v>
      </c>
      <c r="W588" s="18">
        <v>1.9550000000000001</v>
      </c>
      <c r="X588" s="14" t="s">
        <v>66</v>
      </c>
      <c r="CM588" s="2"/>
    </row>
    <row r="589" spans="1:91" x14ac:dyDescent="0.2">
      <c r="A589" s="2">
        <v>35286</v>
      </c>
      <c r="B589" s="5">
        <f t="shared" si="117"/>
        <v>8</v>
      </c>
      <c r="C589" s="1" t="s">
        <v>45</v>
      </c>
      <c r="D589" s="14">
        <v>1.1599999999999999</v>
      </c>
      <c r="E589" s="14">
        <v>1.0049999999999999</v>
      </c>
      <c r="F589" s="21">
        <v>1.26</v>
      </c>
      <c r="G589" s="7" t="s">
        <v>66</v>
      </c>
      <c r="H589" s="14">
        <v>1.905</v>
      </c>
      <c r="I589" s="14">
        <v>2.1</v>
      </c>
      <c r="J589" s="14" t="s">
        <v>66</v>
      </c>
      <c r="K589" s="14">
        <v>1.26</v>
      </c>
      <c r="L589" s="14">
        <v>1.2350000000000001</v>
      </c>
      <c r="M589" s="14" t="s">
        <v>66</v>
      </c>
      <c r="N589" s="21">
        <v>1.28</v>
      </c>
      <c r="O589" s="14" t="s">
        <v>66</v>
      </c>
      <c r="P589" s="14">
        <v>1.9750000000000001</v>
      </c>
      <c r="Q589" s="14">
        <v>1</v>
      </c>
      <c r="R589" s="24">
        <v>1.26</v>
      </c>
      <c r="S589" s="18">
        <v>2.16</v>
      </c>
      <c r="T589" s="18">
        <v>2.0550000000000002</v>
      </c>
      <c r="U589" s="18">
        <v>1.9450000000000001</v>
      </c>
      <c r="V589" s="18">
        <v>1.98</v>
      </c>
      <c r="W589" s="18">
        <v>1.9550000000000001</v>
      </c>
      <c r="X589" s="14" t="s">
        <v>66</v>
      </c>
      <c r="CM589" s="2"/>
    </row>
    <row r="590" spans="1:91" x14ac:dyDescent="0.2">
      <c r="A590" s="2">
        <v>35287</v>
      </c>
      <c r="B590" s="5">
        <f t="shared" si="117"/>
        <v>8</v>
      </c>
      <c r="C590" s="1" t="s">
        <v>46</v>
      </c>
      <c r="D590" s="14">
        <v>1.1399999999999999</v>
      </c>
      <c r="E590" s="14">
        <v>1</v>
      </c>
      <c r="F590" s="21">
        <v>1.2549999999999999</v>
      </c>
      <c r="G590" s="7" t="s">
        <v>66</v>
      </c>
      <c r="H590" s="14">
        <v>1.7949999999999999</v>
      </c>
      <c r="I590" s="14">
        <v>2.02</v>
      </c>
      <c r="J590" s="14" t="s">
        <v>66</v>
      </c>
      <c r="K590" s="14">
        <v>1.2050000000000001</v>
      </c>
      <c r="L590" s="14">
        <v>1.24</v>
      </c>
      <c r="M590" s="14" t="s">
        <v>66</v>
      </c>
      <c r="N590" s="21">
        <v>1.27</v>
      </c>
      <c r="O590" s="14" t="s">
        <v>66</v>
      </c>
      <c r="P590" s="14">
        <v>1.88</v>
      </c>
      <c r="Q590" s="14">
        <v>0.98</v>
      </c>
      <c r="R590" s="24">
        <v>1.25</v>
      </c>
      <c r="S590" s="18">
        <v>2.0950000000000002</v>
      </c>
      <c r="T590" s="18">
        <v>1.9750000000000001</v>
      </c>
      <c r="U590" s="18">
        <v>1.835</v>
      </c>
      <c r="V590" s="18">
        <v>1.88</v>
      </c>
      <c r="W590" s="18">
        <v>1.865</v>
      </c>
      <c r="X590" s="14" t="s">
        <v>66</v>
      </c>
      <c r="CM590" s="2"/>
    </row>
    <row r="591" spans="1:91" x14ac:dyDescent="0.2">
      <c r="A591" s="2">
        <v>35288</v>
      </c>
      <c r="B591" s="5">
        <f t="shared" si="117"/>
        <v>8</v>
      </c>
      <c r="C591" s="1" t="s">
        <v>47</v>
      </c>
      <c r="D591" s="14">
        <v>1.1399999999999999</v>
      </c>
      <c r="E591" s="14">
        <v>1</v>
      </c>
      <c r="F591" s="21">
        <v>1.2549999999999999</v>
      </c>
      <c r="G591" s="7" t="s">
        <v>66</v>
      </c>
      <c r="H591" s="14">
        <v>1.7949999999999999</v>
      </c>
      <c r="I591" s="14">
        <v>2.02</v>
      </c>
      <c r="J591" s="14" t="s">
        <v>66</v>
      </c>
      <c r="K591" s="14">
        <v>1.2050000000000001</v>
      </c>
      <c r="L591" s="14">
        <v>1.24</v>
      </c>
      <c r="M591" s="14" t="s">
        <v>66</v>
      </c>
      <c r="N591" s="21">
        <v>1.27</v>
      </c>
      <c r="O591" s="14" t="s">
        <v>66</v>
      </c>
      <c r="P591" s="14">
        <v>1.88</v>
      </c>
      <c r="Q591" s="14">
        <v>0.98</v>
      </c>
      <c r="R591" s="24">
        <v>1.25</v>
      </c>
      <c r="S591" s="18">
        <v>2.0950000000000002</v>
      </c>
      <c r="T591" s="18">
        <v>1.9750000000000001</v>
      </c>
      <c r="U591" s="18">
        <v>1.835</v>
      </c>
      <c r="V591" s="18">
        <v>1.88</v>
      </c>
      <c r="W591" s="18">
        <v>1.865</v>
      </c>
      <c r="X591" s="14" t="s">
        <v>66</v>
      </c>
      <c r="CM591" s="2"/>
    </row>
    <row r="592" spans="1:91" x14ac:dyDescent="0.2">
      <c r="A592" s="2">
        <v>35289</v>
      </c>
      <c r="B592" s="5">
        <f t="shared" si="117"/>
        <v>8</v>
      </c>
      <c r="C592" s="1" t="s">
        <v>48</v>
      </c>
      <c r="D592" s="14">
        <v>1.1399999999999999</v>
      </c>
      <c r="E592" s="14">
        <v>1</v>
      </c>
      <c r="F592" s="21">
        <v>1.2549999999999999</v>
      </c>
      <c r="G592" s="7" t="s">
        <v>66</v>
      </c>
      <c r="H592" s="14">
        <v>1.7949999999999999</v>
      </c>
      <c r="I592" s="14">
        <v>2.02</v>
      </c>
      <c r="J592" s="14" t="s">
        <v>66</v>
      </c>
      <c r="K592" s="14">
        <v>1.2050000000000001</v>
      </c>
      <c r="L592" s="14">
        <v>1.24</v>
      </c>
      <c r="M592" s="14" t="s">
        <v>66</v>
      </c>
      <c r="N592" s="21">
        <v>1.27</v>
      </c>
      <c r="O592" s="14" t="s">
        <v>66</v>
      </c>
      <c r="P592" s="14">
        <v>1.88</v>
      </c>
      <c r="Q592" s="14">
        <v>0.98</v>
      </c>
      <c r="R592" s="24">
        <v>1.25</v>
      </c>
      <c r="S592" s="18">
        <v>2.0950000000000002</v>
      </c>
      <c r="T592" s="18">
        <v>1.9750000000000001</v>
      </c>
      <c r="U592" s="18">
        <v>1.835</v>
      </c>
      <c r="V592" s="18">
        <v>1.88</v>
      </c>
      <c r="W592" s="18">
        <v>1.865</v>
      </c>
      <c r="X592" s="14" t="s">
        <v>66</v>
      </c>
      <c r="CM592" s="2"/>
    </row>
    <row r="593" spans="1:91" x14ac:dyDescent="0.2">
      <c r="A593" s="2">
        <v>35290</v>
      </c>
      <c r="B593" s="5">
        <f t="shared" si="117"/>
        <v>8</v>
      </c>
      <c r="C593" s="1" t="s">
        <v>49</v>
      </c>
      <c r="D593" s="14">
        <v>1.155</v>
      </c>
      <c r="E593" s="14">
        <v>0.995</v>
      </c>
      <c r="F593" s="21">
        <v>1.26</v>
      </c>
      <c r="G593" s="7" t="s">
        <v>66</v>
      </c>
      <c r="H593" s="14">
        <v>1.94</v>
      </c>
      <c r="I593" s="14">
        <v>2.06</v>
      </c>
      <c r="J593" s="14" t="s">
        <v>66</v>
      </c>
      <c r="K593" s="14">
        <v>1.27</v>
      </c>
      <c r="L593" s="14">
        <v>1.2250000000000001</v>
      </c>
      <c r="M593" s="14" t="s">
        <v>66</v>
      </c>
      <c r="N593" s="21">
        <v>1.27</v>
      </c>
      <c r="O593" s="14" t="s">
        <v>66</v>
      </c>
      <c r="P593" s="14">
        <v>1.9550000000000001</v>
      </c>
      <c r="Q593" s="14">
        <v>0.98</v>
      </c>
      <c r="R593" s="24">
        <v>1.26</v>
      </c>
      <c r="S593" s="18">
        <v>2.0950000000000002</v>
      </c>
      <c r="T593" s="18">
        <v>2.0150000000000001</v>
      </c>
      <c r="U593" s="18">
        <v>1.86</v>
      </c>
      <c r="V593" s="18">
        <v>1.905</v>
      </c>
      <c r="W593" s="18">
        <v>1.875</v>
      </c>
      <c r="X593" s="14" t="s">
        <v>66</v>
      </c>
      <c r="CM593" s="2"/>
    </row>
    <row r="594" spans="1:91" x14ac:dyDescent="0.2">
      <c r="A594" s="2">
        <v>35291</v>
      </c>
      <c r="B594" s="5">
        <f t="shared" si="117"/>
        <v>8</v>
      </c>
      <c r="C594" s="1" t="s">
        <v>50</v>
      </c>
      <c r="D594" s="14">
        <v>1.17</v>
      </c>
      <c r="E594" s="14">
        <v>0.995</v>
      </c>
      <c r="F594" s="21">
        <v>1.26</v>
      </c>
      <c r="G594" s="7" t="s">
        <v>66</v>
      </c>
      <c r="H594" s="14">
        <v>2.04</v>
      </c>
      <c r="I594" s="14">
        <v>2.0649999999999999</v>
      </c>
      <c r="J594" s="14" t="s">
        <v>66</v>
      </c>
      <c r="K594" s="14">
        <v>1.2649999999999999</v>
      </c>
      <c r="L594" s="14">
        <v>1.28</v>
      </c>
      <c r="M594" s="14" t="s">
        <v>66</v>
      </c>
      <c r="N594" s="21">
        <v>1.27</v>
      </c>
      <c r="O594" s="14" t="s">
        <v>66</v>
      </c>
      <c r="P594" s="14">
        <v>2.0099999999999998</v>
      </c>
      <c r="Q594" s="14">
        <v>1.0049999999999999</v>
      </c>
      <c r="R594" s="24">
        <v>1.26</v>
      </c>
      <c r="S594" s="18">
        <v>2.105</v>
      </c>
      <c r="T594" s="18">
        <v>2.0699999999999998</v>
      </c>
      <c r="U594" s="18">
        <v>1.88</v>
      </c>
      <c r="V594" s="18">
        <v>1.9350000000000001</v>
      </c>
      <c r="W594" s="18">
        <v>1.895</v>
      </c>
      <c r="X594" s="14" t="s">
        <v>66</v>
      </c>
      <c r="CM594" s="2"/>
    </row>
    <row r="595" spans="1:91" x14ac:dyDescent="0.2">
      <c r="A595" s="2">
        <v>35292</v>
      </c>
      <c r="B595" s="5">
        <f t="shared" si="117"/>
        <v>8</v>
      </c>
      <c r="C595" s="1" t="s">
        <v>51</v>
      </c>
      <c r="D595" s="14">
        <v>1.155</v>
      </c>
      <c r="E595" s="14">
        <v>1</v>
      </c>
      <c r="F595" s="21">
        <v>1.38</v>
      </c>
      <c r="G595" s="7" t="s">
        <v>66</v>
      </c>
      <c r="H595" s="14">
        <v>2.08</v>
      </c>
      <c r="I595" s="14">
        <v>2.0750000000000002</v>
      </c>
      <c r="J595" s="14" t="s">
        <v>66</v>
      </c>
      <c r="K595" s="14">
        <v>1.425</v>
      </c>
      <c r="L595" s="14">
        <v>1.405</v>
      </c>
      <c r="M595" s="14" t="s">
        <v>66</v>
      </c>
      <c r="N595" s="21">
        <v>1.38</v>
      </c>
      <c r="O595" s="14" t="s">
        <v>66</v>
      </c>
      <c r="P595" s="14">
        <v>1.99</v>
      </c>
      <c r="Q595" s="14">
        <v>1.0049999999999999</v>
      </c>
      <c r="R595" s="24">
        <v>1.37</v>
      </c>
      <c r="S595" s="18">
        <v>2.105</v>
      </c>
      <c r="T595" s="18">
        <v>2.0750000000000002</v>
      </c>
      <c r="U595" s="18">
        <v>1.9</v>
      </c>
      <c r="V595" s="18">
        <v>1.91</v>
      </c>
      <c r="W595" s="18">
        <v>1.9</v>
      </c>
      <c r="X595" s="14" t="s">
        <v>66</v>
      </c>
      <c r="CM595" s="2"/>
    </row>
    <row r="596" spans="1:91" x14ac:dyDescent="0.2">
      <c r="A596" s="2">
        <v>35293</v>
      </c>
      <c r="B596" s="5">
        <f t="shared" si="117"/>
        <v>8</v>
      </c>
      <c r="C596" s="1" t="s">
        <v>45</v>
      </c>
      <c r="D596" s="14">
        <v>1.145</v>
      </c>
      <c r="E596" s="14">
        <v>1</v>
      </c>
      <c r="F596" s="21">
        <v>1.38</v>
      </c>
      <c r="G596" s="7" t="s">
        <v>66</v>
      </c>
      <c r="H596" s="14">
        <v>1.91</v>
      </c>
      <c r="I596" s="14">
        <v>2.0750000000000002</v>
      </c>
      <c r="J596" s="14" t="s">
        <v>66</v>
      </c>
      <c r="K596" s="14">
        <v>1.425</v>
      </c>
      <c r="L596" s="14">
        <v>1.405</v>
      </c>
      <c r="M596" s="14" t="s">
        <v>66</v>
      </c>
      <c r="N596" s="21">
        <v>1.38</v>
      </c>
      <c r="O596" s="14" t="s">
        <v>66</v>
      </c>
      <c r="P596" s="14">
        <v>1.99</v>
      </c>
      <c r="Q596" s="14">
        <v>1.0049999999999999</v>
      </c>
      <c r="R596" s="24">
        <v>1.37</v>
      </c>
      <c r="S596" s="18">
        <v>2.13</v>
      </c>
      <c r="T596" s="18">
        <v>2.0750000000000002</v>
      </c>
      <c r="U596" s="18">
        <v>1.9</v>
      </c>
      <c r="V596" s="18">
        <v>1.91</v>
      </c>
      <c r="W596" s="18">
        <v>1.9</v>
      </c>
      <c r="X596" s="14" t="s">
        <v>66</v>
      </c>
      <c r="CM596" s="2"/>
    </row>
    <row r="597" spans="1:91" x14ac:dyDescent="0.2">
      <c r="A597" s="2">
        <v>35294</v>
      </c>
      <c r="B597" s="5">
        <f t="shared" si="117"/>
        <v>8</v>
      </c>
      <c r="C597" s="1" t="s">
        <v>46</v>
      </c>
      <c r="D597" s="14">
        <v>1.135</v>
      </c>
      <c r="E597" s="14">
        <v>1.0049999999999999</v>
      </c>
      <c r="F597" s="21">
        <v>1.4</v>
      </c>
      <c r="G597" s="7" t="s">
        <v>66</v>
      </c>
      <c r="H597" s="14">
        <v>1.835</v>
      </c>
      <c r="I597" s="14">
        <v>2.0649999999999999</v>
      </c>
      <c r="J597" s="14" t="s">
        <v>66</v>
      </c>
      <c r="K597" s="14">
        <v>1.405</v>
      </c>
      <c r="L597" s="14">
        <v>1.41</v>
      </c>
      <c r="M597" s="14" t="s">
        <v>66</v>
      </c>
      <c r="N597" s="21">
        <v>1.36</v>
      </c>
      <c r="O597" s="14" t="s">
        <v>66</v>
      </c>
      <c r="P597" s="14">
        <v>1.915</v>
      </c>
      <c r="Q597" s="14">
        <v>1.0149999999999999</v>
      </c>
      <c r="R597" s="24">
        <v>1.37</v>
      </c>
      <c r="S597" s="18">
        <v>2.1</v>
      </c>
      <c r="T597" s="18">
        <v>2.0350000000000001</v>
      </c>
      <c r="U597" s="18">
        <v>1.855</v>
      </c>
      <c r="V597" s="18">
        <v>1.86</v>
      </c>
      <c r="W597" s="18">
        <v>1.855</v>
      </c>
      <c r="X597" s="14" t="s">
        <v>66</v>
      </c>
      <c r="CM597" s="2"/>
    </row>
    <row r="598" spans="1:91" x14ac:dyDescent="0.2">
      <c r="A598" s="2">
        <v>35295</v>
      </c>
      <c r="B598" s="5">
        <f t="shared" si="117"/>
        <v>8</v>
      </c>
      <c r="C598" s="1" t="s">
        <v>47</v>
      </c>
      <c r="D598" s="14">
        <v>1.135</v>
      </c>
      <c r="E598" s="14">
        <v>1.0049999999999999</v>
      </c>
      <c r="F598" s="21">
        <v>1.4</v>
      </c>
      <c r="G598" s="7" t="s">
        <v>66</v>
      </c>
      <c r="H598" s="14">
        <v>1.835</v>
      </c>
      <c r="I598" s="14">
        <v>2.0649999999999999</v>
      </c>
      <c r="J598" s="14" t="s">
        <v>66</v>
      </c>
      <c r="K598" s="14">
        <v>1.405</v>
      </c>
      <c r="L598" s="14">
        <v>1.41</v>
      </c>
      <c r="M598" s="14" t="s">
        <v>66</v>
      </c>
      <c r="N598" s="21">
        <v>1.36</v>
      </c>
      <c r="O598" s="14" t="s">
        <v>66</v>
      </c>
      <c r="P598" s="14">
        <v>1.915</v>
      </c>
      <c r="Q598" s="14">
        <v>1.0149999999999999</v>
      </c>
      <c r="R598" s="24">
        <v>1.37</v>
      </c>
      <c r="S598" s="18">
        <v>2.1</v>
      </c>
      <c r="T598" s="18">
        <v>2.0350000000000001</v>
      </c>
      <c r="U598" s="18">
        <v>1.855</v>
      </c>
      <c r="V598" s="18">
        <v>1.86</v>
      </c>
      <c r="W598" s="18">
        <v>1.855</v>
      </c>
      <c r="X598" s="14" t="s">
        <v>66</v>
      </c>
      <c r="CM598" s="2"/>
    </row>
    <row r="599" spans="1:91" x14ac:dyDescent="0.2">
      <c r="A599" s="2">
        <v>35296</v>
      </c>
      <c r="B599" s="5">
        <f t="shared" si="117"/>
        <v>8</v>
      </c>
      <c r="C599" s="1" t="s">
        <v>48</v>
      </c>
      <c r="D599" s="14">
        <v>1.135</v>
      </c>
      <c r="E599" s="14">
        <v>1.0049999999999999</v>
      </c>
      <c r="F599" s="21">
        <v>1.4</v>
      </c>
      <c r="G599" s="7" t="s">
        <v>66</v>
      </c>
      <c r="H599" s="14">
        <v>1.835</v>
      </c>
      <c r="I599" s="14">
        <v>2.0649999999999999</v>
      </c>
      <c r="J599" s="14" t="s">
        <v>66</v>
      </c>
      <c r="K599" s="14">
        <v>1.405</v>
      </c>
      <c r="L599" s="14">
        <v>1.41</v>
      </c>
      <c r="M599" s="14" t="s">
        <v>66</v>
      </c>
      <c r="N599" s="21">
        <v>1.36</v>
      </c>
      <c r="O599" s="14" t="s">
        <v>66</v>
      </c>
      <c r="P599" s="14">
        <v>1.915</v>
      </c>
      <c r="Q599" s="14">
        <v>1.0149999999999999</v>
      </c>
      <c r="R599" s="24">
        <v>1.37</v>
      </c>
      <c r="S599" s="18">
        <v>2.1</v>
      </c>
      <c r="T599" s="18">
        <v>2.0350000000000001</v>
      </c>
      <c r="U599" s="18">
        <v>1.855</v>
      </c>
      <c r="V599" s="18">
        <v>1.86</v>
      </c>
      <c r="W599" s="18">
        <v>1.855</v>
      </c>
      <c r="X599" s="14" t="s">
        <v>66</v>
      </c>
      <c r="CM599" s="2"/>
    </row>
    <row r="600" spans="1:91" x14ac:dyDescent="0.2">
      <c r="A600" s="2">
        <v>35297</v>
      </c>
      <c r="B600" s="5">
        <f t="shared" si="117"/>
        <v>8</v>
      </c>
      <c r="C600" s="1" t="s">
        <v>49</v>
      </c>
      <c r="D600" s="14">
        <v>1.155</v>
      </c>
      <c r="E600" s="14">
        <v>1.0049999999999999</v>
      </c>
      <c r="F600" s="21">
        <v>1.405</v>
      </c>
      <c r="G600" s="7" t="s">
        <v>66</v>
      </c>
      <c r="H600" s="14">
        <v>1.87</v>
      </c>
      <c r="I600" s="14">
        <v>2.11</v>
      </c>
      <c r="J600" s="14" t="s">
        <v>66</v>
      </c>
      <c r="K600" s="14">
        <v>1.43</v>
      </c>
      <c r="L600" s="14">
        <v>1.41</v>
      </c>
      <c r="M600" s="14" t="s">
        <v>66</v>
      </c>
      <c r="N600" s="21">
        <v>1.36</v>
      </c>
      <c r="O600" s="14" t="s">
        <v>66</v>
      </c>
      <c r="P600" s="14">
        <v>1.96</v>
      </c>
      <c r="Q600" s="14">
        <v>0.99</v>
      </c>
      <c r="R600" s="24">
        <v>1.37</v>
      </c>
      <c r="S600" s="18">
        <v>2.15</v>
      </c>
      <c r="T600" s="18">
        <v>2.0649999999999999</v>
      </c>
      <c r="U600" s="18">
        <v>1.885</v>
      </c>
      <c r="V600" s="18">
        <v>1.9</v>
      </c>
      <c r="W600" s="18">
        <v>1.885</v>
      </c>
      <c r="X600" s="14" t="s">
        <v>66</v>
      </c>
      <c r="CM600" s="2"/>
    </row>
    <row r="601" spans="1:91" x14ac:dyDescent="0.2">
      <c r="A601" s="2">
        <v>35298</v>
      </c>
      <c r="B601" s="5">
        <f t="shared" si="117"/>
        <v>8</v>
      </c>
      <c r="C601" s="1" t="s">
        <v>50</v>
      </c>
      <c r="D601" s="14">
        <v>1.17</v>
      </c>
      <c r="E601" s="14">
        <v>0.995</v>
      </c>
      <c r="F601" s="21">
        <v>1.41</v>
      </c>
      <c r="G601" s="7" t="s">
        <v>66</v>
      </c>
      <c r="H601" s="14">
        <v>1.875</v>
      </c>
      <c r="I601" s="14">
        <v>2.125</v>
      </c>
      <c r="J601" s="14" t="s">
        <v>66</v>
      </c>
      <c r="K601" s="14">
        <v>1.415</v>
      </c>
      <c r="L601" s="14">
        <v>1.405</v>
      </c>
      <c r="M601" s="14" t="s">
        <v>66</v>
      </c>
      <c r="N601" s="21">
        <v>1.375</v>
      </c>
      <c r="O601" s="14" t="s">
        <v>66</v>
      </c>
      <c r="P601" s="14">
        <v>1.9650000000000001</v>
      </c>
      <c r="Q601" s="14">
        <v>0.97</v>
      </c>
      <c r="R601" s="24">
        <v>1.37</v>
      </c>
      <c r="S601" s="18">
        <v>2.2000000000000002</v>
      </c>
      <c r="T601" s="18">
        <v>2.0649999999999999</v>
      </c>
      <c r="U601" s="18">
        <v>1.9</v>
      </c>
      <c r="V601" s="18">
        <v>1.9</v>
      </c>
      <c r="W601" s="18">
        <v>1.895</v>
      </c>
      <c r="X601" s="14" t="s">
        <v>66</v>
      </c>
      <c r="CM601" s="2"/>
    </row>
    <row r="602" spans="1:91" x14ac:dyDescent="0.2">
      <c r="A602" s="2">
        <v>35299</v>
      </c>
      <c r="B602" s="5">
        <f t="shared" si="117"/>
        <v>8</v>
      </c>
      <c r="C602" s="1" t="s">
        <v>51</v>
      </c>
      <c r="D602" s="14">
        <v>1.175</v>
      </c>
      <c r="E602" s="14">
        <v>0.99</v>
      </c>
      <c r="F602" s="21">
        <v>1.2749999999999999</v>
      </c>
      <c r="G602" s="7" t="s">
        <v>66</v>
      </c>
      <c r="H602" s="14">
        <v>1.85</v>
      </c>
      <c r="I602" s="14">
        <v>2.0150000000000001</v>
      </c>
      <c r="J602" s="14" t="s">
        <v>66</v>
      </c>
      <c r="K602" s="14">
        <v>1.355</v>
      </c>
      <c r="L602" s="14">
        <v>1.375</v>
      </c>
      <c r="M602" s="14" t="s">
        <v>66</v>
      </c>
      <c r="N602" s="21">
        <v>1.3</v>
      </c>
      <c r="O602" s="14" t="s">
        <v>66</v>
      </c>
      <c r="P602" s="14">
        <v>1.83</v>
      </c>
      <c r="Q602" s="14">
        <v>0.98</v>
      </c>
      <c r="R602" s="24">
        <v>1.325</v>
      </c>
      <c r="S602" s="18">
        <v>2.11</v>
      </c>
      <c r="T602" s="18">
        <v>1.9450000000000001</v>
      </c>
      <c r="U602" s="18">
        <v>1.78</v>
      </c>
      <c r="V602" s="18">
        <v>1.7849999999999999</v>
      </c>
      <c r="W602" s="18">
        <v>1.7849999999999999</v>
      </c>
      <c r="X602" s="14" t="s">
        <v>66</v>
      </c>
      <c r="CM602" s="2"/>
    </row>
    <row r="603" spans="1:91" x14ac:dyDescent="0.2">
      <c r="A603" s="2">
        <v>35300</v>
      </c>
      <c r="B603" s="5">
        <f t="shared" si="117"/>
        <v>8</v>
      </c>
      <c r="C603" s="1" t="s">
        <v>45</v>
      </c>
      <c r="D603" s="14">
        <v>1.175</v>
      </c>
      <c r="E603" s="14">
        <v>0.99</v>
      </c>
      <c r="F603" s="21">
        <v>1.2749999999999999</v>
      </c>
      <c r="G603" s="7" t="s">
        <v>66</v>
      </c>
      <c r="H603" s="14">
        <v>1.7450000000000001</v>
      </c>
      <c r="I603" s="14">
        <v>2.0150000000000001</v>
      </c>
      <c r="J603" s="14" t="s">
        <v>66</v>
      </c>
      <c r="K603" s="14">
        <v>1.355</v>
      </c>
      <c r="L603" s="14">
        <v>1.375</v>
      </c>
      <c r="M603" s="14" t="s">
        <v>66</v>
      </c>
      <c r="N603" s="21">
        <v>1.3</v>
      </c>
      <c r="O603" s="14" t="s">
        <v>66</v>
      </c>
      <c r="P603" s="14">
        <v>1.83</v>
      </c>
      <c r="Q603" s="14">
        <v>0.98</v>
      </c>
      <c r="R603" s="24">
        <v>1.325</v>
      </c>
      <c r="S603" s="18">
        <v>2.06</v>
      </c>
      <c r="T603" s="18">
        <v>1.9450000000000001</v>
      </c>
      <c r="U603" s="18">
        <v>1.78</v>
      </c>
      <c r="V603" s="18">
        <v>1.7849999999999999</v>
      </c>
      <c r="W603" s="18">
        <v>1.7849999999999999</v>
      </c>
      <c r="X603" s="14" t="s">
        <v>66</v>
      </c>
      <c r="CM603" s="2"/>
    </row>
    <row r="604" spans="1:91" x14ac:dyDescent="0.2">
      <c r="A604" s="2">
        <v>35301</v>
      </c>
      <c r="B604" s="5">
        <f t="shared" si="117"/>
        <v>8</v>
      </c>
      <c r="C604" s="1" t="s">
        <v>46</v>
      </c>
      <c r="D604" s="14">
        <v>1.1599999999999999</v>
      </c>
      <c r="E604" s="14">
        <v>0.97499999999999998</v>
      </c>
      <c r="F604" s="21">
        <v>1.2749999999999999</v>
      </c>
      <c r="G604" s="7" t="s">
        <v>66</v>
      </c>
      <c r="H604" s="14">
        <v>1.6850000000000001</v>
      </c>
      <c r="I604" s="14">
        <v>1.9750000000000001</v>
      </c>
      <c r="J604" s="14" t="s">
        <v>66</v>
      </c>
      <c r="K604" s="14">
        <v>1.2949999999999999</v>
      </c>
      <c r="L604" s="14">
        <v>1.2</v>
      </c>
      <c r="M604" s="14" t="s">
        <v>66</v>
      </c>
      <c r="N604" s="21">
        <v>1.3</v>
      </c>
      <c r="O604" s="14" t="s">
        <v>66</v>
      </c>
      <c r="P604" s="14">
        <v>1.75</v>
      </c>
      <c r="Q604" s="14">
        <v>0.98499999999999999</v>
      </c>
      <c r="R604" s="24">
        <v>1.325</v>
      </c>
      <c r="S604" s="18">
        <v>2.0150000000000001</v>
      </c>
      <c r="T604" s="18">
        <v>1.875</v>
      </c>
      <c r="U604" s="18">
        <v>1.7250000000000001</v>
      </c>
      <c r="V604" s="18">
        <v>1.7350000000000001</v>
      </c>
      <c r="W604" s="18">
        <v>1.73</v>
      </c>
      <c r="X604" s="14" t="s">
        <v>66</v>
      </c>
      <c r="CM604" s="2"/>
    </row>
    <row r="605" spans="1:91" x14ac:dyDescent="0.2">
      <c r="A605" s="2">
        <v>35302</v>
      </c>
      <c r="B605" s="5">
        <f t="shared" si="117"/>
        <v>8</v>
      </c>
      <c r="C605" s="1" t="s">
        <v>47</v>
      </c>
      <c r="D605" s="14">
        <v>1.1599999999999999</v>
      </c>
      <c r="E605" s="14">
        <v>0.97499999999999998</v>
      </c>
      <c r="F605" s="21">
        <v>1.2749999999999999</v>
      </c>
      <c r="G605" s="7" t="s">
        <v>66</v>
      </c>
      <c r="H605" s="14">
        <v>1.6850000000000001</v>
      </c>
      <c r="I605" s="14">
        <v>1.9750000000000001</v>
      </c>
      <c r="J605" s="14" t="s">
        <v>66</v>
      </c>
      <c r="K605" s="14">
        <v>1.2949999999999999</v>
      </c>
      <c r="L605" s="14">
        <v>1.2</v>
      </c>
      <c r="M605" s="14" t="s">
        <v>66</v>
      </c>
      <c r="N605" s="21">
        <v>1.3</v>
      </c>
      <c r="O605" s="14" t="s">
        <v>66</v>
      </c>
      <c r="P605" s="14">
        <v>1.75</v>
      </c>
      <c r="Q605" s="14">
        <v>0.98499999999999999</v>
      </c>
      <c r="R605" s="24">
        <v>1.325</v>
      </c>
      <c r="S605" s="18">
        <v>2.0150000000000001</v>
      </c>
      <c r="T605" s="18">
        <v>1.875</v>
      </c>
      <c r="U605" s="18">
        <v>1.7250000000000001</v>
      </c>
      <c r="V605" s="18">
        <v>1.7350000000000001</v>
      </c>
      <c r="W605" s="18">
        <v>1.73</v>
      </c>
      <c r="X605" s="14" t="s">
        <v>66</v>
      </c>
      <c r="CM605" s="2"/>
    </row>
    <row r="606" spans="1:91" x14ac:dyDescent="0.2">
      <c r="A606" s="2">
        <v>35303</v>
      </c>
      <c r="B606" s="5">
        <f t="shared" si="117"/>
        <v>8</v>
      </c>
      <c r="C606" s="1" t="s">
        <v>48</v>
      </c>
      <c r="D606" s="14">
        <v>1.1599999999999999</v>
      </c>
      <c r="E606" s="14">
        <v>0.97499999999999998</v>
      </c>
      <c r="F606" s="21">
        <v>1.2749999999999999</v>
      </c>
      <c r="G606" s="7" t="s">
        <v>66</v>
      </c>
      <c r="H606" s="14">
        <v>1.6850000000000001</v>
      </c>
      <c r="I606" s="14">
        <v>1.9750000000000001</v>
      </c>
      <c r="J606" s="14" t="s">
        <v>66</v>
      </c>
      <c r="K606" s="14">
        <v>1.2949999999999999</v>
      </c>
      <c r="L606" s="14">
        <v>1.2</v>
      </c>
      <c r="M606" s="14" t="s">
        <v>66</v>
      </c>
      <c r="N606" s="21">
        <v>1.3</v>
      </c>
      <c r="O606" s="14" t="s">
        <v>66</v>
      </c>
      <c r="P606" s="14">
        <v>1.75</v>
      </c>
      <c r="Q606" s="14">
        <v>0.98499999999999999</v>
      </c>
      <c r="R606" s="24">
        <v>1.325</v>
      </c>
      <c r="S606" s="18">
        <v>2.0150000000000001</v>
      </c>
      <c r="T606" s="18">
        <v>1.875</v>
      </c>
      <c r="U606" s="18">
        <v>1.7250000000000001</v>
      </c>
      <c r="V606" s="18">
        <v>1.7350000000000001</v>
      </c>
      <c r="W606" s="18">
        <v>1.73</v>
      </c>
      <c r="X606" s="14" t="s">
        <v>66</v>
      </c>
      <c r="CM606" s="2"/>
    </row>
    <row r="607" spans="1:91" x14ac:dyDescent="0.2">
      <c r="A607" s="2">
        <v>35304</v>
      </c>
      <c r="B607" s="5">
        <f t="shared" si="117"/>
        <v>8</v>
      </c>
      <c r="C607" s="1" t="s">
        <v>49</v>
      </c>
      <c r="D607" s="14">
        <v>1.155</v>
      </c>
      <c r="E607" s="14">
        <v>0.98</v>
      </c>
      <c r="F607" s="21">
        <v>1.2749999999999999</v>
      </c>
      <c r="G607" s="7" t="s">
        <v>66</v>
      </c>
      <c r="H607" s="14">
        <v>1.7250000000000001</v>
      </c>
      <c r="I607" s="14">
        <v>2.0049999999999999</v>
      </c>
      <c r="J607" s="14" t="s">
        <v>66</v>
      </c>
      <c r="K607" s="14">
        <v>1.2250000000000001</v>
      </c>
      <c r="L607" s="14">
        <v>1.17</v>
      </c>
      <c r="M607" s="14" t="s">
        <v>66</v>
      </c>
      <c r="N607" s="21">
        <v>1.3</v>
      </c>
      <c r="O607" s="14" t="s">
        <v>66</v>
      </c>
      <c r="P607" s="14">
        <v>1.81</v>
      </c>
      <c r="Q607" s="14">
        <v>1</v>
      </c>
      <c r="R607" s="24">
        <v>1.325</v>
      </c>
      <c r="S607" s="18">
        <v>2.0350000000000001</v>
      </c>
      <c r="T607" s="18">
        <v>1.915</v>
      </c>
      <c r="U607" s="18">
        <v>1.75</v>
      </c>
      <c r="V607" s="18">
        <v>1.75</v>
      </c>
      <c r="W607" s="18">
        <v>1.74</v>
      </c>
      <c r="X607" s="14" t="s">
        <v>66</v>
      </c>
      <c r="CM607" s="2"/>
    </row>
    <row r="608" spans="1:91" x14ac:dyDescent="0.2">
      <c r="A608" s="2">
        <v>35305</v>
      </c>
      <c r="B608" s="5">
        <f t="shared" si="117"/>
        <v>8</v>
      </c>
      <c r="C608" s="1" t="s">
        <v>50</v>
      </c>
      <c r="D608" s="14">
        <v>1.145</v>
      </c>
      <c r="E608" s="14">
        <v>0.995</v>
      </c>
      <c r="F608" s="21">
        <v>1.2050000000000001</v>
      </c>
      <c r="G608" s="7" t="s">
        <v>66</v>
      </c>
      <c r="H608" s="14">
        <v>1.645</v>
      </c>
      <c r="I608" s="14">
        <v>1.89</v>
      </c>
      <c r="J608" s="14" t="s">
        <v>66</v>
      </c>
      <c r="K608" s="14">
        <v>1.2250000000000001</v>
      </c>
      <c r="L608" s="14">
        <v>1.1599999999999999</v>
      </c>
      <c r="M608" s="14" t="s">
        <v>66</v>
      </c>
      <c r="N608" s="21">
        <v>1.3</v>
      </c>
      <c r="O608" s="14" t="s">
        <v>66</v>
      </c>
      <c r="P608" s="14">
        <v>1.6950000000000001</v>
      </c>
      <c r="Q608" s="14">
        <v>1</v>
      </c>
      <c r="R608" s="24">
        <v>1.19</v>
      </c>
      <c r="S608" s="18">
        <v>1.9450000000000001</v>
      </c>
      <c r="T608" s="18">
        <v>1.84</v>
      </c>
      <c r="U608" s="18">
        <v>1.675</v>
      </c>
      <c r="V608" s="18">
        <v>1.655</v>
      </c>
      <c r="W608" s="18">
        <v>1.67</v>
      </c>
      <c r="X608" s="14" t="s">
        <v>66</v>
      </c>
      <c r="CM608" s="2"/>
    </row>
    <row r="609" spans="1:91" x14ac:dyDescent="0.2">
      <c r="A609" s="2">
        <v>35306</v>
      </c>
      <c r="B609" s="5">
        <f t="shared" si="117"/>
        <v>8</v>
      </c>
      <c r="C609" s="1" t="s">
        <v>51</v>
      </c>
      <c r="D609" s="14">
        <v>1.1499999999999999</v>
      </c>
      <c r="E609" s="14">
        <v>1</v>
      </c>
      <c r="F609" s="21">
        <v>1.1399999999999999</v>
      </c>
      <c r="G609" s="7" t="s">
        <v>66</v>
      </c>
      <c r="H609" s="14">
        <v>1.71</v>
      </c>
      <c r="I609" s="14">
        <v>1.7949999999999999</v>
      </c>
      <c r="J609" s="14" t="s">
        <v>66</v>
      </c>
      <c r="K609" s="14">
        <v>1.1299999999999999</v>
      </c>
      <c r="L609" s="14">
        <v>1.1499999999999999</v>
      </c>
      <c r="M609" s="14" t="s">
        <v>66</v>
      </c>
      <c r="N609" s="21">
        <v>1.145</v>
      </c>
      <c r="O609" s="14" t="s">
        <v>66</v>
      </c>
      <c r="P609" s="14">
        <v>1.55</v>
      </c>
      <c r="Q609" s="14">
        <v>0.97499999999999998</v>
      </c>
      <c r="R609" s="24">
        <v>1.1850000000000001</v>
      </c>
      <c r="S609" s="18">
        <v>1.925</v>
      </c>
      <c r="T609" s="18">
        <v>1.69</v>
      </c>
      <c r="U609" s="18">
        <v>1.58</v>
      </c>
      <c r="V609" s="18">
        <v>1.56</v>
      </c>
      <c r="W609" s="18">
        <v>1.5549999999999999</v>
      </c>
      <c r="X609" s="14" t="s">
        <v>66</v>
      </c>
      <c r="CM609" s="2"/>
    </row>
    <row r="610" spans="1:91" x14ac:dyDescent="0.2">
      <c r="A610" s="2">
        <v>35307</v>
      </c>
      <c r="B610" s="5">
        <f t="shared" si="117"/>
        <v>8</v>
      </c>
      <c r="C610" s="1" t="s">
        <v>45</v>
      </c>
      <c r="D610" s="14">
        <v>1.165</v>
      </c>
      <c r="E610" s="14">
        <v>1</v>
      </c>
      <c r="F610" s="21">
        <v>1.1399999999999999</v>
      </c>
      <c r="G610" s="7" t="s">
        <v>66</v>
      </c>
      <c r="H610" s="14">
        <v>1.5149999999999999</v>
      </c>
      <c r="I610" s="14">
        <v>1.7949999999999999</v>
      </c>
      <c r="J610" s="14" t="s">
        <v>66</v>
      </c>
      <c r="K610" s="14">
        <v>1.1299999999999999</v>
      </c>
      <c r="L610" s="14">
        <v>1.1499999999999999</v>
      </c>
      <c r="M610" s="14" t="s">
        <v>66</v>
      </c>
      <c r="N610" s="21">
        <v>1.145</v>
      </c>
      <c r="O610" s="14" t="s">
        <v>66</v>
      </c>
      <c r="P610" s="14">
        <v>1.55</v>
      </c>
      <c r="Q610" s="14">
        <v>0.97499999999999998</v>
      </c>
      <c r="R610" s="24">
        <v>1.1850000000000001</v>
      </c>
      <c r="S610" s="18">
        <v>1.855</v>
      </c>
      <c r="T610" s="18">
        <v>1.69</v>
      </c>
      <c r="U610" s="18">
        <v>1.58</v>
      </c>
      <c r="V610" s="18">
        <v>1.56</v>
      </c>
      <c r="W610" s="18">
        <v>1.5549999999999999</v>
      </c>
      <c r="X610" s="14" t="s">
        <v>66</v>
      </c>
      <c r="CM610" s="2"/>
    </row>
    <row r="611" spans="1:91" x14ac:dyDescent="0.2">
      <c r="A611" s="2">
        <v>35308</v>
      </c>
      <c r="B611" s="5">
        <f t="shared" si="117"/>
        <v>8</v>
      </c>
      <c r="C611" s="1" t="s">
        <v>46</v>
      </c>
      <c r="D611" s="14">
        <v>1.165</v>
      </c>
      <c r="E611" s="14">
        <v>1</v>
      </c>
      <c r="F611" s="21">
        <v>1.1399999999999999</v>
      </c>
      <c r="G611" s="7" t="s">
        <v>66</v>
      </c>
      <c r="H611" s="14">
        <v>1.51</v>
      </c>
      <c r="I611" s="14">
        <v>1.73</v>
      </c>
      <c r="J611" s="14" t="s">
        <v>66</v>
      </c>
      <c r="K611" s="14">
        <v>1.1299999999999999</v>
      </c>
      <c r="L611" s="14">
        <v>1.1499999999999999</v>
      </c>
      <c r="M611" s="14" t="s">
        <v>66</v>
      </c>
      <c r="N611" s="21">
        <v>1.145</v>
      </c>
      <c r="O611" s="14" t="s">
        <v>66</v>
      </c>
      <c r="P611" s="14">
        <v>1.5249999999999999</v>
      </c>
      <c r="Q611" s="14">
        <v>0.98499999999999999</v>
      </c>
      <c r="R611" s="24">
        <v>1.1850000000000001</v>
      </c>
      <c r="S611" s="18">
        <v>1.825</v>
      </c>
      <c r="T611" s="18">
        <v>1.69</v>
      </c>
      <c r="U611" s="18">
        <v>1.55</v>
      </c>
      <c r="V611" s="18">
        <v>1.52</v>
      </c>
      <c r="W611" s="18">
        <v>1.585</v>
      </c>
      <c r="X611" s="14" t="s">
        <v>66</v>
      </c>
      <c r="CM611" s="2"/>
    </row>
    <row r="612" spans="1:91" x14ac:dyDescent="0.2">
      <c r="A612" s="2">
        <v>35309</v>
      </c>
      <c r="B612" s="5">
        <f t="shared" si="117"/>
        <v>9</v>
      </c>
      <c r="C612" s="1" t="s">
        <v>47</v>
      </c>
      <c r="D612" s="14">
        <v>1.165</v>
      </c>
      <c r="E612" s="14">
        <v>1</v>
      </c>
      <c r="F612" s="21">
        <v>1.1399999999999999</v>
      </c>
      <c r="G612" s="7" t="s">
        <v>66</v>
      </c>
      <c r="H612" s="14">
        <v>1.51</v>
      </c>
      <c r="I612" s="14">
        <v>1.73</v>
      </c>
      <c r="J612" s="14" t="s">
        <v>66</v>
      </c>
      <c r="K612" s="14">
        <v>1.1299999999999999</v>
      </c>
      <c r="L612" s="14">
        <v>1.1499999999999999</v>
      </c>
      <c r="M612" s="14" t="s">
        <v>66</v>
      </c>
      <c r="N612" s="21">
        <v>1.145</v>
      </c>
      <c r="O612" s="14" t="s">
        <v>66</v>
      </c>
      <c r="P612" s="14">
        <v>1.5249999999999999</v>
      </c>
      <c r="Q612" s="14">
        <v>0.98499999999999999</v>
      </c>
      <c r="R612" s="24">
        <v>1.1850000000000001</v>
      </c>
      <c r="S612" s="18">
        <v>1.825</v>
      </c>
      <c r="T612" s="18">
        <v>1.69</v>
      </c>
      <c r="U612" s="18">
        <v>1.55</v>
      </c>
      <c r="V612" s="18">
        <v>1.52</v>
      </c>
      <c r="W612" s="18">
        <v>1.585</v>
      </c>
      <c r="X612" s="14" t="s">
        <v>66</v>
      </c>
      <c r="CM612" s="2"/>
    </row>
    <row r="613" spans="1:91" x14ac:dyDescent="0.2">
      <c r="A613" s="2">
        <v>35310</v>
      </c>
      <c r="B613" s="5">
        <f t="shared" si="117"/>
        <v>9</v>
      </c>
      <c r="C613" s="1" t="s">
        <v>48</v>
      </c>
      <c r="D613" s="14">
        <v>1.165</v>
      </c>
      <c r="E613" s="14" t="s">
        <v>66</v>
      </c>
      <c r="F613" s="21" t="s">
        <v>66</v>
      </c>
      <c r="G613" s="7" t="s">
        <v>66</v>
      </c>
      <c r="H613" s="14" t="s">
        <v>66</v>
      </c>
      <c r="I613" s="14" t="s">
        <v>66</v>
      </c>
      <c r="J613" s="14" t="s">
        <v>66</v>
      </c>
      <c r="K613" s="14" t="s">
        <v>66</v>
      </c>
      <c r="L613" s="14" t="s">
        <v>66</v>
      </c>
      <c r="M613" s="14" t="s">
        <v>66</v>
      </c>
      <c r="N613" s="21" t="s">
        <v>66</v>
      </c>
      <c r="O613" s="14" t="s">
        <v>66</v>
      </c>
      <c r="P613" s="14" t="s">
        <v>66</v>
      </c>
      <c r="Q613" s="14" t="s">
        <v>66</v>
      </c>
      <c r="R613" s="24" t="s">
        <v>66</v>
      </c>
      <c r="S613" s="18">
        <v>1.825</v>
      </c>
      <c r="T613" s="18" t="s">
        <v>66</v>
      </c>
      <c r="U613" s="18" t="s">
        <v>66</v>
      </c>
      <c r="V613" s="18" t="s">
        <v>66</v>
      </c>
      <c r="W613" s="18" t="s">
        <v>66</v>
      </c>
      <c r="X613" s="14" t="s">
        <v>66</v>
      </c>
      <c r="CM613" s="2"/>
    </row>
    <row r="614" spans="1:91" x14ac:dyDescent="0.2">
      <c r="A614" s="2">
        <v>35311</v>
      </c>
      <c r="B614" s="5">
        <f t="shared" si="117"/>
        <v>9</v>
      </c>
      <c r="C614" s="1" t="s">
        <v>49</v>
      </c>
      <c r="D614" s="14">
        <v>1.165</v>
      </c>
      <c r="E614" s="14">
        <v>0.99</v>
      </c>
      <c r="F614" s="21">
        <v>1.2</v>
      </c>
      <c r="G614" s="7" t="s">
        <v>66</v>
      </c>
      <c r="H614" s="14">
        <v>1.57</v>
      </c>
      <c r="I614" s="14">
        <v>1.75</v>
      </c>
      <c r="J614" s="14" t="s">
        <v>66</v>
      </c>
      <c r="K614" s="14">
        <v>1.1399999999999999</v>
      </c>
      <c r="L614" s="14">
        <v>1.125</v>
      </c>
      <c r="M614" s="14" t="s">
        <v>66</v>
      </c>
      <c r="N614" s="21">
        <v>1.155</v>
      </c>
      <c r="O614" s="14" t="s">
        <v>66</v>
      </c>
      <c r="P614" s="14">
        <v>1.625</v>
      </c>
      <c r="Q614" s="14">
        <v>0.97</v>
      </c>
      <c r="R614" s="24">
        <v>1.1399999999999999</v>
      </c>
      <c r="S614" s="18">
        <v>1.825</v>
      </c>
      <c r="T614" s="18">
        <v>1.7150000000000001</v>
      </c>
      <c r="U614" s="18">
        <v>1.55</v>
      </c>
      <c r="V614" s="18">
        <v>1.5549999999999999</v>
      </c>
      <c r="W614" s="18">
        <v>1.5649999999999999</v>
      </c>
      <c r="X614" s="14" t="s">
        <v>66</v>
      </c>
      <c r="CM614" s="2"/>
    </row>
    <row r="615" spans="1:91" x14ac:dyDescent="0.2">
      <c r="A615" s="2">
        <v>35312</v>
      </c>
      <c r="B615" s="5">
        <f t="shared" si="117"/>
        <v>9</v>
      </c>
      <c r="C615" s="1" t="s">
        <v>50</v>
      </c>
      <c r="D615" s="14">
        <v>1.125</v>
      </c>
      <c r="E615" s="14">
        <v>0.995</v>
      </c>
      <c r="F615" s="21">
        <v>1.2</v>
      </c>
      <c r="G615" s="7" t="s">
        <v>66</v>
      </c>
      <c r="H615" s="14">
        <v>1.5249999999999999</v>
      </c>
      <c r="I615" s="14">
        <v>1.69</v>
      </c>
      <c r="J615" s="14" t="s">
        <v>66</v>
      </c>
      <c r="K615" s="14">
        <v>1.145</v>
      </c>
      <c r="L615" s="14">
        <v>1.115</v>
      </c>
      <c r="M615" s="14" t="s">
        <v>66</v>
      </c>
      <c r="N615" s="21">
        <v>1.1599999999999999</v>
      </c>
      <c r="O615" s="14" t="s">
        <v>66</v>
      </c>
      <c r="P615" s="14">
        <v>1.605</v>
      </c>
      <c r="Q615" s="14">
        <v>0.96499999999999997</v>
      </c>
      <c r="R615" s="24">
        <v>1.145</v>
      </c>
      <c r="S615" s="18">
        <v>1.835</v>
      </c>
      <c r="T615" s="18">
        <v>1.69</v>
      </c>
      <c r="U615" s="18">
        <v>1.5449999999999999</v>
      </c>
      <c r="V615" s="18">
        <v>1.55</v>
      </c>
      <c r="W615" s="18">
        <v>1.5449999999999999</v>
      </c>
      <c r="X615" s="14" t="s">
        <v>66</v>
      </c>
      <c r="CM615" s="2"/>
    </row>
    <row r="616" spans="1:91" x14ac:dyDescent="0.2">
      <c r="A616" s="2">
        <v>35313</v>
      </c>
      <c r="B616" s="5">
        <f t="shared" si="117"/>
        <v>9</v>
      </c>
      <c r="C616" s="1" t="s">
        <v>51</v>
      </c>
      <c r="D616" s="14">
        <v>1.125</v>
      </c>
      <c r="E616" s="14">
        <v>0.98499999999999999</v>
      </c>
      <c r="F616" s="21">
        <v>1.2</v>
      </c>
      <c r="G616" s="7" t="s">
        <v>66</v>
      </c>
      <c r="H616" s="14">
        <v>1.56</v>
      </c>
      <c r="I616" s="14">
        <v>1.7150000000000001</v>
      </c>
      <c r="J616" s="14" t="s">
        <v>66</v>
      </c>
      <c r="K616" s="14">
        <v>1.145</v>
      </c>
      <c r="L616" s="14">
        <v>1.125</v>
      </c>
      <c r="M616" s="14" t="s">
        <v>66</v>
      </c>
      <c r="N616" s="21">
        <v>1.1599999999999999</v>
      </c>
      <c r="O616" s="14" t="s">
        <v>66</v>
      </c>
      <c r="P616" s="14">
        <v>1.595</v>
      </c>
      <c r="Q616" s="14">
        <v>0.97499999999999998</v>
      </c>
      <c r="R616" s="24">
        <v>1.145</v>
      </c>
      <c r="S616" s="18">
        <v>1.7749999999999999</v>
      </c>
      <c r="T616" s="18">
        <v>1.7050000000000001</v>
      </c>
      <c r="U616" s="18">
        <v>1.5449999999999999</v>
      </c>
      <c r="V616" s="18">
        <v>1.5649999999999999</v>
      </c>
      <c r="W616" s="18">
        <v>1.5449999999999999</v>
      </c>
      <c r="X616" s="14" t="s">
        <v>66</v>
      </c>
      <c r="CM616" s="2"/>
    </row>
    <row r="617" spans="1:91" x14ac:dyDescent="0.2">
      <c r="A617" s="2">
        <v>35314</v>
      </c>
      <c r="B617" s="5">
        <f t="shared" si="117"/>
        <v>9</v>
      </c>
      <c r="C617" s="1" t="s">
        <v>45</v>
      </c>
      <c r="D617" s="14">
        <v>1.145</v>
      </c>
      <c r="E617" s="14">
        <v>0.98499999999999999</v>
      </c>
      <c r="F617" s="21">
        <v>1.1499999999999999</v>
      </c>
      <c r="G617" s="7" t="s">
        <v>66</v>
      </c>
      <c r="H617" s="14">
        <v>1.5</v>
      </c>
      <c r="I617" s="14">
        <v>1.7350000000000001</v>
      </c>
      <c r="J617" s="14" t="s">
        <v>66</v>
      </c>
      <c r="K617" s="14">
        <v>1.1399999999999999</v>
      </c>
      <c r="L617" s="14">
        <v>1.125</v>
      </c>
      <c r="M617" s="14" t="s">
        <v>66</v>
      </c>
      <c r="N617" s="21">
        <v>1.1499999999999999</v>
      </c>
      <c r="O617" s="14" t="s">
        <v>66</v>
      </c>
      <c r="P617" s="14">
        <v>1.58</v>
      </c>
      <c r="Q617" s="14">
        <v>0.98499999999999999</v>
      </c>
      <c r="R617" s="24">
        <v>1.1399999999999999</v>
      </c>
      <c r="S617" s="18">
        <v>1.7450000000000001</v>
      </c>
      <c r="T617" s="18">
        <v>1.69</v>
      </c>
      <c r="U617" s="18">
        <v>1.54</v>
      </c>
      <c r="V617" s="18">
        <v>1.575</v>
      </c>
      <c r="W617" s="18">
        <v>1.5449999999999999</v>
      </c>
      <c r="X617" s="14" t="s">
        <v>66</v>
      </c>
      <c r="CM617" s="2"/>
    </row>
    <row r="618" spans="1:91" x14ac:dyDescent="0.2">
      <c r="A618" s="2">
        <v>35315</v>
      </c>
      <c r="B618" s="5">
        <f t="shared" si="117"/>
        <v>9</v>
      </c>
      <c r="C618" s="1" t="s">
        <v>46</v>
      </c>
      <c r="D618" s="14">
        <v>1.135</v>
      </c>
      <c r="E618" s="14">
        <v>0.98499999999999999</v>
      </c>
      <c r="F618" s="21">
        <v>1.1499999999999999</v>
      </c>
      <c r="G618" s="7" t="s">
        <v>66</v>
      </c>
      <c r="H618" s="14">
        <v>1.5</v>
      </c>
      <c r="I618" s="14">
        <v>1.7350000000000001</v>
      </c>
      <c r="J618" s="14" t="s">
        <v>66</v>
      </c>
      <c r="K618" s="14">
        <v>1.1399999999999999</v>
      </c>
      <c r="L618" s="14">
        <v>1.125</v>
      </c>
      <c r="M618" s="14" t="s">
        <v>66</v>
      </c>
      <c r="N618" s="21">
        <v>1.1499999999999999</v>
      </c>
      <c r="O618" s="14" t="s">
        <v>66</v>
      </c>
      <c r="P618" s="14">
        <v>1.58</v>
      </c>
      <c r="Q618" s="14">
        <v>0.98499999999999999</v>
      </c>
      <c r="R618" s="24">
        <v>1.1399999999999999</v>
      </c>
      <c r="S618" s="18">
        <v>1.78</v>
      </c>
      <c r="T618" s="18">
        <v>1.69</v>
      </c>
      <c r="U618" s="18">
        <v>1.54</v>
      </c>
      <c r="V618" s="18">
        <v>1.575</v>
      </c>
      <c r="W618" s="18">
        <v>1.5449999999999999</v>
      </c>
      <c r="X618" s="14" t="s">
        <v>66</v>
      </c>
      <c r="CM618" s="2"/>
    </row>
    <row r="619" spans="1:91" x14ac:dyDescent="0.2">
      <c r="A619" s="2">
        <v>35316</v>
      </c>
      <c r="B619" s="5">
        <f t="shared" si="117"/>
        <v>9</v>
      </c>
      <c r="C619" s="1" t="s">
        <v>47</v>
      </c>
      <c r="D619" s="14">
        <v>1.135</v>
      </c>
      <c r="E619" s="14">
        <v>0.98499999999999999</v>
      </c>
      <c r="F619" s="21">
        <v>1.1499999999999999</v>
      </c>
      <c r="G619" s="7" t="s">
        <v>66</v>
      </c>
      <c r="H619" s="14">
        <v>1.5</v>
      </c>
      <c r="I619" s="14">
        <v>1.7350000000000001</v>
      </c>
      <c r="J619" s="14" t="s">
        <v>66</v>
      </c>
      <c r="K619" s="14">
        <v>1.1399999999999999</v>
      </c>
      <c r="L619" s="14">
        <v>1.125</v>
      </c>
      <c r="M619" s="14" t="s">
        <v>66</v>
      </c>
      <c r="N619" s="21">
        <v>1.1499999999999999</v>
      </c>
      <c r="O619" s="14" t="s">
        <v>66</v>
      </c>
      <c r="P619" s="14">
        <v>1.58</v>
      </c>
      <c r="Q619" s="14">
        <v>0.98499999999999999</v>
      </c>
      <c r="R619" s="24">
        <v>1.1399999999999999</v>
      </c>
      <c r="S619" s="18">
        <v>1.78</v>
      </c>
      <c r="T619" s="18">
        <v>1.69</v>
      </c>
      <c r="U619" s="18">
        <v>1.54</v>
      </c>
      <c r="V619" s="18">
        <v>1.575</v>
      </c>
      <c r="W619" s="18">
        <v>1.5449999999999999</v>
      </c>
      <c r="X619" s="14" t="s">
        <v>66</v>
      </c>
      <c r="CM619" s="2"/>
    </row>
    <row r="620" spans="1:91" x14ac:dyDescent="0.2">
      <c r="A620" s="2">
        <v>35317</v>
      </c>
      <c r="B620" s="5">
        <f t="shared" si="117"/>
        <v>9</v>
      </c>
      <c r="C620" s="1" t="s">
        <v>48</v>
      </c>
      <c r="D620" s="14">
        <v>1.135</v>
      </c>
      <c r="E620" s="14">
        <v>0.97499999999999998</v>
      </c>
      <c r="F620" s="21">
        <v>1.175</v>
      </c>
      <c r="G620" s="7" t="s">
        <v>66</v>
      </c>
      <c r="H620" s="14">
        <v>1.575</v>
      </c>
      <c r="I620" s="14">
        <v>1.8049999999999999</v>
      </c>
      <c r="J620" s="14" t="s">
        <v>66</v>
      </c>
      <c r="K620" s="14">
        <v>1.165</v>
      </c>
      <c r="L620" s="14">
        <v>1.05</v>
      </c>
      <c r="M620" s="14" t="s">
        <v>66</v>
      </c>
      <c r="N620" s="21">
        <v>1.165</v>
      </c>
      <c r="O620" s="14" t="s">
        <v>66</v>
      </c>
      <c r="P620" s="14">
        <v>1.68</v>
      </c>
      <c r="Q620" s="14">
        <v>0.89</v>
      </c>
      <c r="R620" s="24">
        <v>1.155</v>
      </c>
      <c r="S620" s="18">
        <v>1.78</v>
      </c>
      <c r="T620" s="18">
        <v>1.77</v>
      </c>
      <c r="U620" s="18">
        <v>1.645</v>
      </c>
      <c r="V620" s="18">
        <v>1.645</v>
      </c>
      <c r="W620" s="18">
        <v>1.625</v>
      </c>
      <c r="X620" s="14" t="s">
        <v>66</v>
      </c>
      <c r="CM620" s="2"/>
    </row>
    <row r="621" spans="1:91" x14ac:dyDescent="0.2">
      <c r="A621" s="2">
        <v>35318</v>
      </c>
      <c r="B621" s="5">
        <f t="shared" si="117"/>
        <v>9</v>
      </c>
      <c r="C621" s="1" t="s">
        <v>49</v>
      </c>
      <c r="D621" s="14">
        <v>0.91</v>
      </c>
      <c r="E621" s="14">
        <v>0.97</v>
      </c>
      <c r="F621" s="21">
        <v>1.165</v>
      </c>
      <c r="G621" s="7" t="s">
        <v>66</v>
      </c>
      <c r="H621" s="14">
        <v>1.595</v>
      </c>
      <c r="I621" s="14">
        <v>1.7749999999999999</v>
      </c>
      <c r="J621" s="14" t="s">
        <v>66</v>
      </c>
      <c r="K621" s="14">
        <v>1.1399999999999999</v>
      </c>
      <c r="L621" s="14">
        <v>1.075</v>
      </c>
      <c r="M621" s="14" t="s">
        <v>66</v>
      </c>
      <c r="N621" s="21">
        <v>1.1599999999999999</v>
      </c>
      <c r="O621" s="14" t="s">
        <v>66</v>
      </c>
      <c r="P621" s="14">
        <v>1.6950000000000001</v>
      </c>
      <c r="Q621" s="14">
        <v>0.87</v>
      </c>
      <c r="R621" s="24">
        <v>1.1599999999999999</v>
      </c>
      <c r="S621" s="18">
        <v>1.88</v>
      </c>
      <c r="T621" s="18">
        <v>1.76</v>
      </c>
      <c r="U621" s="18">
        <v>1.665</v>
      </c>
      <c r="V621" s="18">
        <v>1.6850000000000001</v>
      </c>
      <c r="W621" s="18">
        <v>1.635</v>
      </c>
      <c r="X621" s="14" t="s">
        <v>66</v>
      </c>
      <c r="CM621" s="2"/>
    </row>
    <row r="622" spans="1:91" x14ac:dyDescent="0.2">
      <c r="A622" s="2">
        <v>35319</v>
      </c>
      <c r="B622" s="5">
        <f t="shared" si="117"/>
        <v>9</v>
      </c>
      <c r="C622" s="1" t="s">
        <v>50</v>
      </c>
      <c r="D622" s="14">
        <v>0.95</v>
      </c>
      <c r="E622" s="14">
        <v>0.97499999999999998</v>
      </c>
      <c r="F622" s="21">
        <v>1.1850000000000001</v>
      </c>
      <c r="G622" s="7" t="s">
        <v>66</v>
      </c>
      <c r="H622" s="14">
        <v>1.645</v>
      </c>
      <c r="I622" s="14">
        <v>1.81</v>
      </c>
      <c r="J622" s="14" t="s">
        <v>66</v>
      </c>
      <c r="K622" s="14">
        <v>1.2</v>
      </c>
      <c r="L622" s="14">
        <v>1.07</v>
      </c>
      <c r="M622" s="14" t="s">
        <v>66</v>
      </c>
      <c r="N622" s="21">
        <v>1.19</v>
      </c>
      <c r="O622" s="14" t="s">
        <v>66</v>
      </c>
      <c r="P622" s="14">
        <v>1.77</v>
      </c>
      <c r="Q622" s="14">
        <v>0.875</v>
      </c>
      <c r="R622" s="24">
        <v>1.155</v>
      </c>
      <c r="S622" s="18">
        <v>1.875</v>
      </c>
      <c r="T622" s="18">
        <v>1.8</v>
      </c>
      <c r="U622" s="18">
        <v>1.7050000000000001</v>
      </c>
      <c r="V622" s="18">
        <v>1.73</v>
      </c>
      <c r="W622" s="18">
        <v>1.67</v>
      </c>
      <c r="X622" s="14" t="s">
        <v>66</v>
      </c>
      <c r="CM622" s="2"/>
    </row>
    <row r="623" spans="1:91" x14ac:dyDescent="0.2">
      <c r="A623" s="2">
        <v>35320</v>
      </c>
      <c r="B623" s="5">
        <f t="shared" si="117"/>
        <v>9</v>
      </c>
      <c r="C623" s="1" t="s">
        <v>51</v>
      </c>
      <c r="D623" s="14">
        <v>0.93500000000000005</v>
      </c>
      <c r="E623" s="14" t="s">
        <v>66</v>
      </c>
      <c r="F623" s="21" t="s">
        <v>66</v>
      </c>
      <c r="G623" s="7" t="s">
        <v>66</v>
      </c>
      <c r="H623" s="14" t="s">
        <v>66</v>
      </c>
      <c r="I623" s="14" t="s">
        <v>66</v>
      </c>
      <c r="J623" s="14" t="s">
        <v>66</v>
      </c>
      <c r="K623" s="14" t="s">
        <v>66</v>
      </c>
      <c r="L623" s="14" t="s">
        <v>66</v>
      </c>
      <c r="M623" s="14" t="s">
        <v>66</v>
      </c>
      <c r="N623" s="21" t="s">
        <v>66</v>
      </c>
      <c r="O623" s="14" t="s">
        <v>66</v>
      </c>
      <c r="P623" s="14" t="s">
        <v>66</v>
      </c>
      <c r="Q623" s="14" t="s">
        <v>66</v>
      </c>
      <c r="R623" s="24" t="s">
        <v>66</v>
      </c>
      <c r="S623" s="18">
        <v>1.905</v>
      </c>
      <c r="T623" s="18" t="s">
        <v>66</v>
      </c>
      <c r="U623" s="18" t="s">
        <v>66</v>
      </c>
      <c r="V623" s="18" t="s">
        <v>66</v>
      </c>
      <c r="W623" s="18" t="s">
        <v>66</v>
      </c>
      <c r="X623" s="14" t="s">
        <v>66</v>
      </c>
      <c r="CM623" s="2"/>
    </row>
    <row r="624" spans="1:91" x14ac:dyDescent="0.2">
      <c r="A624" s="2">
        <v>35321</v>
      </c>
      <c r="B624" s="5">
        <f t="shared" si="117"/>
        <v>9</v>
      </c>
      <c r="C624" s="1" t="s">
        <v>45</v>
      </c>
      <c r="D624" s="14">
        <v>0.9</v>
      </c>
      <c r="E624" s="14">
        <v>0.97499999999999998</v>
      </c>
      <c r="F624" s="21">
        <v>1.22</v>
      </c>
      <c r="G624" s="7" t="s">
        <v>66</v>
      </c>
      <c r="H624" s="14">
        <v>1.58</v>
      </c>
      <c r="I624" s="14">
        <v>1.825</v>
      </c>
      <c r="J624" s="14" t="s">
        <v>66</v>
      </c>
      <c r="K624" s="14">
        <v>1.2150000000000001</v>
      </c>
      <c r="L624" s="14">
        <v>1.075</v>
      </c>
      <c r="M624" s="14" t="s">
        <v>66</v>
      </c>
      <c r="N624" s="21">
        <v>1.2</v>
      </c>
      <c r="O624" s="14" t="s">
        <v>66</v>
      </c>
      <c r="P624" s="14">
        <v>1.65</v>
      </c>
      <c r="Q624" s="14">
        <v>0.89</v>
      </c>
      <c r="R624" s="24">
        <v>1.21</v>
      </c>
      <c r="S624" s="18">
        <v>1.94</v>
      </c>
      <c r="T624" s="18">
        <v>1.7549999999999999</v>
      </c>
      <c r="U624" s="18">
        <v>1.66</v>
      </c>
      <c r="V624" s="18">
        <v>1.68</v>
      </c>
      <c r="W624" s="18">
        <v>1.65</v>
      </c>
      <c r="X624" s="14" t="s">
        <v>66</v>
      </c>
      <c r="CM624" s="2"/>
    </row>
    <row r="625" spans="1:91" x14ac:dyDescent="0.2">
      <c r="A625" s="2">
        <v>35322</v>
      </c>
      <c r="B625" s="5">
        <f t="shared" si="117"/>
        <v>9</v>
      </c>
      <c r="C625" s="1" t="s">
        <v>46</v>
      </c>
      <c r="D625" s="14">
        <v>0.92500000000000004</v>
      </c>
      <c r="E625" s="14">
        <v>0.97499999999999998</v>
      </c>
      <c r="F625" s="21">
        <v>1.22</v>
      </c>
      <c r="G625" s="7" t="s">
        <v>66</v>
      </c>
      <c r="H625" s="14">
        <v>1.58</v>
      </c>
      <c r="I625" s="14">
        <v>1.825</v>
      </c>
      <c r="J625" s="14" t="s">
        <v>66</v>
      </c>
      <c r="K625" s="14">
        <v>1.2150000000000001</v>
      </c>
      <c r="L625" s="14">
        <v>1.075</v>
      </c>
      <c r="M625" s="14" t="s">
        <v>66</v>
      </c>
      <c r="N625" s="21">
        <v>1.2</v>
      </c>
      <c r="O625" s="14" t="s">
        <v>66</v>
      </c>
      <c r="P625" s="14">
        <v>1.65</v>
      </c>
      <c r="Q625" s="14">
        <v>0.89</v>
      </c>
      <c r="R625" s="24">
        <v>1.21</v>
      </c>
      <c r="S625" s="18">
        <v>1.925</v>
      </c>
      <c r="T625" s="18">
        <v>1.7549999999999999</v>
      </c>
      <c r="U625" s="18">
        <v>1.66</v>
      </c>
      <c r="V625" s="18">
        <v>1.68</v>
      </c>
      <c r="W625" s="18">
        <v>1.65</v>
      </c>
      <c r="X625" s="14" t="s">
        <v>66</v>
      </c>
      <c r="CM625" s="2"/>
    </row>
    <row r="626" spans="1:91" x14ac:dyDescent="0.2">
      <c r="A626" s="2">
        <v>35323</v>
      </c>
      <c r="B626" s="5">
        <f t="shared" si="117"/>
        <v>9</v>
      </c>
      <c r="C626" s="1" t="s">
        <v>47</v>
      </c>
      <c r="D626" s="14">
        <v>0.92500000000000004</v>
      </c>
      <c r="E626" s="14">
        <v>0.97499999999999998</v>
      </c>
      <c r="F626" s="21">
        <v>1.22</v>
      </c>
      <c r="G626" s="7" t="s">
        <v>66</v>
      </c>
      <c r="H626" s="14">
        <v>1.58</v>
      </c>
      <c r="I626" s="14">
        <v>1.825</v>
      </c>
      <c r="J626" s="14" t="s">
        <v>66</v>
      </c>
      <c r="K626" s="14">
        <v>1.2150000000000001</v>
      </c>
      <c r="L626" s="14">
        <v>1.075</v>
      </c>
      <c r="M626" s="14" t="s">
        <v>66</v>
      </c>
      <c r="N626" s="21">
        <v>1.2</v>
      </c>
      <c r="O626" s="14" t="s">
        <v>66</v>
      </c>
      <c r="P626" s="14">
        <v>1.65</v>
      </c>
      <c r="Q626" s="14">
        <v>0.89</v>
      </c>
      <c r="R626" s="24">
        <v>1.21</v>
      </c>
      <c r="S626" s="18">
        <v>1.925</v>
      </c>
      <c r="T626" s="18">
        <v>1.7549999999999999</v>
      </c>
      <c r="U626" s="18">
        <v>1.66</v>
      </c>
      <c r="V626" s="18">
        <v>1.68</v>
      </c>
      <c r="W626" s="18">
        <v>1.65</v>
      </c>
      <c r="X626" s="14" t="s">
        <v>66</v>
      </c>
      <c r="CM626" s="2"/>
    </row>
    <row r="627" spans="1:91" x14ac:dyDescent="0.2">
      <c r="A627" s="2">
        <v>35324</v>
      </c>
      <c r="B627" s="5">
        <f t="shared" si="117"/>
        <v>9</v>
      </c>
      <c r="C627" s="1" t="s">
        <v>48</v>
      </c>
      <c r="D627" s="14">
        <v>0.92500000000000004</v>
      </c>
      <c r="E627" s="14">
        <v>0.96499999999999997</v>
      </c>
      <c r="F627" s="21">
        <v>1.22</v>
      </c>
      <c r="G627" s="7" t="s">
        <v>66</v>
      </c>
      <c r="H627" s="14">
        <v>1.615</v>
      </c>
      <c r="I627" s="14">
        <v>1.87</v>
      </c>
      <c r="J627" s="14" t="s">
        <v>66</v>
      </c>
      <c r="K627" s="14">
        <v>1.2150000000000001</v>
      </c>
      <c r="L627" s="14">
        <v>1.175</v>
      </c>
      <c r="M627" s="14" t="s">
        <v>66</v>
      </c>
      <c r="N627" s="21">
        <v>1.2</v>
      </c>
      <c r="O627" s="14" t="s">
        <v>66</v>
      </c>
      <c r="P627" s="14">
        <v>1.7250000000000001</v>
      </c>
      <c r="Q627" s="14">
        <v>0.96</v>
      </c>
      <c r="R627" s="24">
        <v>1.2250000000000001</v>
      </c>
      <c r="S627" s="18">
        <v>1.925</v>
      </c>
      <c r="T627" s="18">
        <v>1.8149999999999999</v>
      </c>
      <c r="U627" s="18">
        <v>1.69</v>
      </c>
      <c r="V627" s="18">
        <v>1.74</v>
      </c>
      <c r="W627" s="18">
        <v>1.68</v>
      </c>
      <c r="X627" s="14" t="s">
        <v>66</v>
      </c>
      <c r="CM627" s="2"/>
    </row>
    <row r="628" spans="1:91" x14ac:dyDescent="0.2">
      <c r="A628" s="2">
        <v>35325</v>
      </c>
      <c r="B628" s="5">
        <f t="shared" si="117"/>
        <v>9</v>
      </c>
      <c r="C628" s="1" t="s">
        <v>49</v>
      </c>
      <c r="D628" s="14">
        <v>1.0149999999999999</v>
      </c>
      <c r="E628" s="14">
        <v>0.97499999999999998</v>
      </c>
      <c r="F628" s="21">
        <v>1.22</v>
      </c>
      <c r="G628" s="7" t="s">
        <v>66</v>
      </c>
      <c r="H628" s="14">
        <v>1.66</v>
      </c>
      <c r="I628" s="14">
        <v>1.895</v>
      </c>
      <c r="J628" s="14" t="s">
        <v>66</v>
      </c>
      <c r="K628" s="14">
        <v>1.27</v>
      </c>
      <c r="L628" s="14">
        <v>1.21</v>
      </c>
      <c r="M628" s="14" t="s">
        <v>66</v>
      </c>
      <c r="N628" s="21">
        <v>1.26</v>
      </c>
      <c r="O628" s="14" t="s">
        <v>66</v>
      </c>
      <c r="P628" s="14">
        <v>1.7549999999999999</v>
      </c>
      <c r="Q628" s="14">
        <v>1.0549999999999999</v>
      </c>
      <c r="R628" s="24">
        <v>1.3149999999999999</v>
      </c>
      <c r="S628" s="18">
        <v>1.94</v>
      </c>
      <c r="T628" s="18">
        <v>1.875</v>
      </c>
      <c r="U628" s="18">
        <v>1.75</v>
      </c>
      <c r="V628" s="18">
        <v>1.7749999999999999</v>
      </c>
      <c r="W628" s="18">
        <v>1.75</v>
      </c>
      <c r="X628" s="14" t="s">
        <v>66</v>
      </c>
      <c r="CM628" s="2"/>
    </row>
    <row r="629" spans="1:91" x14ac:dyDescent="0.2">
      <c r="A629" s="2">
        <v>35326</v>
      </c>
      <c r="B629" s="5">
        <f t="shared" si="117"/>
        <v>9</v>
      </c>
      <c r="C629" s="1" t="s">
        <v>50</v>
      </c>
      <c r="D629" s="14">
        <v>1.145</v>
      </c>
      <c r="E629" s="14">
        <v>0.995</v>
      </c>
      <c r="F629" s="21">
        <v>1.2849999999999999</v>
      </c>
      <c r="G629" s="7" t="s">
        <v>66</v>
      </c>
      <c r="H629" s="14">
        <v>1.615</v>
      </c>
      <c r="I629" s="14">
        <v>1.85</v>
      </c>
      <c r="J629" s="14" t="s">
        <v>66</v>
      </c>
      <c r="K629" s="14">
        <v>1.335</v>
      </c>
      <c r="L629" s="14">
        <v>1.2450000000000001</v>
      </c>
      <c r="M629" s="14" t="s">
        <v>66</v>
      </c>
      <c r="N629" s="21">
        <v>1.3</v>
      </c>
      <c r="O629" s="14" t="s">
        <v>66</v>
      </c>
      <c r="P629" s="14">
        <v>1.7050000000000001</v>
      </c>
      <c r="Q629" s="14">
        <v>1.135</v>
      </c>
      <c r="R629" s="24">
        <v>1.3</v>
      </c>
      <c r="S629" s="18">
        <v>2.0499999999999998</v>
      </c>
      <c r="T629" s="18">
        <v>1.8049999999999999</v>
      </c>
      <c r="U629" s="18">
        <v>1.7</v>
      </c>
      <c r="V629" s="18">
        <v>1.7350000000000001</v>
      </c>
      <c r="W629" s="18">
        <v>1.69</v>
      </c>
      <c r="X629" s="14" t="s">
        <v>66</v>
      </c>
      <c r="CM629" s="2"/>
    </row>
    <row r="630" spans="1:91" x14ac:dyDescent="0.2">
      <c r="A630" s="2">
        <v>35327</v>
      </c>
      <c r="B630" s="5">
        <f t="shared" si="117"/>
        <v>9</v>
      </c>
      <c r="C630" s="1" t="s">
        <v>51</v>
      </c>
      <c r="D630" s="14">
        <v>1.26</v>
      </c>
      <c r="E630" s="14">
        <v>1.0249999999999999</v>
      </c>
      <c r="F630" s="21">
        <v>1.2849999999999999</v>
      </c>
      <c r="G630" s="7" t="s">
        <v>66</v>
      </c>
      <c r="H630" s="14">
        <v>1.61</v>
      </c>
      <c r="I630" s="14">
        <v>1.93</v>
      </c>
      <c r="J630" s="14" t="s">
        <v>66</v>
      </c>
      <c r="K630" s="14">
        <v>1.3</v>
      </c>
      <c r="L630" s="14">
        <v>1.22</v>
      </c>
      <c r="M630" s="14" t="s">
        <v>66</v>
      </c>
      <c r="N630" s="21">
        <v>1.26</v>
      </c>
      <c r="O630" s="14" t="s">
        <v>66</v>
      </c>
      <c r="P630" s="14">
        <v>1.75</v>
      </c>
      <c r="Q630" s="14">
        <v>1.135</v>
      </c>
      <c r="R630" s="24">
        <v>1.325</v>
      </c>
      <c r="S630" s="18">
        <v>1.925</v>
      </c>
      <c r="T630" s="18">
        <v>1.845</v>
      </c>
      <c r="U630" s="18">
        <v>1.74</v>
      </c>
      <c r="V630" s="18">
        <v>1.77</v>
      </c>
      <c r="W630" s="18">
        <v>1.74</v>
      </c>
      <c r="X630" s="14" t="s">
        <v>66</v>
      </c>
      <c r="CM630" s="2"/>
    </row>
    <row r="631" spans="1:91" x14ac:dyDescent="0.2">
      <c r="A631" s="2">
        <v>35328</v>
      </c>
      <c r="B631" s="5">
        <f t="shared" si="117"/>
        <v>9</v>
      </c>
      <c r="C631" s="1" t="s">
        <v>45</v>
      </c>
      <c r="D631" s="14">
        <v>1.2350000000000001</v>
      </c>
      <c r="E631" s="14">
        <v>1.06</v>
      </c>
      <c r="F631" s="21">
        <v>1.3</v>
      </c>
      <c r="G631" s="7" t="s">
        <v>66</v>
      </c>
      <c r="H631" s="14">
        <v>1.63</v>
      </c>
      <c r="I631" s="14">
        <v>1.915</v>
      </c>
      <c r="J631" s="14" t="s">
        <v>66</v>
      </c>
      <c r="K631" s="14">
        <v>1.2649999999999999</v>
      </c>
      <c r="L631" s="14">
        <v>1.2250000000000001</v>
      </c>
      <c r="M631" s="14" t="s">
        <v>66</v>
      </c>
      <c r="N631" s="21">
        <v>1.26</v>
      </c>
      <c r="O631" s="14" t="s">
        <v>66</v>
      </c>
      <c r="P631" s="14">
        <v>1.71</v>
      </c>
      <c r="Q631" s="14">
        <v>1.095</v>
      </c>
      <c r="R631" s="24">
        <v>1.325</v>
      </c>
      <c r="S631" s="18">
        <v>1.99</v>
      </c>
      <c r="T631" s="18">
        <v>1.81</v>
      </c>
      <c r="U631" s="18">
        <v>1.71</v>
      </c>
      <c r="V631" s="18">
        <v>1.73</v>
      </c>
      <c r="W631" s="18">
        <v>1.7150000000000001</v>
      </c>
      <c r="X631" s="14" t="s">
        <v>66</v>
      </c>
      <c r="CM631" s="2"/>
    </row>
    <row r="632" spans="1:91" x14ac:dyDescent="0.2">
      <c r="A632" s="2">
        <v>35329</v>
      </c>
      <c r="B632" s="5">
        <f t="shared" si="117"/>
        <v>9</v>
      </c>
      <c r="C632" s="1" t="s">
        <v>46</v>
      </c>
      <c r="D632" s="14">
        <v>1.165</v>
      </c>
      <c r="E632" s="14">
        <v>1.06</v>
      </c>
      <c r="F632" s="21">
        <v>1.3</v>
      </c>
      <c r="G632" s="7" t="s">
        <v>66</v>
      </c>
      <c r="H632" s="14">
        <v>1.63</v>
      </c>
      <c r="I632" s="14">
        <v>1.915</v>
      </c>
      <c r="J632" s="14" t="s">
        <v>66</v>
      </c>
      <c r="K632" s="14">
        <v>1.2649999999999999</v>
      </c>
      <c r="L632" s="14">
        <v>1.2250000000000001</v>
      </c>
      <c r="M632" s="14" t="s">
        <v>66</v>
      </c>
      <c r="N632" s="21">
        <v>1.26</v>
      </c>
      <c r="O632" s="14" t="s">
        <v>66</v>
      </c>
      <c r="P632" s="14">
        <v>1.71</v>
      </c>
      <c r="Q632" s="14">
        <v>1.095</v>
      </c>
      <c r="R632" s="24">
        <v>1.325</v>
      </c>
      <c r="S632" s="18">
        <v>1.9750000000000001</v>
      </c>
      <c r="T632" s="18">
        <v>1.81</v>
      </c>
      <c r="U632" s="18">
        <v>1.71</v>
      </c>
      <c r="V632" s="18">
        <v>1.73</v>
      </c>
      <c r="W632" s="18">
        <v>1.7150000000000001</v>
      </c>
      <c r="X632" s="14" t="s">
        <v>66</v>
      </c>
      <c r="CM632" s="2"/>
    </row>
    <row r="633" spans="1:91" x14ac:dyDescent="0.2">
      <c r="A633" s="2">
        <v>35330</v>
      </c>
      <c r="B633" s="5">
        <f t="shared" si="117"/>
        <v>9</v>
      </c>
      <c r="C633" s="1" t="s">
        <v>47</v>
      </c>
      <c r="D633" s="14">
        <v>1.165</v>
      </c>
      <c r="E633" s="14">
        <v>1.06</v>
      </c>
      <c r="F633" s="21">
        <v>1.3</v>
      </c>
      <c r="G633" s="7" t="s">
        <v>66</v>
      </c>
      <c r="H633" s="14">
        <v>1.63</v>
      </c>
      <c r="I633" s="14">
        <v>1.915</v>
      </c>
      <c r="J633" s="14" t="s">
        <v>66</v>
      </c>
      <c r="K633" s="14">
        <v>1.2649999999999999</v>
      </c>
      <c r="L633" s="14">
        <v>1.2250000000000001</v>
      </c>
      <c r="M633" s="14" t="s">
        <v>66</v>
      </c>
      <c r="N633" s="21">
        <v>1.26</v>
      </c>
      <c r="O633" s="14" t="s">
        <v>66</v>
      </c>
      <c r="P633" s="14">
        <v>1.71</v>
      </c>
      <c r="Q633" s="14">
        <v>1.095</v>
      </c>
      <c r="R633" s="24">
        <v>1.325</v>
      </c>
      <c r="S633" s="18">
        <v>1.9750000000000001</v>
      </c>
      <c r="T633" s="18">
        <v>1.81</v>
      </c>
      <c r="U633" s="18">
        <v>1.71</v>
      </c>
      <c r="V633" s="18">
        <v>1.73</v>
      </c>
      <c r="W633" s="18">
        <v>1.7150000000000001</v>
      </c>
      <c r="X633" s="14" t="s">
        <v>66</v>
      </c>
      <c r="CM633" s="2"/>
    </row>
    <row r="634" spans="1:91" x14ac:dyDescent="0.2">
      <c r="A634" s="2">
        <v>35331</v>
      </c>
      <c r="B634" s="5">
        <f t="shared" si="117"/>
        <v>9</v>
      </c>
      <c r="C634" s="1" t="s">
        <v>48</v>
      </c>
      <c r="D634" s="14">
        <v>1.165</v>
      </c>
      <c r="E634" s="14">
        <v>1.0649999999999999</v>
      </c>
      <c r="F634" s="21">
        <v>1.27</v>
      </c>
      <c r="G634" s="7" t="s">
        <v>66</v>
      </c>
      <c r="H634" s="14">
        <v>1.645</v>
      </c>
      <c r="I634" s="14">
        <v>1.92</v>
      </c>
      <c r="J634" s="14" t="s">
        <v>66</v>
      </c>
      <c r="K634" s="14">
        <v>1.33</v>
      </c>
      <c r="L634" s="14">
        <v>1.2749999999999999</v>
      </c>
      <c r="M634" s="14" t="s">
        <v>66</v>
      </c>
      <c r="N634" s="21">
        <v>1.325</v>
      </c>
      <c r="O634" s="14" t="s">
        <v>66</v>
      </c>
      <c r="P634" s="14">
        <v>1.7450000000000001</v>
      </c>
      <c r="Q634" s="14">
        <v>1.125</v>
      </c>
      <c r="R634" s="24">
        <v>1.35</v>
      </c>
      <c r="S634" s="18">
        <v>1.9750000000000001</v>
      </c>
      <c r="T634" s="18">
        <v>1.84</v>
      </c>
      <c r="U634" s="18">
        <v>1.7250000000000001</v>
      </c>
      <c r="V634" s="18">
        <v>1.76</v>
      </c>
      <c r="W634" s="18">
        <v>1.7150000000000001</v>
      </c>
      <c r="X634" s="14" t="s">
        <v>66</v>
      </c>
      <c r="CM634" s="2"/>
    </row>
    <row r="635" spans="1:91" x14ac:dyDescent="0.2">
      <c r="A635" s="2">
        <v>35332</v>
      </c>
      <c r="B635" s="5">
        <f t="shared" si="117"/>
        <v>9</v>
      </c>
      <c r="C635" s="1" t="s">
        <v>49</v>
      </c>
      <c r="D635" s="14">
        <v>1.2450000000000001</v>
      </c>
      <c r="E635" s="14">
        <v>1.1000000000000001</v>
      </c>
      <c r="F635" s="21">
        <v>1.32</v>
      </c>
      <c r="G635" s="7" t="s">
        <v>66</v>
      </c>
      <c r="H635" s="14">
        <v>1.72</v>
      </c>
      <c r="I635" s="14">
        <v>1.875</v>
      </c>
      <c r="J635" s="14" t="s">
        <v>66</v>
      </c>
      <c r="K635" s="14">
        <v>1.37</v>
      </c>
      <c r="L635" s="14">
        <v>1.28</v>
      </c>
      <c r="M635" s="14" t="s">
        <v>66</v>
      </c>
      <c r="N635" s="21">
        <v>1.3</v>
      </c>
      <c r="O635" s="14" t="s">
        <v>66</v>
      </c>
      <c r="P635" s="14">
        <v>1.7649999999999999</v>
      </c>
      <c r="Q635" s="14">
        <v>1.08</v>
      </c>
      <c r="R635" s="24">
        <v>1.35</v>
      </c>
      <c r="S635" s="18">
        <v>1.98</v>
      </c>
      <c r="T635" s="18">
        <v>1.84</v>
      </c>
      <c r="U635" s="18">
        <v>1.7350000000000001</v>
      </c>
      <c r="V635" s="18">
        <v>1.79</v>
      </c>
      <c r="W635" s="18">
        <v>1.72</v>
      </c>
      <c r="X635" s="14" t="s">
        <v>66</v>
      </c>
      <c r="CM635" s="2"/>
    </row>
    <row r="636" spans="1:91" x14ac:dyDescent="0.2">
      <c r="A636" s="2">
        <v>35333</v>
      </c>
      <c r="B636" s="5">
        <f t="shared" si="117"/>
        <v>9</v>
      </c>
      <c r="C636" s="1" t="s">
        <v>50</v>
      </c>
      <c r="D636" s="14">
        <v>1.2549999999999999</v>
      </c>
      <c r="E636" s="14">
        <v>1.115</v>
      </c>
      <c r="F636" s="21">
        <v>1.425</v>
      </c>
      <c r="G636" s="7" t="s">
        <v>66</v>
      </c>
      <c r="H636" s="14">
        <v>1.7</v>
      </c>
      <c r="I636" s="14">
        <v>1.915</v>
      </c>
      <c r="J636" s="14" t="s">
        <v>66</v>
      </c>
      <c r="K636" s="14">
        <v>1.37</v>
      </c>
      <c r="L636" s="14">
        <v>1.29</v>
      </c>
      <c r="M636" s="14" t="s">
        <v>66</v>
      </c>
      <c r="N636" s="21">
        <v>1.3</v>
      </c>
      <c r="O636" s="14" t="s">
        <v>66</v>
      </c>
      <c r="P636" s="14">
        <v>1.7949999999999999</v>
      </c>
      <c r="Q636" s="14">
        <v>1.0900000000000001</v>
      </c>
      <c r="R636" s="24">
        <v>1.35</v>
      </c>
      <c r="S636" s="18">
        <v>1.96</v>
      </c>
      <c r="T636" s="18">
        <v>1.865</v>
      </c>
      <c r="U636" s="18">
        <v>1.76</v>
      </c>
      <c r="V636" s="18">
        <v>1.8149999999999999</v>
      </c>
      <c r="W636" s="18">
        <v>1.7549999999999999</v>
      </c>
      <c r="X636" s="14" t="s">
        <v>66</v>
      </c>
      <c r="CM636" s="2"/>
    </row>
    <row r="637" spans="1:91" x14ac:dyDescent="0.2">
      <c r="A637" s="2">
        <v>35334</v>
      </c>
      <c r="B637" s="5">
        <f t="shared" si="117"/>
        <v>9</v>
      </c>
      <c r="C637" s="1" t="s">
        <v>51</v>
      </c>
      <c r="D637" s="14">
        <v>1.1950000000000001</v>
      </c>
      <c r="E637" s="14">
        <v>1.135</v>
      </c>
      <c r="F637" s="21">
        <v>1.4450000000000001</v>
      </c>
      <c r="G637" s="7" t="s">
        <v>66</v>
      </c>
      <c r="H637" s="14">
        <v>1.67</v>
      </c>
      <c r="I637" s="14">
        <v>1.9350000000000001</v>
      </c>
      <c r="J637" s="14" t="s">
        <v>66</v>
      </c>
      <c r="K637" s="14">
        <v>1.345</v>
      </c>
      <c r="L637" s="14">
        <v>1.29</v>
      </c>
      <c r="M637" s="14" t="s">
        <v>66</v>
      </c>
      <c r="N637" s="21">
        <v>1.3</v>
      </c>
      <c r="O637" s="14" t="s">
        <v>66</v>
      </c>
      <c r="P637" s="14">
        <v>1.8</v>
      </c>
      <c r="Q637" s="14">
        <v>1.095</v>
      </c>
      <c r="R637" s="24">
        <v>1.35</v>
      </c>
      <c r="S637" s="18">
        <v>2.0550000000000002</v>
      </c>
      <c r="T637" s="18">
        <v>1.875</v>
      </c>
      <c r="U637" s="18">
        <v>1.81</v>
      </c>
      <c r="V637" s="18">
        <v>1.84</v>
      </c>
      <c r="W637" s="18">
        <v>1.8</v>
      </c>
      <c r="X637" s="14" t="s">
        <v>66</v>
      </c>
      <c r="CM637" s="2"/>
    </row>
    <row r="638" spans="1:91" x14ac:dyDescent="0.2">
      <c r="A638" s="2">
        <v>35335</v>
      </c>
      <c r="B638" s="5">
        <f t="shared" si="117"/>
        <v>9</v>
      </c>
      <c r="C638" s="1" t="s">
        <v>45</v>
      </c>
      <c r="D638" s="14">
        <v>1.2250000000000001</v>
      </c>
      <c r="E638" s="14">
        <v>1.135</v>
      </c>
      <c r="F638" s="21">
        <v>1.4350000000000001</v>
      </c>
      <c r="G638" s="7" t="s">
        <v>66</v>
      </c>
      <c r="H638" s="14">
        <v>1.645</v>
      </c>
      <c r="I638" s="14">
        <v>1.85</v>
      </c>
      <c r="J638" s="14" t="s">
        <v>66</v>
      </c>
      <c r="K638" s="14">
        <v>1.345</v>
      </c>
      <c r="L638" s="14">
        <v>1.34</v>
      </c>
      <c r="M638" s="14" t="s">
        <v>66</v>
      </c>
      <c r="N638" s="21">
        <v>1.3</v>
      </c>
      <c r="O638" s="14" t="s">
        <v>66</v>
      </c>
      <c r="P638" s="14">
        <v>1.69</v>
      </c>
      <c r="Q638" s="14">
        <v>1.105</v>
      </c>
      <c r="R638" s="24">
        <v>1.35</v>
      </c>
      <c r="S638" s="18">
        <v>2.0750000000000002</v>
      </c>
      <c r="T638" s="18">
        <v>1.75</v>
      </c>
      <c r="U638" s="18">
        <v>1.73</v>
      </c>
      <c r="V638" s="18">
        <v>1.7749999999999999</v>
      </c>
      <c r="W638" s="18">
        <v>1.7250000000000001</v>
      </c>
      <c r="X638" s="14" t="s">
        <v>66</v>
      </c>
      <c r="CM638" s="2"/>
    </row>
    <row r="639" spans="1:91" x14ac:dyDescent="0.2">
      <c r="A639" s="2">
        <v>35336</v>
      </c>
      <c r="B639" s="5">
        <f t="shared" si="117"/>
        <v>9</v>
      </c>
      <c r="C639" s="1" t="s">
        <v>46</v>
      </c>
      <c r="D639" s="14">
        <v>1.2</v>
      </c>
      <c r="E639" s="14">
        <v>1.135</v>
      </c>
      <c r="F639" s="21">
        <v>1.4350000000000001</v>
      </c>
      <c r="G639" s="7" t="s">
        <v>66</v>
      </c>
      <c r="H639" s="14">
        <v>1.645</v>
      </c>
      <c r="I639" s="14">
        <v>1.85</v>
      </c>
      <c r="J639" s="14" t="s">
        <v>66</v>
      </c>
      <c r="K639" s="14">
        <v>1.345</v>
      </c>
      <c r="L639" s="14">
        <v>1.34</v>
      </c>
      <c r="M639" s="14" t="s">
        <v>66</v>
      </c>
      <c r="N639" s="21">
        <v>1.3</v>
      </c>
      <c r="O639" s="14" t="s">
        <v>66</v>
      </c>
      <c r="P639" s="14">
        <v>1.69</v>
      </c>
      <c r="Q639" s="14">
        <v>1.105</v>
      </c>
      <c r="R639" s="24">
        <v>1.35</v>
      </c>
      <c r="S639" s="18">
        <v>1.95</v>
      </c>
      <c r="T639" s="18">
        <v>1.75</v>
      </c>
      <c r="U639" s="18">
        <v>1.73</v>
      </c>
      <c r="V639" s="18">
        <v>1.7749999999999999</v>
      </c>
      <c r="W639" s="18">
        <v>1.7250000000000001</v>
      </c>
      <c r="X639" s="14" t="s">
        <v>66</v>
      </c>
      <c r="CM639" s="2"/>
    </row>
    <row r="640" spans="1:91" x14ac:dyDescent="0.2">
      <c r="A640" s="2">
        <v>35337</v>
      </c>
      <c r="B640" s="5">
        <f t="shared" si="117"/>
        <v>9</v>
      </c>
      <c r="C640" s="1" t="s">
        <v>47</v>
      </c>
      <c r="D640" s="14">
        <v>1.2</v>
      </c>
      <c r="E640" s="14">
        <v>1.135</v>
      </c>
      <c r="F640" s="21">
        <v>1.4350000000000001</v>
      </c>
      <c r="G640" s="7" t="s">
        <v>66</v>
      </c>
      <c r="H640" s="14">
        <v>1.645</v>
      </c>
      <c r="I640" s="14">
        <v>1.85</v>
      </c>
      <c r="J640" s="14" t="s">
        <v>66</v>
      </c>
      <c r="K640" s="14">
        <v>1.345</v>
      </c>
      <c r="L640" s="14">
        <v>1.34</v>
      </c>
      <c r="M640" s="14" t="s">
        <v>66</v>
      </c>
      <c r="N640" s="21">
        <v>1.3</v>
      </c>
      <c r="O640" s="14" t="s">
        <v>66</v>
      </c>
      <c r="P640" s="14">
        <v>1.69</v>
      </c>
      <c r="Q640" s="14">
        <v>1.105</v>
      </c>
      <c r="R640" s="24">
        <v>1.35</v>
      </c>
      <c r="S640" s="18">
        <v>1.95</v>
      </c>
      <c r="T640" s="18">
        <v>1.75</v>
      </c>
      <c r="U640" s="18">
        <v>1.73</v>
      </c>
      <c r="V640" s="18">
        <v>1.7749999999999999</v>
      </c>
      <c r="W640" s="18">
        <v>1.7250000000000001</v>
      </c>
      <c r="X640" s="14" t="s">
        <v>66</v>
      </c>
      <c r="CM640" s="2"/>
    </row>
    <row r="641" spans="1:91" x14ac:dyDescent="0.2">
      <c r="A641" s="2">
        <v>35338</v>
      </c>
      <c r="B641" s="5">
        <f t="shared" si="117"/>
        <v>9</v>
      </c>
      <c r="C641" s="1" t="s">
        <v>48</v>
      </c>
      <c r="D641" s="14">
        <v>1.2</v>
      </c>
      <c r="E641" s="14">
        <v>1.135</v>
      </c>
      <c r="F641" s="21">
        <v>1.24</v>
      </c>
      <c r="G641" s="7" t="s">
        <v>66</v>
      </c>
      <c r="H641" s="14">
        <v>1.7250000000000001</v>
      </c>
      <c r="I641" s="14">
        <v>1.8049999999999999</v>
      </c>
      <c r="J641" s="14" t="s">
        <v>66</v>
      </c>
      <c r="K641" s="14">
        <v>1.26</v>
      </c>
      <c r="L641" s="14">
        <v>1.325</v>
      </c>
      <c r="M641" s="14" t="s">
        <v>66</v>
      </c>
      <c r="N641" s="21">
        <v>1.25</v>
      </c>
      <c r="O641" s="14" t="s">
        <v>66</v>
      </c>
      <c r="P641" s="14">
        <v>1.7649999999999999</v>
      </c>
      <c r="Q641" s="14">
        <v>1.125</v>
      </c>
      <c r="R641" s="24">
        <v>1.2749999999999999</v>
      </c>
      <c r="S641" s="18">
        <v>1.95</v>
      </c>
      <c r="T641" s="18">
        <v>1.83</v>
      </c>
      <c r="U641" s="18">
        <v>1.75</v>
      </c>
      <c r="V641" s="18">
        <v>1.7949999999999999</v>
      </c>
      <c r="W641" s="18">
        <v>1.7250000000000001</v>
      </c>
      <c r="X641" s="14" t="s">
        <v>66</v>
      </c>
      <c r="CM641" s="2"/>
    </row>
    <row r="642" spans="1:91" x14ac:dyDescent="0.2">
      <c r="A642" s="2">
        <v>35339</v>
      </c>
      <c r="B642" s="5">
        <f t="shared" si="117"/>
        <v>10</v>
      </c>
      <c r="C642" s="1" t="s">
        <v>49</v>
      </c>
      <c r="D642" s="14">
        <v>1.2649999999999999</v>
      </c>
      <c r="E642" s="14">
        <v>1.17</v>
      </c>
      <c r="F642" s="21">
        <v>1.24</v>
      </c>
      <c r="G642" s="7" t="s">
        <v>66</v>
      </c>
      <c r="H642" s="14">
        <v>1.79</v>
      </c>
      <c r="I642" s="14">
        <v>1.925</v>
      </c>
      <c r="J642" s="14" t="s">
        <v>66</v>
      </c>
      <c r="K642" s="14">
        <v>1.35</v>
      </c>
      <c r="L642" s="14">
        <v>1.4</v>
      </c>
      <c r="M642" s="14" t="s">
        <v>66</v>
      </c>
      <c r="N642" s="21">
        <v>1.25</v>
      </c>
      <c r="O642" s="14" t="s">
        <v>66</v>
      </c>
      <c r="P642" s="14">
        <v>1.825</v>
      </c>
      <c r="Q642" s="14">
        <v>1.17</v>
      </c>
      <c r="R642" s="24">
        <v>1.5</v>
      </c>
      <c r="S642" s="18">
        <v>2.02</v>
      </c>
      <c r="T642" s="18">
        <v>1.855</v>
      </c>
      <c r="U642" s="18">
        <v>1.78</v>
      </c>
      <c r="V642" s="18">
        <v>1.825</v>
      </c>
      <c r="W642" s="18">
        <v>1.7849999999999999</v>
      </c>
      <c r="X642" s="14" t="s">
        <v>66</v>
      </c>
      <c r="CM642" s="2"/>
    </row>
    <row r="643" spans="1:91" x14ac:dyDescent="0.2">
      <c r="A643" s="2">
        <v>35340</v>
      </c>
      <c r="B643" s="5">
        <f t="shared" ref="B643:B706" si="118">IF(A643&lt;&gt;"",MONTH(A643),0)</f>
        <v>10</v>
      </c>
      <c r="C643" s="1" t="s">
        <v>50</v>
      </c>
      <c r="D643" s="14">
        <v>1.32</v>
      </c>
      <c r="E643" s="14">
        <v>1.1499999999999999</v>
      </c>
      <c r="F643" s="21">
        <v>1.24</v>
      </c>
      <c r="G643" s="7" t="s">
        <v>66</v>
      </c>
      <c r="H643" s="14">
        <v>1.8</v>
      </c>
      <c r="I643" s="14">
        <v>1.93</v>
      </c>
      <c r="J643" s="14" t="s">
        <v>66</v>
      </c>
      <c r="K643" s="14">
        <v>1.41</v>
      </c>
      <c r="L643" s="14">
        <v>1.4650000000000001</v>
      </c>
      <c r="M643" s="14" t="s">
        <v>66</v>
      </c>
      <c r="N643" s="21">
        <v>1.25</v>
      </c>
      <c r="O643" s="14" t="s">
        <v>66</v>
      </c>
      <c r="P643" s="14">
        <v>1.855</v>
      </c>
      <c r="Q643" s="14">
        <v>1.155</v>
      </c>
      <c r="R643" s="24">
        <v>1.5</v>
      </c>
      <c r="S643" s="18">
        <v>2</v>
      </c>
      <c r="T643" s="18">
        <v>1.915</v>
      </c>
      <c r="U643" s="18">
        <v>1.83</v>
      </c>
      <c r="V643" s="18">
        <v>1.875</v>
      </c>
      <c r="W643" s="18">
        <v>1.835</v>
      </c>
      <c r="X643" s="14" t="s">
        <v>66</v>
      </c>
      <c r="CM643" s="2"/>
    </row>
    <row r="644" spans="1:91" x14ac:dyDescent="0.2">
      <c r="A644" s="2">
        <v>35341</v>
      </c>
      <c r="B644" s="5">
        <f t="shared" si="118"/>
        <v>10</v>
      </c>
      <c r="C644" s="1" t="s">
        <v>51</v>
      </c>
      <c r="D644" s="14">
        <v>1.3</v>
      </c>
      <c r="E644" s="14">
        <v>1.135</v>
      </c>
      <c r="F644" s="21">
        <v>1.45</v>
      </c>
      <c r="G644" s="7" t="s">
        <v>66</v>
      </c>
      <c r="H644" s="14" t="s">
        <v>66</v>
      </c>
      <c r="I644" s="14">
        <v>1.9950000000000001</v>
      </c>
      <c r="J644" s="14" t="s">
        <v>66</v>
      </c>
      <c r="K644" s="14">
        <v>1.29</v>
      </c>
      <c r="L644" s="14">
        <v>1.5</v>
      </c>
      <c r="M644" s="14" t="s">
        <v>66</v>
      </c>
      <c r="N644" s="21">
        <v>1.33</v>
      </c>
      <c r="O644" s="14" t="s">
        <v>66</v>
      </c>
      <c r="P644" s="14">
        <v>1.905</v>
      </c>
      <c r="Q644" s="14">
        <v>1.1850000000000001</v>
      </c>
      <c r="R644" s="24">
        <v>1.4750000000000001</v>
      </c>
      <c r="S644" s="18">
        <v>2.09</v>
      </c>
      <c r="T644" s="18">
        <v>2.0049999999999999</v>
      </c>
      <c r="U644" s="18">
        <v>1.86</v>
      </c>
      <c r="V644" s="18">
        <v>1.87</v>
      </c>
      <c r="W644" s="18">
        <v>1.86</v>
      </c>
      <c r="X644" s="14" t="s">
        <v>66</v>
      </c>
      <c r="CM644" s="2"/>
    </row>
    <row r="645" spans="1:91" x14ac:dyDescent="0.2">
      <c r="A645" s="2">
        <v>35342</v>
      </c>
      <c r="B645" s="5">
        <f t="shared" si="118"/>
        <v>10</v>
      </c>
      <c r="C645" s="1" t="s">
        <v>45</v>
      </c>
      <c r="D645" s="14">
        <v>1.29</v>
      </c>
      <c r="E645" s="14">
        <v>1.125</v>
      </c>
      <c r="F645" s="21">
        <v>1.45</v>
      </c>
      <c r="G645" s="7" t="s">
        <v>66</v>
      </c>
      <c r="H645" s="14">
        <v>1.9</v>
      </c>
      <c r="I645" s="14">
        <v>2.125</v>
      </c>
      <c r="J645" s="14" t="s">
        <v>66</v>
      </c>
      <c r="K645" s="14">
        <v>1.29</v>
      </c>
      <c r="L645" s="14">
        <v>1.5149999999999999</v>
      </c>
      <c r="M645" s="14" t="s">
        <v>66</v>
      </c>
      <c r="N645" s="21">
        <v>1.33</v>
      </c>
      <c r="O645" s="14" t="s">
        <v>66</v>
      </c>
      <c r="P645" s="14">
        <v>1.9650000000000001</v>
      </c>
      <c r="Q645" s="14">
        <v>1.21</v>
      </c>
      <c r="R645" s="24">
        <v>1.5249999999999999</v>
      </c>
      <c r="S645" s="18">
        <v>2.1</v>
      </c>
      <c r="T645" s="18">
        <v>2.0499999999999998</v>
      </c>
      <c r="U645" s="18">
        <v>1.87</v>
      </c>
      <c r="V645" s="18">
        <v>1.875</v>
      </c>
      <c r="W645" s="18">
        <v>1.88</v>
      </c>
      <c r="X645" s="14" t="s">
        <v>66</v>
      </c>
      <c r="CM645" s="2"/>
    </row>
    <row r="646" spans="1:91" x14ac:dyDescent="0.2">
      <c r="A646" s="2">
        <v>35343</v>
      </c>
      <c r="B646" s="5">
        <f t="shared" si="118"/>
        <v>10</v>
      </c>
      <c r="C646" s="1" t="s">
        <v>46</v>
      </c>
      <c r="D646" s="14">
        <v>1.32</v>
      </c>
      <c r="E646" s="14">
        <v>1.1299999999999999</v>
      </c>
      <c r="F646" s="21">
        <v>1.45</v>
      </c>
      <c r="G646" s="7" t="s">
        <v>66</v>
      </c>
      <c r="H646" s="14">
        <v>1.9</v>
      </c>
      <c r="I646" s="14">
        <v>2.13</v>
      </c>
      <c r="J646" s="14" t="s">
        <v>66</v>
      </c>
      <c r="K646" s="14">
        <v>1.29</v>
      </c>
      <c r="L646" s="14">
        <v>1.52</v>
      </c>
      <c r="M646" s="14" t="s">
        <v>66</v>
      </c>
      <c r="N646" s="21">
        <v>1.33</v>
      </c>
      <c r="O646" s="14" t="s">
        <v>66</v>
      </c>
      <c r="P646" s="14">
        <v>1.97</v>
      </c>
      <c r="Q646" s="14">
        <v>1.21</v>
      </c>
      <c r="R646" s="24">
        <v>1.53</v>
      </c>
      <c r="S646" s="18">
        <v>2.15</v>
      </c>
      <c r="T646" s="18">
        <v>2.0499999999999998</v>
      </c>
      <c r="U646" s="18">
        <v>1.87</v>
      </c>
      <c r="V646" s="18">
        <v>1.88</v>
      </c>
      <c r="W646" s="18">
        <v>1.88</v>
      </c>
      <c r="X646" s="14" t="s">
        <v>66</v>
      </c>
      <c r="CM646" s="2"/>
    </row>
    <row r="647" spans="1:91" x14ac:dyDescent="0.2">
      <c r="A647" s="2">
        <v>35344</v>
      </c>
      <c r="B647" s="5">
        <f t="shared" si="118"/>
        <v>10</v>
      </c>
      <c r="C647" s="1" t="s">
        <v>47</v>
      </c>
      <c r="D647" s="14">
        <v>1.32</v>
      </c>
      <c r="E647" s="14">
        <v>1.1299999999999999</v>
      </c>
      <c r="F647" s="21">
        <v>1.45</v>
      </c>
      <c r="G647" s="7" t="s">
        <v>66</v>
      </c>
      <c r="H647" s="14">
        <v>1.9</v>
      </c>
      <c r="I647" s="14">
        <v>2.13</v>
      </c>
      <c r="J647" s="14" t="s">
        <v>66</v>
      </c>
      <c r="K647" s="14">
        <v>1.29</v>
      </c>
      <c r="L647" s="14">
        <v>1.52</v>
      </c>
      <c r="M647" s="14" t="s">
        <v>66</v>
      </c>
      <c r="N647" s="21">
        <v>1.33</v>
      </c>
      <c r="O647" s="14" t="s">
        <v>66</v>
      </c>
      <c r="P647" s="14">
        <v>1.97</v>
      </c>
      <c r="Q647" s="14">
        <v>1.21</v>
      </c>
      <c r="R647" s="24">
        <v>1.53</v>
      </c>
      <c r="S647" s="18">
        <v>2.15</v>
      </c>
      <c r="T647" s="18">
        <v>2.0499999999999998</v>
      </c>
      <c r="U647" s="18">
        <v>1.87</v>
      </c>
      <c r="V647" s="18">
        <v>1.88</v>
      </c>
      <c r="W647" s="18">
        <v>1.88</v>
      </c>
      <c r="X647" s="14" t="s">
        <v>66</v>
      </c>
      <c r="CM647" s="2"/>
    </row>
    <row r="648" spans="1:91" x14ac:dyDescent="0.2">
      <c r="A648" s="2">
        <v>35345</v>
      </c>
      <c r="B648" s="5">
        <f t="shared" si="118"/>
        <v>10</v>
      </c>
      <c r="C648" s="1" t="s">
        <v>48</v>
      </c>
      <c r="D648" s="14">
        <v>1.32</v>
      </c>
      <c r="E648" s="14">
        <v>1.0049999999999999</v>
      </c>
      <c r="F648" s="21">
        <v>1.45</v>
      </c>
      <c r="G648" s="7" t="s">
        <v>66</v>
      </c>
      <c r="H648" s="14">
        <v>1.9850000000000001</v>
      </c>
      <c r="I648" s="14">
        <v>2.2050000000000001</v>
      </c>
      <c r="J648" s="14" t="s">
        <v>66</v>
      </c>
      <c r="K648" s="14">
        <v>1.59</v>
      </c>
      <c r="L648" s="14">
        <v>1.57</v>
      </c>
      <c r="M648" s="14" t="s">
        <v>66</v>
      </c>
      <c r="N648" s="21">
        <v>1.33</v>
      </c>
      <c r="O648" s="14" t="s">
        <v>66</v>
      </c>
      <c r="P648" s="14">
        <v>2.0299999999999998</v>
      </c>
      <c r="Q648" s="14">
        <v>1.3</v>
      </c>
      <c r="R648" s="24">
        <v>1.54</v>
      </c>
      <c r="S648" s="18">
        <v>2.15</v>
      </c>
      <c r="T648" s="18">
        <v>2.1349999999999998</v>
      </c>
      <c r="U648" s="18">
        <v>1.95</v>
      </c>
      <c r="V648" s="18">
        <v>1.96</v>
      </c>
      <c r="W648" s="18">
        <v>1.95</v>
      </c>
      <c r="X648" s="14" t="s">
        <v>66</v>
      </c>
      <c r="CM648" s="2"/>
    </row>
    <row r="649" spans="1:91" x14ac:dyDescent="0.2">
      <c r="A649" s="2">
        <v>35346</v>
      </c>
      <c r="B649" s="5">
        <f t="shared" si="118"/>
        <v>10</v>
      </c>
      <c r="C649" s="1" t="s">
        <v>49</v>
      </c>
      <c r="D649" s="14">
        <v>1.31</v>
      </c>
      <c r="E649" s="14">
        <v>1</v>
      </c>
      <c r="F649" s="21">
        <v>1.5649999999999999</v>
      </c>
      <c r="G649" s="7" t="s">
        <v>66</v>
      </c>
      <c r="H649" s="14">
        <v>2.0499999999999998</v>
      </c>
      <c r="I649" s="14">
        <v>2.2050000000000001</v>
      </c>
      <c r="J649" s="14" t="s">
        <v>66</v>
      </c>
      <c r="K649" s="14">
        <v>1.6850000000000001</v>
      </c>
      <c r="L649" s="14">
        <v>1.6850000000000001</v>
      </c>
      <c r="M649" s="14" t="s">
        <v>66</v>
      </c>
      <c r="N649" s="21">
        <v>1.49</v>
      </c>
      <c r="O649" s="14" t="s">
        <v>66</v>
      </c>
      <c r="P649" s="14">
        <v>2.06</v>
      </c>
      <c r="Q649" s="14">
        <v>1.49</v>
      </c>
      <c r="R649" s="24">
        <v>1.58</v>
      </c>
      <c r="S649" s="18">
        <v>2.29</v>
      </c>
      <c r="T649" s="18">
        <v>2.1549999999999998</v>
      </c>
      <c r="U649" s="18">
        <v>2.02</v>
      </c>
      <c r="V649" s="18">
        <v>2.0649999999999999</v>
      </c>
      <c r="W649" s="18">
        <v>2.0350000000000001</v>
      </c>
      <c r="X649" s="14" t="s">
        <v>66</v>
      </c>
      <c r="CM649" s="2"/>
    </row>
    <row r="650" spans="1:91" x14ac:dyDescent="0.2">
      <c r="A650" s="2">
        <v>35347</v>
      </c>
      <c r="B650" s="5">
        <f t="shared" si="118"/>
        <v>10</v>
      </c>
      <c r="C650" s="1" t="s">
        <v>50</v>
      </c>
      <c r="D650" s="14">
        <v>1.3</v>
      </c>
      <c r="E650" s="14">
        <v>0.995</v>
      </c>
      <c r="F650" s="21">
        <v>1.75</v>
      </c>
      <c r="G650" s="7" t="s">
        <v>66</v>
      </c>
      <c r="H650" s="14">
        <v>2.1850000000000001</v>
      </c>
      <c r="I650" s="14">
        <v>2.355</v>
      </c>
      <c r="J650" s="14" t="s">
        <v>66</v>
      </c>
      <c r="K650" s="14">
        <v>1.74</v>
      </c>
      <c r="L650" s="14">
        <v>1.7549999999999999</v>
      </c>
      <c r="M650" s="14" t="s">
        <v>66</v>
      </c>
      <c r="N650" s="21">
        <v>1.49</v>
      </c>
      <c r="O650" s="14" t="s">
        <v>66</v>
      </c>
      <c r="P650" s="14">
        <v>2.23</v>
      </c>
      <c r="Q650" s="14">
        <v>1.2749999999999999</v>
      </c>
      <c r="R650" s="24">
        <v>1.67</v>
      </c>
      <c r="S650" s="18">
        <v>2.33</v>
      </c>
      <c r="T650" s="18">
        <v>2.2799999999999998</v>
      </c>
      <c r="U650" s="18">
        <v>2.17</v>
      </c>
      <c r="V650" s="18">
        <v>2.2599999999999998</v>
      </c>
      <c r="W650" s="18">
        <v>2.2050000000000001</v>
      </c>
      <c r="X650" s="14" t="s">
        <v>66</v>
      </c>
      <c r="CM650" s="2"/>
    </row>
    <row r="651" spans="1:91" x14ac:dyDescent="0.2">
      <c r="A651" s="2">
        <v>35348</v>
      </c>
      <c r="B651" s="5">
        <f t="shared" si="118"/>
        <v>10</v>
      </c>
      <c r="C651" s="1" t="s">
        <v>51</v>
      </c>
      <c r="D651" s="14">
        <v>1.31</v>
      </c>
      <c r="E651" s="14">
        <v>1.01</v>
      </c>
      <c r="F651" s="21">
        <v>1.61</v>
      </c>
      <c r="G651" s="7" t="s">
        <v>66</v>
      </c>
      <c r="H651" s="14">
        <v>2.1850000000000001</v>
      </c>
      <c r="I651" s="14">
        <v>2.42</v>
      </c>
      <c r="J651" s="14" t="s">
        <v>66</v>
      </c>
      <c r="K651" s="14">
        <v>1.71</v>
      </c>
      <c r="L651" s="14">
        <v>1.72</v>
      </c>
      <c r="M651" s="14" t="s">
        <v>66</v>
      </c>
      <c r="N651" s="21">
        <v>1.56</v>
      </c>
      <c r="O651" s="14" t="s">
        <v>66</v>
      </c>
      <c r="P651" s="14">
        <v>2.23</v>
      </c>
      <c r="Q651" s="14">
        <v>1.26</v>
      </c>
      <c r="R651" s="24">
        <v>1.67</v>
      </c>
      <c r="S651" s="18">
        <v>2.66</v>
      </c>
      <c r="T651" s="18">
        <v>2.2799999999999998</v>
      </c>
      <c r="U651" s="18">
        <v>2.2000000000000002</v>
      </c>
      <c r="V651" s="18">
        <v>2.2599999999999998</v>
      </c>
      <c r="W651" s="18">
        <v>2.21</v>
      </c>
      <c r="X651" s="14" t="s">
        <v>66</v>
      </c>
      <c r="CM651" s="2"/>
    </row>
    <row r="652" spans="1:91" x14ac:dyDescent="0.2">
      <c r="A652" s="2">
        <v>35349</v>
      </c>
      <c r="B652" s="5">
        <f t="shared" si="118"/>
        <v>10</v>
      </c>
      <c r="C652" s="1" t="s">
        <v>45</v>
      </c>
      <c r="D652" s="14">
        <v>1.3</v>
      </c>
      <c r="E652" s="14">
        <v>1</v>
      </c>
      <c r="F652" s="21">
        <v>1.72</v>
      </c>
      <c r="G652" s="7" t="s">
        <v>66</v>
      </c>
      <c r="H652" s="14">
        <v>2.1</v>
      </c>
      <c r="I652" s="14">
        <v>2.335</v>
      </c>
      <c r="J652" s="14" t="s">
        <v>66</v>
      </c>
      <c r="K652" s="14">
        <v>1.7</v>
      </c>
      <c r="L652" s="14">
        <v>1.645</v>
      </c>
      <c r="M652" s="14" t="s">
        <v>66</v>
      </c>
      <c r="N652" s="21">
        <v>1.56</v>
      </c>
      <c r="O652" s="14" t="s">
        <v>66</v>
      </c>
      <c r="P652" s="14">
        <v>2.165</v>
      </c>
      <c r="Q652" s="14">
        <v>1.26</v>
      </c>
      <c r="R652" s="24">
        <v>1.65</v>
      </c>
      <c r="S652" s="18">
        <v>2.7</v>
      </c>
      <c r="T652" s="18">
        <v>2.2650000000000001</v>
      </c>
      <c r="U652" s="18">
        <v>2.11</v>
      </c>
      <c r="V652" s="18">
        <v>2.16</v>
      </c>
      <c r="W652" s="18">
        <v>2.1349999999999998</v>
      </c>
      <c r="X652" s="14" t="s">
        <v>66</v>
      </c>
      <c r="CM652" s="2"/>
    </row>
    <row r="653" spans="1:91" x14ac:dyDescent="0.2">
      <c r="A653" s="2">
        <v>35350</v>
      </c>
      <c r="B653" s="5">
        <f t="shared" si="118"/>
        <v>10</v>
      </c>
      <c r="C653" s="1" t="s">
        <v>46</v>
      </c>
      <c r="D653" s="14">
        <v>1.3</v>
      </c>
      <c r="E653" s="14">
        <v>1</v>
      </c>
      <c r="F653" s="21">
        <v>1.72</v>
      </c>
      <c r="G653" s="7" t="s">
        <v>66</v>
      </c>
      <c r="H653" s="14">
        <v>2.1</v>
      </c>
      <c r="I653" s="14">
        <v>2.34</v>
      </c>
      <c r="J653" s="14" t="s">
        <v>66</v>
      </c>
      <c r="K653" s="14">
        <v>1.7</v>
      </c>
      <c r="L653" s="14">
        <v>1.65</v>
      </c>
      <c r="M653" s="14" t="s">
        <v>66</v>
      </c>
      <c r="N653" s="21">
        <v>1.56</v>
      </c>
      <c r="O653" s="14" t="s">
        <v>66</v>
      </c>
      <c r="P653" s="14">
        <v>2.17</v>
      </c>
      <c r="Q653" s="14">
        <v>1.26</v>
      </c>
      <c r="R653" s="24">
        <v>1.65</v>
      </c>
      <c r="S653" s="18">
        <v>2.57</v>
      </c>
      <c r="T653" s="18">
        <v>2.27</v>
      </c>
      <c r="U653" s="18">
        <v>2.11</v>
      </c>
      <c r="V653" s="18">
        <v>2.16</v>
      </c>
      <c r="W653" s="18">
        <v>2.14</v>
      </c>
      <c r="X653" s="14" t="s">
        <v>66</v>
      </c>
      <c r="CM653" s="2"/>
    </row>
    <row r="654" spans="1:91" x14ac:dyDescent="0.2">
      <c r="A654" s="2">
        <v>35351</v>
      </c>
      <c r="B654" s="5">
        <f t="shared" si="118"/>
        <v>10</v>
      </c>
      <c r="C654" s="1" t="s">
        <v>47</v>
      </c>
      <c r="D654" s="14">
        <v>1.3</v>
      </c>
      <c r="E654" s="14">
        <v>1</v>
      </c>
      <c r="F654" s="21">
        <v>1.72</v>
      </c>
      <c r="G654" s="7" t="s">
        <v>66</v>
      </c>
      <c r="H654" s="14">
        <v>2.1</v>
      </c>
      <c r="I654" s="14">
        <v>2.34</v>
      </c>
      <c r="J654" s="14" t="s">
        <v>66</v>
      </c>
      <c r="K654" s="14">
        <v>1.7</v>
      </c>
      <c r="L654" s="14">
        <v>1.65</v>
      </c>
      <c r="M654" s="14" t="s">
        <v>66</v>
      </c>
      <c r="N654" s="21">
        <v>1.56</v>
      </c>
      <c r="O654" s="14" t="s">
        <v>66</v>
      </c>
      <c r="P654" s="14">
        <v>2.17</v>
      </c>
      <c r="Q654" s="14">
        <v>1.26</v>
      </c>
      <c r="R654" s="24">
        <v>1.65</v>
      </c>
      <c r="S654" s="18">
        <v>2.57</v>
      </c>
      <c r="T654" s="18">
        <v>2.27</v>
      </c>
      <c r="U654" s="18">
        <v>2.11</v>
      </c>
      <c r="V654" s="18">
        <v>2.16</v>
      </c>
      <c r="W654" s="18">
        <v>2.14</v>
      </c>
      <c r="X654" s="14" t="s">
        <v>66</v>
      </c>
      <c r="CM654" s="2"/>
    </row>
    <row r="655" spans="1:91" x14ac:dyDescent="0.2">
      <c r="A655" s="2">
        <v>35352</v>
      </c>
      <c r="B655" s="5">
        <f t="shared" si="118"/>
        <v>10</v>
      </c>
      <c r="C655" s="1" t="s">
        <v>48</v>
      </c>
      <c r="D655" s="14">
        <v>1.3</v>
      </c>
      <c r="E655" s="14">
        <v>1.08</v>
      </c>
      <c r="F655" s="21">
        <v>1.66</v>
      </c>
      <c r="G655" s="7" t="s">
        <v>66</v>
      </c>
      <c r="H655" s="14">
        <v>2.0649999999999999</v>
      </c>
      <c r="I655" s="14">
        <v>2.27</v>
      </c>
      <c r="J655" s="14" t="s">
        <v>66</v>
      </c>
      <c r="K655" s="14">
        <v>1.64</v>
      </c>
      <c r="L655" s="14">
        <v>1.615</v>
      </c>
      <c r="M655" s="14" t="s">
        <v>66</v>
      </c>
      <c r="N655" s="21">
        <v>1.56</v>
      </c>
      <c r="O655" s="14" t="s">
        <v>66</v>
      </c>
      <c r="P655" s="14">
        <v>2.1349999999999998</v>
      </c>
      <c r="Q655" s="14">
        <v>1.26</v>
      </c>
      <c r="R655" s="24">
        <v>1.65</v>
      </c>
      <c r="S655" s="18">
        <v>2.57</v>
      </c>
      <c r="T655" s="18">
        <v>2.2200000000000002</v>
      </c>
      <c r="U655" s="18">
        <v>2.06</v>
      </c>
      <c r="V655" s="18">
        <v>2.11</v>
      </c>
      <c r="W655" s="18">
        <v>2.0649999999999999</v>
      </c>
      <c r="X655" s="14" t="s">
        <v>66</v>
      </c>
      <c r="CM655" s="2"/>
    </row>
    <row r="656" spans="1:91" x14ac:dyDescent="0.2">
      <c r="A656" s="2">
        <v>35353</v>
      </c>
      <c r="B656" s="5">
        <f t="shared" si="118"/>
        <v>10</v>
      </c>
      <c r="C656" s="1" t="s">
        <v>49</v>
      </c>
      <c r="D656" s="14">
        <v>1.3</v>
      </c>
      <c r="E656" s="14">
        <v>1.0900000000000001</v>
      </c>
      <c r="F656" s="21">
        <v>1.59</v>
      </c>
      <c r="G656" s="7" t="s">
        <v>66</v>
      </c>
      <c r="H656" s="14">
        <v>2.105</v>
      </c>
      <c r="I656" s="14">
        <v>2.2949999999999999</v>
      </c>
      <c r="J656" s="14" t="s">
        <v>66</v>
      </c>
      <c r="K656" s="14">
        <v>1.665</v>
      </c>
      <c r="L656" s="14">
        <v>1.64</v>
      </c>
      <c r="M656" s="14" t="s">
        <v>66</v>
      </c>
      <c r="N656" s="21">
        <v>1.6</v>
      </c>
      <c r="O656" s="14" t="s">
        <v>66</v>
      </c>
      <c r="P656" s="14">
        <v>2.17</v>
      </c>
      <c r="Q656" s="14">
        <v>1.25</v>
      </c>
      <c r="R656" s="24">
        <v>1.68</v>
      </c>
      <c r="S656" s="18">
        <v>2.41</v>
      </c>
      <c r="T656" s="18">
        <v>2.25</v>
      </c>
      <c r="U656" s="18">
        <v>2.13</v>
      </c>
      <c r="V656" s="18">
        <v>2.1800000000000002</v>
      </c>
      <c r="W656" s="18">
        <v>2.145</v>
      </c>
      <c r="X656" s="14" t="s">
        <v>66</v>
      </c>
      <c r="CM656" s="2"/>
    </row>
    <row r="657" spans="1:91" x14ac:dyDescent="0.2">
      <c r="A657" s="2">
        <v>35354</v>
      </c>
      <c r="B657" s="5">
        <f t="shared" si="118"/>
        <v>10</v>
      </c>
      <c r="C657" s="1" t="s">
        <v>50</v>
      </c>
      <c r="D657" s="14">
        <v>1.33</v>
      </c>
      <c r="E657" s="14">
        <v>1.175</v>
      </c>
      <c r="F657" s="21">
        <v>1.68</v>
      </c>
      <c r="G657" s="7" t="s">
        <v>66</v>
      </c>
      <c r="H657" s="14">
        <v>2.2599999999999998</v>
      </c>
      <c r="I657" s="14">
        <v>2.395</v>
      </c>
      <c r="J657" s="14" t="s">
        <v>66</v>
      </c>
      <c r="K657" s="14">
        <v>1.665</v>
      </c>
      <c r="L657" s="14">
        <v>1.73</v>
      </c>
      <c r="M657" s="14" t="s">
        <v>66</v>
      </c>
      <c r="N657" s="21">
        <v>1.6</v>
      </c>
      <c r="O657" s="14" t="s">
        <v>66</v>
      </c>
      <c r="P657" s="14">
        <v>2.31</v>
      </c>
      <c r="Q657" s="14">
        <v>1.3</v>
      </c>
      <c r="R657" s="24">
        <v>1.77</v>
      </c>
      <c r="S657" s="18">
        <v>2.4300000000000002</v>
      </c>
      <c r="T657" s="18">
        <v>2.37</v>
      </c>
      <c r="U657" s="18">
        <v>2.2599999999999998</v>
      </c>
      <c r="V657" s="18">
        <v>2.35</v>
      </c>
      <c r="W657" s="18">
        <v>2.2749999999999999</v>
      </c>
      <c r="X657" s="14" t="s">
        <v>66</v>
      </c>
      <c r="CM657" s="2"/>
    </row>
    <row r="658" spans="1:91" x14ac:dyDescent="0.2">
      <c r="A658" s="2">
        <v>35355</v>
      </c>
      <c r="B658" s="5">
        <f t="shared" si="118"/>
        <v>10</v>
      </c>
      <c r="C658" s="1" t="s">
        <v>51</v>
      </c>
      <c r="D658" s="14">
        <v>1.38</v>
      </c>
      <c r="E658" s="14">
        <v>1.2549999999999999</v>
      </c>
      <c r="F658" s="21">
        <v>1.87</v>
      </c>
      <c r="G658" s="7" t="s">
        <v>66</v>
      </c>
      <c r="H658" s="14">
        <v>2.13</v>
      </c>
      <c r="I658" s="14">
        <v>2.35</v>
      </c>
      <c r="J658" s="14" t="s">
        <v>66</v>
      </c>
      <c r="K658" s="14">
        <v>1.83</v>
      </c>
      <c r="L658" s="14">
        <v>1.81</v>
      </c>
      <c r="M658" s="14" t="s">
        <v>66</v>
      </c>
      <c r="N658" s="21">
        <v>1.75</v>
      </c>
      <c r="O658" s="14" t="s">
        <v>66</v>
      </c>
      <c r="P658" s="14">
        <v>2.355</v>
      </c>
      <c r="Q658" s="14">
        <v>1.335</v>
      </c>
      <c r="R658" s="24">
        <v>1.77</v>
      </c>
      <c r="S658" s="18">
        <v>2.65</v>
      </c>
      <c r="T658" s="18">
        <v>2.355</v>
      </c>
      <c r="U658" s="18">
        <v>2.2949999999999999</v>
      </c>
      <c r="V658" s="18">
        <v>2.46</v>
      </c>
      <c r="W658" s="18">
        <v>2.33</v>
      </c>
      <c r="X658" s="14" t="s">
        <v>66</v>
      </c>
      <c r="CM658" s="2"/>
    </row>
    <row r="659" spans="1:91" x14ac:dyDescent="0.2">
      <c r="A659" s="2">
        <v>35356</v>
      </c>
      <c r="B659" s="5">
        <f t="shared" si="118"/>
        <v>10</v>
      </c>
      <c r="C659" s="1" t="s">
        <v>45</v>
      </c>
      <c r="D659" s="14">
        <v>1.38</v>
      </c>
      <c r="E659" s="14">
        <v>1.4</v>
      </c>
      <c r="F659" s="21">
        <v>1.83</v>
      </c>
      <c r="G659" s="7" t="s">
        <v>66</v>
      </c>
      <c r="H659" s="14">
        <v>2.17</v>
      </c>
      <c r="I659" s="14">
        <v>2.36</v>
      </c>
      <c r="J659" s="14" t="s">
        <v>66</v>
      </c>
      <c r="K659" s="14">
        <v>1.83</v>
      </c>
      <c r="L659" s="14">
        <v>1.9</v>
      </c>
      <c r="M659" s="14" t="s">
        <v>66</v>
      </c>
      <c r="N659" s="21">
        <v>1.75</v>
      </c>
      <c r="O659" s="14" t="s">
        <v>66</v>
      </c>
      <c r="P659" s="14">
        <v>2.2000000000000002</v>
      </c>
      <c r="Q659" s="14">
        <v>1.335</v>
      </c>
      <c r="R659" s="24">
        <v>1.77</v>
      </c>
      <c r="S659" s="18">
        <v>2.76</v>
      </c>
      <c r="T659" s="18">
        <v>2.2799999999999998</v>
      </c>
      <c r="U659" s="18">
        <v>2.2200000000000002</v>
      </c>
      <c r="V659" s="18">
        <v>2.33</v>
      </c>
      <c r="W659" s="18">
        <v>2.2400000000000002</v>
      </c>
      <c r="X659" s="14" t="s">
        <v>66</v>
      </c>
      <c r="CM659" s="2"/>
    </row>
    <row r="660" spans="1:91" x14ac:dyDescent="0.2">
      <c r="A660" s="2">
        <v>35357</v>
      </c>
      <c r="B660" s="5">
        <f t="shared" si="118"/>
        <v>10</v>
      </c>
      <c r="C660" s="1" t="s">
        <v>46</v>
      </c>
      <c r="D660" s="14">
        <v>1.35</v>
      </c>
      <c r="E660" s="14">
        <v>1.4</v>
      </c>
      <c r="F660" s="21">
        <v>1.83</v>
      </c>
      <c r="G660" s="7" t="s">
        <v>66</v>
      </c>
      <c r="H660" s="14">
        <v>2.17</v>
      </c>
      <c r="I660" s="14">
        <v>2.36</v>
      </c>
      <c r="J660" s="14" t="s">
        <v>66</v>
      </c>
      <c r="K660" s="14">
        <v>1.83</v>
      </c>
      <c r="L660" s="14">
        <v>1.9</v>
      </c>
      <c r="M660" s="14" t="s">
        <v>66</v>
      </c>
      <c r="N660" s="21">
        <v>1.75</v>
      </c>
      <c r="O660" s="14" t="s">
        <v>66</v>
      </c>
      <c r="P660" s="14">
        <v>2.2000000000000002</v>
      </c>
      <c r="Q660" s="14">
        <v>1.34</v>
      </c>
      <c r="R660" s="24">
        <v>1.77</v>
      </c>
      <c r="S660" s="18">
        <v>2.62</v>
      </c>
      <c r="T660" s="18">
        <v>2.2799999999999998</v>
      </c>
      <c r="U660" s="18">
        <v>2.2200000000000002</v>
      </c>
      <c r="V660" s="18">
        <v>2.33</v>
      </c>
      <c r="W660" s="18">
        <v>2.2400000000000002</v>
      </c>
      <c r="X660" s="14" t="s">
        <v>66</v>
      </c>
      <c r="CM660" s="2"/>
    </row>
    <row r="661" spans="1:91" x14ac:dyDescent="0.2">
      <c r="A661" s="2">
        <v>35358</v>
      </c>
      <c r="B661" s="5">
        <f t="shared" si="118"/>
        <v>10</v>
      </c>
      <c r="C661" s="1" t="s">
        <v>47</v>
      </c>
      <c r="D661" s="14">
        <v>1.35</v>
      </c>
      <c r="E661" s="14">
        <v>1.4</v>
      </c>
      <c r="F661" s="21">
        <v>1.83</v>
      </c>
      <c r="G661" s="7" t="s">
        <v>66</v>
      </c>
      <c r="H661" s="14">
        <v>2.17</v>
      </c>
      <c r="I661" s="14">
        <v>2.36</v>
      </c>
      <c r="J661" s="14" t="s">
        <v>66</v>
      </c>
      <c r="K661" s="14">
        <v>1.83</v>
      </c>
      <c r="L661" s="14">
        <v>1.9</v>
      </c>
      <c r="M661" s="14" t="s">
        <v>66</v>
      </c>
      <c r="N661" s="21">
        <v>1.75</v>
      </c>
      <c r="O661" s="14" t="s">
        <v>66</v>
      </c>
      <c r="P661" s="14">
        <v>2.2000000000000002</v>
      </c>
      <c r="Q661" s="14">
        <v>1.34</v>
      </c>
      <c r="R661" s="24">
        <v>1.77</v>
      </c>
      <c r="S661" s="18">
        <v>2.62</v>
      </c>
      <c r="T661" s="18">
        <v>2.2799999999999998</v>
      </c>
      <c r="U661" s="18">
        <v>2.2200000000000002</v>
      </c>
      <c r="V661" s="18">
        <v>2.33</v>
      </c>
      <c r="W661" s="18">
        <v>2.2400000000000002</v>
      </c>
      <c r="X661" s="14" t="s">
        <v>66</v>
      </c>
      <c r="CM661" s="2"/>
    </row>
    <row r="662" spans="1:91" x14ac:dyDescent="0.2">
      <c r="A662" s="2">
        <v>35359</v>
      </c>
      <c r="B662" s="5">
        <f t="shared" si="118"/>
        <v>10</v>
      </c>
      <c r="C662" s="1" t="s">
        <v>48</v>
      </c>
      <c r="D662" s="14">
        <v>1.35</v>
      </c>
      <c r="E662" s="14">
        <v>1.5449999999999999</v>
      </c>
      <c r="F662" s="21">
        <v>1.88</v>
      </c>
      <c r="G662" s="7" t="s">
        <v>66</v>
      </c>
      <c r="H662" s="14">
        <v>2.25</v>
      </c>
      <c r="I662" s="14">
        <v>2.39</v>
      </c>
      <c r="J662" s="14" t="s">
        <v>66</v>
      </c>
      <c r="K662" s="14">
        <v>1.9550000000000001</v>
      </c>
      <c r="L662" s="14">
        <v>1.97</v>
      </c>
      <c r="M662" s="14" t="s">
        <v>66</v>
      </c>
      <c r="N662" s="21">
        <v>1.83</v>
      </c>
      <c r="O662" s="14" t="s">
        <v>66</v>
      </c>
      <c r="P662" s="14">
        <v>2.31</v>
      </c>
      <c r="Q662" s="14">
        <v>1.345</v>
      </c>
      <c r="R662" s="24">
        <v>1.97</v>
      </c>
      <c r="S662" s="18">
        <v>2.62</v>
      </c>
      <c r="T662" s="18">
        <v>2.3149999999999999</v>
      </c>
      <c r="U662" s="18">
        <v>2.27</v>
      </c>
      <c r="V662" s="18">
        <v>2.4049999999999998</v>
      </c>
      <c r="W662" s="18">
        <v>2.3050000000000002</v>
      </c>
      <c r="X662" s="14" t="s">
        <v>66</v>
      </c>
      <c r="CM662" s="2"/>
    </row>
    <row r="663" spans="1:91" x14ac:dyDescent="0.2">
      <c r="A663" s="2">
        <v>35360</v>
      </c>
      <c r="B663" s="5">
        <f t="shared" si="118"/>
        <v>10</v>
      </c>
      <c r="C663" s="1" t="s">
        <v>49</v>
      </c>
      <c r="D663" s="14">
        <v>1.42</v>
      </c>
      <c r="E663" s="14">
        <v>1.71</v>
      </c>
      <c r="F663" s="21">
        <v>1.91</v>
      </c>
      <c r="G663" s="7" t="s">
        <v>66</v>
      </c>
      <c r="H663" s="14">
        <v>2.35</v>
      </c>
      <c r="I663" s="14">
        <v>2.5099999999999998</v>
      </c>
      <c r="J663" s="14" t="s">
        <v>66</v>
      </c>
      <c r="K663" s="14">
        <v>2</v>
      </c>
      <c r="L663" s="14">
        <v>2.0649999999999999</v>
      </c>
      <c r="M663" s="14" t="s">
        <v>66</v>
      </c>
      <c r="N663" s="21">
        <v>1.83</v>
      </c>
      <c r="O663" s="14" t="s">
        <v>66</v>
      </c>
      <c r="P663" s="14">
        <v>2.42</v>
      </c>
      <c r="Q663" s="14">
        <v>1.345</v>
      </c>
      <c r="R663" s="24">
        <v>1.925</v>
      </c>
      <c r="S663" s="18">
        <v>2.73</v>
      </c>
      <c r="T663" s="18">
        <v>2.4350000000000001</v>
      </c>
      <c r="U663" s="18">
        <v>2.3849999999999998</v>
      </c>
      <c r="V663" s="18">
        <v>2.4550000000000001</v>
      </c>
      <c r="W663" s="18">
        <v>2.415</v>
      </c>
      <c r="X663" s="14" t="s">
        <v>66</v>
      </c>
      <c r="CM663" s="2"/>
    </row>
    <row r="664" spans="1:91" x14ac:dyDescent="0.2">
      <c r="A664" s="2">
        <v>35361</v>
      </c>
      <c r="B664" s="5">
        <f t="shared" si="118"/>
        <v>10</v>
      </c>
      <c r="C664" s="1" t="s">
        <v>50</v>
      </c>
      <c r="D664" s="14">
        <v>1.42</v>
      </c>
      <c r="E664" s="14">
        <v>1.82</v>
      </c>
      <c r="F664" s="21">
        <v>1.91</v>
      </c>
      <c r="G664" s="7" t="s">
        <v>66</v>
      </c>
      <c r="H664" s="14">
        <v>2.42</v>
      </c>
      <c r="I664" s="14">
        <v>2.6150000000000002</v>
      </c>
      <c r="J664" s="14" t="s">
        <v>66</v>
      </c>
      <c r="K664" s="14">
        <v>2.0550000000000002</v>
      </c>
      <c r="L664" s="14">
        <v>2.085</v>
      </c>
      <c r="M664" s="14" t="s">
        <v>66</v>
      </c>
      <c r="N664" s="21">
        <v>1.83</v>
      </c>
      <c r="O664" s="14" t="s">
        <v>66</v>
      </c>
      <c r="P664" s="14">
        <v>2.5049999999999999</v>
      </c>
      <c r="Q664" s="14">
        <v>1.345</v>
      </c>
      <c r="R664" s="24">
        <v>2.145</v>
      </c>
      <c r="S664" s="18">
        <v>2.88</v>
      </c>
      <c r="T664" s="18">
        <v>2.5</v>
      </c>
      <c r="U664" s="18">
        <v>2.4300000000000002</v>
      </c>
      <c r="V664" s="18">
        <v>2.4950000000000001</v>
      </c>
      <c r="W664" s="18">
        <v>2.4550000000000001</v>
      </c>
      <c r="X664" s="14" t="s">
        <v>66</v>
      </c>
      <c r="CM664" s="2"/>
    </row>
    <row r="665" spans="1:91" x14ac:dyDescent="0.2">
      <c r="A665" s="2">
        <v>35362</v>
      </c>
      <c r="B665" s="5">
        <f t="shared" si="118"/>
        <v>10</v>
      </c>
      <c r="C665" s="1" t="s">
        <v>51</v>
      </c>
      <c r="D665" s="14">
        <v>1.44</v>
      </c>
      <c r="E665" s="14">
        <v>1.91</v>
      </c>
      <c r="F665" s="21">
        <v>2.0499999999999998</v>
      </c>
      <c r="G665" s="7" t="s">
        <v>66</v>
      </c>
      <c r="H665" s="14">
        <v>2.23</v>
      </c>
      <c r="I665" s="14">
        <v>2.5099999999999998</v>
      </c>
      <c r="J665" s="14" t="s">
        <v>66</v>
      </c>
      <c r="K665" s="14">
        <v>2.125</v>
      </c>
      <c r="L665" s="14">
        <v>2.1800000000000002</v>
      </c>
      <c r="M665" s="14" t="s">
        <v>66</v>
      </c>
      <c r="N665" s="21">
        <v>2.0049999999999999</v>
      </c>
      <c r="O665" s="14" t="s">
        <v>66</v>
      </c>
      <c r="P665" s="14">
        <v>2.3650000000000002</v>
      </c>
      <c r="Q665" s="14">
        <v>1.335</v>
      </c>
      <c r="R665" s="24">
        <v>2.17</v>
      </c>
      <c r="S665" s="18">
        <v>2.88</v>
      </c>
      <c r="T665" s="18">
        <v>2.4</v>
      </c>
      <c r="U665" s="18">
        <v>2.34</v>
      </c>
      <c r="V665" s="18">
        <v>2.41</v>
      </c>
      <c r="W665" s="18">
        <v>2.355</v>
      </c>
      <c r="X665" s="14" t="s">
        <v>66</v>
      </c>
      <c r="CM665" s="2"/>
    </row>
    <row r="666" spans="1:91" x14ac:dyDescent="0.2">
      <c r="A666" s="2">
        <v>35363</v>
      </c>
      <c r="B666" s="5">
        <f t="shared" si="118"/>
        <v>10</v>
      </c>
      <c r="C666" s="1" t="s">
        <v>45</v>
      </c>
      <c r="D666" s="14">
        <v>1.47</v>
      </c>
      <c r="E666" s="14">
        <v>1.99</v>
      </c>
      <c r="F666" s="21">
        <v>2.23</v>
      </c>
      <c r="G666" s="7" t="s">
        <v>66</v>
      </c>
      <c r="H666" s="14">
        <v>2.36</v>
      </c>
      <c r="I666" s="14">
        <v>2.46</v>
      </c>
      <c r="J666" s="14" t="s">
        <v>66</v>
      </c>
      <c r="K666" s="14">
        <v>2.2549999999999999</v>
      </c>
      <c r="L666" s="14">
        <v>2.2999999999999998</v>
      </c>
      <c r="M666" s="14" t="s">
        <v>66</v>
      </c>
      <c r="N666" s="21">
        <v>1.75</v>
      </c>
      <c r="O666" s="14" t="s">
        <v>66</v>
      </c>
      <c r="P666" s="14">
        <v>2.3650000000000002</v>
      </c>
      <c r="Q666" s="14">
        <v>1.37</v>
      </c>
      <c r="R666" s="24">
        <v>2.2000000000000002</v>
      </c>
      <c r="S666" s="18">
        <v>2.69</v>
      </c>
      <c r="T666" s="18">
        <v>2.38</v>
      </c>
      <c r="U666" s="18">
        <v>2.31</v>
      </c>
      <c r="V666" s="18">
        <v>2.42</v>
      </c>
      <c r="W666" s="18">
        <v>2.33</v>
      </c>
      <c r="X666" s="14" t="s">
        <v>66</v>
      </c>
      <c r="CM666" s="2"/>
    </row>
    <row r="667" spans="1:91" x14ac:dyDescent="0.2">
      <c r="A667" s="2">
        <v>35364</v>
      </c>
      <c r="B667" s="5">
        <f t="shared" si="118"/>
        <v>10</v>
      </c>
      <c r="C667" s="1" t="s">
        <v>46</v>
      </c>
      <c r="D667" s="14">
        <v>1.48</v>
      </c>
      <c r="E667" s="14">
        <v>1.99</v>
      </c>
      <c r="F667" s="21">
        <v>2.23</v>
      </c>
      <c r="G667" s="7" t="s">
        <v>66</v>
      </c>
      <c r="H667" s="14">
        <v>2.36</v>
      </c>
      <c r="I667" s="14">
        <v>2.46</v>
      </c>
      <c r="J667" s="14" t="s">
        <v>66</v>
      </c>
      <c r="K667" s="14">
        <v>2.2599999999999998</v>
      </c>
      <c r="L667" s="14">
        <v>2.2999999999999998</v>
      </c>
      <c r="M667" s="14" t="s">
        <v>66</v>
      </c>
      <c r="N667" s="21">
        <v>1.75</v>
      </c>
      <c r="O667" s="14" t="s">
        <v>66</v>
      </c>
      <c r="P667" s="14">
        <v>2.37</v>
      </c>
      <c r="Q667" s="14">
        <v>1.37</v>
      </c>
      <c r="R667" s="24">
        <v>2.2000000000000002</v>
      </c>
      <c r="S667" s="18">
        <v>2.61</v>
      </c>
      <c r="T667" s="18">
        <v>2.38</v>
      </c>
      <c r="U667" s="18">
        <v>2.31</v>
      </c>
      <c r="V667" s="18">
        <v>2.42</v>
      </c>
      <c r="W667" s="18">
        <v>2.33</v>
      </c>
      <c r="X667" s="14" t="s">
        <v>66</v>
      </c>
      <c r="CM667" s="2"/>
    </row>
    <row r="668" spans="1:91" x14ac:dyDescent="0.2">
      <c r="A668" s="2">
        <v>35365</v>
      </c>
      <c r="B668" s="5">
        <f t="shared" si="118"/>
        <v>10</v>
      </c>
      <c r="C668" s="1" t="s">
        <v>47</v>
      </c>
      <c r="D668" s="14">
        <v>1.48</v>
      </c>
      <c r="E668" s="14">
        <v>1.99</v>
      </c>
      <c r="F668" s="21">
        <v>2.23</v>
      </c>
      <c r="G668" s="7" t="s">
        <v>66</v>
      </c>
      <c r="H668" s="14">
        <v>2.36</v>
      </c>
      <c r="I668" s="14">
        <v>2.46</v>
      </c>
      <c r="J668" s="14" t="s">
        <v>66</v>
      </c>
      <c r="K668" s="14">
        <v>2.2599999999999998</v>
      </c>
      <c r="L668" s="14">
        <v>2.2999999999999998</v>
      </c>
      <c r="M668" s="14" t="s">
        <v>66</v>
      </c>
      <c r="N668" s="21">
        <v>1.75</v>
      </c>
      <c r="O668" s="14" t="s">
        <v>66</v>
      </c>
      <c r="P668" s="14">
        <v>2.37</v>
      </c>
      <c r="Q668" s="14">
        <v>1.37</v>
      </c>
      <c r="R668" s="24">
        <v>2.2000000000000002</v>
      </c>
      <c r="S668" s="18">
        <v>2.61</v>
      </c>
      <c r="T668" s="18">
        <v>2.38</v>
      </c>
      <c r="U668" s="18">
        <v>2.31</v>
      </c>
      <c r="V668" s="18">
        <v>2.42</v>
      </c>
      <c r="W668" s="18">
        <v>2.33</v>
      </c>
      <c r="X668" s="14" t="s">
        <v>66</v>
      </c>
      <c r="CM668" s="2"/>
    </row>
    <row r="669" spans="1:91" x14ac:dyDescent="0.2">
      <c r="A669" s="2">
        <v>35366</v>
      </c>
      <c r="B669" s="5">
        <f t="shared" si="118"/>
        <v>10</v>
      </c>
      <c r="C669" s="1" t="s">
        <v>48</v>
      </c>
      <c r="D669" s="14">
        <v>1.48</v>
      </c>
      <c r="E669" s="14">
        <v>2.08</v>
      </c>
      <c r="F669" s="21">
        <v>2.395</v>
      </c>
      <c r="G669" s="7" t="s">
        <v>66</v>
      </c>
      <c r="H669" s="14">
        <v>2.5499999999999998</v>
      </c>
      <c r="I669" s="14">
        <v>2.59</v>
      </c>
      <c r="J669" s="14" t="s">
        <v>66</v>
      </c>
      <c r="K669" s="14">
        <v>2.44</v>
      </c>
      <c r="L669" s="14">
        <v>2.4700000000000002</v>
      </c>
      <c r="M669" s="14" t="s">
        <v>66</v>
      </c>
      <c r="N669" s="21">
        <v>1.75</v>
      </c>
      <c r="O669" s="14" t="s">
        <v>66</v>
      </c>
      <c r="P669" s="14">
        <v>2.59</v>
      </c>
      <c r="Q669" s="14">
        <v>1.4550000000000001</v>
      </c>
      <c r="R669" s="24">
        <v>2.2000000000000002</v>
      </c>
      <c r="S669" s="18">
        <v>2.61</v>
      </c>
      <c r="T669" s="18">
        <v>2.5350000000000001</v>
      </c>
      <c r="U669" s="18">
        <v>2.5</v>
      </c>
      <c r="V669" s="18">
        <v>2.645</v>
      </c>
      <c r="W669" s="18">
        <v>2.5499999999999998</v>
      </c>
      <c r="X669" s="14" t="s">
        <v>66</v>
      </c>
      <c r="CM669" s="2"/>
    </row>
    <row r="670" spans="1:91" x14ac:dyDescent="0.2">
      <c r="A670" s="2">
        <v>35367</v>
      </c>
      <c r="B670" s="5">
        <f t="shared" si="118"/>
        <v>10</v>
      </c>
      <c r="C670" s="1" t="s">
        <v>49</v>
      </c>
      <c r="D670" s="14">
        <v>1.58</v>
      </c>
      <c r="E670" s="14">
        <v>2.1800000000000002</v>
      </c>
      <c r="F670" s="21">
        <v>2.4500000000000002</v>
      </c>
      <c r="G670" s="7" t="s">
        <v>66</v>
      </c>
      <c r="H670" s="14">
        <v>2.7149999999999999</v>
      </c>
      <c r="I670" s="14">
        <v>2.625</v>
      </c>
      <c r="J670" s="14" t="s">
        <v>66</v>
      </c>
      <c r="K670" s="14">
        <v>2.5249999999999999</v>
      </c>
      <c r="L670" s="14">
        <v>2.42</v>
      </c>
      <c r="M670" s="14" t="s">
        <v>66</v>
      </c>
      <c r="N670" s="21">
        <v>1.75</v>
      </c>
      <c r="O670" s="14" t="s">
        <v>66</v>
      </c>
      <c r="P670" s="14">
        <v>2.71</v>
      </c>
      <c r="Q670" s="14">
        <v>1.4450000000000001</v>
      </c>
      <c r="R670" s="24">
        <v>2.2000000000000002</v>
      </c>
      <c r="S670" s="18">
        <v>2.89</v>
      </c>
      <c r="T670" s="18">
        <v>2.5750000000000002</v>
      </c>
      <c r="U670" s="18">
        <v>2.6749999999999998</v>
      </c>
      <c r="V670" s="18">
        <v>2.85</v>
      </c>
      <c r="W670" s="18">
        <v>2.72</v>
      </c>
      <c r="X670" s="14" t="s">
        <v>66</v>
      </c>
      <c r="CM670" s="2"/>
    </row>
    <row r="671" spans="1:91" x14ac:dyDescent="0.2">
      <c r="A671" s="2">
        <v>35368</v>
      </c>
      <c r="B671" s="5">
        <f t="shared" si="118"/>
        <v>10</v>
      </c>
      <c r="C671" s="1" t="s">
        <v>50</v>
      </c>
      <c r="D671" s="14">
        <v>1.61</v>
      </c>
      <c r="E671" s="14">
        <v>2.1850000000000001</v>
      </c>
      <c r="F671" s="21">
        <v>2.5499999999999998</v>
      </c>
      <c r="G671" s="7" t="s">
        <v>66</v>
      </c>
      <c r="H671" s="14">
        <v>2.855</v>
      </c>
      <c r="I671" s="14">
        <v>2.855</v>
      </c>
      <c r="J671" s="14" t="s">
        <v>66</v>
      </c>
      <c r="K671" s="14">
        <v>2.56</v>
      </c>
      <c r="L671" s="14">
        <v>2.42</v>
      </c>
      <c r="M671" s="14" t="s">
        <v>66</v>
      </c>
      <c r="N671" s="21">
        <v>1.75</v>
      </c>
      <c r="O671" s="14" t="s">
        <v>66</v>
      </c>
      <c r="P671" s="14">
        <v>2.895</v>
      </c>
      <c r="Q671" s="14">
        <v>1.48</v>
      </c>
      <c r="R671" s="24">
        <v>2.2000000000000002</v>
      </c>
      <c r="S671" s="18">
        <v>2.95</v>
      </c>
      <c r="T671" s="18">
        <v>2.76</v>
      </c>
      <c r="U671" s="18">
        <v>2.855</v>
      </c>
      <c r="V671" s="18">
        <v>3.0049999999999999</v>
      </c>
      <c r="W671" s="18">
        <v>2.875</v>
      </c>
      <c r="X671" s="14" t="s">
        <v>66</v>
      </c>
      <c r="CM671" s="2"/>
    </row>
    <row r="672" spans="1:91" x14ac:dyDescent="0.2">
      <c r="A672" s="2">
        <v>35369</v>
      </c>
      <c r="B672" s="5">
        <f t="shared" si="118"/>
        <v>10</v>
      </c>
      <c r="C672" s="1" t="s">
        <v>51</v>
      </c>
      <c r="D672" s="14">
        <v>1.58</v>
      </c>
      <c r="E672" s="14">
        <v>2.3199999999999998</v>
      </c>
      <c r="F672" s="21">
        <v>2.6549999999999998</v>
      </c>
      <c r="G672" s="7" t="s">
        <v>66</v>
      </c>
      <c r="H672" s="14">
        <v>2.38</v>
      </c>
      <c r="I672" s="14">
        <v>2.69</v>
      </c>
      <c r="J672" s="14" t="s">
        <v>66</v>
      </c>
      <c r="K672" s="14">
        <v>2.4</v>
      </c>
      <c r="L672" s="14">
        <v>2.62</v>
      </c>
      <c r="M672" s="14" t="s">
        <v>66</v>
      </c>
      <c r="N672" s="21">
        <v>2.59</v>
      </c>
      <c r="O672" s="14" t="s">
        <v>66</v>
      </c>
      <c r="P672" s="14">
        <v>2.65</v>
      </c>
      <c r="Q672" s="14">
        <v>1.8</v>
      </c>
      <c r="R672" s="24">
        <v>2.4249999999999998</v>
      </c>
      <c r="S672" s="18">
        <v>3.19</v>
      </c>
      <c r="T672" s="18">
        <v>2.85</v>
      </c>
      <c r="U672" s="18">
        <v>2.7149999999999999</v>
      </c>
      <c r="V672" s="18">
        <v>2.71</v>
      </c>
      <c r="W672" s="18">
        <v>2.7349999999999999</v>
      </c>
      <c r="X672" s="14" t="s">
        <v>66</v>
      </c>
      <c r="CM672" s="2"/>
    </row>
    <row r="673" spans="1:91" x14ac:dyDescent="0.2">
      <c r="A673" s="2">
        <v>35370</v>
      </c>
      <c r="B673" s="5">
        <f t="shared" si="118"/>
        <v>11</v>
      </c>
      <c r="C673" s="1" t="s">
        <v>45</v>
      </c>
      <c r="D673" s="14">
        <v>1.58</v>
      </c>
      <c r="E673" s="14">
        <v>2.35</v>
      </c>
      <c r="F673" s="21">
        <v>2.6549999999999998</v>
      </c>
      <c r="G673" s="7" t="s">
        <v>66</v>
      </c>
      <c r="H673" s="14">
        <v>2.6349999999999998</v>
      </c>
      <c r="I673" s="14">
        <v>2.7349999999999999</v>
      </c>
      <c r="J673" s="14" t="s">
        <v>66</v>
      </c>
      <c r="K673" s="14">
        <v>2.3450000000000002</v>
      </c>
      <c r="L673" s="14">
        <v>2.6</v>
      </c>
      <c r="M673" s="14" t="s">
        <v>66</v>
      </c>
      <c r="N673" s="21">
        <v>2.5299999999999998</v>
      </c>
      <c r="O673" s="14" t="s">
        <v>66</v>
      </c>
      <c r="P673" s="14">
        <v>2.645</v>
      </c>
      <c r="Q673" s="14">
        <v>1.7250000000000001</v>
      </c>
      <c r="R673" s="24">
        <v>2.52</v>
      </c>
      <c r="S673" s="18">
        <v>3.07</v>
      </c>
      <c r="T673" s="18">
        <v>2.625</v>
      </c>
      <c r="U673" s="18">
        <v>2.645</v>
      </c>
      <c r="V673" s="18">
        <v>2.69</v>
      </c>
      <c r="W673" s="18">
        <v>2.6850000000000001</v>
      </c>
      <c r="X673" s="14" t="s">
        <v>66</v>
      </c>
      <c r="CM673" s="2"/>
    </row>
    <row r="674" spans="1:91" x14ac:dyDescent="0.2">
      <c r="A674" s="2">
        <v>35371</v>
      </c>
      <c r="B674" s="5">
        <f t="shared" si="118"/>
        <v>11</v>
      </c>
      <c r="C674" s="1" t="s">
        <v>46</v>
      </c>
      <c r="D674" s="14">
        <v>1.55</v>
      </c>
      <c r="E674" s="14">
        <v>2.35</v>
      </c>
      <c r="F674" s="21">
        <v>2.66</v>
      </c>
      <c r="G674" s="7" t="s">
        <v>66</v>
      </c>
      <c r="H674" s="14">
        <v>2.64</v>
      </c>
      <c r="I674" s="14">
        <v>2.74</v>
      </c>
      <c r="J674" s="14" t="s">
        <v>66</v>
      </c>
      <c r="K674" s="14">
        <v>2.35</v>
      </c>
      <c r="L674" s="14">
        <v>2.6</v>
      </c>
      <c r="M674" s="14" t="s">
        <v>66</v>
      </c>
      <c r="N674" s="21">
        <v>2.5299999999999998</v>
      </c>
      <c r="O674" s="14" t="s">
        <v>66</v>
      </c>
      <c r="P674" s="14">
        <v>2.65</v>
      </c>
      <c r="Q674" s="14">
        <v>1.73</v>
      </c>
      <c r="R674" s="24">
        <v>2.52</v>
      </c>
      <c r="S674" s="18">
        <v>2.98</v>
      </c>
      <c r="T674" s="18">
        <v>2.63</v>
      </c>
      <c r="U674" s="18">
        <v>2.65</v>
      </c>
      <c r="V674" s="18">
        <v>2.69</v>
      </c>
      <c r="W674" s="18">
        <v>2.69</v>
      </c>
      <c r="X674" s="14" t="s">
        <v>66</v>
      </c>
      <c r="CM674" s="2"/>
    </row>
    <row r="675" spans="1:91" x14ac:dyDescent="0.2">
      <c r="A675" s="2">
        <v>35372</v>
      </c>
      <c r="B675" s="5">
        <f t="shared" si="118"/>
        <v>11</v>
      </c>
      <c r="C675" s="1" t="s">
        <v>47</v>
      </c>
      <c r="D675" s="14">
        <v>1.55</v>
      </c>
      <c r="E675" s="14">
        <v>2.35</v>
      </c>
      <c r="F675" s="21">
        <v>2.66</v>
      </c>
      <c r="G675" s="7" t="s">
        <v>66</v>
      </c>
      <c r="H675" s="14">
        <v>2.64</v>
      </c>
      <c r="I675" s="14">
        <v>2.74</v>
      </c>
      <c r="J675" s="14" t="s">
        <v>66</v>
      </c>
      <c r="K675" s="14">
        <v>2.35</v>
      </c>
      <c r="L675" s="14">
        <v>2.6</v>
      </c>
      <c r="M675" s="14" t="s">
        <v>66</v>
      </c>
      <c r="N675" s="21">
        <v>2.5299999999999998</v>
      </c>
      <c r="O675" s="14" t="s">
        <v>66</v>
      </c>
      <c r="P675" s="14">
        <v>2.65</v>
      </c>
      <c r="Q675" s="14">
        <v>1.73</v>
      </c>
      <c r="R675" s="24">
        <v>2.52</v>
      </c>
      <c r="S675" s="18">
        <v>2.98</v>
      </c>
      <c r="T675" s="18">
        <v>2.63</v>
      </c>
      <c r="U675" s="18">
        <v>2.65</v>
      </c>
      <c r="V675" s="18">
        <v>2.69</v>
      </c>
      <c r="W675" s="18">
        <v>2.69</v>
      </c>
      <c r="X675" s="14" t="s">
        <v>66</v>
      </c>
      <c r="CM675" s="2"/>
    </row>
    <row r="676" spans="1:91" x14ac:dyDescent="0.2">
      <c r="A676" s="2">
        <v>35373</v>
      </c>
      <c r="B676" s="5">
        <f t="shared" si="118"/>
        <v>11</v>
      </c>
      <c r="C676" s="1" t="s">
        <v>48</v>
      </c>
      <c r="D676" s="14">
        <v>1.55</v>
      </c>
      <c r="E676" s="14">
        <v>2.23</v>
      </c>
      <c r="F676" s="21">
        <v>2.44</v>
      </c>
      <c r="G676" s="7" t="s">
        <v>66</v>
      </c>
      <c r="H676" s="14">
        <v>2.585</v>
      </c>
      <c r="I676" s="14">
        <v>2.7250000000000001</v>
      </c>
      <c r="J676" s="14" t="s">
        <v>66</v>
      </c>
      <c r="K676" s="14">
        <v>2.52</v>
      </c>
      <c r="L676" s="14">
        <v>2.42</v>
      </c>
      <c r="M676" s="14" t="s">
        <v>66</v>
      </c>
      <c r="N676" s="21">
        <v>2.4449999999999998</v>
      </c>
      <c r="O676" s="14" t="s">
        <v>66</v>
      </c>
      <c r="P676" s="14">
        <v>2.605</v>
      </c>
      <c r="Q676" s="14">
        <v>1.925</v>
      </c>
      <c r="R676" s="24">
        <v>2.4950000000000001</v>
      </c>
      <c r="S676" s="18">
        <v>2.98</v>
      </c>
      <c r="T676" s="18">
        <v>2.605</v>
      </c>
      <c r="U676" s="18">
        <v>2.5649999999999999</v>
      </c>
      <c r="V676" s="18">
        <v>2.5550000000000002</v>
      </c>
      <c r="W676" s="18">
        <v>2.585</v>
      </c>
      <c r="X676" s="14" t="s">
        <v>66</v>
      </c>
      <c r="CM676" s="2"/>
    </row>
    <row r="677" spans="1:91" x14ac:dyDescent="0.2">
      <c r="A677" s="2">
        <v>35374</v>
      </c>
      <c r="B677" s="5">
        <f t="shared" si="118"/>
        <v>11</v>
      </c>
      <c r="C677" s="1" t="s">
        <v>49</v>
      </c>
      <c r="D677" s="14">
        <v>1.55</v>
      </c>
      <c r="E677" s="14">
        <v>2.165</v>
      </c>
      <c r="F677" s="21">
        <v>2.4249999999999998</v>
      </c>
      <c r="G677" s="7" t="s">
        <v>66</v>
      </c>
      <c r="H677" s="14">
        <v>2.4900000000000002</v>
      </c>
      <c r="I677" s="14">
        <v>2.6150000000000002</v>
      </c>
      <c r="J677" s="14" t="s">
        <v>66</v>
      </c>
      <c r="K677" s="14">
        <v>2.4849999999999999</v>
      </c>
      <c r="L677" s="14">
        <v>2.37</v>
      </c>
      <c r="M677" s="14" t="s">
        <v>66</v>
      </c>
      <c r="N677" s="21">
        <v>2.4449999999999998</v>
      </c>
      <c r="O677" s="14" t="s">
        <v>66</v>
      </c>
      <c r="P677" s="14">
        <v>2.4950000000000001</v>
      </c>
      <c r="Q677" s="14">
        <v>1.87</v>
      </c>
      <c r="R677" s="24">
        <v>2.41</v>
      </c>
      <c r="S677" s="18">
        <v>2.82</v>
      </c>
      <c r="T677" s="18">
        <v>2.5299999999999998</v>
      </c>
      <c r="U677" s="18">
        <v>2.48</v>
      </c>
      <c r="V677" s="18">
        <v>2.48</v>
      </c>
      <c r="W677" s="18">
        <v>2.5</v>
      </c>
      <c r="X677" s="14" t="s">
        <v>66</v>
      </c>
      <c r="CM677" s="2"/>
    </row>
    <row r="678" spans="1:91" x14ac:dyDescent="0.2">
      <c r="A678" s="2">
        <v>35375</v>
      </c>
      <c r="B678" s="5">
        <f t="shared" si="118"/>
        <v>11</v>
      </c>
      <c r="C678" s="1" t="s">
        <v>50</v>
      </c>
      <c r="D678" s="14">
        <v>1.57</v>
      </c>
      <c r="E678" s="14">
        <v>2.2200000000000002</v>
      </c>
      <c r="F678" s="21">
        <v>2.41</v>
      </c>
      <c r="G678" s="7" t="s">
        <v>66</v>
      </c>
      <c r="H678" s="14">
        <v>2.5449999999999999</v>
      </c>
      <c r="I678" s="14">
        <v>2.7050000000000001</v>
      </c>
      <c r="J678" s="14" t="s">
        <v>66</v>
      </c>
      <c r="K678" s="14">
        <v>2.48</v>
      </c>
      <c r="L678" s="14">
        <v>2.39</v>
      </c>
      <c r="M678" s="14" t="s">
        <v>66</v>
      </c>
      <c r="N678" s="21">
        <v>2.5</v>
      </c>
      <c r="O678" s="14" t="s">
        <v>66</v>
      </c>
      <c r="P678" s="14">
        <v>2.605</v>
      </c>
      <c r="Q678" s="14">
        <v>1.855</v>
      </c>
      <c r="R678" s="24">
        <v>2.48</v>
      </c>
      <c r="S678" s="18">
        <v>2.68</v>
      </c>
      <c r="T678" s="18">
        <v>2.62</v>
      </c>
      <c r="U678" s="18">
        <v>2.58</v>
      </c>
      <c r="V678" s="18">
        <v>2.605</v>
      </c>
      <c r="W678" s="18">
        <v>2.605</v>
      </c>
      <c r="X678" s="14" t="s">
        <v>66</v>
      </c>
      <c r="CM678" s="2"/>
    </row>
    <row r="679" spans="1:91" x14ac:dyDescent="0.2">
      <c r="A679" s="2">
        <v>35376</v>
      </c>
      <c r="B679" s="5">
        <f t="shared" si="118"/>
        <v>11</v>
      </c>
      <c r="C679" s="1" t="s">
        <v>51</v>
      </c>
      <c r="D679" s="14">
        <v>1.58</v>
      </c>
      <c r="E679" s="14">
        <v>2.2599999999999998</v>
      </c>
      <c r="F679" s="21">
        <v>2.41</v>
      </c>
      <c r="G679" s="7" t="s">
        <v>66</v>
      </c>
      <c r="H679" s="14">
        <v>2.5299999999999998</v>
      </c>
      <c r="I679" s="14">
        <v>2.7149999999999999</v>
      </c>
      <c r="J679" s="14" t="s">
        <v>66</v>
      </c>
      <c r="K679" s="14">
        <v>2.4449999999999998</v>
      </c>
      <c r="L679" s="14">
        <v>2.4</v>
      </c>
      <c r="M679" s="14" t="s">
        <v>66</v>
      </c>
      <c r="N679" s="21">
        <v>2.35</v>
      </c>
      <c r="O679" s="14" t="s">
        <v>66</v>
      </c>
      <c r="P679" s="14">
        <v>2.61</v>
      </c>
      <c r="Q679" s="14">
        <v>1.93</v>
      </c>
      <c r="R679" s="24">
        <v>2.4700000000000002</v>
      </c>
      <c r="S679" s="18">
        <v>2.87</v>
      </c>
      <c r="T679" s="18">
        <v>2.6349999999999998</v>
      </c>
      <c r="U679" s="18">
        <v>2.62</v>
      </c>
      <c r="V679" s="18">
        <v>2.61</v>
      </c>
      <c r="W679" s="18">
        <v>2.6150000000000002</v>
      </c>
      <c r="X679" s="14" t="s">
        <v>66</v>
      </c>
      <c r="CM679" s="2"/>
    </row>
    <row r="680" spans="1:91" x14ac:dyDescent="0.2">
      <c r="A680" s="2">
        <v>35377</v>
      </c>
      <c r="B680" s="5">
        <f t="shared" si="118"/>
        <v>11</v>
      </c>
      <c r="C680" s="1" t="s">
        <v>45</v>
      </c>
      <c r="D680" s="14">
        <v>1.61</v>
      </c>
      <c r="E680" s="14">
        <v>2.2599999999999998</v>
      </c>
      <c r="F680" s="21">
        <v>2.41</v>
      </c>
      <c r="G680" s="7" t="s">
        <v>66</v>
      </c>
      <c r="H680" s="14">
        <v>2.5049999999999999</v>
      </c>
      <c r="I680" s="14">
        <v>2.6949999999999998</v>
      </c>
      <c r="J680" s="14" t="s">
        <v>66</v>
      </c>
      <c r="K680" s="14">
        <v>2.4350000000000001</v>
      </c>
      <c r="L680" s="14">
        <v>2.38</v>
      </c>
      <c r="M680" s="14" t="s">
        <v>66</v>
      </c>
      <c r="N680" s="21">
        <v>2.395</v>
      </c>
      <c r="O680" s="14" t="s">
        <v>66</v>
      </c>
      <c r="P680" s="14">
        <v>2.5649999999999999</v>
      </c>
      <c r="Q680" s="14">
        <v>1.92</v>
      </c>
      <c r="R680" s="24">
        <v>2.4300000000000002</v>
      </c>
      <c r="S680" s="18">
        <v>2.88</v>
      </c>
      <c r="T680" s="18">
        <v>2.6150000000000002</v>
      </c>
      <c r="U680" s="18">
        <v>2.605</v>
      </c>
      <c r="V680" s="18">
        <v>2.5950000000000002</v>
      </c>
      <c r="W680" s="18">
        <v>2.585</v>
      </c>
      <c r="X680" s="14" t="s">
        <v>66</v>
      </c>
      <c r="CM680" s="2"/>
    </row>
    <row r="681" spans="1:91" x14ac:dyDescent="0.2">
      <c r="A681" s="2">
        <v>35378</v>
      </c>
      <c r="B681" s="5">
        <f t="shared" si="118"/>
        <v>11</v>
      </c>
      <c r="C681" s="1" t="s">
        <v>46</v>
      </c>
      <c r="D681" s="14">
        <v>1.61</v>
      </c>
      <c r="E681" s="14">
        <v>2.2599999999999998</v>
      </c>
      <c r="F681" s="21">
        <v>2.41</v>
      </c>
      <c r="G681" s="7" t="s">
        <v>66</v>
      </c>
      <c r="H681" s="14">
        <v>2.5099999999999998</v>
      </c>
      <c r="I681" s="14">
        <v>2.7</v>
      </c>
      <c r="J681" s="14" t="s">
        <v>66</v>
      </c>
      <c r="K681" s="14">
        <v>2.44</v>
      </c>
      <c r="L681" s="14">
        <v>2.38</v>
      </c>
      <c r="M681" s="14" t="s">
        <v>66</v>
      </c>
      <c r="N681" s="21">
        <v>2.4</v>
      </c>
      <c r="O681" s="14" t="s">
        <v>66</v>
      </c>
      <c r="P681" s="14">
        <v>2.57</v>
      </c>
      <c r="Q681" s="14">
        <v>1.92</v>
      </c>
      <c r="R681" s="24">
        <v>2.4300000000000002</v>
      </c>
      <c r="S681" s="18">
        <v>2.89</v>
      </c>
      <c r="T681" s="18">
        <v>2.62</v>
      </c>
      <c r="U681" s="18">
        <v>2.61</v>
      </c>
      <c r="V681" s="18">
        <v>2.6</v>
      </c>
      <c r="W681" s="18">
        <v>2.59</v>
      </c>
      <c r="X681" s="14" t="s">
        <v>66</v>
      </c>
      <c r="CM681" s="2"/>
    </row>
    <row r="682" spans="1:91" x14ac:dyDescent="0.2">
      <c r="A682" s="2">
        <v>35379</v>
      </c>
      <c r="B682" s="5">
        <f t="shared" si="118"/>
        <v>11</v>
      </c>
      <c r="C682" s="1" t="s">
        <v>47</v>
      </c>
      <c r="D682" s="14">
        <v>1.61</v>
      </c>
      <c r="E682" s="14">
        <v>2.2599999999999998</v>
      </c>
      <c r="F682" s="21">
        <v>2.41</v>
      </c>
      <c r="G682" s="7" t="s">
        <v>66</v>
      </c>
      <c r="H682" s="14">
        <v>2.5099999999999998</v>
      </c>
      <c r="I682" s="14">
        <v>2.7</v>
      </c>
      <c r="J682" s="14" t="s">
        <v>66</v>
      </c>
      <c r="K682" s="14">
        <v>2.44</v>
      </c>
      <c r="L682" s="14">
        <v>2.38</v>
      </c>
      <c r="M682" s="14" t="s">
        <v>66</v>
      </c>
      <c r="N682" s="21">
        <v>2.4</v>
      </c>
      <c r="O682" s="14" t="s">
        <v>66</v>
      </c>
      <c r="P682" s="14">
        <v>2.57</v>
      </c>
      <c r="Q682" s="14">
        <v>1.92</v>
      </c>
      <c r="R682" s="24">
        <v>2.4300000000000002</v>
      </c>
      <c r="S682" s="18">
        <v>2.89</v>
      </c>
      <c r="T682" s="18">
        <v>2.62</v>
      </c>
      <c r="U682" s="18">
        <v>2.61</v>
      </c>
      <c r="V682" s="18">
        <v>2.6</v>
      </c>
      <c r="W682" s="18">
        <v>2.59</v>
      </c>
      <c r="X682" s="14" t="s">
        <v>66</v>
      </c>
      <c r="CM682" s="2"/>
    </row>
    <row r="683" spans="1:91" x14ac:dyDescent="0.2">
      <c r="A683" s="2">
        <v>35380</v>
      </c>
      <c r="B683" s="5">
        <f t="shared" si="118"/>
        <v>11</v>
      </c>
      <c r="C683" s="1" t="s">
        <v>48</v>
      </c>
      <c r="D683" s="14">
        <v>1.61</v>
      </c>
      <c r="E683" s="14">
        <v>2.25</v>
      </c>
      <c r="F683" s="21">
        <v>2.41</v>
      </c>
      <c r="G683" s="7" t="s">
        <v>66</v>
      </c>
      <c r="H683" s="14">
        <v>2.5350000000000001</v>
      </c>
      <c r="I683" s="14">
        <v>2.7250000000000001</v>
      </c>
      <c r="J683" s="14" t="s">
        <v>66</v>
      </c>
      <c r="K683" s="14">
        <v>2.4249999999999998</v>
      </c>
      <c r="L683" s="14">
        <v>2.39</v>
      </c>
      <c r="M683" s="14" t="s">
        <v>66</v>
      </c>
      <c r="N683" s="21">
        <v>2.395</v>
      </c>
      <c r="O683" s="14" t="s">
        <v>66</v>
      </c>
      <c r="P683" s="14">
        <v>2.5750000000000002</v>
      </c>
      <c r="Q683" s="14">
        <v>1.92</v>
      </c>
      <c r="R683" s="24">
        <v>2.41</v>
      </c>
      <c r="S683" s="18">
        <v>2.89</v>
      </c>
      <c r="T683" s="18">
        <v>2.61</v>
      </c>
      <c r="U683" s="18">
        <v>2.625</v>
      </c>
      <c r="V683" s="18">
        <v>2.645</v>
      </c>
      <c r="W683" s="18">
        <v>2.62</v>
      </c>
      <c r="X683" s="14" t="s">
        <v>66</v>
      </c>
      <c r="CM683" s="2"/>
    </row>
    <row r="684" spans="1:91" x14ac:dyDescent="0.2">
      <c r="A684" s="2">
        <v>35381</v>
      </c>
      <c r="B684" s="5">
        <f t="shared" si="118"/>
        <v>11</v>
      </c>
      <c r="C684" s="1" t="s">
        <v>49</v>
      </c>
      <c r="D684" s="14">
        <v>1.61</v>
      </c>
      <c r="E684" s="14">
        <v>2.2400000000000002</v>
      </c>
      <c r="F684" s="21">
        <v>2.41</v>
      </c>
      <c r="G684" s="7" t="s">
        <v>66</v>
      </c>
      <c r="H684" s="14">
        <v>2.56</v>
      </c>
      <c r="I684" s="14">
        <v>2.75</v>
      </c>
      <c r="J684" s="14" t="s">
        <v>66</v>
      </c>
      <c r="K684" s="14">
        <v>2.395</v>
      </c>
      <c r="L684" s="14">
        <v>2.3650000000000002</v>
      </c>
      <c r="M684" s="14" t="s">
        <v>66</v>
      </c>
      <c r="N684" s="21">
        <v>2.395</v>
      </c>
      <c r="O684" s="14" t="s">
        <v>66</v>
      </c>
      <c r="P684" s="14">
        <v>2.6</v>
      </c>
      <c r="Q684" s="14">
        <v>1.825</v>
      </c>
      <c r="R684" s="24">
        <v>2.395</v>
      </c>
      <c r="S684" s="18">
        <v>2.9</v>
      </c>
      <c r="T684" s="18">
        <v>2.6349999999999998</v>
      </c>
      <c r="U684" s="18">
        <v>2.6549999999999998</v>
      </c>
      <c r="V684" s="18">
        <v>2.6949999999999998</v>
      </c>
      <c r="W684" s="18">
        <v>2.665</v>
      </c>
      <c r="X684" s="14" t="s">
        <v>66</v>
      </c>
      <c r="CM684" s="2"/>
    </row>
    <row r="685" spans="1:91" x14ac:dyDescent="0.2">
      <c r="A685" s="2">
        <v>35382</v>
      </c>
      <c r="B685" s="5">
        <f t="shared" si="118"/>
        <v>11</v>
      </c>
      <c r="C685" s="1" t="s">
        <v>50</v>
      </c>
      <c r="D685" s="14">
        <v>1.65</v>
      </c>
      <c r="E685" s="14">
        <v>2.13</v>
      </c>
      <c r="F685" s="21">
        <v>2.395</v>
      </c>
      <c r="G685" s="7" t="s">
        <v>66</v>
      </c>
      <c r="H685" s="14">
        <v>2.5150000000000001</v>
      </c>
      <c r="I685" s="14">
        <v>2.7050000000000001</v>
      </c>
      <c r="J685" s="14" t="s">
        <v>66</v>
      </c>
      <c r="K685" s="14">
        <v>2.3849999999999998</v>
      </c>
      <c r="L685" s="14">
        <v>2.3250000000000002</v>
      </c>
      <c r="M685" s="14" t="s">
        <v>66</v>
      </c>
      <c r="N685" s="21">
        <v>2.375</v>
      </c>
      <c r="O685" s="14" t="s">
        <v>66</v>
      </c>
      <c r="P685" s="14">
        <v>2.5499999999999998</v>
      </c>
      <c r="Q685" s="14">
        <v>2.02</v>
      </c>
      <c r="R685" s="24">
        <v>2.38</v>
      </c>
      <c r="S685" s="18">
        <v>3.14</v>
      </c>
      <c r="T685" s="18">
        <v>2.6</v>
      </c>
      <c r="U685" s="18">
        <v>2.605</v>
      </c>
      <c r="V685" s="18">
        <v>2.63</v>
      </c>
      <c r="W685" s="18">
        <v>2.59</v>
      </c>
      <c r="X685" s="14" t="s">
        <v>66</v>
      </c>
      <c r="CM685" s="2"/>
    </row>
    <row r="686" spans="1:91" x14ac:dyDescent="0.2">
      <c r="A686" s="2">
        <v>35383</v>
      </c>
      <c r="B686" s="5">
        <f t="shared" si="118"/>
        <v>11</v>
      </c>
      <c r="C686" s="1" t="s">
        <v>51</v>
      </c>
      <c r="D686" s="14">
        <v>1.84</v>
      </c>
      <c r="E686" s="14">
        <v>2.02</v>
      </c>
      <c r="F686" s="21">
        <v>2.395</v>
      </c>
      <c r="G686" s="7" t="s">
        <v>66</v>
      </c>
      <c r="H686" s="14">
        <v>2.59</v>
      </c>
      <c r="I686" s="14">
        <v>2.7549999999999999</v>
      </c>
      <c r="J686" s="14" t="s">
        <v>66</v>
      </c>
      <c r="K686" s="14">
        <v>2.4049999999999998</v>
      </c>
      <c r="L686" s="14">
        <v>2.355</v>
      </c>
      <c r="M686" s="14" t="s">
        <v>66</v>
      </c>
      <c r="N686" s="21">
        <v>2.42</v>
      </c>
      <c r="O686" s="14" t="s">
        <v>66</v>
      </c>
      <c r="P686" s="14">
        <v>2.5499999999999998</v>
      </c>
      <c r="Q686" s="14">
        <v>2.165</v>
      </c>
      <c r="R686" s="24">
        <v>2.4</v>
      </c>
      <c r="S686" s="18">
        <v>3.16</v>
      </c>
      <c r="T686" s="18">
        <v>2.61</v>
      </c>
      <c r="U686" s="18">
        <v>2.56</v>
      </c>
      <c r="V686" s="18">
        <v>2.5649999999999999</v>
      </c>
      <c r="W686" s="18">
        <v>2.5649999999999999</v>
      </c>
      <c r="X686" s="14" t="s">
        <v>66</v>
      </c>
      <c r="CM686" s="2"/>
    </row>
    <row r="687" spans="1:91" x14ac:dyDescent="0.2">
      <c r="A687" s="2">
        <v>35384</v>
      </c>
      <c r="B687" s="5">
        <f t="shared" si="118"/>
        <v>11</v>
      </c>
      <c r="C687" s="1" t="s">
        <v>45</v>
      </c>
      <c r="D687" s="14">
        <v>2.0099999999999998</v>
      </c>
      <c r="E687" s="14">
        <v>1.9950000000000001</v>
      </c>
      <c r="F687" s="21">
        <v>2.4649999999999999</v>
      </c>
      <c r="G687" s="7" t="s">
        <v>66</v>
      </c>
      <c r="H687" s="14">
        <v>2.5099999999999998</v>
      </c>
      <c r="I687" s="14">
        <v>2.79</v>
      </c>
      <c r="J687" s="14" t="s">
        <v>66</v>
      </c>
      <c r="K687" s="14">
        <v>2.4849999999999999</v>
      </c>
      <c r="L687" s="14">
        <v>2.41</v>
      </c>
      <c r="M687" s="14" t="s">
        <v>66</v>
      </c>
      <c r="N687" s="21">
        <v>2.42</v>
      </c>
      <c r="O687" s="14" t="s">
        <v>66</v>
      </c>
      <c r="P687" s="14">
        <v>2.5499999999999998</v>
      </c>
      <c r="Q687" s="14">
        <v>2.1749999999999998</v>
      </c>
      <c r="R687" s="24">
        <v>2.48</v>
      </c>
      <c r="S687" s="18">
        <v>2.99</v>
      </c>
      <c r="T687" s="18">
        <v>2.6150000000000002</v>
      </c>
      <c r="U687" s="18">
        <v>2.6</v>
      </c>
      <c r="V687" s="18">
        <v>2.58</v>
      </c>
      <c r="W687" s="18">
        <v>2.605</v>
      </c>
      <c r="X687" s="14" t="s">
        <v>66</v>
      </c>
      <c r="CM687" s="2"/>
    </row>
    <row r="688" spans="1:91" x14ac:dyDescent="0.2">
      <c r="A688" s="2">
        <v>35385</v>
      </c>
      <c r="B688" s="5">
        <f t="shared" si="118"/>
        <v>11</v>
      </c>
      <c r="C688" s="1" t="s">
        <v>46</v>
      </c>
      <c r="D688" s="14">
        <v>2.0099999999999998</v>
      </c>
      <c r="E688" s="14">
        <v>2</v>
      </c>
      <c r="F688" s="21">
        <v>2.4700000000000002</v>
      </c>
      <c r="G688" s="7" t="s">
        <v>66</v>
      </c>
      <c r="H688" s="14">
        <v>2.5099999999999998</v>
      </c>
      <c r="I688" s="14">
        <v>2.79</v>
      </c>
      <c r="J688" s="14" t="s">
        <v>66</v>
      </c>
      <c r="K688" s="14">
        <v>2.4900000000000002</v>
      </c>
      <c r="L688" s="14">
        <v>2.41</v>
      </c>
      <c r="M688" s="14" t="s">
        <v>66</v>
      </c>
      <c r="N688" s="21">
        <v>2.42</v>
      </c>
      <c r="O688" s="14" t="s">
        <v>66</v>
      </c>
      <c r="P688" s="14">
        <v>2.5499999999999998</v>
      </c>
      <c r="Q688" s="14">
        <v>2.1800000000000002</v>
      </c>
      <c r="R688" s="24">
        <v>2.48</v>
      </c>
      <c r="S688" s="18">
        <v>3.13</v>
      </c>
      <c r="T688" s="18">
        <v>2.62</v>
      </c>
      <c r="U688" s="18">
        <v>2.6</v>
      </c>
      <c r="V688" s="18">
        <v>2.58</v>
      </c>
      <c r="W688" s="18">
        <v>2.61</v>
      </c>
      <c r="X688" s="14" t="s">
        <v>66</v>
      </c>
      <c r="CM688" s="2"/>
    </row>
    <row r="689" spans="1:91" x14ac:dyDescent="0.2">
      <c r="A689" s="2">
        <v>35386</v>
      </c>
      <c r="B689" s="5">
        <f t="shared" si="118"/>
        <v>11</v>
      </c>
      <c r="C689" s="1" t="s">
        <v>47</v>
      </c>
      <c r="D689" s="14">
        <v>2.0099999999999998</v>
      </c>
      <c r="E689" s="14">
        <v>2</v>
      </c>
      <c r="F689" s="21">
        <v>2.4700000000000002</v>
      </c>
      <c r="G689" s="7" t="s">
        <v>66</v>
      </c>
      <c r="H689" s="14">
        <v>2.5099999999999998</v>
      </c>
      <c r="I689" s="14">
        <v>2.79</v>
      </c>
      <c r="J689" s="14" t="s">
        <v>66</v>
      </c>
      <c r="K689" s="14">
        <v>2.4900000000000002</v>
      </c>
      <c r="L689" s="14">
        <v>2.41</v>
      </c>
      <c r="M689" s="14" t="s">
        <v>66</v>
      </c>
      <c r="N689" s="21">
        <v>2.42</v>
      </c>
      <c r="O689" s="14" t="s">
        <v>66</v>
      </c>
      <c r="P689" s="14">
        <v>2.5499999999999998</v>
      </c>
      <c r="Q689" s="14">
        <v>2.1800000000000002</v>
      </c>
      <c r="R689" s="24">
        <v>2.48</v>
      </c>
      <c r="S689" s="18">
        <v>3.13</v>
      </c>
      <c r="T689" s="18">
        <v>2.62</v>
      </c>
      <c r="U689" s="18">
        <v>2.6</v>
      </c>
      <c r="V689" s="18">
        <v>2.58</v>
      </c>
      <c r="W689" s="18">
        <v>2.61</v>
      </c>
      <c r="X689" s="14" t="s">
        <v>66</v>
      </c>
      <c r="CM689" s="2"/>
    </row>
    <row r="690" spans="1:91" x14ac:dyDescent="0.2">
      <c r="A690" s="2">
        <v>35387</v>
      </c>
      <c r="B690" s="5">
        <f t="shared" si="118"/>
        <v>11</v>
      </c>
      <c r="C690" s="1" t="s">
        <v>48</v>
      </c>
      <c r="D690" s="14">
        <v>2.0099999999999998</v>
      </c>
      <c r="E690" s="14">
        <v>2.37</v>
      </c>
      <c r="F690" s="21">
        <v>2.4550000000000001</v>
      </c>
      <c r="G690" s="7" t="s">
        <v>66</v>
      </c>
      <c r="H690" s="14">
        <v>2.59</v>
      </c>
      <c r="I690" s="14">
        <v>2.9</v>
      </c>
      <c r="J690" s="14" t="s">
        <v>66</v>
      </c>
      <c r="K690" s="14">
        <v>2.5299999999999998</v>
      </c>
      <c r="L690" s="14">
        <v>2.5</v>
      </c>
      <c r="M690" s="14" t="s">
        <v>66</v>
      </c>
      <c r="N690" s="21">
        <v>2.42</v>
      </c>
      <c r="O690" s="14" t="s">
        <v>66</v>
      </c>
      <c r="P690" s="14">
        <v>2.645</v>
      </c>
      <c r="Q690" s="14">
        <v>2.2549999999999999</v>
      </c>
      <c r="R690" s="24">
        <v>2.56</v>
      </c>
      <c r="S690" s="18">
        <v>3.13</v>
      </c>
      <c r="T690" s="18">
        <v>2.73</v>
      </c>
      <c r="U690" s="18">
        <v>2.7149999999999999</v>
      </c>
      <c r="V690" s="18">
        <v>2.6949999999999998</v>
      </c>
      <c r="W690" s="18">
        <v>2.7149999999999999</v>
      </c>
      <c r="X690" s="14" t="s">
        <v>66</v>
      </c>
      <c r="CM690" s="2"/>
    </row>
    <row r="691" spans="1:91" x14ac:dyDescent="0.2">
      <c r="A691" s="2">
        <v>35388</v>
      </c>
      <c r="B691" s="5">
        <f t="shared" si="118"/>
        <v>11</v>
      </c>
      <c r="C691" s="1" t="s">
        <v>49</v>
      </c>
      <c r="D691" s="14">
        <v>2.06</v>
      </c>
      <c r="E691" s="14">
        <v>2.99</v>
      </c>
      <c r="F691" s="21">
        <v>2.5499999999999998</v>
      </c>
      <c r="G691" s="7" t="s">
        <v>66</v>
      </c>
      <c r="H691" s="14">
        <v>2.72</v>
      </c>
      <c r="I691" s="14">
        <v>3.02</v>
      </c>
      <c r="J691" s="14" t="s">
        <v>66</v>
      </c>
      <c r="K691" s="14">
        <v>2.9049999999999998</v>
      </c>
      <c r="L691" s="14">
        <v>2.835</v>
      </c>
      <c r="M691" s="14" t="s">
        <v>66</v>
      </c>
      <c r="N691" s="21">
        <v>2.42</v>
      </c>
      <c r="O691" s="14" t="s">
        <v>66</v>
      </c>
      <c r="P691" s="14">
        <v>2.8</v>
      </c>
      <c r="Q691" s="14">
        <v>2.4950000000000001</v>
      </c>
      <c r="R691" s="24">
        <v>2.56</v>
      </c>
      <c r="S691" s="18">
        <v>3.28</v>
      </c>
      <c r="T691" s="18">
        <v>2.835</v>
      </c>
      <c r="U691" s="18">
        <v>2.84</v>
      </c>
      <c r="V691" s="18">
        <v>2.84</v>
      </c>
      <c r="W691" s="18">
        <v>2.85</v>
      </c>
      <c r="X691" s="14" t="s">
        <v>66</v>
      </c>
      <c r="CM691" s="2"/>
    </row>
    <row r="692" spans="1:91" x14ac:dyDescent="0.2">
      <c r="A692" s="2">
        <v>35389</v>
      </c>
      <c r="B692" s="5">
        <f t="shared" si="118"/>
        <v>11</v>
      </c>
      <c r="C692" s="1" t="s">
        <v>50</v>
      </c>
      <c r="D692" s="14">
        <v>2.16</v>
      </c>
      <c r="E692" s="14">
        <v>3.95</v>
      </c>
      <c r="F692" s="21">
        <v>3</v>
      </c>
      <c r="G692" s="7" t="s">
        <v>66</v>
      </c>
      <c r="H692" s="14">
        <v>3.14</v>
      </c>
      <c r="I692" s="14">
        <v>3.395</v>
      </c>
      <c r="J692" s="14" t="s">
        <v>66</v>
      </c>
      <c r="K692" s="14">
        <v>3.63</v>
      </c>
      <c r="L692" s="14">
        <v>3.7549999999999999</v>
      </c>
      <c r="M692" s="14" t="s">
        <v>66</v>
      </c>
      <c r="N692" s="21">
        <v>2.42</v>
      </c>
      <c r="O692" s="14" t="s">
        <v>66</v>
      </c>
      <c r="P692" s="14">
        <v>3.15</v>
      </c>
      <c r="Q692" s="14">
        <v>2.855</v>
      </c>
      <c r="R692" s="24">
        <v>4.5</v>
      </c>
      <c r="S692" s="18">
        <v>3.48</v>
      </c>
      <c r="T692" s="18">
        <v>3.165</v>
      </c>
      <c r="U692" s="18">
        <v>3.29</v>
      </c>
      <c r="V692" s="18">
        <v>3.26</v>
      </c>
      <c r="W692" s="18">
        <v>3.2450000000000001</v>
      </c>
      <c r="X692" s="14" t="s">
        <v>66</v>
      </c>
      <c r="CM692" s="2"/>
    </row>
    <row r="693" spans="1:91" x14ac:dyDescent="0.2">
      <c r="A693" s="2">
        <v>35390</v>
      </c>
      <c r="B693" s="5">
        <f t="shared" si="118"/>
        <v>11</v>
      </c>
      <c r="C693" s="1" t="s">
        <v>51</v>
      </c>
      <c r="D693" s="14">
        <v>2.5</v>
      </c>
      <c r="E693" s="14">
        <v>4.7249999999999996</v>
      </c>
      <c r="F693" s="21">
        <v>3</v>
      </c>
      <c r="G693" s="7" t="s">
        <v>66</v>
      </c>
      <c r="H693" s="14" t="s">
        <v>66</v>
      </c>
      <c r="I693" s="14">
        <v>3.6949999999999998</v>
      </c>
      <c r="J693" s="14" t="s">
        <v>66</v>
      </c>
      <c r="K693" s="14">
        <v>4.7300000000000004</v>
      </c>
      <c r="L693" s="14">
        <v>3.5</v>
      </c>
      <c r="M693" s="14" t="s">
        <v>66</v>
      </c>
      <c r="N693" s="21">
        <v>3.4</v>
      </c>
      <c r="O693" s="14" t="s">
        <v>66</v>
      </c>
      <c r="P693" s="14">
        <v>3.7349999999999999</v>
      </c>
      <c r="Q693" s="14">
        <v>3</v>
      </c>
      <c r="R693" s="24">
        <v>5.53</v>
      </c>
      <c r="S693" s="18">
        <v>3.92</v>
      </c>
      <c r="T693" s="18">
        <v>3.59</v>
      </c>
      <c r="U693" s="18">
        <v>3.8250000000000002</v>
      </c>
      <c r="V693" s="18">
        <v>3.89</v>
      </c>
      <c r="W693" s="18">
        <v>3.91</v>
      </c>
      <c r="X693" s="14" t="s">
        <v>66</v>
      </c>
      <c r="CM693" s="2"/>
    </row>
    <row r="694" spans="1:91" x14ac:dyDescent="0.2">
      <c r="A694" s="2">
        <v>35391</v>
      </c>
      <c r="B694" s="5">
        <f t="shared" si="118"/>
        <v>11</v>
      </c>
      <c r="C694" s="1" t="s">
        <v>45</v>
      </c>
      <c r="D694" s="14">
        <v>2.63</v>
      </c>
      <c r="E694" s="14">
        <v>4.0049999999999999</v>
      </c>
      <c r="F694" s="21">
        <v>3.3</v>
      </c>
      <c r="G694" s="7" t="s">
        <v>66</v>
      </c>
      <c r="H694" s="14">
        <v>3.4350000000000001</v>
      </c>
      <c r="I694" s="14">
        <v>3.7</v>
      </c>
      <c r="J694" s="14" t="s">
        <v>66</v>
      </c>
      <c r="K694" s="14">
        <v>4.1950000000000003</v>
      </c>
      <c r="L694" s="14">
        <v>3.5</v>
      </c>
      <c r="M694" s="14" t="s">
        <v>66</v>
      </c>
      <c r="N694" s="21">
        <v>3.5150000000000001</v>
      </c>
      <c r="O694" s="14" t="s">
        <v>66</v>
      </c>
      <c r="P694" s="14">
        <v>3.5649999999999999</v>
      </c>
      <c r="Q694" s="14">
        <v>2.9</v>
      </c>
      <c r="R694" s="24">
        <v>3.4</v>
      </c>
      <c r="S694" s="18">
        <v>4.3</v>
      </c>
      <c r="T694" s="18">
        <v>3.55</v>
      </c>
      <c r="U694" s="18">
        <v>3.71</v>
      </c>
      <c r="V694" s="18">
        <v>3.9</v>
      </c>
      <c r="W694" s="18">
        <v>3.79</v>
      </c>
      <c r="X694" s="14" t="s">
        <v>66</v>
      </c>
      <c r="CM694" s="2"/>
    </row>
    <row r="695" spans="1:91" x14ac:dyDescent="0.2">
      <c r="A695" s="2">
        <v>35392</v>
      </c>
      <c r="B695" s="5">
        <f t="shared" si="118"/>
        <v>11</v>
      </c>
      <c r="C695" s="1" t="s">
        <v>46</v>
      </c>
      <c r="D695" s="14">
        <v>2.4</v>
      </c>
      <c r="E695" s="14">
        <v>4.01</v>
      </c>
      <c r="F695" s="21">
        <v>3.3</v>
      </c>
      <c r="G695" s="7" t="s">
        <v>66</v>
      </c>
      <c r="H695" s="14">
        <v>3.44</v>
      </c>
      <c r="I695" s="14">
        <v>3.7</v>
      </c>
      <c r="J695" s="14" t="s">
        <v>66</v>
      </c>
      <c r="K695" s="14">
        <v>4.2</v>
      </c>
      <c r="L695" s="14">
        <v>3.5</v>
      </c>
      <c r="M695" s="14" t="s">
        <v>66</v>
      </c>
      <c r="N695" s="21">
        <v>3.52</v>
      </c>
      <c r="O695" s="14" t="s">
        <v>66</v>
      </c>
      <c r="P695" s="14">
        <v>3.57</v>
      </c>
      <c r="Q695" s="14">
        <v>2.9</v>
      </c>
      <c r="R695" s="24">
        <v>3.4</v>
      </c>
      <c r="S695" s="18">
        <v>4.22</v>
      </c>
      <c r="T695" s="18">
        <v>3.55</v>
      </c>
      <c r="U695" s="18">
        <v>3.71</v>
      </c>
      <c r="V695" s="18">
        <v>3.9</v>
      </c>
      <c r="W695" s="18">
        <v>3.79</v>
      </c>
      <c r="X695" s="14" t="s">
        <v>66</v>
      </c>
      <c r="CM695" s="2"/>
    </row>
    <row r="696" spans="1:91" x14ac:dyDescent="0.2">
      <c r="A696" s="2">
        <v>35393</v>
      </c>
      <c r="B696" s="5">
        <f t="shared" si="118"/>
        <v>11</v>
      </c>
      <c r="C696" s="1" t="s">
        <v>47</v>
      </c>
      <c r="D696" s="14">
        <v>2.4</v>
      </c>
      <c r="E696" s="14">
        <v>4.01</v>
      </c>
      <c r="F696" s="21">
        <v>3.3</v>
      </c>
      <c r="G696" s="7" t="s">
        <v>66</v>
      </c>
      <c r="H696" s="14">
        <v>3.44</v>
      </c>
      <c r="I696" s="14">
        <v>3.7</v>
      </c>
      <c r="J696" s="14" t="s">
        <v>66</v>
      </c>
      <c r="K696" s="14">
        <v>4.2</v>
      </c>
      <c r="L696" s="14">
        <v>3.5</v>
      </c>
      <c r="M696" s="14" t="s">
        <v>66</v>
      </c>
      <c r="N696" s="21">
        <v>3.52</v>
      </c>
      <c r="O696" s="14" t="s">
        <v>66</v>
      </c>
      <c r="P696" s="14">
        <v>3.57</v>
      </c>
      <c r="Q696" s="14">
        <v>2.9</v>
      </c>
      <c r="R696" s="24">
        <v>3.4</v>
      </c>
      <c r="S696" s="18">
        <v>4.22</v>
      </c>
      <c r="T696" s="18">
        <v>3.55</v>
      </c>
      <c r="U696" s="18">
        <v>3.71</v>
      </c>
      <c r="V696" s="18">
        <v>3.9</v>
      </c>
      <c r="W696" s="18">
        <v>3.79</v>
      </c>
      <c r="X696" s="14" t="s">
        <v>66</v>
      </c>
      <c r="CM696" s="2"/>
    </row>
    <row r="697" spans="1:91" x14ac:dyDescent="0.2">
      <c r="A697" s="2">
        <v>35394</v>
      </c>
      <c r="B697" s="5">
        <f t="shared" si="118"/>
        <v>11</v>
      </c>
      <c r="C697" s="1" t="s">
        <v>48</v>
      </c>
      <c r="D697" s="14">
        <v>2.4</v>
      </c>
      <c r="E697" s="14">
        <v>3.145</v>
      </c>
      <c r="F697" s="21">
        <v>3.5</v>
      </c>
      <c r="G697" s="7" t="s">
        <v>66</v>
      </c>
      <c r="H697" s="14">
        <v>3.68</v>
      </c>
      <c r="I697" s="14">
        <v>3.6949999999999998</v>
      </c>
      <c r="J697" s="14" t="s">
        <v>66</v>
      </c>
      <c r="K697" s="14">
        <v>3.23</v>
      </c>
      <c r="L697" s="14">
        <v>2.8650000000000002</v>
      </c>
      <c r="M697" s="14" t="s">
        <v>66</v>
      </c>
      <c r="N697" s="21">
        <v>3.65</v>
      </c>
      <c r="O697" s="14" t="s">
        <v>66</v>
      </c>
      <c r="P697" s="14">
        <v>3.77</v>
      </c>
      <c r="Q697" s="14">
        <v>2.79</v>
      </c>
      <c r="R697" s="24">
        <v>3.5</v>
      </c>
      <c r="S697" s="18">
        <v>4.22</v>
      </c>
      <c r="T697" s="18">
        <v>3.6349999999999998</v>
      </c>
      <c r="U697" s="18">
        <v>3.78</v>
      </c>
      <c r="V697" s="18">
        <v>3.9849999999999999</v>
      </c>
      <c r="W697" s="18">
        <v>3.835</v>
      </c>
      <c r="X697" s="14" t="s">
        <v>66</v>
      </c>
      <c r="CM697" s="2"/>
    </row>
    <row r="698" spans="1:91" x14ac:dyDescent="0.2">
      <c r="A698" s="2">
        <v>35395</v>
      </c>
      <c r="B698" s="5">
        <f t="shared" si="118"/>
        <v>11</v>
      </c>
      <c r="C698" s="1" t="s">
        <v>49</v>
      </c>
      <c r="D698" s="14">
        <v>2.3199999999999998</v>
      </c>
      <c r="E698" s="14">
        <v>2.6549999999999998</v>
      </c>
      <c r="F698" s="21">
        <v>3.5</v>
      </c>
      <c r="G698" s="7" t="s">
        <v>66</v>
      </c>
      <c r="H698" s="14">
        <v>3.8</v>
      </c>
      <c r="I698" s="14">
        <v>3.895</v>
      </c>
      <c r="J698" s="14" t="s">
        <v>66</v>
      </c>
      <c r="K698" s="14">
        <v>3.02</v>
      </c>
      <c r="L698" s="14">
        <v>2.6749999999999998</v>
      </c>
      <c r="M698" s="14" t="s">
        <v>66</v>
      </c>
      <c r="N698" s="21">
        <v>3.38</v>
      </c>
      <c r="O698" s="14" t="s">
        <v>66</v>
      </c>
      <c r="P698" s="14">
        <v>3.69</v>
      </c>
      <c r="Q698" s="14">
        <v>2.44</v>
      </c>
      <c r="R698" s="24">
        <v>3.13</v>
      </c>
      <c r="S698" s="18">
        <v>4.0999999999999996</v>
      </c>
      <c r="T698" s="18">
        <v>3.74</v>
      </c>
      <c r="U698" s="18">
        <v>3.7</v>
      </c>
      <c r="V698" s="18">
        <v>3.8849999999999998</v>
      </c>
      <c r="W698" s="18">
        <v>3.78</v>
      </c>
      <c r="X698" s="14" t="s">
        <v>66</v>
      </c>
      <c r="CM698" s="2"/>
    </row>
    <row r="699" spans="1:91" x14ac:dyDescent="0.2">
      <c r="A699" s="2">
        <v>35396</v>
      </c>
      <c r="B699" s="5">
        <f t="shared" si="118"/>
        <v>11</v>
      </c>
      <c r="C699" s="1" t="s">
        <v>50</v>
      </c>
      <c r="D699" s="14">
        <v>1.98</v>
      </c>
      <c r="E699" s="14">
        <v>2.5550000000000002</v>
      </c>
      <c r="F699" s="21">
        <v>3.15</v>
      </c>
      <c r="G699" s="7" t="s">
        <v>66</v>
      </c>
      <c r="H699" s="14">
        <v>3.53</v>
      </c>
      <c r="I699" s="14">
        <v>3.8</v>
      </c>
      <c r="J699" s="14" t="s">
        <v>66</v>
      </c>
      <c r="K699" s="14">
        <v>3.11</v>
      </c>
      <c r="L699" s="14">
        <v>2.65</v>
      </c>
      <c r="M699" s="14" t="s">
        <v>66</v>
      </c>
      <c r="N699" s="21">
        <v>3.38</v>
      </c>
      <c r="O699" s="14" t="s">
        <v>66</v>
      </c>
      <c r="P699" s="14">
        <v>3.6150000000000002</v>
      </c>
      <c r="Q699" s="14">
        <v>2.2999999999999998</v>
      </c>
      <c r="R699" s="24">
        <v>3.25</v>
      </c>
      <c r="S699" s="18">
        <v>4.0599999999999996</v>
      </c>
      <c r="T699" s="18">
        <v>3.66</v>
      </c>
      <c r="U699" s="18">
        <v>3.665</v>
      </c>
      <c r="V699" s="18">
        <v>3.7</v>
      </c>
      <c r="W699" s="18">
        <v>3.69</v>
      </c>
      <c r="X699" s="14" t="s">
        <v>66</v>
      </c>
      <c r="CM699" s="2"/>
    </row>
    <row r="700" spans="1:91" x14ac:dyDescent="0.2">
      <c r="A700" s="2">
        <v>35397</v>
      </c>
      <c r="B700" s="5">
        <f t="shared" si="118"/>
        <v>11</v>
      </c>
      <c r="C700" s="1" t="s">
        <v>51</v>
      </c>
      <c r="D700" s="14">
        <v>1.94</v>
      </c>
      <c r="E700" s="14" t="s">
        <v>66</v>
      </c>
      <c r="F700" s="21" t="s">
        <v>66</v>
      </c>
      <c r="G700" s="7" t="s">
        <v>66</v>
      </c>
      <c r="H700" s="14" t="s">
        <v>66</v>
      </c>
      <c r="I700" s="14" t="s">
        <v>66</v>
      </c>
      <c r="J700" s="14" t="s">
        <v>66</v>
      </c>
      <c r="K700" s="14" t="s">
        <v>66</v>
      </c>
      <c r="L700" s="14" t="s">
        <v>66</v>
      </c>
      <c r="M700" s="14" t="s">
        <v>66</v>
      </c>
      <c r="N700" s="21" t="s">
        <v>66</v>
      </c>
      <c r="O700" s="14" t="s">
        <v>66</v>
      </c>
      <c r="P700" s="14" t="s">
        <v>66</v>
      </c>
      <c r="Q700" s="14" t="s">
        <v>66</v>
      </c>
      <c r="R700" s="24" t="s">
        <v>66</v>
      </c>
      <c r="S700" s="18">
        <v>4.04</v>
      </c>
      <c r="T700" s="18" t="s">
        <v>66</v>
      </c>
      <c r="U700" s="18" t="s">
        <v>66</v>
      </c>
      <c r="V700" s="18" t="s">
        <v>66</v>
      </c>
      <c r="W700" s="18" t="s">
        <v>66</v>
      </c>
      <c r="X700" s="14" t="s">
        <v>66</v>
      </c>
      <c r="CM700" s="2"/>
    </row>
    <row r="701" spans="1:91" x14ac:dyDescent="0.2">
      <c r="A701" s="2">
        <v>35398</v>
      </c>
      <c r="B701" s="5">
        <f t="shared" si="118"/>
        <v>11</v>
      </c>
      <c r="C701" s="1" t="s">
        <v>45</v>
      </c>
      <c r="D701" s="14">
        <v>1.94</v>
      </c>
      <c r="E701" s="14" t="s">
        <v>66</v>
      </c>
      <c r="F701" s="21" t="s">
        <v>66</v>
      </c>
      <c r="G701" s="7" t="s">
        <v>66</v>
      </c>
      <c r="H701" s="14" t="s">
        <v>66</v>
      </c>
      <c r="I701" s="14" t="s">
        <v>66</v>
      </c>
      <c r="J701" s="14" t="s">
        <v>66</v>
      </c>
      <c r="K701" s="14" t="s">
        <v>66</v>
      </c>
      <c r="L701" s="14" t="s">
        <v>66</v>
      </c>
      <c r="M701" s="14" t="s">
        <v>66</v>
      </c>
      <c r="N701" s="21" t="s">
        <v>66</v>
      </c>
      <c r="O701" s="14" t="s">
        <v>66</v>
      </c>
      <c r="P701" s="14" t="s">
        <v>66</v>
      </c>
      <c r="Q701" s="14" t="s">
        <v>66</v>
      </c>
      <c r="R701" s="24" t="s">
        <v>66</v>
      </c>
      <c r="S701" s="18">
        <v>4.04</v>
      </c>
      <c r="T701" s="18" t="s">
        <v>66</v>
      </c>
      <c r="U701" s="18" t="s">
        <v>66</v>
      </c>
      <c r="V701" s="18" t="s">
        <v>66</v>
      </c>
      <c r="W701" s="18" t="s">
        <v>66</v>
      </c>
      <c r="X701" s="14" t="s">
        <v>66</v>
      </c>
      <c r="CM701" s="2"/>
    </row>
    <row r="702" spans="1:91" x14ac:dyDescent="0.2">
      <c r="A702" s="2">
        <v>35399</v>
      </c>
      <c r="B702" s="5">
        <f t="shared" si="118"/>
        <v>11</v>
      </c>
      <c r="C702" s="1" t="s">
        <v>46</v>
      </c>
      <c r="D702" s="14">
        <v>1.94</v>
      </c>
      <c r="E702" s="14">
        <v>2.56</v>
      </c>
      <c r="F702" s="21">
        <v>3.15</v>
      </c>
      <c r="G702" s="7" t="s">
        <v>66</v>
      </c>
      <c r="H702" s="14">
        <v>3.53</v>
      </c>
      <c r="I702" s="14">
        <v>3.8</v>
      </c>
      <c r="J702" s="14" t="s">
        <v>66</v>
      </c>
      <c r="K702" s="14">
        <v>3.11</v>
      </c>
      <c r="L702" s="14">
        <v>2.65</v>
      </c>
      <c r="M702" s="14" t="s">
        <v>66</v>
      </c>
      <c r="N702" s="21">
        <v>3.38</v>
      </c>
      <c r="O702" s="14" t="s">
        <v>66</v>
      </c>
      <c r="P702" s="14">
        <v>3.62</v>
      </c>
      <c r="Q702" s="14">
        <v>2.2999999999999998</v>
      </c>
      <c r="R702" s="24">
        <v>3.25</v>
      </c>
      <c r="S702" s="18">
        <v>4.04</v>
      </c>
      <c r="T702" s="18">
        <v>3.66</v>
      </c>
      <c r="U702" s="18">
        <v>3.67</v>
      </c>
      <c r="V702" s="18">
        <v>3.7</v>
      </c>
      <c r="W702" s="18">
        <v>3.69</v>
      </c>
      <c r="X702" s="14" t="s">
        <v>66</v>
      </c>
      <c r="CM702" s="2"/>
    </row>
    <row r="703" spans="1:91" x14ac:dyDescent="0.2">
      <c r="A703" s="2">
        <v>35400</v>
      </c>
      <c r="B703" s="5">
        <f t="shared" si="118"/>
        <v>12</v>
      </c>
      <c r="C703" s="1" t="s">
        <v>47</v>
      </c>
      <c r="D703" s="14">
        <v>1.94</v>
      </c>
      <c r="E703" s="14">
        <v>2.56</v>
      </c>
      <c r="F703" s="21">
        <v>3.15</v>
      </c>
      <c r="G703" s="7" t="s">
        <v>66</v>
      </c>
      <c r="H703" s="14">
        <v>3.53</v>
      </c>
      <c r="I703" s="14">
        <v>3.8</v>
      </c>
      <c r="J703" s="14" t="s">
        <v>66</v>
      </c>
      <c r="K703" s="14">
        <v>3.11</v>
      </c>
      <c r="L703" s="14">
        <v>2.65</v>
      </c>
      <c r="M703" s="14" t="s">
        <v>66</v>
      </c>
      <c r="N703" s="21">
        <v>3.38</v>
      </c>
      <c r="O703" s="14" t="s">
        <v>66</v>
      </c>
      <c r="P703" s="14">
        <v>3.62</v>
      </c>
      <c r="Q703" s="14">
        <v>2.2999999999999998</v>
      </c>
      <c r="R703" s="24">
        <v>3.25</v>
      </c>
      <c r="S703" s="18">
        <v>4.04</v>
      </c>
      <c r="T703" s="18">
        <v>3.66</v>
      </c>
      <c r="U703" s="18">
        <v>3.67</v>
      </c>
      <c r="V703" s="18">
        <v>3.7</v>
      </c>
      <c r="W703" s="18">
        <v>3.69</v>
      </c>
      <c r="X703" s="14" t="s">
        <v>66</v>
      </c>
      <c r="CM703" s="2"/>
    </row>
    <row r="704" spans="1:91" x14ac:dyDescent="0.2">
      <c r="A704" s="2">
        <v>35401</v>
      </c>
      <c r="B704" s="5">
        <f t="shared" si="118"/>
        <v>12</v>
      </c>
      <c r="C704" s="1" t="s">
        <v>48</v>
      </c>
      <c r="D704" s="14">
        <v>1.94</v>
      </c>
      <c r="E704" s="14">
        <v>2.58</v>
      </c>
      <c r="F704" s="21">
        <v>3.3</v>
      </c>
      <c r="G704" s="7" t="s">
        <v>66</v>
      </c>
      <c r="H704" s="14">
        <v>3.56</v>
      </c>
      <c r="I704" s="14">
        <v>3.73</v>
      </c>
      <c r="J704" s="14" t="s">
        <v>66</v>
      </c>
      <c r="K704" s="14">
        <v>3.3450000000000002</v>
      </c>
      <c r="L704" s="14">
        <v>3.14</v>
      </c>
      <c r="M704" s="14" t="s">
        <v>66</v>
      </c>
      <c r="N704" s="21">
        <v>3.36</v>
      </c>
      <c r="O704" s="14" t="s">
        <v>66</v>
      </c>
      <c r="P704" s="14">
        <v>3.56</v>
      </c>
      <c r="Q704" s="14">
        <v>2.5499999999999998</v>
      </c>
      <c r="R704" s="24">
        <v>3.37</v>
      </c>
      <c r="S704" s="18">
        <v>4.04</v>
      </c>
      <c r="T704" s="18">
        <v>3.5649999999999999</v>
      </c>
      <c r="U704" s="18">
        <v>3.5550000000000002</v>
      </c>
      <c r="V704" s="18">
        <v>3.605</v>
      </c>
      <c r="W704" s="18">
        <v>3.5550000000000002</v>
      </c>
      <c r="X704" s="14" t="s">
        <v>66</v>
      </c>
      <c r="CM704" s="2"/>
    </row>
    <row r="705" spans="1:91" x14ac:dyDescent="0.2">
      <c r="A705" s="2">
        <v>35402</v>
      </c>
      <c r="B705" s="5">
        <f t="shared" si="118"/>
        <v>12</v>
      </c>
      <c r="C705" s="1" t="s">
        <v>49</v>
      </c>
      <c r="D705" s="14">
        <v>1.97</v>
      </c>
      <c r="E705" s="14">
        <v>3.38</v>
      </c>
      <c r="F705" s="21">
        <v>3.4049999999999998</v>
      </c>
      <c r="G705" s="7" t="s">
        <v>66</v>
      </c>
      <c r="H705" s="14">
        <v>3.4750000000000001</v>
      </c>
      <c r="I705" s="14">
        <v>3.43</v>
      </c>
      <c r="J705" s="14" t="s">
        <v>66</v>
      </c>
      <c r="K705" s="14">
        <v>3.42</v>
      </c>
      <c r="L705" s="14">
        <v>3.35</v>
      </c>
      <c r="M705" s="14" t="s">
        <v>66</v>
      </c>
      <c r="N705" s="21">
        <v>3.41</v>
      </c>
      <c r="O705" s="14" t="s">
        <v>66</v>
      </c>
      <c r="P705" s="14">
        <v>3.43</v>
      </c>
      <c r="Q705" s="14">
        <v>2.72</v>
      </c>
      <c r="R705" s="24">
        <v>3.37</v>
      </c>
      <c r="S705" s="18">
        <v>3.92</v>
      </c>
      <c r="T705" s="18">
        <v>3.36</v>
      </c>
      <c r="U705" s="18">
        <v>3.3</v>
      </c>
      <c r="V705" s="18">
        <v>3.4350000000000001</v>
      </c>
      <c r="W705" s="18">
        <v>3.29</v>
      </c>
      <c r="X705" s="14" t="s">
        <v>66</v>
      </c>
      <c r="CM705" s="2"/>
    </row>
    <row r="706" spans="1:91" x14ac:dyDescent="0.2">
      <c r="A706" s="2">
        <v>35403</v>
      </c>
      <c r="B706" s="5">
        <f t="shared" si="118"/>
        <v>12</v>
      </c>
      <c r="C706" s="1" t="s">
        <v>50</v>
      </c>
      <c r="D706" s="14">
        <v>1.92</v>
      </c>
      <c r="E706" s="14">
        <v>3.43</v>
      </c>
      <c r="F706" s="21">
        <v>3.5049999999999999</v>
      </c>
      <c r="G706" s="7" t="s">
        <v>66</v>
      </c>
      <c r="H706" s="14">
        <v>3.57</v>
      </c>
      <c r="I706" s="14">
        <v>3.6850000000000001</v>
      </c>
      <c r="J706" s="14" t="s">
        <v>66</v>
      </c>
      <c r="K706" s="14">
        <v>3.5</v>
      </c>
      <c r="L706" s="14">
        <v>3.48</v>
      </c>
      <c r="M706" s="14" t="s">
        <v>66</v>
      </c>
      <c r="N706" s="21">
        <v>3.41</v>
      </c>
      <c r="O706" s="14" t="s">
        <v>66</v>
      </c>
      <c r="P706" s="14">
        <v>3.57</v>
      </c>
      <c r="Q706" s="14">
        <v>3.15</v>
      </c>
      <c r="R706" s="24">
        <v>3.49</v>
      </c>
      <c r="S706" s="18">
        <v>3.7149999999999999</v>
      </c>
      <c r="T706" s="18">
        <v>3.585</v>
      </c>
      <c r="U706" s="18">
        <v>3.5950000000000002</v>
      </c>
      <c r="V706" s="18">
        <v>3.62</v>
      </c>
      <c r="W706" s="18">
        <v>3.58</v>
      </c>
      <c r="X706" s="14" t="s">
        <v>66</v>
      </c>
      <c r="CM706" s="2"/>
    </row>
    <row r="707" spans="1:91" x14ac:dyDescent="0.2">
      <c r="A707" s="2">
        <v>35404</v>
      </c>
      <c r="B707" s="5">
        <f t="shared" ref="B707:B770" si="119">IF(A707&lt;&gt;"",MONTH(A707),0)</f>
        <v>12</v>
      </c>
      <c r="C707" s="1" t="s">
        <v>51</v>
      </c>
      <c r="D707" s="14">
        <v>1.9550000000000001</v>
      </c>
      <c r="E707" s="14">
        <v>3.5350000000000001</v>
      </c>
      <c r="F707" s="21">
        <v>3.48</v>
      </c>
      <c r="G707" s="7" t="s">
        <v>66</v>
      </c>
      <c r="H707" s="14">
        <v>3.54</v>
      </c>
      <c r="I707" s="14">
        <v>3.88</v>
      </c>
      <c r="J707" s="14" t="s">
        <v>66</v>
      </c>
      <c r="K707" s="14">
        <v>3.55</v>
      </c>
      <c r="L707" s="14">
        <v>3.56</v>
      </c>
      <c r="M707" s="14" t="s">
        <v>66</v>
      </c>
      <c r="N707" s="21">
        <v>3.5249999999999999</v>
      </c>
      <c r="O707" s="14" t="s">
        <v>66</v>
      </c>
      <c r="P707" s="14">
        <v>3.68</v>
      </c>
      <c r="Q707" s="14">
        <v>3.01</v>
      </c>
      <c r="R707" s="24">
        <v>3.5649999999999999</v>
      </c>
      <c r="S707" s="18">
        <v>3.9249999999999998</v>
      </c>
      <c r="T707" s="18">
        <v>3.75</v>
      </c>
      <c r="U707" s="18">
        <v>3.69</v>
      </c>
      <c r="V707" s="18">
        <v>3.74</v>
      </c>
      <c r="W707" s="18">
        <v>3.71</v>
      </c>
      <c r="X707" s="14" t="s">
        <v>66</v>
      </c>
      <c r="CM707" s="2"/>
    </row>
    <row r="708" spans="1:91" x14ac:dyDescent="0.2">
      <c r="A708" s="2">
        <v>35405</v>
      </c>
      <c r="B708" s="5">
        <f t="shared" si="119"/>
        <v>12</v>
      </c>
      <c r="C708" s="1" t="s">
        <v>45</v>
      </c>
      <c r="D708" s="14">
        <v>2.06</v>
      </c>
      <c r="E708" s="14">
        <v>3.3650000000000002</v>
      </c>
      <c r="F708" s="21">
        <v>3.5</v>
      </c>
      <c r="G708" s="7" t="s">
        <v>66</v>
      </c>
      <c r="H708" s="14">
        <v>3.5049999999999999</v>
      </c>
      <c r="I708" s="14">
        <v>3.665</v>
      </c>
      <c r="J708" s="14" t="s">
        <v>66</v>
      </c>
      <c r="K708" s="14">
        <v>3.44</v>
      </c>
      <c r="L708" s="14">
        <v>3.4</v>
      </c>
      <c r="M708" s="14" t="s">
        <v>66</v>
      </c>
      <c r="N708" s="21">
        <v>3.45</v>
      </c>
      <c r="O708" s="14" t="s">
        <v>66</v>
      </c>
      <c r="P708" s="14">
        <v>3.4750000000000001</v>
      </c>
      <c r="Q708" s="14">
        <v>3.0649999999999999</v>
      </c>
      <c r="R708" s="24">
        <v>3.45</v>
      </c>
      <c r="S708" s="18">
        <v>3.94</v>
      </c>
      <c r="T708" s="18">
        <v>3.53</v>
      </c>
      <c r="U708" s="18">
        <v>3.5249999999999999</v>
      </c>
      <c r="V708" s="18">
        <v>3.55</v>
      </c>
      <c r="W708" s="18">
        <v>3.5449999999999999</v>
      </c>
      <c r="X708" s="14" t="s">
        <v>66</v>
      </c>
      <c r="CM708" s="2"/>
    </row>
    <row r="709" spans="1:91" x14ac:dyDescent="0.2">
      <c r="A709" s="2">
        <v>35406</v>
      </c>
      <c r="B709" s="5">
        <f t="shared" si="119"/>
        <v>12</v>
      </c>
      <c r="C709" s="1" t="s">
        <v>46</v>
      </c>
      <c r="D709" s="14">
        <v>1.94</v>
      </c>
      <c r="E709" s="14">
        <v>3.3650000000000002</v>
      </c>
      <c r="F709" s="21">
        <v>3.5</v>
      </c>
      <c r="G709" s="7" t="s">
        <v>66</v>
      </c>
      <c r="H709" s="14">
        <v>3.5049999999999999</v>
      </c>
      <c r="I709" s="14">
        <v>3.665</v>
      </c>
      <c r="J709" s="14" t="s">
        <v>66</v>
      </c>
      <c r="K709" s="14">
        <v>3.44</v>
      </c>
      <c r="L709" s="14">
        <v>3.4</v>
      </c>
      <c r="M709" s="14" t="s">
        <v>66</v>
      </c>
      <c r="N709" s="21">
        <v>3.45</v>
      </c>
      <c r="O709" s="14" t="s">
        <v>66</v>
      </c>
      <c r="P709" s="14">
        <v>3.4750000000000001</v>
      </c>
      <c r="Q709" s="14">
        <v>3.0649999999999999</v>
      </c>
      <c r="R709" s="24">
        <v>3.45</v>
      </c>
      <c r="S709" s="18">
        <v>3.7749999999999999</v>
      </c>
      <c r="T709" s="18">
        <v>3.53</v>
      </c>
      <c r="U709" s="18">
        <v>3.5249999999999999</v>
      </c>
      <c r="V709" s="18">
        <v>3.55</v>
      </c>
      <c r="W709" s="18">
        <v>3.5449999999999999</v>
      </c>
      <c r="X709" s="14" t="s">
        <v>66</v>
      </c>
      <c r="CM709" s="2"/>
    </row>
    <row r="710" spans="1:91" x14ac:dyDescent="0.2">
      <c r="A710" s="2">
        <v>35407</v>
      </c>
      <c r="B710" s="5">
        <f t="shared" si="119"/>
        <v>12</v>
      </c>
      <c r="C710" s="1" t="s">
        <v>47</v>
      </c>
      <c r="D710" s="14">
        <v>1.94</v>
      </c>
      <c r="E710" s="14">
        <v>3.3650000000000002</v>
      </c>
      <c r="F710" s="21">
        <v>3.5</v>
      </c>
      <c r="G710" s="7" t="s">
        <v>66</v>
      </c>
      <c r="H710" s="14">
        <v>3.5049999999999999</v>
      </c>
      <c r="I710" s="14">
        <v>3.665</v>
      </c>
      <c r="J710" s="14" t="s">
        <v>66</v>
      </c>
      <c r="K710" s="14">
        <v>3.44</v>
      </c>
      <c r="L710" s="14">
        <v>3.4</v>
      </c>
      <c r="M710" s="14" t="s">
        <v>66</v>
      </c>
      <c r="N710" s="21">
        <v>3.45</v>
      </c>
      <c r="O710" s="14" t="s">
        <v>66</v>
      </c>
      <c r="P710" s="14">
        <v>3.4750000000000001</v>
      </c>
      <c r="Q710" s="14">
        <v>3.0649999999999999</v>
      </c>
      <c r="R710" s="24">
        <v>3.45</v>
      </c>
      <c r="S710" s="18">
        <v>3.7749999999999999</v>
      </c>
      <c r="T710" s="18">
        <v>3.53</v>
      </c>
      <c r="U710" s="18">
        <v>3.5249999999999999</v>
      </c>
      <c r="V710" s="18">
        <v>3.55</v>
      </c>
      <c r="W710" s="18">
        <v>3.5449999999999999</v>
      </c>
      <c r="X710" s="14" t="s">
        <v>66</v>
      </c>
      <c r="CM710" s="2"/>
    </row>
    <row r="711" spans="1:91" x14ac:dyDescent="0.2">
      <c r="A711" s="2">
        <v>35408</v>
      </c>
      <c r="B711" s="5">
        <f t="shared" si="119"/>
        <v>12</v>
      </c>
      <c r="C711" s="1" t="s">
        <v>48</v>
      </c>
      <c r="D711" s="14">
        <v>1.94</v>
      </c>
      <c r="E711" s="14">
        <v>3.07</v>
      </c>
      <c r="F711" s="21">
        <v>3.11</v>
      </c>
      <c r="G711" s="7" t="s">
        <v>66</v>
      </c>
      <c r="H711" s="14">
        <v>3.3</v>
      </c>
      <c r="I711" s="14">
        <v>3.37</v>
      </c>
      <c r="J711" s="14" t="s">
        <v>66</v>
      </c>
      <c r="K711" s="14">
        <v>3.22</v>
      </c>
      <c r="L711" s="14">
        <v>3.1349999999999998</v>
      </c>
      <c r="M711" s="14" t="s">
        <v>66</v>
      </c>
      <c r="N711" s="21">
        <v>3.45</v>
      </c>
      <c r="O711" s="14" t="s">
        <v>66</v>
      </c>
      <c r="P711" s="14">
        <v>3.2949999999999999</v>
      </c>
      <c r="Q711" s="14">
        <v>2.9049999999999998</v>
      </c>
      <c r="R711" s="24">
        <v>3.2450000000000001</v>
      </c>
      <c r="S711" s="18">
        <v>3.7749999999999999</v>
      </c>
      <c r="T711" s="18">
        <v>3.2749999999999999</v>
      </c>
      <c r="U711" s="18">
        <v>3.24</v>
      </c>
      <c r="V711" s="18">
        <v>3.2949999999999999</v>
      </c>
      <c r="W711" s="18">
        <v>3.26</v>
      </c>
      <c r="X711" s="14" t="s">
        <v>66</v>
      </c>
      <c r="CM711" s="2"/>
    </row>
    <row r="712" spans="1:91" x14ac:dyDescent="0.2">
      <c r="A712" s="2">
        <v>35409</v>
      </c>
      <c r="B712" s="5">
        <f t="shared" si="119"/>
        <v>12</v>
      </c>
      <c r="C712" s="1" t="s">
        <v>49</v>
      </c>
      <c r="D712" s="14">
        <v>1.97</v>
      </c>
      <c r="E712" s="14">
        <v>2.93</v>
      </c>
      <c r="F712" s="21">
        <v>3.0049999999999999</v>
      </c>
      <c r="G712" s="7" t="s">
        <v>66</v>
      </c>
      <c r="H712" s="14">
        <v>3.145</v>
      </c>
      <c r="I712" s="14">
        <v>3.2149999999999999</v>
      </c>
      <c r="J712" s="14" t="s">
        <v>66</v>
      </c>
      <c r="K712" s="14">
        <v>3.1349999999999998</v>
      </c>
      <c r="L712" s="14">
        <v>3.1150000000000002</v>
      </c>
      <c r="M712" s="14" t="s">
        <v>66</v>
      </c>
      <c r="N712" s="21">
        <v>3.09</v>
      </c>
      <c r="O712" s="14" t="s">
        <v>66</v>
      </c>
      <c r="P712" s="14">
        <v>3.17</v>
      </c>
      <c r="Q712" s="14">
        <v>2.8</v>
      </c>
      <c r="R712" s="24">
        <v>3.08</v>
      </c>
      <c r="S712" s="18">
        <v>3.4449999999999998</v>
      </c>
      <c r="T712" s="18">
        <v>3.17</v>
      </c>
      <c r="U712" s="18">
        <v>3.165</v>
      </c>
      <c r="V712" s="18">
        <v>3.2149999999999999</v>
      </c>
      <c r="W712" s="18">
        <v>3.18</v>
      </c>
      <c r="X712" s="14" t="s">
        <v>66</v>
      </c>
      <c r="CM712" s="2"/>
    </row>
    <row r="713" spans="1:91" x14ac:dyDescent="0.2">
      <c r="A713" s="2">
        <v>35410</v>
      </c>
      <c r="B713" s="5">
        <f t="shared" si="119"/>
        <v>12</v>
      </c>
      <c r="C713" s="1" t="s">
        <v>50</v>
      </c>
      <c r="D713" s="14">
        <v>1.925</v>
      </c>
      <c r="E713" s="14">
        <v>2.7749999999999999</v>
      </c>
      <c r="F713" s="21">
        <v>3.17</v>
      </c>
      <c r="G713" s="7" t="s">
        <v>66</v>
      </c>
      <c r="H713" s="14">
        <v>3.24</v>
      </c>
      <c r="I713" s="14">
        <v>3.4550000000000001</v>
      </c>
      <c r="J713" s="14" t="s">
        <v>66</v>
      </c>
      <c r="K713" s="14">
        <v>3.1349999999999998</v>
      </c>
      <c r="L713" s="14">
        <v>3.0550000000000002</v>
      </c>
      <c r="M713" s="14" t="s">
        <v>66</v>
      </c>
      <c r="N713" s="21">
        <v>3.1150000000000002</v>
      </c>
      <c r="O713" s="14" t="s">
        <v>66</v>
      </c>
      <c r="P713" s="14">
        <v>3.2749999999999999</v>
      </c>
      <c r="Q713" s="14">
        <v>2.82</v>
      </c>
      <c r="R713" s="24">
        <v>3.1850000000000001</v>
      </c>
      <c r="S713" s="18">
        <v>3.3849999999999998</v>
      </c>
      <c r="T713" s="18">
        <v>3.34</v>
      </c>
      <c r="U713" s="18">
        <v>3.32</v>
      </c>
      <c r="V713" s="18">
        <v>3.38</v>
      </c>
      <c r="W713" s="18">
        <v>3.3450000000000002</v>
      </c>
      <c r="X713" s="14" t="s">
        <v>66</v>
      </c>
      <c r="CM713" s="2"/>
    </row>
    <row r="714" spans="1:91" x14ac:dyDescent="0.2">
      <c r="A714" s="2">
        <v>35411</v>
      </c>
      <c r="B714" s="5">
        <f t="shared" si="119"/>
        <v>12</v>
      </c>
      <c r="C714" s="1" t="s">
        <v>51</v>
      </c>
      <c r="D714" s="14">
        <v>1.91</v>
      </c>
      <c r="E714" s="14">
        <v>2.89</v>
      </c>
      <c r="F714" s="21">
        <v>3.1749999999999998</v>
      </c>
      <c r="G714" s="7" t="s">
        <v>66</v>
      </c>
      <c r="H714" s="14">
        <v>3.17</v>
      </c>
      <c r="I714" s="14">
        <v>3.4249999999999998</v>
      </c>
      <c r="J714" s="14" t="s">
        <v>66</v>
      </c>
      <c r="K714" s="14">
        <v>3.1749999999999998</v>
      </c>
      <c r="L714" s="14">
        <v>3.03</v>
      </c>
      <c r="M714" s="14" t="s">
        <v>66</v>
      </c>
      <c r="N714" s="21">
        <v>3.1749999999999998</v>
      </c>
      <c r="O714" s="14" t="s">
        <v>66</v>
      </c>
      <c r="P714" s="14">
        <v>3.29</v>
      </c>
      <c r="Q714" s="14">
        <v>2.6749999999999998</v>
      </c>
      <c r="R714" s="24">
        <v>3.2149999999999999</v>
      </c>
      <c r="S714" s="18">
        <v>3.5550000000000002</v>
      </c>
      <c r="T714" s="18">
        <v>3.34</v>
      </c>
      <c r="U714" s="18">
        <v>3.3149999999999999</v>
      </c>
      <c r="V714" s="18">
        <v>3.41</v>
      </c>
      <c r="W714" s="18">
        <v>3.33</v>
      </c>
      <c r="X714" s="14" t="s">
        <v>66</v>
      </c>
      <c r="CM714" s="2"/>
    </row>
    <row r="715" spans="1:91" x14ac:dyDescent="0.2">
      <c r="A715" s="2">
        <v>35412</v>
      </c>
      <c r="B715" s="5">
        <f t="shared" si="119"/>
        <v>12</v>
      </c>
      <c r="C715" s="1" t="s">
        <v>45</v>
      </c>
      <c r="D715" s="14">
        <v>1.855</v>
      </c>
      <c r="E715" s="14">
        <v>3.0649999999999999</v>
      </c>
      <c r="F715" s="21">
        <v>3.4</v>
      </c>
      <c r="G715" s="7" t="s">
        <v>66</v>
      </c>
      <c r="H715" s="14">
        <v>3.4049999999999998</v>
      </c>
      <c r="I715" s="14">
        <v>3.5950000000000002</v>
      </c>
      <c r="J715" s="14" t="s">
        <v>66</v>
      </c>
      <c r="K715" s="14">
        <v>3.38</v>
      </c>
      <c r="L715" s="14">
        <v>3.26</v>
      </c>
      <c r="M715" s="14" t="s">
        <v>66</v>
      </c>
      <c r="N715" s="21">
        <v>3.1749999999999998</v>
      </c>
      <c r="O715" s="14" t="s">
        <v>66</v>
      </c>
      <c r="P715" s="14">
        <v>3.415</v>
      </c>
      <c r="Q715" s="14">
        <v>2.78</v>
      </c>
      <c r="R715" s="24">
        <v>3.355</v>
      </c>
      <c r="S715" s="18">
        <v>3.5350000000000001</v>
      </c>
      <c r="T715" s="18">
        <v>3.5249999999999999</v>
      </c>
      <c r="U715" s="18">
        <v>3.46</v>
      </c>
      <c r="V715" s="18">
        <v>3.5350000000000001</v>
      </c>
      <c r="W715" s="18">
        <v>3.4849999999999999</v>
      </c>
      <c r="X715" s="14" t="s">
        <v>66</v>
      </c>
      <c r="CM715" s="2"/>
    </row>
    <row r="716" spans="1:91" x14ac:dyDescent="0.2">
      <c r="A716" s="2">
        <v>35413</v>
      </c>
      <c r="B716" s="5">
        <f t="shared" si="119"/>
        <v>12</v>
      </c>
      <c r="C716" s="1" t="s">
        <v>46</v>
      </c>
      <c r="D716" s="14">
        <v>1.895</v>
      </c>
      <c r="E716" s="14">
        <v>3.0649999999999999</v>
      </c>
      <c r="F716" s="21">
        <v>3.4</v>
      </c>
      <c r="G716" s="7" t="s">
        <v>66</v>
      </c>
      <c r="H716" s="14">
        <v>3.4049999999999998</v>
      </c>
      <c r="I716" s="14">
        <v>3.5950000000000002</v>
      </c>
      <c r="J716" s="14" t="s">
        <v>66</v>
      </c>
      <c r="K716" s="14">
        <v>3.38</v>
      </c>
      <c r="L716" s="14">
        <v>3.26</v>
      </c>
      <c r="M716" s="14" t="s">
        <v>66</v>
      </c>
      <c r="N716" s="21">
        <v>3.1749999999999998</v>
      </c>
      <c r="O716" s="14" t="s">
        <v>66</v>
      </c>
      <c r="P716" s="14">
        <v>3.415</v>
      </c>
      <c r="Q716" s="14">
        <v>2.78</v>
      </c>
      <c r="R716" s="24">
        <v>3.355</v>
      </c>
      <c r="S716" s="18">
        <v>3.7650000000000001</v>
      </c>
      <c r="T716" s="18">
        <v>3.5249999999999999</v>
      </c>
      <c r="U716" s="18">
        <v>3.46</v>
      </c>
      <c r="V716" s="18">
        <v>3.5350000000000001</v>
      </c>
      <c r="W716" s="18">
        <v>3.4849999999999999</v>
      </c>
      <c r="X716" s="14" t="s">
        <v>66</v>
      </c>
      <c r="CM716" s="2"/>
    </row>
    <row r="717" spans="1:91" x14ac:dyDescent="0.2">
      <c r="A717" s="2">
        <v>35414</v>
      </c>
      <c r="B717" s="5">
        <f t="shared" si="119"/>
        <v>12</v>
      </c>
      <c r="C717" s="1" t="s">
        <v>47</v>
      </c>
      <c r="D717" s="14">
        <v>1.895</v>
      </c>
      <c r="E717" s="14">
        <v>3.0649999999999999</v>
      </c>
      <c r="F717" s="21">
        <v>3.4</v>
      </c>
      <c r="G717" s="7" t="s">
        <v>66</v>
      </c>
      <c r="H717" s="14">
        <v>3.4049999999999998</v>
      </c>
      <c r="I717" s="14">
        <v>3.5950000000000002</v>
      </c>
      <c r="J717" s="14" t="s">
        <v>66</v>
      </c>
      <c r="K717" s="14">
        <v>3.38</v>
      </c>
      <c r="L717" s="14">
        <v>3.26</v>
      </c>
      <c r="M717" s="14" t="s">
        <v>66</v>
      </c>
      <c r="N717" s="21">
        <v>3.1749999999999998</v>
      </c>
      <c r="O717" s="14" t="s">
        <v>66</v>
      </c>
      <c r="P717" s="14">
        <v>3.415</v>
      </c>
      <c r="Q717" s="14">
        <v>2.78</v>
      </c>
      <c r="R717" s="24">
        <v>3.355</v>
      </c>
      <c r="S717" s="18">
        <v>3.7650000000000001</v>
      </c>
      <c r="T717" s="18">
        <v>3.5249999999999999</v>
      </c>
      <c r="U717" s="18">
        <v>3.46</v>
      </c>
      <c r="V717" s="18">
        <v>3.5350000000000001</v>
      </c>
      <c r="W717" s="18">
        <v>3.4849999999999999</v>
      </c>
      <c r="X717" s="14" t="s">
        <v>66</v>
      </c>
      <c r="CM717" s="2"/>
    </row>
    <row r="718" spans="1:91" x14ac:dyDescent="0.2">
      <c r="A718" s="2">
        <v>35415</v>
      </c>
      <c r="B718" s="5">
        <f t="shared" si="119"/>
        <v>12</v>
      </c>
      <c r="C718" s="1" t="s">
        <v>48</v>
      </c>
      <c r="D718" s="14">
        <v>1.895</v>
      </c>
      <c r="E718" s="14">
        <v>4.2949999999999999</v>
      </c>
      <c r="F718" s="21">
        <v>4.0549999999999997</v>
      </c>
      <c r="G718" s="7" t="s">
        <v>66</v>
      </c>
      <c r="H718" s="14">
        <v>4.0949999999999998</v>
      </c>
      <c r="I718" s="14">
        <v>4.0599999999999996</v>
      </c>
      <c r="J718" s="14" t="s">
        <v>66</v>
      </c>
      <c r="K718" s="14">
        <v>4.1500000000000004</v>
      </c>
      <c r="L718" s="14">
        <v>4.0750000000000002</v>
      </c>
      <c r="M718" s="14" t="s">
        <v>66</v>
      </c>
      <c r="N718" s="21">
        <v>4.2149999999999999</v>
      </c>
      <c r="O718" s="14" t="s">
        <v>66</v>
      </c>
      <c r="P718" s="14">
        <v>4.1100000000000003</v>
      </c>
      <c r="Q718" s="14">
        <v>2.78</v>
      </c>
      <c r="R718" s="24">
        <v>4.0999999999999996</v>
      </c>
      <c r="S718" s="18">
        <v>3.7650000000000001</v>
      </c>
      <c r="T718" s="18">
        <v>4.0549999999999997</v>
      </c>
      <c r="U718" s="18">
        <v>4.0049999999999999</v>
      </c>
      <c r="V718" s="18">
        <v>4.1749999999999998</v>
      </c>
      <c r="W718" s="18">
        <v>4.0750000000000002</v>
      </c>
      <c r="X718" s="14" t="s">
        <v>66</v>
      </c>
      <c r="CM718" s="2"/>
    </row>
    <row r="719" spans="1:91" x14ac:dyDescent="0.2">
      <c r="A719" s="2">
        <v>35416</v>
      </c>
      <c r="B719" s="5">
        <f t="shared" si="119"/>
        <v>12</v>
      </c>
      <c r="C719" s="1" t="s">
        <v>49</v>
      </c>
      <c r="D719" s="14">
        <v>2.06</v>
      </c>
      <c r="E719" s="14">
        <v>4.2949999999999999</v>
      </c>
      <c r="F719" s="21">
        <v>4.8150000000000004</v>
      </c>
      <c r="G719" s="7" t="s">
        <v>66</v>
      </c>
      <c r="H719" s="14">
        <v>4.87</v>
      </c>
      <c r="I719" s="14">
        <v>4.51</v>
      </c>
      <c r="J719" s="14" t="s">
        <v>66</v>
      </c>
      <c r="K719" s="14">
        <v>4.49</v>
      </c>
      <c r="L719" s="14">
        <v>4.1449999999999996</v>
      </c>
      <c r="M719" s="14" t="s">
        <v>66</v>
      </c>
      <c r="N719" s="21">
        <v>4.8150000000000004</v>
      </c>
      <c r="O719" s="14" t="s">
        <v>66</v>
      </c>
      <c r="P719" s="14">
        <v>4.8899999999999997</v>
      </c>
      <c r="Q719" s="14">
        <v>3</v>
      </c>
      <c r="R719" s="24">
        <v>5.2949999999999999</v>
      </c>
      <c r="S719" s="18">
        <v>4.1849999999999996</v>
      </c>
      <c r="T719" s="18">
        <v>4.6950000000000003</v>
      </c>
      <c r="U719" s="18">
        <v>4.7</v>
      </c>
      <c r="V719" s="18">
        <v>4.835</v>
      </c>
      <c r="W719" s="18">
        <v>4.6900000000000004</v>
      </c>
      <c r="X719" s="14" t="s">
        <v>66</v>
      </c>
      <c r="CM719" s="2"/>
    </row>
    <row r="720" spans="1:91" x14ac:dyDescent="0.2">
      <c r="A720" s="2">
        <v>35417</v>
      </c>
      <c r="B720" s="5">
        <f t="shared" si="119"/>
        <v>12</v>
      </c>
      <c r="C720" s="1" t="s">
        <v>50</v>
      </c>
      <c r="D720" s="14">
        <v>2.0699999999999998</v>
      </c>
      <c r="E720" s="14">
        <v>4.3099999999999996</v>
      </c>
      <c r="F720" s="21">
        <v>4.82</v>
      </c>
      <c r="G720" s="7" t="s">
        <v>66</v>
      </c>
      <c r="H720" s="14">
        <v>4.7949999999999999</v>
      </c>
      <c r="I720" s="14">
        <v>4.5250000000000004</v>
      </c>
      <c r="J720" s="14" t="s">
        <v>66</v>
      </c>
      <c r="K720" s="14">
        <v>4.3250000000000002</v>
      </c>
      <c r="L720" s="14">
        <v>4.18</v>
      </c>
      <c r="M720" s="14" t="s">
        <v>66</v>
      </c>
      <c r="N720" s="21">
        <v>4.95</v>
      </c>
      <c r="O720" s="14" t="s">
        <v>66</v>
      </c>
      <c r="P720" s="14">
        <v>4.875</v>
      </c>
      <c r="Q720" s="14">
        <v>3.3</v>
      </c>
      <c r="R720" s="24">
        <v>4.6349999999999998</v>
      </c>
      <c r="S720" s="18">
        <v>4.5350000000000001</v>
      </c>
      <c r="T720" s="18">
        <v>4.5149999999999997</v>
      </c>
      <c r="U720" s="18">
        <v>4.6449999999999996</v>
      </c>
      <c r="V720" s="18">
        <v>4.9349999999999996</v>
      </c>
      <c r="W720" s="18">
        <v>4.72</v>
      </c>
      <c r="X720" s="14" t="s">
        <v>66</v>
      </c>
      <c r="CM720" s="2"/>
    </row>
    <row r="721" spans="1:100" x14ac:dyDescent="0.2">
      <c r="A721" s="2">
        <v>35418</v>
      </c>
      <c r="B721" s="5">
        <f t="shared" si="119"/>
        <v>12</v>
      </c>
      <c r="C721" s="1" t="s">
        <v>51</v>
      </c>
      <c r="D721" s="14">
        <v>2.0649999999999999</v>
      </c>
      <c r="E721" s="14">
        <v>4.5149999999999997</v>
      </c>
      <c r="F721" s="21">
        <v>4.9000000000000004</v>
      </c>
      <c r="G721" s="7" t="s">
        <v>66</v>
      </c>
      <c r="H721" s="14" t="s">
        <v>66</v>
      </c>
      <c r="I721" s="14">
        <v>4.7050000000000001</v>
      </c>
      <c r="J721" s="14" t="s">
        <v>66</v>
      </c>
      <c r="K721" s="14">
        <v>4.5149999999999997</v>
      </c>
      <c r="L721" s="14">
        <v>4.2949999999999999</v>
      </c>
      <c r="M721" s="14" t="s">
        <v>66</v>
      </c>
      <c r="N721" s="21">
        <v>4.8600000000000003</v>
      </c>
      <c r="O721" s="14" t="s">
        <v>66</v>
      </c>
      <c r="P721" s="14">
        <v>4.875</v>
      </c>
      <c r="Q721" s="14">
        <v>3.1150000000000002</v>
      </c>
      <c r="R721" s="24">
        <v>4.5250000000000004</v>
      </c>
      <c r="S721" s="18">
        <v>4.4400000000000004</v>
      </c>
      <c r="T721" s="18">
        <v>4.5750000000000002</v>
      </c>
      <c r="U721" s="18">
        <v>4.71</v>
      </c>
      <c r="V721" s="18">
        <v>4.82</v>
      </c>
      <c r="W721" s="18">
        <v>4.7750000000000004</v>
      </c>
      <c r="X721" s="14" t="s">
        <v>66</v>
      </c>
      <c r="CM721" s="2"/>
    </row>
    <row r="722" spans="1:100" x14ac:dyDescent="0.2">
      <c r="A722" s="2">
        <v>35419</v>
      </c>
      <c r="B722" s="5">
        <f t="shared" si="119"/>
        <v>12</v>
      </c>
      <c r="C722" s="1" t="s">
        <v>45</v>
      </c>
      <c r="D722" s="14">
        <v>2.1549999999999998</v>
      </c>
      <c r="E722" s="14">
        <v>4.33</v>
      </c>
      <c r="F722" s="21">
        <v>4.3099999999999996</v>
      </c>
      <c r="G722" s="7" t="s">
        <v>66</v>
      </c>
      <c r="H722" s="14">
        <v>4.21</v>
      </c>
      <c r="I722" s="14">
        <v>4.38</v>
      </c>
      <c r="J722" s="14" t="s">
        <v>66</v>
      </c>
      <c r="K722" s="14">
        <v>4.24</v>
      </c>
      <c r="L722" s="14">
        <v>4.0650000000000004</v>
      </c>
      <c r="M722" s="14" t="s">
        <v>66</v>
      </c>
      <c r="N722" s="21">
        <v>4.4649999999999999</v>
      </c>
      <c r="O722" s="14" t="s">
        <v>66</v>
      </c>
      <c r="P722" s="14">
        <v>4.2050000000000001</v>
      </c>
      <c r="Q722" s="14">
        <v>3.08</v>
      </c>
      <c r="R722" s="24">
        <v>4.25</v>
      </c>
      <c r="S722" s="18">
        <v>4.58</v>
      </c>
      <c r="T722" s="18">
        <v>4.24</v>
      </c>
      <c r="U722" s="18">
        <v>4.3550000000000004</v>
      </c>
      <c r="V722" s="18">
        <v>4.415</v>
      </c>
      <c r="W722" s="18">
        <v>4.37</v>
      </c>
      <c r="X722" s="14" t="s">
        <v>66</v>
      </c>
      <c r="CM722" s="2"/>
    </row>
    <row r="723" spans="1:100" x14ac:dyDescent="0.2">
      <c r="A723" s="2">
        <v>35420</v>
      </c>
      <c r="B723" s="5">
        <f t="shared" si="119"/>
        <v>12</v>
      </c>
      <c r="C723" s="1" t="s">
        <v>46</v>
      </c>
      <c r="D723" s="14">
        <v>2.2949999999999999</v>
      </c>
      <c r="E723" s="14">
        <v>4.33</v>
      </c>
      <c r="F723" s="21">
        <v>4.3099999999999996</v>
      </c>
      <c r="G723" s="7" t="s">
        <v>66</v>
      </c>
      <c r="H723" s="14">
        <v>4.21</v>
      </c>
      <c r="I723" s="14">
        <v>4.38</v>
      </c>
      <c r="J723" s="14" t="s">
        <v>66</v>
      </c>
      <c r="K723" s="14">
        <v>4.24</v>
      </c>
      <c r="L723" s="14">
        <v>4.0650000000000004</v>
      </c>
      <c r="M723" s="14" t="s">
        <v>66</v>
      </c>
      <c r="N723" s="21">
        <v>4.4649999999999999</v>
      </c>
      <c r="O723" s="14" t="s">
        <v>66</v>
      </c>
      <c r="P723" s="14">
        <v>4.2050000000000001</v>
      </c>
      <c r="Q723" s="14">
        <v>3.08</v>
      </c>
      <c r="R723" s="24">
        <v>4.25</v>
      </c>
      <c r="S723" s="18">
        <v>4.51</v>
      </c>
      <c r="T723" s="18">
        <v>4.24</v>
      </c>
      <c r="U723" s="18">
        <v>4.3550000000000004</v>
      </c>
      <c r="V723" s="18">
        <v>4.415</v>
      </c>
      <c r="W723" s="18">
        <v>4.37</v>
      </c>
      <c r="X723" s="14" t="s">
        <v>66</v>
      </c>
      <c r="CM723" s="2"/>
    </row>
    <row r="724" spans="1:100" x14ac:dyDescent="0.2">
      <c r="A724" s="2">
        <v>35421</v>
      </c>
      <c r="B724" s="5">
        <f t="shared" si="119"/>
        <v>12</v>
      </c>
      <c r="C724" s="1" t="s">
        <v>47</v>
      </c>
      <c r="D724" s="14">
        <v>2.2949999999999999</v>
      </c>
      <c r="E724" s="14">
        <v>4.33</v>
      </c>
      <c r="F724" s="21">
        <v>4.3099999999999996</v>
      </c>
      <c r="G724" s="7" t="s">
        <v>66</v>
      </c>
      <c r="H724" s="14">
        <v>4.21</v>
      </c>
      <c r="I724" s="14">
        <v>4.38</v>
      </c>
      <c r="J724" s="14" t="s">
        <v>66</v>
      </c>
      <c r="K724" s="14">
        <v>4.24</v>
      </c>
      <c r="L724" s="14">
        <v>4.0650000000000004</v>
      </c>
      <c r="M724" s="14" t="s">
        <v>66</v>
      </c>
      <c r="N724" s="21">
        <v>4.4649999999999999</v>
      </c>
      <c r="O724" s="14" t="s">
        <v>66</v>
      </c>
      <c r="P724" s="14">
        <v>4.2050000000000001</v>
      </c>
      <c r="Q724" s="14">
        <v>3.08</v>
      </c>
      <c r="R724" s="24">
        <v>4.25</v>
      </c>
      <c r="S724" s="18">
        <v>4.51</v>
      </c>
      <c r="T724" s="18">
        <v>4.24</v>
      </c>
      <c r="U724" s="18">
        <v>4.3550000000000004</v>
      </c>
      <c r="V724" s="18">
        <v>4.415</v>
      </c>
      <c r="W724" s="18">
        <v>4.37</v>
      </c>
      <c r="X724" s="14" t="s">
        <v>66</v>
      </c>
      <c r="CM724" s="2"/>
    </row>
    <row r="725" spans="1:100" x14ac:dyDescent="0.2">
      <c r="A725" s="2">
        <v>35422</v>
      </c>
      <c r="B725" s="5">
        <f t="shared" si="119"/>
        <v>12</v>
      </c>
      <c r="C725" s="1" t="s">
        <v>48</v>
      </c>
      <c r="D725" s="14">
        <v>2.2949999999999999</v>
      </c>
      <c r="E725" s="14">
        <v>3.625</v>
      </c>
      <c r="F725" s="21">
        <v>3.855</v>
      </c>
      <c r="G725" s="7" t="s">
        <v>66</v>
      </c>
      <c r="H725" s="14">
        <v>3.835</v>
      </c>
      <c r="I725" s="14">
        <v>4.07</v>
      </c>
      <c r="J725" s="14" t="s">
        <v>66</v>
      </c>
      <c r="K725" s="14">
        <v>4.0750000000000002</v>
      </c>
      <c r="L725" s="14">
        <v>3.4849999999999999</v>
      </c>
      <c r="M725" s="14" t="s">
        <v>66</v>
      </c>
      <c r="N725" s="21">
        <v>3.62</v>
      </c>
      <c r="O725" s="14" t="s">
        <v>66</v>
      </c>
      <c r="P725" s="14">
        <v>3.78</v>
      </c>
      <c r="Q725" s="14">
        <v>3.08</v>
      </c>
      <c r="R725" s="24">
        <v>4.25</v>
      </c>
      <c r="S725" s="18">
        <v>4.51</v>
      </c>
      <c r="T725" s="18">
        <v>3.7949999999999999</v>
      </c>
      <c r="U725" s="18">
        <v>3.8650000000000002</v>
      </c>
      <c r="V725" s="18">
        <v>4.2149999999999999</v>
      </c>
      <c r="W725" s="18">
        <v>4.0250000000000004</v>
      </c>
      <c r="X725" s="14" t="s">
        <v>66</v>
      </c>
      <c r="CM725" s="2"/>
    </row>
    <row r="726" spans="1:100" x14ac:dyDescent="0.2">
      <c r="A726" s="2">
        <v>35423</v>
      </c>
      <c r="B726" s="5">
        <f t="shared" si="119"/>
        <v>12</v>
      </c>
      <c r="C726" s="1" t="s">
        <v>49</v>
      </c>
      <c r="D726" s="14">
        <v>2.9049999999999998</v>
      </c>
      <c r="E726" s="14" t="s">
        <v>66</v>
      </c>
      <c r="F726" s="21" t="s">
        <v>66</v>
      </c>
      <c r="G726" s="7" t="s">
        <v>66</v>
      </c>
      <c r="H726" s="14" t="s">
        <v>66</v>
      </c>
      <c r="I726" s="14" t="s">
        <v>66</v>
      </c>
      <c r="J726" s="14" t="s">
        <v>66</v>
      </c>
      <c r="K726" s="14" t="s">
        <v>66</v>
      </c>
      <c r="L726" s="14" t="s">
        <v>66</v>
      </c>
      <c r="M726" s="14" t="s">
        <v>66</v>
      </c>
      <c r="N726" s="21" t="s">
        <v>66</v>
      </c>
      <c r="O726" s="14" t="s">
        <v>66</v>
      </c>
      <c r="P726" s="14" t="s">
        <v>66</v>
      </c>
      <c r="Q726" s="14" t="s">
        <v>66</v>
      </c>
      <c r="R726" s="24" t="s">
        <v>66</v>
      </c>
      <c r="S726" s="18">
        <v>4.2050000000000001</v>
      </c>
      <c r="T726" s="18" t="s">
        <v>66</v>
      </c>
      <c r="U726" s="18" t="s">
        <v>66</v>
      </c>
      <c r="V726" s="18" t="s">
        <v>66</v>
      </c>
      <c r="W726" s="18" t="s">
        <v>66</v>
      </c>
      <c r="X726" s="14" t="s">
        <v>66</v>
      </c>
      <c r="CM726" s="2"/>
    </row>
    <row r="727" spans="1:100" x14ac:dyDescent="0.2">
      <c r="A727" s="2">
        <v>35424</v>
      </c>
      <c r="B727" s="5">
        <f t="shared" si="119"/>
        <v>12</v>
      </c>
      <c r="C727" s="1" t="s">
        <v>50</v>
      </c>
      <c r="D727" s="14">
        <v>2.9049999999999998</v>
      </c>
      <c r="E727" s="14" t="s">
        <v>66</v>
      </c>
      <c r="F727" s="21" t="s">
        <v>66</v>
      </c>
      <c r="G727" s="7" t="s">
        <v>66</v>
      </c>
      <c r="H727" s="14" t="s">
        <v>66</v>
      </c>
      <c r="I727" s="14" t="s">
        <v>66</v>
      </c>
      <c r="J727" s="14" t="s">
        <v>66</v>
      </c>
      <c r="K727" s="14" t="s">
        <v>66</v>
      </c>
      <c r="L727" s="14" t="s">
        <v>66</v>
      </c>
      <c r="M727" s="14" t="s">
        <v>66</v>
      </c>
      <c r="N727" s="21" t="s">
        <v>66</v>
      </c>
      <c r="O727" s="14" t="s">
        <v>66</v>
      </c>
      <c r="P727" s="14" t="s">
        <v>66</v>
      </c>
      <c r="Q727" s="14" t="s">
        <v>66</v>
      </c>
      <c r="R727" s="24" t="s">
        <v>66</v>
      </c>
      <c r="S727" s="18">
        <v>4.2050000000000001</v>
      </c>
      <c r="T727" s="18" t="s">
        <v>66</v>
      </c>
      <c r="U727" s="18" t="s">
        <v>66</v>
      </c>
      <c r="V727" s="18" t="s">
        <v>66</v>
      </c>
      <c r="W727" s="18" t="s">
        <v>66</v>
      </c>
      <c r="X727" s="14" t="s">
        <v>66</v>
      </c>
      <c r="CM727" s="2"/>
    </row>
    <row r="728" spans="1:100" x14ac:dyDescent="0.2">
      <c r="A728" s="2">
        <v>35425</v>
      </c>
      <c r="B728" s="5">
        <f t="shared" si="119"/>
        <v>12</v>
      </c>
      <c r="C728" s="1" t="s">
        <v>51</v>
      </c>
      <c r="D728" s="14">
        <v>2.9049999999999998</v>
      </c>
      <c r="E728" s="14">
        <v>3.59</v>
      </c>
      <c r="F728" s="21">
        <v>3.5750000000000002</v>
      </c>
      <c r="G728" s="7" t="s">
        <v>66</v>
      </c>
      <c r="H728" s="14">
        <v>5</v>
      </c>
      <c r="I728" s="14">
        <v>3.6</v>
      </c>
      <c r="J728" s="14" t="s">
        <v>66</v>
      </c>
      <c r="K728" s="14">
        <v>3.6549999999999998</v>
      </c>
      <c r="L728" s="14">
        <v>3.38</v>
      </c>
      <c r="M728" s="14" t="s">
        <v>66</v>
      </c>
      <c r="N728" s="21">
        <v>3.49</v>
      </c>
      <c r="O728" s="14" t="s">
        <v>66</v>
      </c>
      <c r="P728" s="14">
        <v>3.3849999999999998</v>
      </c>
      <c r="Q728" s="14">
        <v>3.08</v>
      </c>
      <c r="R728" s="24">
        <v>3.56</v>
      </c>
      <c r="S728" s="18">
        <v>4.2050000000000001</v>
      </c>
      <c r="T728" s="18">
        <v>3.47</v>
      </c>
      <c r="U728" s="18">
        <v>3.605</v>
      </c>
      <c r="V728" s="18">
        <v>3.6150000000000002</v>
      </c>
      <c r="W728" s="18">
        <v>3.5049999999999999</v>
      </c>
      <c r="X728" s="14" t="s">
        <v>66</v>
      </c>
      <c r="CM728" s="2"/>
    </row>
    <row r="729" spans="1:100" x14ac:dyDescent="0.2">
      <c r="A729" s="2">
        <v>35426</v>
      </c>
      <c r="B729" s="5">
        <f t="shared" si="119"/>
        <v>12</v>
      </c>
      <c r="C729" s="1" t="s">
        <v>45</v>
      </c>
      <c r="D729" s="14">
        <v>2.9049999999999998</v>
      </c>
      <c r="E729" s="14">
        <v>3.56</v>
      </c>
      <c r="F729" s="21">
        <v>3.0150000000000001</v>
      </c>
      <c r="G729" s="7" t="s">
        <v>66</v>
      </c>
      <c r="H729" s="14">
        <v>2.9249999999999998</v>
      </c>
      <c r="I729" s="14">
        <v>3.165</v>
      </c>
      <c r="J729" s="14" t="s">
        <v>66</v>
      </c>
      <c r="K729" s="14">
        <v>3.3050000000000002</v>
      </c>
      <c r="L729" s="14">
        <v>3.38</v>
      </c>
      <c r="M729" s="14" t="s">
        <v>66</v>
      </c>
      <c r="N729" s="21">
        <v>3.09</v>
      </c>
      <c r="O729" s="14" t="s">
        <v>66</v>
      </c>
      <c r="P729" s="14">
        <v>2.8849999999999998</v>
      </c>
      <c r="Q729" s="14">
        <v>3.08</v>
      </c>
      <c r="R729" s="24">
        <v>3.05</v>
      </c>
      <c r="S729" s="18">
        <v>3.89</v>
      </c>
      <c r="T729" s="18">
        <v>2.93</v>
      </c>
      <c r="U729" s="18">
        <v>2.92</v>
      </c>
      <c r="V729" s="18">
        <v>3.1349999999999998</v>
      </c>
      <c r="W729" s="18">
        <v>2.93</v>
      </c>
      <c r="X729" s="14" t="s">
        <v>66</v>
      </c>
      <c r="CM729" s="2"/>
    </row>
    <row r="730" spans="1:100" x14ac:dyDescent="0.2">
      <c r="A730" s="2">
        <v>35427</v>
      </c>
      <c r="B730" s="5">
        <f t="shared" si="119"/>
        <v>12</v>
      </c>
      <c r="C730" s="1" t="s">
        <v>46</v>
      </c>
      <c r="D730" s="14">
        <v>2.2949999999999999</v>
      </c>
      <c r="E730" s="14">
        <v>3.56</v>
      </c>
      <c r="F730" s="21">
        <v>3.0150000000000001</v>
      </c>
      <c r="G730" s="7" t="s">
        <v>66</v>
      </c>
      <c r="H730" s="14">
        <v>2.9249999999999998</v>
      </c>
      <c r="I730" s="14">
        <v>3.165</v>
      </c>
      <c r="J730" s="14" t="s">
        <v>66</v>
      </c>
      <c r="K730" s="14">
        <v>3.3050000000000002</v>
      </c>
      <c r="L730" s="14">
        <v>3.38</v>
      </c>
      <c r="M730" s="14" t="s">
        <v>66</v>
      </c>
      <c r="N730" s="21">
        <v>3.09</v>
      </c>
      <c r="O730" s="14" t="s">
        <v>66</v>
      </c>
      <c r="P730" s="14">
        <v>2.8849999999999998</v>
      </c>
      <c r="Q730" s="14">
        <v>3.08</v>
      </c>
      <c r="R730" s="24">
        <v>3.05</v>
      </c>
      <c r="S730" s="18">
        <v>3.26</v>
      </c>
      <c r="T730" s="18">
        <v>2.93</v>
      </c>
      <c r="U730" s="18">
        <v>2.92</v>
      </c>
      <c r="V730" s="18">
        <v>3.1349999999999998</v>
      </c>
      <c r="W730" s="18">
        <v>2.93</v>
      </c>
      <c r="X730" s="14" t="s">
        <v>66</v>
      </c>
      <c r="CM730" s="2"/>
    </row>
    <row r="731" spans="1:100" x14ac:dyDescent="0.2">
      <c r="A731" s="2">
        <v>35428</v>
      </c>
      <c r="B731" s="5">
        <f t="shared" si="119"/>
        <v>12</v>
      </c>
      <c r="C731" s="1" t="s">
        <v>47</v>
      </c>
      <c r="D731" s="14">
        <v>2.2949999999999999</v>
      </c>
      <c r="E731" s="14">
        <v>3.56</v>
      </c>
      <c r="F731" s="21">
        <v>3.0150000000000001</v>
      </c>
      <c r="G731" s="7" t="s">
        <v>66</v>
      </c>
      <c r="H731" s="14">
        <v>2.9249999999999998</v>
      </c>
      <c r="I731" s="14">
        <v>3.165</v>
      </c>
      <c r="J731" s="14" t="s">
        <v>66</v>
      </c>
      <c r="K731" s="14">
        <v>3.3050000000000002</v>
      </c>
      <c r="L731" s="14">
        <v>3.38</v>
      </c>
      <c r="M731" s="14" t="s">
        <v>66</v>
      </c>
      <c r="N731" s="21">
        <v>3.09</v>
      </c>
      <c r="O731" s="14" t="s">
        <v>66</v>
      </c>
      <c r="P731" s="14">
        <v>2.8849999999999998</v>
      </c>
      <c r="Q731" s="14">
        <v>3.08</v>
      </c>
      <c r="R731" s="24">
        <v>3.05</v>
      </c>
      <c r="S731" s="18">
        <v>3.26</v>
      </c>
      <c r="T731" s="18">
        <v>2.93</v>
      </c>
      <c r="U731" s="18">
        <v>2.92</v>
      </c>
      <c r="V731" s="18">
        <v>3.1349999999999998</v>
      </c>
      <c r="W731" s="18">
        <v>2.93</v>
      </c>
      <c r="X731" s="14" t="s">
        <v>66</v>
      </c>
      <c r="CM731" s="2"/>
    </row>
    <row r="732" spans="1:100" x14ac:dyDescent="0.2">
      <c r="A732" s="2">
        <v>35429</v>
      </c>
      <c r="B732" s="5">
        <f t="shared" si="119"/>
        <v>12</v>
      </c>
      <c r="C732" s="1" t="s">
        <v>48</v>
      </c>
      <c r="D732" s="14">
        <v>2.2949999999999999</v>
      </c>
      <c r="E732" s="14">
        <v>2.9649999999999999</v>
      </c>
      <c r="F732" s="21">
        <v>3.0150000000000001</v>
      </c>
      <c r="G732" s="7" t="s">
        <v>66</v>
      </c>
      <c r="H732" s="14">
        <v>2.585</v>
      </c>
      <c r="I732" s="14">
        <v>2.84</v>
      </c>
      <c r="J732" s="14" t="s">
        <v>66</v>
      </c>
      <c r="K732" s="14">
        <v>3.3050000000000002</v>
      </c>
      <c r="L732" s="14">
        <v>2.6</v>
      </c>
      <c r="M732" s="14" t="s">
        <v>66</v>
      </c>
      <c r="N732" s="21">
        <v>3.09</v>
      </c>
      <c r="O732" s="14" t="s">
        <v>66</v>
      </c>
      <c r="P732" s="14">
        <v>2.6749999999999998</v>
      </c>
      <c r="Q732" s="14">
        <v>2.2999999999999998</v>
      </c>
      <c r="R732" s="24">
        <v>3.05</v>
      </c>
      <c r="S732" s="18">
        <v>3.26</v>
      </c>
      <c r="T732" s="18">
        <v>2.61</v>
      </c>
      <c r="U732" s="18">
        <v>2.6949999999999998</v>
      </c>
      <c r="V732" s="18">
        <v>2.96</v>
      </c>
      <c r="W732" s="18">
        <v>2.62</v>
      </c>
      <c r="X732" s="14" t="s">
        <v>66</v>
      </c>
      <c r="CM732" s="2"/>
    </row>
    <row r="733" spans="1:100" x14ac:dyDescent="0.2">
      <c r="A733" s="2">
        <v>35430</v>
      </c>
      <c r="B733" s="5">
        <f t="shared" si="119"/>
        <v>12</v>
      </c>
      <c r="C733" s="1" t="s">
        <v>49</v>
      </c>
      <c r="D733" s="14">
        <v>2.5350000000000001</v>
      </c>
      <c r="E733" s="14">
        <v>2.1850000000000001</v>
      </c>
      <c r="F733" s="21">
        <v>4.22</v>
      </c>
      <c r="G733" s="7" t="s">
        <v>66</v>
      </c>
      <c r="H733" s="14">
        <v>2.3650000000000002</v>
      </c>
      <c r="I733" s="14">
        <v>2.4900000000000002</v>
      </c>
      <c r="J733" s="14" t="s">
        <v>66</v>
      </c>
      <c r="K733" s="14">
        <v>2.25</v>
      </c>
      <c r="L733" s="14">
        <v>2.1949999999999998</v>
      </c>
      <c r="M733" s="14" t="s">
        <v>66</v>
      </c>
      <c r="N733" s="21">
        <v>4.21</v>
      </c>
      <c r="O733" s="14" t="s">
        <v>66</v>
      </c>
      <c r="P733" s="14">
        <v>2.66</v>
      </c>
      <c r="Q733" s="14">
        <v>2.2999999999999998</v>
      </c>
      <c r="R733" s="24">
        <v>4.2300000000000004</v>
      </c>
      <c r="S733" s="18">
        <v>2.9750000000000001</v>
      </c>
      <c r="T733" s="18">
        <v>2.605</v>
      </c>
      <c r="U733" s="18">
        <v>3.5</v>
      </c>
      <c r="V733" s="18">
        <v>3.125</v>
      </c>
      <c r="W733" s="18">
        <v>2.2999999999999998</v>
      </c>
      <c r="X733" s="14" t="s">
        <v>66</v>
      </c>
      <c r="CM733" s="2"/>
    </row>
    <row r="734" spans="1:100" s="4" customFormat="1" x14ac:dyDescent="0.2">
      <c r="A734" s="4" t="s">
        <v>43</v>
      </c>
      <c r="B734" s="4" t="s">
        <v>65</v>
      </c>
      <c r="C734" s="4" t="s">
        <v>44</v>
      </c>
      <c r="D734" s="17" t="s">
        <v>52</v>
      </c>
      <c r="E734" s="17" t="s">
        <v>53</v>
      </c>
      <c r="F734" s="20" t="s">
        <v>54</v>
      </c>
      <c r="G734" s="26" t="s">
        <v>55</v>
      </c>
      <c r="H734" s="17" t="s">
        <v>56</v>
      </c>
      <c r="I734" s="17" t="s">
        <v>57</v>
      </c>
      <c r="J734" s="17" t="s">
        <v>58</v>
      </c>
      <c r="K734" s="17" t="s">
        <v>59</v>
      </c>
      <c r="L734" s="17" t="s">
        <v>60</v>
      </c>
      <c r="M734" s="17" t="s">
        <v>61</v>
      </c>
      <c r="N734" s="20" t="s">
        <v>62</v>
      </c>
      <c r="O734" s="17" t="s">
        <v>63</v>
      </c>
      <c r="P734" s="17" t="s">
        <v>16</v>
      </c>
      <c r="Q734" s="17" t="s">
        <v>11</v>
      </c>
      <c r="R734" s="23" t="s">
        <v>7</v>
      </c>
      <c r="S734" s="19" t="s">
        <v>4</v>
      </c>
      <c r="T734" s="19" t="s">
        <v>5</v>
      </c>
      <c r="U734" s="19" t="s">
        <v>6</v>
      </c>
      <c r="V734" s="19" t="s">
        <v>71</v>
      </c>
      <c r="W734" s="23" t="s">
        <v>0</v>
      </c>
      <c r="X734" s="14" t="s">
        <v>66</v>
      </c>
      <c r="Y734" s="17"/>
      <c r="Z734" s="17"/>
      <c r="AA734" s="1"/>
      <c r="AB734" s="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2"/>
      <c r="CN734" s="1"/>
      <c r="CO734" s="1"/>
      <c r="CP734" s="1"/>
      <c r="CQ734" s="1"/>
      <c r="CR734" s="1"/>
      <c r="CS734" s="1"/>
      <c r="CT734" s="1"/>
      <c r="CU734" s="1"/>
      <c r="CV734" s="1"/>
    </row>
    <row r="735" spans="1:100" x14ac:dyDescent="0.2">
      <c r="A735" s="2">
        <v>35431</v>
      </c>
      <c r="B735" s="5">
        <f t="shared" si="119"/>
        <v>1</v>
      </c>
      <c r="C735" s="1" t="s">
        <v>50</v>
      </c>
      <c r="D735" s="14">
        <v>2.37</v>
      </c>
      <c r="E735" s="14" t="s">
        <v>66</v>
      </c>
      <c r="F735" s="21" t="s">
        <v>66</v>
      </c>
      <c r="G735" s="7" t="s">
        <v>66</v>
      </c>
      <c r="H735" s="14" t="s">
        <v>66</v>
      </c>
      <c r="I735" s="14" t="s">
        <v>66</v>
      </c>
      <c r="J735" s="14" t="s">
        <v>66</v>
      </c>
      <c r="K735" s="14" t="s">
        <v>66</v>
      </c>
      <c r="L735" s="14" t="s">
        <v>66</v>
      </c>
      <c r="M735" s="14" t="s">
        <v>66</v>
      </c>
      <c r="N735" s="21" t="s">
        <v>66</v>
      </c>
      <c r="O735" s="14" t="s">
        <v>66</v>
      </c>
      <c r="P735" s="14" t="s">
        <v>66</v>
      </c>
      <c r="Q735" s="14" t="s">
        <v>66</v>
      </c>
      <c r="R735" s="24" t="s">
        <v>66</v>
      </c>
      <c r="S735" s="18">
        <v>4.0599999999999996</v>
      </c>
      <c r="T735" s="18" t="s">
        <v>66</v>
      </c>
      <c r="U735" s="18" t="s">
        <v>66</v>
      </c>
      <c r="V735" s="18" t="s">
        <v>66</v>
      </c>
      <c r="W735" s="18" t="s">
        <v>66</v>
      </c>
      <c r="X735" s="14" t="s">
        <v>66</v>
      </c>
      <c r="CM735" s="2"/>
    </row>
    <row r="736" spans="1:100" x14ac:dyDescent="0.2">
      <c r="A736" s="2">
        <v>35432</v>
      </c>
      <c r="B736" s="5">
        <f t="shared" si="119"/>
        <v>1</v>
      </c>
      <c r="C736" s="1" t="s">
        <v>51</v>
      </c>
      <c r="D736" s="14">
        <v>2.37</v>
      </c>
      <c r="E736" s="14">
        <v>2.0299999999999998</v>
      </c>
      <c r="F736" s="21">
        <v>2.1349999999999998</v>
      </c>
      <c r="G736" s="7" t="s">
        <v>66</v>
      </c>
      <c r="H736" s="14">
        <v>2.2200000000000002</v>
      </c>
      <c r="I736" s="14">
        <v>2.56</v>
      </c>
      <c r="J736" s="14" t="s">
        <v>66</v>
      </c>
      <c r="K736" s="14">
        <v>2.25</v>
      </c>
      <c r="L736" s="14">
        <v>2.0649999999999999</v>
      </c>
      <c r="M736" s="14" t="s">
        <v>66</v>
      </c>
      <c r="N736" s="21">
        <v>2.27</v>
      </c>
      <c r="O736" s="14" t="s">
        <v>66</v>
      </c>
      <c r="P736" s="14">
        <v>2.3050000000000002</v>
      </c>
      <c r="Q736" s="14">
        <v>1.95</v>
      </c>
      <c r="R736" s="24">
        <v>2.355</v>
      </c>
      <c r="S736" s="18">
        <v>4.0599999999999996</v>
      </c>
      <c r="T736" s="18">
        <v>2.375</v>
      </c>
      <c r="U736" s="18">
        <v>2.2799999999999998</v>
      </c>
      <c r="V736" s="18">
        <v>2.44</v>
      </c>
      <c r="W736" s="18">
        <v>2.31</v>
      </c>
      <c r="X736" s="14" t="s">
        <v>66</v>
      </c>
      <c r="CM736" s="2"/>
    </row>
    <row r="737" spans="1:100" x14ac:dyDescent="0.2">
      <c r="A737" s="2">
        <v>35433</v>
      </c>
      <c r="B737" s="5">
        <f t="shared" si="119"/>
        <v>1</v>
      </c>
      <c r="C737" s="1" t="s">
        <v>45</v>
      </c>
      <c r="D737" s="14">
        <v>2.06</v>
      </c>
      <c r="E737" s="14">
        <v>2.0750000000000002</v>
      </c>
      <c r="F737" s="21">
        <v>2.3199999999999998</v>
      </c>
      <c r="G737" s="7" t="s">
        <v>66</v>
      </c>
      <c r="H737" s="14">
        <v>2.375</v>
      </c>
      <c r="I737" s="14">
        <v>2.5950000000000002</v>
      </c>
      <c r="J737" s="14" t="s">
        <v>66</v>
      </c>
      <c r="K737" s="14">
        <v>2.31</v>
      </c>
      <c r="L737" s="14">
        <v>2.1949999999999998</v>
      </c>
      <c r="M737" s="14" t="s">
        <v>66</v>
      </c>
      <c r="N737" s="21">
        <v>2.4300000000000002</v>
      </c>
      <c r="O737" s="14" t="s">
        <v>66</v>
      </c>
      <c r="P737" s="14">
        <v>2.395</v>
      </c>
      <c r="Q737" s="14">
        <v>2.0150000000000001</v>
      </c>
      <c r="R737" s="24">
        <v>2.3250000000000002</v>
      </c>
      <c r="S737" s="18">
        <v>2.97</v>
      </c>
      <c r="T737" s="18">
        <v>2.4700000000000002</v>
      </c>
      <c r="U737" s="18">
        <v>2.375</v>
      </c>
      <c r="V737" s="18">
        <v>2.4649999999999999</v>
      </c>
      <c r="W737" s="18">
        <v>2.3250000000000002</v>
      </c>
      <c r="X737" s="14" t="s">
        <v>66</v>
      </c>
      <c r="CM737" s="2"/>
    </row>
    <row r="738" spans="1:100" x14ac:dyDescent="0.2">
      <c r="A738" s="2">
        <v>35434</v>
      </c>
      <c r="B738" s="5">
        <f t="shared" si="119"/>
        <v>1</v>
      </c>
      <c r="C738" s="1" t="s">
        <v>46</v>
      </c>
      <c r="D738" s="14">
        <v>2.0299999999999998</v>
      </c>
      <c r="E738" s="14">
        <v>2.08</v>
      </c>
      <c r="F738" s="21">
        <v>2.3199999999999998</v>
      </c>
      <c r="G738" s="7" t="s">
        <v>66</v>
      </c>
      <c r="H738" s="14">
        <v>2.38</v>
      </c>
      <c r="I738" s="14">
        <v>2.6</v>
      </c>
      <c r="J738" s="14" t="s">
        <v>66</v>
      </c>
      <c r="K738" s="14">
        <v>2.31</v>
      </c>
      <c r="L738" s="14">
        <v>2.2000000000000002</v>
      </c>
      <c r="M738" s="14" t="s">
        <v>66</v>
      </c>
      <c r="N738" s="21">
        <v>2.4300000000000002</v>
      </c>
      <c r="O738" s="14" t="s">
        <v>66</v>
      </c>
      <c r="P738" s="14">
        <v>2.4</v>
      </c>
      <c r="Q738" s="14">
        <v>2.02</v>
      </c>
      <c r="R738" s="24">
        <v>2.33</v>
      </c>
      <c r="S738" s="18">
        <v>2.9</v>
      </c>
      <c r="T738" s="18">
        <v>2.4700000000000002</v>
      </c>
      <c r="U738" s="18">
        <v>2.38</v>
      </c>
      <c r="V738" s="18">
        <v>2.4700000000000002</v>
      </c>
      <c r="W738" s="18">
        <v>2.33</v>
      </c>
      <c r="X738" s="14" t="s">
        <v>66</v>
      </c>
      <c r="AA738" s="4"/>
      <c r="CM738" s="2"/>
    </row>
    <row r="739" spans="1:100" x14ac:dyDescent="0.2">
      <c r="A739" s="2">
        <v>35435</v>
      </c>
      <c r="B739" s="5">
        <f t="shared" si="119"/>
        <v>1</v>
      </c>
      <c r="C739" s="1" t="s">
        <v>47</v>
      </c>
      <c r="D739" s="14">
        <v>2.0299999999999998</v>
      </c>
      <c r="E739" s="14">
        <v>2.08</v>
      </c>
      <c r="F739" s="21">
        <v>2.3199999999999998</v>
      </c>
      <c r="G739" s="7" t="s">
        <v>66</v>
      </c>
      <c r="H739" s="14">
        <v>2.38</v>
      </c>
      <c r="I739" s="14">
        <v>2.6</v>
      </c>
      <c r="J739" s="14" t="s">
        <v>66</v>
      </c>
      <c r="K739" s="14">
        <v>2.31</v>
      </c>
      <c r="L739" s="14">
        <v>2.2000000000000002</v>
      </c>
      <c r="M739" s="14" t="s">
        <v>66</v>
      </c>
      <c r="N739" s="21">
        <v>2.4300000000000002</v>
      </c>
      <c r="O739" s="14" t="s">
        <v>66</v>
      </c>
      <c r="P739" s="14">
        <v>2.4</v>
      </c>
      <c r="Q739" s="14">
        <v>2.02</v>
      </c>
      <c r="R739" s="24">
        <v>2.33</v>
      </c>
      <c r="S739" s="18">
        <v>2.9</v>
      </c>
      <c r="T739" s="18">
        <v>2.4700000000000002</v>
      </c>
      <c r="U739" s="18">
        <v>2.38</v>
      </c>
      <c r="V739" s="18">
        <v>2.4700000000000002</v>
      </c>
      <c r="W739" s="18">
        <v>2.33</v>
      </c>
      <c r="X739" s="14" t="s">
        <v>66</v>
      </c>
      <c r="CK739" s="4"/>
      <c r="CL739" s="4"/>
      <c r="CM739" s="11"/>
      <c r="CN739" s="4"/>
      <c r="CO739" s="4"/>
      <c r="CP739" s="4"/>
      <c r="CQ739" s="4"/>
      <c r="CR739" s="4"/>
      <c r="CS739" s="4"/>
      <c r="CT739" s="4"/>
      <c r="CU739" s="4"/>
      <c r="CV739" s="4"/>
    </row>
    <row r="740" spans="1:100" x14ac:dyDescent="0.2">
      <c r="A740" s="2">
        <v>35436</v>
      </c>
      <c r="B740" s="5">
        <f t="shared" si="119"/>
        <v>1</v>
      </c>
      <c r="C740" s="1" t="s">
        <v>48</v>
      </c>
      <c r="D740" s="14">
        <v>2.0299999999999998</v>
      </c>
      <c r="E740" s="14">
        <v>3.13</v>
      </c>
      <c r="F740" s="21">
        <v>3.625</v>
      </c>
      <c r="G740" s="7" t="s">
        <v>66</v>
      </c>
      <c r="H740" s="14">
        <v>3.66</v>
      </c>
      <c r="I740" s="14">
        <v>3.5249999999999999</v>
      </c>
      <c r="J740" s="14" t="s">
        <v>66</v>
      </c>
      <c r="K740" s="14">
        <v>3.4750000000000001</v>
      </c>
      <c r="L740" s="14">
        <v>3.3849999999999998</v>
      </c>
      <c r="M740" s="14" t="s">
        <v>66</v>
      </c>
      <c r="N740" s="21">
        <v>3.85</v>
      </c>
      <c r="O740" s="14" t="s">
        <v>66</v>
      </c>
      <c r="P740" s="14">
        <v>3.6549999999999998</v>
      </c>
      <c r="Q740" s="14">
        <v>2.7</v>
      </c>
      <c r="R740" s="24">
        <v>3.57</v>
      </c>
      <c r="S740" s="18">
        <v>2.9</v>
      </c>
      <c r="T740" s="18">
        <v>3.5249999999999999</v>
      </c>
      <c r="U740" s="18">
        <v>3.5550000000000002</v>
      </c>
      <c r="V740" s="18">
        <v>3.78</v>
      </c>
      <c r="W740" s="18">
        <v>3.64</v>
      </c>
      <c r="X740" s="14" t="s">
        <v>66</v>
      </c>
      <c r="AB740" s="4"/>
      <c r="AC740" s="4"/>
      <c r="AD740" s="4"/>
      <c r="AE740" s="4"/>
      <c r="AF740" s="4"/>
      <c r="CM740" s="2"/>
    </row>
    <row r="741" spans="1:100" x14ac:dyDescent="0.2">
      <c r="A741" s="2">
        <v>35437</v>
      </c>
      <c r="B741" s="5">
        <f t="shared" si="119"/>
        <v>1</v>
      </c>
      <c r="C741" s="1" t="s">
        <v>49</v>
      </c>
      <c r="D741" s="14">
        <v>2.15</v>
      </c>
      <c r="E741" s="14">
        <v>3.355</v>
      </c>
      <c r="F741" s="21">
        <v>3.9750000000000001</v>
      </c>
      <c r="G741" s="7" t="s">
        <v>66</v>
      </c>
      <c r="H741" s="14">
        <v>4.0250000000000004</v>
      </c>
      <c r="I741" s="14">
        <v>3.81</v>
      </c>
      <c r="J741" s="14" t="s">
        <v>66</v>
      </c>
      <c r="K741" s="14">
        <v>3.88</v>
      </c>
      <c r="L741" s="14">
        <v>3.39</v>
      </c>
      <c r="M741" s="14" t="s">
        <v>66</v>
      </c>
      <c r="N741" s="21">
        <v>3.99</v>
      </c>
      <c r="O741" s="14" t="s">
        <v>66</v>
      </c>
      <c r="P741" s="14">
        <v>4.0750000000000002</v>
      </c>
      <c r="Q741" s="14">
        <v>2.69</v>
      </c>
      <c r="R741" s="24">
        <v>3.94</v>
      </c>
      <c r="S741" s="18">
        <v>3.73</v>
      </c>
      <c r="T741" s="18">
        <v>3.9049999999999998</v>
      </c>
      <c r="U741" s="18">
        <v>3.98</v>
      </c>
      <c r="V741" s="18">
        <v>4.17</v>
      </c>
      <c r="W741" s="18">
        <v>4.04</v>
      </c>
      <c r="X741" s="14" t="s">
        <v>66</v>
      </c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M741" s="2"/>
    </row>
    <row r="742" spans="1:100" x14ac:dyDescent="0.2">
      <c r="A742" s="2">
        <v>35438</v>
      </c>
      <c r="B742" s="5">
        <f t="shared" si="119"/>
        <v>1</v>
      </c>
      <c r="C742" s="1" t="s">
        <v>50</v>
      </c>
      <c r="D742" s="14">
        <v>2.27</v>
      </c>
      <c r="E742" s="14">
        <v>3.3250000000000002</v>
      </c>
      <c r="F742" s="21">
        <v>3.9750000000000001</v>
      </c>
      <c r="G742" s="7" t="s">
        <v>66</v>
      </c>
      <c r="H742" s="14">
        <v>3.855</v>
      </c>
      <c r="I742" s="14">
        <v>3.77</v>
      </c>
      <c r="J742" s="14" t="s">
        <v>66</v>
      </c>
      <c r="K742" s="14">
        <v>3.56</v>
      </c>
      <c r="L742" s="14">
        <v>3.4049999999999998</v>
      </c>
      <c r="M742" s="14" t="s">
        <v>66</v>
      </c>
      <c r="N742" s="21">
        <v>3.72</v>
      </c>
      <c r="O742" s="14" t="s">
        <v>66</v>
      </c>
      <c r="P742" s="14">
        <v>3.98</v>
      </c>
      <c r="Q742" s="14">
        <v>2.7949999999999999</v>
      </c>
      <c r="R742" s="24">
        <v>3.835</v>
      </c>
      <c r="S742" s="18">
        <v>4.03</v>
      </c>
      <c r="T742" s="18">
        <v>3.8450000000000002</v>
      </c>
      <c r="U742" s="18">
        <v>3.855</v>
      </c>
      <c r="V742" s="18">
        <v>4.0149999999999997</v>
      </c>
      <c r="W742" s="18">
        <v>4.0199999999999996</v>
      </c>
      <c r="X742" s="14" t="s">
        <v>66</v>
      </c>
      <c r="CM742" s="2"/>
    </row>
    <row r="743" spans="1:100" x14ac:dyDescent="0.2">
      <c r="A743" s="2">
        <v>35439</v>
      </c>
      <c r="B743" s="5">
        <f t="shared" si="119"/>
        <v>1</v>
      </c>
      <c r="C743" s="1" t="s">
        <v>51</v>
      </c>
      <c r="D743" s="14">
        <v>2.36</v>
      </c>
      <c r="E743" s="14">
        <v>3.12</v>
      </c>
      <c r="F743" s="21">
        <v>3.5449999999999999</v>
      </c>
      <c r="G743" s="7" t="s">
        <v>66</v>
      </c>
      <c r="H743" s="14">
        <v>3.665</v>
      </c>
      <c r="I743" s="14">
        <v>3.58</v>
      </c>
      <c r="J743" s="14" t="s">
        <v>66</v>
      </c>
      <c r="K743" s="14">
        <v>3.3650000000000002</v>
      </c>
      <c r="L743" s="14">
        <v>3.23</v>
      </c>
      <c r="M743" s="14" t="s">
        <v>66</v>
      </c>
      <c r="N743" s="21">
        <v>3.65</v>
      </c>
      <c r="O743" s="14" t="s">
        <v>66</v>
      </c>
      <c r="P743" s="14">
        <v>3.67</v>
      </c>
      <c r="Q743" s="14">
        <v>2.64</v>
      </c>
      <c r="R743" s="24">
        <v>3.37</v>
      </c>
      <c r="S743" s="18">
        <v>4.01</v>
      </c>
      <c r="T743" s="18">
        <v>3.4750000000000001</v>
      </c>
      <c r="U743" s="18">
        <v>3.8149999999999999</v>
      </c>
      <c r="V743" s="18">
        <v>3.9950000000000001</v>
      </c>
      <c r="W743" s="18">
        <v>3.94</v>
      </c>
      <c r="X743" s="14" t="s">
        <v>66</v>
      </c>
      <c r="CM743" s="2"/>
    </row>
    <row r="744" spans="1:100" x14ac:dyDescent="0.2">
      <c r="A744" s="2">
        <v>35440</v>
      </c>
      <c r="B744" s="5">
        <f t="shared" si="119"/>
        <v>1</v>
      </c>
      <c r="C744" s="1" t="s">
        <v>45</v>
      </c>
      <c r="D744" s="14">
        <v>2.34</v>
      </c>
      <c r="E744" s="14">
        <v>3.3</v>
      </c>
      <c r="F744" s="21">
        <v>5.0250000000000004</v>
      </c>
      <c r="G744" s="7" t="s">
        <v>66</v>
      </c>
      <c r="H744" s="14">
        <v>4.0599999999999996</v>
      </c>
      <c r="I744" s="14">
        <v>3.855</v>
      </c>
      <c r="J744" s="14" t="s">
        <v>66</v>
      </c>
      <c r="K744" s="14">
        <v>3.5049999999999999</v>
      </c>
      <c r="L744" s="14">
        <v>3.2749999999999999</v>
      </c>
      <c r="M744" s="14" t="s">
        <v>66</v>
      </c>
      <c r="N744" s="21">
        <v>4.5</v>
      </c>
      <c r="O744" s="14" t="s">
        <v>66</v>
      </c>
      <c r="P744" s="14">
        <v>4.1449999999999996</v>
      </c>
      <c r="Q744" s="14">
        <v>2.7749999999999999</v>
      </c>
      <c r="R744" s="24">
        <v>3.8</v>
      </c>
      <c r="S744" s="18">
        <v>3.97</v>
      </c>
      <c r="T744" s="18">
        <v>3.9350000000000001</v>
      </c>
      <c r="U744" s="18">
        <v>4.835</v>
      </c>
      <c r="V744" s="18">
        <v>5.2549999999999999</v>
      </c>
      <c r="W744" s="18">
        <v>5.085</v>
      </c>
      <c r="X744" s="14" t="s">
        <v>66</v>
      </c>
      <c r="CM744" s="2"/>
    </row>
    <row r="745" spans="1:100" x14ac:dyDescent="0.2">
      <c r="A745" s="2">
        <v>35441</v>
      </c>
      <c r="B745" s="5">
        <f t="shared" si="119"/>
        <v>1</v>
      </c>
      <c r="C745" s="1" t="s">
        <v>46</v>
      </c>
      <c r="D745" s="14">
        <v>2.62</v>
      </c>
      <c r="E745" s="14">
        <v>3.3</v>
      </c>
      <c r="F745" s="21">
        <v>5.03</v>
      </c>
      <c r="G745" s="7" t="s">
        <v>66</v>
      </c>
      <c r="H745" s="14">
        <v>4.0599999999999996</v>
      </c>
      <c r="I745" s="14">
        <v>3.86</v>
      </c>
      <c r="J745" s="14" t="s">
        <v>66</v>
      </c>
      <c r="K745" s="14">
        <v>3.51</v>
      </c>
      <c r="L745" s="14">
        <v>3.28</v>
      </c>
      <c r="M745" s="14" t="s">
        <v>66</v>
      </c>
      <c r="N745" s="21">
        <v>4.5</v>
      </c>
      <c r="O745" s="14" t="s">
        <v>66</v>
      </c>
      <c r="P745" s="14">
        <v>4.1500000000000004</v>
      </c>
      <c r="Q745" s="14">
        <v>2.78</v>
      </c>
      <c r="R745" s="24">
        <v>3.8</v>
      </c>
      <c r="S745" s="18">
        <v>5.76</v>
      </c>
      <c r="T745" s="18">
        <v>3.94</v>
      </c>
      <c r="U745" s="18">
        <v>4.84</v>
      </c>
      <c r="V745" s="18">
        <v>5.26</v>
      </c>
      <c r="W745" s="18">
        <v>5.09</v>
      </c>
      <c r="X745" s="14" t="s">
        <v>66</v>
      </c>
      <c r="CM745" s="2"/>
    </row>
    <row r="746" spans="1:100" x14ac:dyDescent="0.2">
      <c r="A746" s="2">
        <v>35442</v>
      </c>
      <c r="B746" s="5">
        <f t="shared" si="119"/>
        <v>1</v>
      </c>
      <c r="C746" s="1" t="s">
        <v>47</v>
      </c>
      <c r="D746" s="14">
        <v>2.62</v>
      </c>
      <c r="E746" s="14">
        <v>3.3</v>
      </c>
      <c r="F746" s="21">
        <v>5.03</v>
      </c>
      <c r="G746" s="7" t="s">
        <v>66</v>
      </c>
      <c r="H746" s="14">
        <v>4.0599999999999996</v>
      </c>
      <c r="I746" s="14">
        <v>3.86</v>
      </c>
      <c r="J746" s="14" t="s">
        <v>66</v>
      </c>
      <c r="K746" s="14">
        <v>3.51</v>
      </c>
      <c r="L746" s="14">
        <v>3.28</v>
      </c>
      <c r="M746" s="14" t="s">
        <v>66</v>
      </c>
      <c r="N746" s="21">
        <v>4.5</v>
      </c>
      <c r="O746" s="14" t="s">
        <v>66</v>
      </c>
      <c r="P746" s="14">
        <v>4.1500000000000004</v>
      </c>
      <c r="Q746" s="14">
        <v>2.78</v>
      </c>
      <c r="R746" s="24">
        <v>3.8</v>
      </c>
      <c r="S746" s="18">
        <v>5.76</v>
      </c>
      <c r="T746" s="18">
        <v>3.94</v>
      </c>
      <c r="U746" s="18">
        <v>4.84</v>
      </c>
      <c r="V746" s="18">
        <v>5.26</v>
      </c>
      <c r="W746" s="18">
        <v>5.09</v>
      </c>
      <c r="X746" s="14" t="s">
        <v>66</v>
      </c>
      <c r="CM746" s="2"/>
    </row>
    <row r="747" spans="1:100" x14ac:dyDescent="0.2">
      <c r="A747" s="2">
        <v>35443</v>
      </c>
      <c r="B747" s="5">
        <f t="shared" si="119"/>
        <v>1</v>
      </c>
      <c r="C747" s="1" t="s">
        <v>48</v>
      </c>
      <c r="D747" s="14">
        <v>2.62</v>
      </c>
      <c r="E747" s="14">
        <v>4.1500000000000004</v>
      </c>
      <c r="F747" s="21">
        <v>4.7300000000000004</v>
      </c>
      <c r="G747" s="7" t="s">
        <v>66</v>
      </c>
      <c r="H747" s="14">
        <v>4.16</v>
      </c>
      <c r="I747" s="14">
        <v>3.94</v>
      </c>
      <c r="J747" s="14" t="s">
        <v>66</v>
      </c>
      <c r="K747" s="14">
        <v>4.335</v>
      </c>
      <c r="L747" s="14">
        <v>4.0750000000000002</v>
      </c>
      <c r="M747" s="14" t="s">
        <v>66</v>
      </c>
      <c r="N747" s="21">
        <v>5.05</v>
      </c>
      <c r="O747" s="14" t="s">
        <v>66</v>
      </c>
      <c r="P747" s="14">
        <v>4.1900000000000004</v>
      </c>
      <c r="Q747" s="14">
        <v>3.7250000000000001</v>
      </c>
      <c r="R747" s="24">
        <v>4.415</v>
      </c>
      <c r="S747" s="18">
        <v>5.76</v>
      </c>
      <c r="T747" s="18">
        <v>4.0250000000000004</v>
      </c>
      <c r="U747" s="18">
        <v>4.2850000000000001</v>
      </c>
      <c r="V747" s="18">
        <v>4.41</v>
      </c>
      <c r="W747" s="18">
        <v>4.4950000000000001</v>
      </c>
      <c r="X747" s="14" t="s">
        <v>66</v>
      </c>
      <c r="CM747" s="2"/>
    </row>
    <row r="748" spans="1:100" x14ac:dyDescent="0.2">
      <c r="A748" s="2">
        <v>35444</v>
      </c>
      <c r="B748" s="5">
        <f t="shared" si="119"/>
        <v>1</v>
      </c>
      <c r="C748" s="1" t="s">
        <v>49</v>
      </c>
      <c r="D748" s="14">
        <v>3.59</v>
      </c>
      <c r="E748" s="14">
        <v>4.0650000000000004</v>
      </c>
      <c r="F748" s="21">
        <v>4.5049999999999999</v>
      </c>
      <c r="G748" s="7" t="s">
        <v>66</v>
      </c>
      <c r="H748" s="14">
        <v>4.1900000000000004</v>
      </c>
      <c r="I748" s="14">
        <v>3.9649999999999999</v>
      </c>
      <c r="J748" s="14" t="s">
        <v>66</v>
      </c>
      <c r="K748" s="14">
        <v>4.1550000000000002</v>
      </c>
      <c r="L748" s="14">
        <v>4.18</v>
      </c>
      <c r="M748" s="14" t="s">
        <v>66</v>
      </c>
      <c r="N748" s="21">
        <v>4.8499999999999996</v>
      </c>
      <c r="O748" s="14" t="s">
        <v>66</v>
      </c>
      <c r="P748" s="14">
        <v>4.18</v>
      </c>
      <c r="Q748" s="14">
        <v>3.7349999999999999</v>
      </c>
      <c r="R748" s="24">
        <v>4.0250000000000004</v>
      </c>
      <c r="S748" s="18">
        <v>4.07</v>
      </c>
      <c r="T748" s="18">
        <v>4.0549999999999997</v>
      </c>
      <c r="U748" s="18">
        <v>4.1399999999999997</v>
      </c>
      <c r="V748" s="18">
        <v>4.26</v>
      </c>
      <c r="W748" s="18">
        <v>4.38</v>
      </c>
      <c r="X748" s="14" t="s">
        <v>66</v>
      </c>
      <c r="CM748" s="2"/>
    </row>
    <row r="749" spans="1:100" x14ac:dyDescent="0.2">
      <c r="A749" s="2">
        <v>35445</v>
      </c>
      <c r="B749" s="5">
        <f t="shared" si="119"/>
        <v>1</v>
      </c>
      <c r="C749" s="1" t="s">
        <v>50</v>
      </c>
      <c r="D749" s="14">
        <v>3.45</v>
      </c>
      <c r="E749" s="14">
        <v>4.2050000000000001</v>
      </c>
      <c r="F749" s="21">
        <v>4.8849999999999998</v>
      </c>
      <c r="G749" s="7" t="s">
        <v>66</v>
      </c>
      <c r="H749" s="14">
        <v>4.76</v>
      </c>
      <c r="I749" s="14">
        <v>4.2949999999999999</v>
      </c>
      <c r="J749" s="14" t="s">
        <v>66</v>
      </c>
      <c r="K749" s="14">
        <v>4.4000000000000004</v>
      </c>
      <c r="L749" s="14">
        <v>4.2750000000000004</v>
      </c>
      <c r="M749" s="14" t="s">
        <v>66</v>
      </c>
      <c r="N749" s="21">
        <v>4.9000000000000004</v>
      </c>
      <c r="O749" s="14" t="s">
        <v>66</v>
      </c>
      <c r="P749" s="14">
        <v>4.9050000000000002</v>
      </c>
      <c r="Q749" s="14">
        <v>3.7450000000000001</v>
      </c>
      <c r="R749" s="24">
        <v>4.3250000000000002</v>
      </c>
      <c r="S749" s="18">
        <v>4.25</v>
      </c>
      <c r="T749" s="18">
        <v>4.6500000000000004</v>
      </c>
      <c r="U749" s="18">
        <v>4.8550000000000004</v>
      </c>
      <c r="V749" s="18">
        <v>5.13</v>
      </c>
      <c r="W749" s="18">
        <v>5.04</v>
      </c>
      <c r="X749" s="14" t="s">
        <v>66</v>
      </c>
      <c r="CM749" s="2"/>
    </row>
    <row r="750" spans="1:100" x14ac:dyDescent="0.2">
      <c r="A750" s="2">
        <v>35446</v>
      </c>
      <c r="B750" s="5">
        <f t="shared" si="119"/>
        <v>1</v>
      </c>
      <c r="C750" s="1" t="s">
        <v>51</v>
      </c>
      <c r="D750" s="14">
        <v>3.49</v>
      </c>
      <c r="E750" s="14">
        <v>4.1950000000000003</v>
      </c>
      <c r="F750" s="21">
        <v>4.3849999999999998</v>
      </c>
      <c r="G750" s="7" t="s">
        <v>66</v>
      </c>
      <c r="H750" s="14">
        <v>4.12</v>
      </c>
      <c r="I750" s="14">
        <v>4.6500000000000004</v>
      </c>
      <c r="J750" s="14" t="s">
        <v>66</v>
      </c>
      <c r="K750" s="14">
        <v>4.3049999999999997</v>
      </c>
      <c r="L750" s="14">
        <v>4.1500000000000004</v>
      </c>
      <c r="M750" s="14" t="s">
        <v>66</v>
      </c>
      <c r="N750" s="21">
        <v>4.41</v>
      </c>
      <c r="O750" s="14" t="s">
        <v>66</v>
      </c>
      <c r="P750" s="14">
        <v>4.7</v>
      </c>
      <c r="Q750" s="14">
        <v>3.7</v>
      </c>
      <c r="R750" s="24">
        <v>4.29</v>
      </c>
      <c r="S750" s="18">
        <v>6.22</v>
      </c>
      <c r="T750" s="18">
        <v>4.6399999999999997</v>
      </c>
      <c r="U750" s="18">
        <v>4.8099999999999996</v>
      </c>
      <c r="V750" s="18">
        <v>5.0650000000000004</v>
      </c>
      <c r="W750" s="18">
        <v>5.0449999999999999</v>
      </c>
      <c r="X750" s="14" t="s">
        <v>66</v>
      </c>
      <c r="CM750" s="2"/>
    </row>
    <row r="751" spans="1:100" x14ac:dyDescent="0.2">
      <c r="A751" s="2">
        <v>35447</v>
      </c>
      <c r="B751" s="5">
        <f t="shared" si="119"/>
        <v>1</v>
      </c>
      <c r="C751" s="1" t="s">
        <v>45</v>
      </c>
      <c r="D751" s="14">
        <v>3.4</v>
      </c>
      <c r="E751" s="14">
        <v>2.9849999999999999</v>
      </c>
      <c r="F751" s="21">
        <v>3.2650000000000001</v>
      </c>
      <c r="G751" s="7" t="s">
        <v>66</v>
      </c>
      <c r="H751" s="14">
        <v>3.355</v>
      </c>
      <c r="I751" s="14">
        <v>3.87</v>
      </c>
      <c r="J751" s="14" t="s">
        <v>66</v>
      </c>
      <c r="K751" s="14">
        <v>3.1749999999999998</v>
      </c>
      <c r="L751" s="14">
        <v>3.07</v>
      </c>
      <c r="M751" s="14" t="s">
        <v>66</v>
      </c>
      <c r="N751" s="21">
        <v>3.13</v>
      </c>
      <c r="O751" s="14" t="s">
        <v>66</v>
      </c>
      <c r="P751" s="14">
        <v>3.36</v>
      </c>
      <c r="Q751" s="14">
        <v>3.7</v>
      </c>
      <c r="R751" s="24">
        <v>3.145</v>
      </c>
      <c r="S751" s="18">
        <v>6.16</v>
      </c>
      <c r="T751" s="18">
        <v>3.4950000000000001</v>
      </c>
      <c r="U751" s="18">
        <v>3.53</v>
      </c>
      <c r="V751" s="18">
        <v>3.7050000000000001</v>
      </c>
      <c r="W751" s="18">
        <v>3.6</v>
      </c>
      <c r="X751" s="14" t="s">
        <v>66</v>
      </c>
      <c r="CM751" s="2"/>
    </row>
    <row r="752" spans="1:100" x14ac:dyDescent="0.2">
      <c r="A752" s="2">
        <v>35448</v>
      </c>
      <c r="B752" s="5">
        <f t="shared" si="119"/>
        <v>1</v>
      </c>
      <c r="C752" s="1" t="s">
        <v>46</v>
      </c>
      <c r="D752" s="14">
        <v>3.17</v>
      </c>
      <c r="E752" s="14">
        <v>2.99</v>
      </c>
      <c r="F752" s="21">
        <v>3.27</v>
      </c>
      <c r="G752" s="7" t="s">
        <v>66</v>
      </c>
      <c r="H752" s="14">
        <v>3.36</v>
      </c>
      <c r="I752" s="14">
        <v>3.87</v>
      </c>
      <c r="J752" s="14" t="s">
        <v>66</v>
      </c>
      <c r="K752" s="14">
        <v>3.18</v>
      </c>
      <c r="L752" s="14">
        <v>3.07</v>
      </c>
      <c r="M752" s="14" t="s">
        <v>66</v>
      </c>
      <c r="N752" s="21">
        <v>3.13</v>
      </c>
      <c r="O752" s="14" t="s">
        <v>66</v>
      </c>
      <c r="P752" s="14">
        <v>3.36</v>
      </c>
      <c r="Q752" s="14">
        <v>3.7</v>
      </c>
      <c r="R752" s="24">
        <v>3.15</v>
      </c>
      <c r="S752" s="18">
        <v>3.95</v>
      </c>
      <c r="T752" s="18">
        <v>3.5</v>
      </c>
      <c r="U752" s="18">
        <v>3.53</v>
      </c>
      <c r="V752" s="18">
        <v>3.71</v>
      </c>
      <c r="W752" s="18">
        <v>3.6</v>
      </c>
      <c r="X752" s="14" t="s">
        <v>66</v>
      </c>
      <c r="CM752" s="2"/>
    </row>
    <row r="753" spans="1:91" x14ac:dyDescent="0.2">
      <c r="A753" s="2">
        <v>35449</v>
      </c>
      <c r="B753" s="5">
        <f t="shared" si="119"/>
        <v>1</v>
      </c>
      <c r="C753" s="1" t="s">
        <v>47</v>
      </c>
      <c r="D753" s="14">
        <v>3.17</v>
      </c>
      <c r="E753" s="14">
        <v>2.99</v>
      </c>
      <c r="F753" s="21">
        <v>3.27</v>
      </c>
      <c r="G753" s="7" t="s">
        <v>66</v>
      </c>
      <c r="H753" s="14">
        <v>3.36</v>
      </c>
      <c r="I753" s="14">
        <v>3.87</v>
      </c>
      <c r="J753" s="14" t="s">
        <v>66</v>
      </c>
      <c r="K753" s="14">
        <v>3.18</v>
      </c>
      <c r="L753" s="14">
        <v>3.07</v>
      </c>
      <c r="M753" s="14" t="s">
        <v>66</v>
      </c>
      <c r="N753" s="21">
        <v>3.13</v>
      </c>
      <c r="O753" s="14" t="s">
        <v>66</v>
      </c>
      <c r="P753" s="14">
        <v>3.36</v>
      </c>
      <c r="Q753" s="14">
        <v>3.7</v>
      </c>
      <c r="R753" s="24">
        <v>3.15</v>
      </c>
      <c r="S753" s="18">
        <v>3.95</v>
      </c>
      <c r="T753" s="18">
        <v>3.5</v>
      </c>
      <c r="U753" s="18">
        <v>3.53</v>
      </c>
      <c r="V753" s="18">
        <v>3.71</v>
      </c>
      <c r="W753" s="18">
        <v>3.6</v>
      </c>
      <c r="X753" s="14" t="s">
        <v>66</v>
      </c>
      <c r="CM753" s="2"/>
    </row>
    <row r="754" spans="1:91" x14ac:dyDescent="0.2">
      <c r="A754" s="2">
        <v>35450</v>
      </c>
      <c r="B754" s="5">
        <f t="shared" si="119"/>
        <v>1</v>
      </c>
      <c r="C754" s="1" t="s">
        <v>48</v>
      </c>
      <c r="D754" s="14">
        <v>3.17</v>
      </c>
      <c r="E754" s="14">
        <v>2.4649999999999999</v>
      </c>
      <c r="F754" s="21">
        <v>2.64</v>
      </c>
      <c r="G754" s="7" t="s">
        <v>66</v>
      </c>
      <c r="H754" s="14">
        <v>2.77</v>
      </c>
      <c r="I754" s="14">
        <v>3.24</v>
      </c>
      <c r="J754" s="14" t="s">
        <v>66</v>
      </c>
      <c r="K754" s="14">
        <v>2.6349999999999998</v>
      </c>
      <c r="L754" s="14">
        <v>2.4750000000000001</v>
      </c>
      <c r="M754" s="14" t="s">
        <v>66</v>
      </c>
      <c r="N754" s="21">
        <v>2.7650000000000001</v>
      </c>
      <c r="O754" s="14" t="s">
        <v>66</v>
      </c>
      <c r="P754" s="14">
        <v>2.7949999999999999</v>
      </c>
      <c r="Q754" s="14">
        <v>2.35</v>
      </c>
      <c r="R754" s="24">
        <v>2.605</v>
      </c>
      <c r="S754" s="18">
        <v>3.95</v>
      </c>
      <c r="T754" s="18">
        <v>2.95</v>
      </c>
      <c r="U754" s="18">
        <v>2.8450000000000002</v>
      </c>
      <c r="V754" s="18">
        <v>2.87</v>
      </c>
      <c r="W754" s="18">
        <v>2.9049999999999998</v>
      </c>
      <c r="X754" s="14" t="s">
        <v>66</v>
      </c>
      <c r="CM754" s="2"/>
    </row>
    <row r="755" spans="1:91" x14ac:dyDescent="0.2">
      <c r="A755" s="2">
        <v>35451</v>
      </c>
      <c r="B755" s="5">
        <f t="shared" si="119"/>
        <v>1</v>
      </c>
      <c r="C755" s="1" t="s">
        <v>49</v>
      </c>
      <c r="D755" s="14">
        <v>2.7</v>
      </c>
      <c r="E755" s="14">
        <v>2.3450000000000002</v>
      </c>
      <c r="F755" s="21">
        <v>2.64</v>
      </c>
      <c r="G755" s="7" t="s">
        <v>66</v>
      </c>
      <c r="H755" s="14">
        <v>2.79</v>
      </c>
      <c r="I755" s="14">
        <v>3</v>
      </c>
      <c r="J755" s="14" t="s">
        <v>66</v>
      </c>
      <c r="K755" s="14">
        <v>2.6850000000000001</v>
      </c>
      <c r="L755" s="14">
        <v>2.4950000000000001</v>
      </c>
      <c r="M755" s="14" t="s">
        <v>66</v>
      </c>
      <c r="N755" s="21">
        <v>2.62</v>
      </c>
      <c r="O755" s="14" t="s">
        <v>66</v>
      </c>
      <c r="P755" s="14">
        <v>2.7949999999999999</v>
      </c>
      <c r="Q755" s="14">
        <v>2.375</v>
      </c>
      <c r="R755" s="24">
        <v>2.605</v>
      </c>
      <c r="S755" s="18">
        <v>3.26</v>
      </c>
      <c r="T755" s="18">
        <v>2.84</v>
      </c>
      <c r="U755" s="18">
        <v>2.71</v>
      </c>
      <c r="V755" s="18">
        <v>2.895</v>
      </c>
      <c r="W755" s="18">
        <v>2.855</v>
      </c>
      <c r="X755" s="14" t="s">
        <v>66</v>
      </c>
      <c r="CM755" s="2"/>
    </row>
    <row r="756" spans="1:91" x14ac:dyDescent="0.2">
      <c r="A756" s="2">
        <v>35452</v>
      </c>
      <c r="B756" s="5">
        <f t="shared" si="119"/>
        <v>1</v>
      </c>
      <c r="C756" s="1" t="s">
        <v>50</v>
      </c>
      <c r="D756" s="14">
        <v>2.6</v>
      </c>
      <c r="E756" s="14">
        <v>2.4900000000000002</v>
      </c>
      <c r="F756" s="21">
        <v>2.68</v>
      </c>
      <c r="G756" s="7" t="s">
        <v>66</v>
      </c>
      <c r="H756" s="14">
        <v>2.8250000000000002</v>
      </c>
      <c r="I756" s="14">
        <v>3.04</v>
      </c>
      <c r="J756" s="14" t="s">
        <v>66</v>
      </c>
      <c r="K756" s="14">
        <v>2.7149999999999999</v>
      </c>
      <c r="L756" s="14">
        <v>2.625</v>
      </c>
      <c r="M756" s="14" t="s">
        <v>66</v>
      </c>
      <c r="N756" s="21">
        <v>2.69</v>
      </c>
      <c r="O756" s="14" t="s">
        <v>66</v>
      </c>
      <c r="P756" s="14">
        <v>2.855</v>
      </c>
      <c r="Q756" s="14">
        <v>2.4500000000000002</v>
      </c>
      <c r="R756" s="24">
        <v>2.7</v>
      </c>
      <c r="S756" s="18">
        <v>3.16</v>
      </c>
      <c r="T756" s="18">
        <v>2.9249999999999998</v>
      </c>
      <c r="U756" s="18">
        <v>2.8650000000000002</v>
      </c>
      <c r="V756" s="18">
        <v>2.97</v>
      </c>
      <c r="W756" s="18">
        <v>2.93</v>
      </c>
      <c r="X756" s="14" t="s">
        <v>66</v>
      </c>
      <c r="CM756" s="2"/>
    </row>
    <row r="757" spans="1:91" x14ac:dyDescent="0.2">
      <c r="A757" s="2">
        <v>35453</v>
      </c>
      <c r="B757" s="5">
        <f t="shared" si="119"/>
        <v>1</v>
      </c>
      <c r="C757" s="1" t="s">
        <v>51</v>
      </c>
      <c r="D757" s="14">
        <v>2.73</v>
      </c>
      <c r="E757" s="14">
        <v>2.66</v>
      </c>
      <c r="F757" s="21">
        <v>2.6949999999999998</v>
      </c>
      <c r="G757" s="7" t="s">
        <v>66</v>
      </c>
      <c r="H757" s="14">
        <v>2.94</v>
      </c>
      <c r="I757" s="14">
        <v>2.96</v>
      </c>
      <c r="J757" s="14" t="s">
        <v>66</v>
      </c>
      <c r="K757" s="14">
        <v>2.7</v>
      </c>
      <c r="L757" s="14">
        <v>2.6349999999999998</v>
      </c>
      <c r="M757" s="14" t="s">
        <v>66</v>
      </c>
      <c r="N757" s="21">
        <v>2.645</v>
      </c>
      <c r="O757" s="14" t="s">
        <v>66</v>
      </c>
      <c r="P757" s="14">
        <v>2.76</v>
      </c>
      <c r="Q757" s="14">
        <v>2.4500000000000002</v>
      </c>
      <c r="R757" s="24">
        <v>2.65</v>
      </c>
      <c r="S757" s="18">
        <v>3.25</v>
      </c>
      <c r="T757" s="18">
        <v>2.81</v>
      </c>
      <c r="U757" s="18">
        <v>2.76</v>
      </c>
      <c r="V757" s="18">
        <v>2.895</v>
      </c>
      <c r="W757" s="18">
        <v>2.855</v>
      </c>
      <c r="X757" s="14" t="s">
        <v>66</v>
      </c>
      <c r="CM757" s="2"/>
    </row>
    <row r="758" spans="1:91" x14ac:dyDescent="0.2">
      <c r="A758" s="2">
        <v>35454</v>
      </c>
      <c r="B758" s="5">
        <f t="shared" si="119"/>
        <v>1</v>
      </c>
      <c r="C758" s="1" t="s">
        <v>45</v>
      </c>
      <c r="D758" s="14">
        <v>3.38</v>
      </c>
      <c r="E758" s="14">
        <v>2.8250000000000002</v>
      </c>
      <c r="F758" s="21">
        <v>2.5449999999999999</v>
      </c>
      <c r="G758" s="7" t="s">
        <v>66</v>
      </c>
      <c r="H758" s="14">
        <v>2.375</v>
      </c>
      <c r="I758" s="14">
        <v>2.6949999999999998</v>
      </c>
      <c r="J758" s="14" t="s">
        <v>66</v>
      </c>
      <c r="K758" s="14">
        <v>2.6</v>
      </c>
      <c r="L758" s="14">
        <v>2.75</v>
      </c>
      <c r="M758" s="14" t="s">
        <v>66</v>
      </c>
      <c r="N758" s="21">
        <v>2.69</v>
      </c>
      <c r="O758" s="14" t="s">
        <v>66</v>
      </c>
      <c r="P758" s="14">
        <v>2.41</v>
      </c>
      <c r="Q758" s="14">
        <v>2.4500000000000002</v>
      </c>
      <c r="R758" s="24">
        <v>2.67</v>
      </c>
      <c r="S758" s="18">
        <v>3.18</v>
      </c>
      <c r="T758" s="18">
        <v>2.4900000000000002</v>
      </c>
      <c r="U758" s="18">
        <v>2.4900000000000002</v>
      </c>
      <c r="V758" s="18">
        <v>2.7549999999999999</v>
      </c>
      <c r="W758" s="18">
        <v>2.5649999999999999</v>
      </c>
      <c r="X758" s="14" t="s">
        <v>66</v>
      </c>
      <c r="CM758" s="2"/>
    </row>
    <row r="759" spans="1:91" x14ac:dyDescent="0.2">
      <c r="A759" s="2">
        <v>35455</v>
      </c>
      <c r="B759" s="5">
        <f t="shared" si="119"/>
        <v>1</v>
      </c>
      <c r="C759" s="1" t="s">
        <v>46</v>
      </c>
      <c r="D759" s="14">
        <v>3.74</v>
      </c>
      <c r="E759" s="14">
        <v>2.83</v>
      </c>
      <c r="F759" s="21">
        <v>2.5499999999999998</v>
      </c>
      <c r="G759" s="7" t="s">
        <v>66</v>
      </c>
      <c r="H759" s="14">
        <v>2.38</v>
      </c>
      <c r="I759" s="14">
        <v>2.7</v>
      </c>
      <c r="J759" s="14" t="s">
        <v>66</v>
      </c>
      <c r="K759" s="14">
        <v>2.6</v>
      </c>
      <c r="L759" s="14">
        <v>2.75</v>
      </c>
      <c r="M759" s="14" t="s">
        <v>66</v>
      </c>
      <c r="N759" s="21">
        <v>2.69</v>
      </c>
      <c r="O759" s="14" t="s">
        <v>66</v>
      </c>
      <c r="P759" s="14">
        <v>2.41</v>
      </c>
      <c r="Q759" s="14">
        <v>2.4500000000000002</v>
      </c>
      <c r="R759" s="24">
        <v>2.67</v>
      </c>
      <c r="S759" s="18">
        <v>3</v>
      </c>
      <c r="T759" s="18">
        <v>2.4900000000000002</v>
      </c>
      <c r="U759" s="18">
        <v>2.4900000000000002</v>
      </c>
      <c r="V759" s="18">
        <v>2.76</v>
      </c>
      <c r="W759" s="18">
        <v>2.57</v>
      </c>
      <c r="X759" s="14" t="s">
        <v>66</v>
      </c>
      <c r="CM759" s="2"/>
    </row>
    <row r="760" spans="1:91" x14ac:dyDescent="0.2">
      <c r="A760" s="2">
        <v>35456</v>
      </c>
      <c r="B760" s="5">
        <f t="shared" si="119"/>
        <v>1</v>
      </c>
      <c r="C760" s="1" t="s">
        <v>47</v>
      </c>
      <c r="D760" s="14">
        <v>3.74</v>
      </c>
      <c r="E760" s="14">
        <v>2.83</v>
      </c>
      <c r="F760" s="21">
        <v>2.5499999999999998</v>
      </c>
      <c r="G760" s="7" t="s">
        <v>66</v>
      </c>
      <c r="H760" s="14">
        <v>2.38</v>
      </c>
      <c r="I760" s="14">
        <v>2.7</v>
      </c>
      <c r="J760" s="14" t="s">
        <v>66</v>
      </c>
      <c r="K760" s="14">
        <v>2.6</v>
      </c>
      <c r="L760" s="14">
        <v>2.75</v>
      </c>
      <c r="M760" s="14" t="s">
        <v>66</v>
      </c>
      <c r="N760" s="21">
        <v>2.69</v>
      </c>
      <c r="O760" s="14" t="s">
        <v>66</v>
      </c>
      <c r="P760" s="14">
        <v>2.41</v>
      </c>
      <c r="Q760" s="14">
        <v>2.4500000000000002</v>
      </c>
      <c r="R760" s="24">
        <v>2.67</v>
      </c>
      <c r="S760" s="18">
        <v>3</v>
      </c>
      <c r="T760" s="18">
        <v>2.4900000000000002</v>
      </c>
      <c r="U760" s="18">
        <v>2.4900000000000002</v>
      </c>
      <c r="V760" s="18">
        <v>2.76</v>
      </c>
      <c r="W760" s="18">
        <v>2.57</v>
      </c>
      <c r="X760" s="14" t="s">
        <v>66</v>
      </c>
      <c r="CM760" s="2"/>
    </row>
    <row r="761" spans="1:91" x14ac:dyDescent="0.2">
      <c r="A761" s="2">
        <v>35457</v>
      </c>
      <c r="B761" s="5">
        <f t="shared" si="119"/>
        <v>1</v>
      </c>
      <c r="C761" s="1" t="s">
        <v>48</v>
      </c>
      <c r="D761" s="14">
        <v>3.74</v>
      </c>
      <c r="E761" s="14">
        <v>2.8250000000000002</v>
      </c>
      <c r="F761" s="21">
        <v>2.8050000000000002</v>
      </c>
      <c r="G761" s="7" t="s">
        <v>66</v>
      </c>
      <c r="H761" s="14">
        <v>2.81</v>
      </c>
      <c r="I761" s="14">
        <v>3.01</v>
      </c>
      <c r="J761" s="14" t="s">
        <v>66</v>
      </c>
      <c r="K761" s="14">
        <v>2.7549999999999999</v>
      </c>
      <c r="L761" s="14">
        <v>2.7650000000000001</v>
      </c>
      <c r="M761" s="14" t="s">
        <v>66</v>
      </c>
      <c r="N761" s="21">
        <v>2.8</v>
      </c>
      <c r="O761" s="14" t="s">
        <v>66</v>
      </c>
      <c r="P761" s="14">
        <v>2.83</v>
      </c>
      <c r="Q761" s="14">
        <v>2.4500000000000002</v>
      </c>
      <c r="R761" s="24">
        <v>2.77</v>
      </c>
      <c r="S761" s="18">
        <v>3</v>
      </c>
      <c r="T761" s="18">
        <v>2.86</v>
      </c>
      <c r="U761" s="18">
        <v>2.86</v>
      </c>
      <c r="V761" s="18">
        <v>3.125</v>
      </c>
      <c r="W761" s="18">
        <v>2.91</v>
      </c>
      <c r="X761" s="14" t="s">
        <v>66</v>
      </c>
      <c r="CM761" s="2"/>
    </row>
    <row r="762" spans="1:91" x14ac:dyDescent="0.2">
      <c r="A762" s="2">
        <v>35458</v>
      </c>
      <c r="B762" s="5">
        <f t="shared" si="119"/>
        <v>1</v>
      </c>
      <c r="C762" s="1" t="s">
        <v>49</v>
      </c>
      <c r="D762" s="14">
        <v>3.35</v>
      </c>
      <c r="E762" s="14">
        <v>2.69</v>
      </c>
      <c r="F762" s="21">
        <v>2.79</v>
      </c>
      <c r="G762" s="7" t="s">
        <v>66</v>
      </c>
      <c r="H762" s="14">
        <v>2.9249999999999998</v>
      </c>
      <c r="I762" s="14">
        <v>3.0649999999999999</v>
      </c>
      <c r="J762" s="14" t="s">
        <v>66</v>
      </c>
      <c r="K762" s="14">
        <v>2.6850000000000001</v>
      </c>
      <c r="L762" s="14">
        <v>2.65</v>
      </c>
      <c r="M762" s="14" t="s">
        <v>66</v>
      </c>
      <c r="N762" s="21">
        <v>2.8</v>
      </c>
      <c r="O762" s="14" t="s">
        <v>66</v>
      </c>
      <c r="P762" s="14">
        <v>3.0049999999999999</v>
      </c>
      <c r="Q762" s="14">
        <v>2.4500000000000002</v>
      </c>
      <c r="R762" s="24">
        <v>2.76</v>
      </c>
      <c r="S762" s="18">
        <v>3.21</v>
      </c>
      <c r="T762" s="18">
        <v>3.03</v>
      </c>
      <c r="U762" s="18">
        <v>2.9849999999999999</v>
      </c>
      <c r="V762" s="18">
        <v>3.2</v>
      </c>
      <c r="W762" s="18">
        <v>3.0150000000000001</v>
      </c>
      <c r="X762" s="14" t="s">
        <v>66</v>
      </c>
      <c r="CM762" s="2"/>
    </row>
    <row r="763" spans="1:91" x14ac:dyDescent="0.2">
      <c r="A763" s="2">
        <v>35459</v>
      </c>
      <c r="B763" s="5">
        <f t="shared" si="119"/>
        <v>1</v>
      </c>
      <c r="C763" s="1" t="s">
        <v>50</v>
      </c>
      <c r="D763" s="14">
        <v>3.16</v>
      </c>
      <c r="E763" s="14">
        <v>2.3450000000000002</v>
      </c>
      <c r="F763" s="21">
        <v>2.5150000000000001</v>
      </c>
      <c r="G763" s="7" t="s">
        <v>66</v>
      </c>
      <c r="H763" s="14">
        <v>2.7</v>
      </c>
      <c r="I763" s="14">
        <v>2.9750000000000001</v>
      </c>
      <c r="J763" s="14" t="s">
        <v>66</v>
      </c>
      <c r="K763" s="14">
        <v>2.5150000000000001</v>
      </c>
      <c r="L763" s="14">
        <v>2.415</v>
      </c>
      <c r="M763" s="14" t="s">
        <v>66</v>
      </c>
      <c r="N763" s="21">
        <v>2.4300000000000002</v>
      </c>
      <c r="O763" s="14" t="s">
        <v>66</v>
      </c>
      <c r="P763" s="14">
        <v>2.7250000000000001</v>
      </c>
      <c r="Q763" s="14">
        <v>2.2999999999999998</v>
      </c>
      <c r="R763" s="24">
        <v>2.5</v>
      </c>
      <c r="S763" s="18">
        <v>3.34</v>
      </c>
      <c r="T763" s="18">
        <v>2.8050000000000002</v>
      </c>
      <c r="U763" s="18">
        <v>2.7949999999999999</v>
      </c>
      <c r="V763" s="18">
        <v>2.88</v>
      </c>
      <c r="W763" s="18">
        <v>2.87</v>
      </c>
      <c r="X763" s="14" t="s">
        <v>66</v>
      </c>
      <c r="CM763" s="2"/>
    </row>
    <row r="764" spans="1:91" x14ac:dyDescent="0.2">
      <c r="A764" s="2">
        <v>35460</v>
      </c>
      <c r="B764" s="5">
        <f t="shared" si="119"/>
        <v>1</v>
      </c>
      <c r="C764" s="1" t="s">
        <v>51</v>
      </c>
      <c r="D764" s="14">
        <v>2.75</v>
      </c>
      <c r="E764" s="14">
        <v>2.1949999999999998</v>
      </c>
      <c r="F764" s="21">
        <v>2.4900000000000002</v>
      </c>
      <c r="G764" s="7" t="s">
        <v>66</v>
      </c>
      <c r="H764" s="14">
        <v>2.61</v>
      </c>
      <c r="I764" s="14">
        <v>3.0150000000000001</v>
      </c>
      <c r="J764" s="14" t="s">
        <v>66</v>
      </c>
      <c r="K764" s="14">
        <v>2.4</v>
      </c>
      <c r="L764" s="14">
        <v>2.2999999999999998</v>
      </c>
      <c r="M764" s="14" t="s">
        <v>66</v>
      </c>
      <c r="N764" s="21">
        <v>2.59</v>
      </c>
      <c r="O764" s="14" t="s">
        <v>66</v>
      </c>
      <c r="P764" s="14">
        <v>2.68</v>
      </c>
      <c r="Q764" s="14">
        <v>2.15</v>
      </c>
      <c r="R764" s="24">
        <v>2.4300000000000002</v>
      </c>
      <c r="S764" s="18">
        <v>3.15</v>
      </c>
      <c r="T764" s="18">
        <v>2.8450000000000002</v>
      </c>
      <c r="U764" s="18">
        <v>2.72</v>
      </c>
      <c r="V764" s="18">
        <v>2.71</v>
      </c>
      <c r="W764" s="18">
        <v>2.7149999999999999</v>
      </c>
      <c r="X764" s="14" t="s">
        <v>66</v>
      </c>
      <c r="CM764" s="2"/>
    </row>
    <row r="765" spans="1:91" x14ac:dyDescent="0.2">
      <c r="A765" s="2">
        <v>35461</v>
      </c>
      <c r="B765" s="5">
        <f t="shared" si="119"/>
        <v>1</v>
      </c>
      <c r="C765" s="1" t="s">
        <v>45</v>
      </c>
      <c r="D765" s="14">
        <v>2.71</v>
      </c>
      <c r="E765" s="14">
        <v>2.1949999999999998</v>
      </c>
      <c r="F765" s="21">
        <v>2.4900000000000002</v>
      </c>
      <c r="G765" s="7" t="s">
        <v>66</v>
      </c>
      <c r="H765" s="14">
        <v>2.61</v>
      </c>
      <c r="I765" s="14">
        <v>3.0150000000000001</v>
      </c>
      <c r="J765" s="14" t="s">
        <v>66</v>
      </c>
      <c r="K765" s="14">
        <v>2.4</v>
      </c>
      <c r="L765" s="14">
        <v>2.2999999999999998</v>
      </c>
      <c r="M765" s="14" t="s">
        <v>66</v>
      </c>
      <c r="N765" s="21">
        <v>2.59</v>
      </c>
      <c r="O765" s="14" t="s">
        <v>66</v>
      </c>
      <c r="P765" s="14">
        <v>2.68</v>
      </c>
      <c r="Q765" s="14">
        <v>2.15</v>
      </c>
      <c r="R765" s="24">
        <v>2.4300000000000002</v>
      </c>
      <c r="S765" s="18">
        <v>3.16</v>
      </c>
      <c r="T765" s="18">
        <v>2.8450000000000002</v>
      </c>
      <c r="U765" s="18">
        <v>2.72</v>
      </c>
      <c r="V765" s="18">
        <v>2.71</v>
      </c>
      <c r="W765" s="18">
        <v>2.7149999999999999</v>
      </c>
      <c r="X765" s="14" t="s">
        <v>66</v>
      </c>
      <c r="CM765" s="2"/>
    </row>
    <row r="766" spans="1:91" x14ac:dyDescent="0.2">
      <c r="A766" s="2">
        <v>35462</v>
      </c>
      <c r="B766" s="5">
        <f t="shared" si="119"/>
        <v>2</v>
      </c>
      <c r="C766" s="1" t="s">
        <v>46</v>
      </c>
      <c r="D766" s="14">
        <v>2.67</v>
      </c>
      <c r="E766" s="14">
        <v>2.13</v>
      </c>
      <c r="F766" s="21">
        <v>2.33</v>
      </c>
      <c r="G766" s="7" t="s">
        <v>66</v>
      </c>
      <c r="H766" s="14">
        <v>2.4249999999999998</v>
      </c>
      <c r="I766" s="14">
        <v>2.9550000000000001</v>
      </c>
      <c r="J766" s="14" t="s">
        <v>66</v>
      </c>
      <c r="K766" s="14">
        <v>2.25</v>
      </c>
      <c r="L766" s="14">
        <v>2.15</v>
      </c>
      <c r="M766" s="14" t="s">
        <v>66</v>
      </c>
      <c r="N766" s="21">
        <v>2.46</v>
      </c>
      <c r="O766" s="14" t="s">
        <v>66</v>
      </c>
      <c r="P766" s="14">
        <v>2.665</v>
      </c>
      <c r="Q766" s="14">
        <v>2.1</v>
      </c>
      <c r="R766" s="24">
        <v>2.5099999999999998</v>
      </c>
      <c r="S766" s="18">
        <v>3.2250000000000001</v>
      </c>
      <c r="T766" s="18">
        <v>2.7549999999999999</v>
      </c>
      <c r="U766" s="18">
        <v>2.72</v>
      </c>
      <c r="V766" s="18">
        <v>2.645</v>
      </c>
      <c r="W766" s="18">
        <v>2.76</v>
      </c>
      <c r="X766" s="14" t="s">
        <v>66</v>
      </c>
      <c r="CM766" s="2"/>
    </row>
    <row r="767" spans="1:91" x14ac:dyDescent="0.2">
      <c r="A767" s="2">
        <v>35463</v>
      </c>
      <c r="B767" s="5">
        <f t="shared" si="119"/>
        <v>2</v>
      </c>
      <c r="C767" s="1" t="s">
        <v>47</v>
      </c>
      <c r="D767" s="14">
        <v>2.67</v>
      </c>
      <c r="E767" s="14">
        <v>2.13</v>
      </c>
      <c r="F767" s="21">
        <v>2.33</v>
      </c>
      <c r="G767" s="7" t="s">
        <v>66</v>
      </c>
      <c r="H767" s="14">
        <v>2.4249999999999998</v>
      </c>
      <c r="I767" s="14">
        <v>2.9550000000000001</v>
      </c>
      <c r="J767" s="14" t="s">
        <v>66</v>
      </c>
      <c r="K767" s="14">
        <v>2.25</v>
      </c>
      <c r="L767" s="14">
        <v>2.15</v>
      </c>
      <c r="M767" s="14" t="s">
        <v>66</v>
      </c>
      <c r="N767" s="21">
        <v>2.46</v>
      </c>
      <c r="O767" s="14" t="s">
        <v>66</v>
      </c>
      <c r="P767" s="14">
        <v>2.665</v>
      </c>
      <c r="Q767" s="14">
        <v>2.1</v>
      </c>
      <c r="R767" s="24">
        <v>2.5099999999999998</v>
      </c>
      <c r="S767" s="18">
        <v>3.2250000000000001</v>
      </c>
      <c r="T767" s="18">
        <v>2.7549999999999999</v>
      </c>
      <c r="U767" s="18">
        <v>2.72</v>
      </c>
      <c r="V767" s="18">
        <v>2.645</v>
      </c>
      <c r="W767" s="18">
        <v>2.76</v>
      </c>
      <c r="X767" s="14" t="s">
        <v>66</v>
      </c>
      <c r="CM767" s="2"/>
    </row>
    <row r="768" spans="1:91" x14ac:dyDescent="0.2">
      <c r="A768" s="2">
        <v>35464</v>
      </c>
      <c r="B768" s="5">
        <f t="shared" si="119"/>
        <v>2</v>
      </c>
      <c r="C768" s="1" t="s">
        <v>48</v>
      </c>
      <c r="D768" s="14">
        <v>2.67</v>
      </c>
      <c r="E768" s="14">
        <v>2.0649999999999999</v>
      </c>
      <c r="F768" s="21">
        <v>2.3250000000000002</v>
      </c>
      <c r="G768" s="7" t="s">
        <v>66</v>
      </c>
      <c r="H768" s="14">
        <v>2.29</v>
      </c>
      <c r="I768" s="14">
        <v>2.48</v>
      </c>
      <c r="J768" s="14" t="s">
        <v>66</v>
      </c>
      <c r="K768" s="14">
        <v>2.2000000000000002</v>
      </c>
      <c r="L768" s="14">
        <v>2.12</v>
      </c>
      <c r="M768" s="14" t="s">
        <v>66</v>
      </c>
      <c r="N768" s="21">
        <v>2.35</v>
      </c>
      <c r="O768" s="14" t="s">
        <v>66</v>
      </c>
      <c r="P768" s="14">
        <v>2.3050000000000002</v>
      </c>
      <c r="Q768" s="14">
        <v>1.9950000000000001</v>
      </c>
      <c r="R768" s="24">
        <v>2.2549999999999999</v>
      </c>
      <c r="S768" s="18">
        <v>3.2250000000000001</v>
      </c>
      <c r="T768" s="18">
        <v>2.335</v>
      </c>
      <c r="U768" s="18">
        <v>2.3849999999999998</v>
      </c>
      <c r="V768" s="18">
        <v>2.44</v>
      </c>
      <c r="W768" s="18">
        <v>2.38</v>
      </c>
      <c r="X768" s="14" t="s">
        <v>66</v>
      </c>
      <c r="CM768" s="2"/>
    </row>
    <row r="769" spans="1:91" x14ac:dyDescent="0.2">
      <c r="A769" s="2">
        <v>35465</v>
      </c>
      <c r="B769" s="5">
        <f t="shared" si="119"/>
        <v>2</v>
      </c>
      <c r="C769" s="1" t="s">
        <v>49</v>
      </c>
      <c r="D769" s="14">
        <v>2.36</v>
      </c>
      <c r="E769" s="14">
        <v>2.1</v>
      </c>
      <c r="F769" s="21">
        <v>2.3050000000000002</v>
      </c>
      <c r="G769" s="7" t="s">
        <v>66</v>
      </c>
      <c r="H769" s="14">
        <v>2.335</v>
      </c>
      <c r="I769" s="14">
        <v>2.5750000000000002</v>
      </c>
      <c r="J769" s="14" t="s">
        <v>66</v>
      </c>
      <c r="K769" s="14">
        <v>2.2749999999999999</v>
      </c>
      <c r="L769" s="14">
        <v>2.17</v>
      </c>
      <c r="M769" s="14" t="s">
        <v>66</v>
      </c>
      <c r="N769" s="21">
        <v>2.2999999999999998</v>
      </c>
      <c r="O769" s="14" t="s">
        <v>66</v>
      </c>
      <c r="P769" s="14">
        <v>2.395</v>
      </c>
      <c r="Q769" s="14">
        <v>2.0099999999999998</v>
      </c>
      <c r="R769" s="24">
        <v>2.31</v>
      </c>
      <c r="S769" s="18">
        <v>2.74</v>
      </c>
      <c r="T769" s="18">
        <v>2.4550000000000001</v>
      </c>
      <c r="U769" s="18">
        <v>2.44</v>
      </c>
      <c r="V769" s="18">
        <v>2.46</v>
      </c>
      <c r="W769" s="18">
        <v>2.4249999999999998</v>
      </c>
      <c r="X769" s="14" t="s">
        <v>66</v>
      </c>
      <c r="CM769" s="2"/>
    </row>
    <row r="770" spans="1:91" x14ac:dyDescent="0.2">
      <c r="A770" s="2">
        <v>35466</v>
      </c>
      <c r="B770" s="5">
        <f t="shared" si="119"/>
        <v>2</v>
      </c>
      <c r="C770" s="1" t="s">
        <v>50</v>
      </c>
      <c r="D770" s="14">
        <v>2.3650000000000002</v>
      </c>
      <c r="E770" s="14">
        <v>2.145</v>
      </c>
      <c r="F770" s="21">
        <v>2.36</v>
      </c>
      <c r="G770" s="7" t="s">
        <v>66</v>
      </c>
      <c r="H770" s="14">
        <v>2.375</v>
      </c>
      <c r="I770" s="14">
        <v>2.65</v>
      </c>
      <c r="J770" s="14" t="s">
        <v>66</v>
      </c>
      <c r="K770" s="14">
        <v>2.355</v>
      </c>
      <c r="L770" s="14">
        <v>2.27</v>
      </c>
      <c r="M770" s="14" t="s">
        <v>66</v>
      </c>
      <c r="N770" s="21">
        <v>2.34</v>
      </c>
      <c r="O770" s="14" t="s">
        <v>66</v>
      </c>
      <c r="P770" s="14">
        <v>2.44</v>
      </c>
      <c r="Q770" s="14">
        <v>2.15</v>
      </c>
      <c r="R770" s="24">
        <v>2.31</v>
      </c>
      <c r="S770" s="18">
        <v>2.73</v>
      </c>
      <c r="T770" s="18">
        <v>2.5350000000000001</v>
      </c>
      <c r="U770" s="18">
        <v>2.5</v>
      </c>
      <c r="V770" s="18">
        <v>2.4900000000000002</v>
      </c>
      <c r="W770" s="18">
        <v>2.4950000000000001</v>
      </c>
      <c r="X770" s="14" t="s">
        <v>66</v>
      </c>
      <c r="CM770" s="2"/>
    </row>
    <row r="771" spans="1:91" x14ac:dyDescent="0.2">
      <c r="A771" s="2">
        <v>35467</v>
      </c>
      <c r="B771" s="5">
        <f t="shared" ref="B771:B834" si="120">IF(A771&lt;&gt;"",MONTH(A771),0)</f>
        <v>2</v>
      </c>
      <c r="C771" s="1" t="s">
        <v>51</v>
      </c>
      <c r="D771" s="14">
        <v>2.59</v>
      </c>
      <c r="E771" s="14">
        <v>2.16</v>
      </c>
      <c r="F771" s="21">
        <v>2.3650000000000002</v>
      </c>
      <c r="G771" s="7" t="s">
        <v>66</v>
      </c>
      <c r="H771" s="14">
        <v>2.34</v>
      </c>
      <c r="I771" s="14">
        <v>2.4950000000000001</v>
      </c>
      <c r="J771" s="14" t="s">
        <v>66</v>
      </c>
      <c r="K771" s="14">
        <v>2.37</v>
      </c>
      <c r="L771" s="14">
        <v>2.2650000000000001</v>
      </c>
      <c r="M771" s="14" t="s">
        <v>66</v>
      </c>
      <c r="N771" s="21">
        <v>2.395</v>
      </c>
      <c r="O771" s="14" t="s">
        <v>66</v>
      </c>
      <c r="P771" s="14">
        <v>2.375</v>
      </c>
      <c r="Q771" s="14">
        <v>2.17</v>
      </c>
      <c r="R771" s="24">
        <v>2.34</v>
      </c>
      <c r="S771" s="18">
        <v>2.76</v>
      </c>
      <c r="T771" s="18">
        <v>2.41</v>
      </c>
      <c r="U771" s="18">
        <v>2.41</v>
      </c>
      <c r="V771" s="18">
        <v>2.4500000000000002</v>
      </c>
      <c r="W771" s="18">
        <v>2.4</v>
      </c>
      <c r="X771" s="14" t="s">
        <v>66</v>
      </c>
      <c r="CM771" s="2"/>
    </row>
    <row r="772" spans="1:91" x14ac:dyDescent="0.2">
      <c r="A772" s="2">
        <v>35468</v>
      </c>
      <c r="B772" s="5">
        <f t="shared" si="120"/>
        <v>2</v>
      </c>
      <c r="C772" s="1" t="s">
        <v>45</v>
      </c>
      <c r="D772" s="14">
        <v>2.57</v>
      </c>
      <c r="E772" s="14">
        <v>2.16</v>
      </c>
      <c r="F772" s="21">
        <v>2.3650000000000002</v>
      </c>
      <c r="G772" s="7" t="s">
        <v>66</v>
      </c>
      <c r="H772" s="14">
        <v>2.2949999999999999</v>
      </c>
      <c r="I772" s="14">
        <v>2.4950000000000001</v>
      </c>
      <c r="J772" s="14" t="s">
        <v>66</v>
      </c>
      <c r="K772" s="14">
        <v>2.37</v>
      </c>
      <c r="L772" s="14">
        <v>2.2650000000000001</v>
      </c>
      <c r="M772" s="14" t="s">
        <v>66</v>
      </c>
      <c r="N772" s="21">
        <v>2.395</v>
      </c>
      <c r="O772" s="14" t="s">
        <v>66</v>
      </c>
      <c r="P772" s="14">
        <v>2.375</v>
      </c>
      <c r="Q772" s="14">
        <v>2.17</v>
      </c>
      <c r="R772" s="24">
        <v>2.34</v>
      </c>
      <c r="S772" s="18">
        <v>2.645</v>
      </c>
      <c r="T772" s="18">
        <v>2.41</v>
      </c>
      <c r="U772" s="18">
        <v>2.41</v>
      </c>
      <c r="V772" s="18">
        <v>2.4500000000000002</v>
      </c>
      <c r="W772" s="18">
        <v>2.4</v>
      </c>
      <c r="X772" s="14" t="s">
        <v>66</v>
      </c>
      <c r="CM772" s="2"/>
    </row>
    <row r="773" spans="1:91" x14ac:dyDescent="0.2">
      <c r="A773" s="2">
        <v>35469</v>
      </c>
      <c r="B773" s="5">
        <f t="shared" si="120"/>
        <v>2</v>
      </c>
      <c r="C773" s="1" t="s">
        <v>46</v>
      </c>
      <c r="D773" s="14">
        <v>2.35</v>
      </c>
      <c r="E773" s="14">
        <v>2.1949999999999998</v>
      </c>
      <c r="F773" s="21">
        <v>2.2450000000000001</v>
      </c>
      <c r="G773" s="7" t="s">
        <v>66</v>
      </c>
      <c r="H773" s="14">
        <v>2.2650000000000001</v>
      </c>
      <c r="I773" s="14">
        <v>2.4049999999999998</v>
      </c>
      <c r="J773" s="14" t="s">
        <v>66</v>
      </c>
      <c r="K773" s="14">
        <v>2.2549999999999999</v>
      </c>
      <c r="L773" s="14">
        <v>2.1949999999999998</v>
      </c>
      <c r="M773" s="14" t="s">
        <v>66</v>
      </c>
      <c r="N773" s="21">
        <v>2.23</v>
      </c>
      <c r="O773" s="14" t="s">
        <v>66</v>
      </c>
      <c r="P773" s="14">
        <v>2.2749999999999999</v>
      </c>
      <c r="Q773" s="14">
        <v>2.02</v>
      </c>
      <c r="R773" s="24">
        <v>2.2000000000000002</v>
      </c>
      <c r="S773" s="18">
        <v>2.5499999999999998</v>
      </c>
      <c r="T773" s="18">
        <v>2.3199999999999998</v>
      </c>
      <c r="U773" s="18">
        <v>2.31</v>
      </c>
      <c r="V773" s="18">
        <v>2.4</v>
      </c>
      <c r="W773" s="18">
        <v>2.3450000000000002</v>
      </c>
      <c r="X773" s="14" t="s">
        <v>66</v>
      </c>
      <c r="CM773" s="2"/>
    </row>
    <row r="774" spans="1:91" x14ac:dyDescent="0.2">
      <c r="A774" s="2">
        <v>35470</v>
      </c>
      <c r="B774" s="5">
        <f t="shared" si="120"/>
        <v>2</v>
      </c>
      <c r="C774" s="1" t="s">
        <v>47</v>
      </c>
      <c r="D774" s="14">
        <v>2.35</v>
      </c>
      <c r="E774" s="14">
        <v>2.1949999999999998</v>
      </c>
      <c r="F774" s="21">
        <v>2.2450000000000001</v>
      </c>
      <c r="G774" s="7" t="s">
        <v>66</v>
      </c>
      <c r="H774" s="14">
        <v>2.2650000000000001</v>
      </c>
      <c r="I774" s="14">
        <v>2.4049999999999998</v>
      </c>
      <c r="J774" s="14" t="s">
        <v>66</v>
      </c>
      <c r="K774" s="14">
        <v>2.2549999999999999</v>
      </c>
      <c r="L774" s="14">
        <v>2.1949999999999998</v>
      </c>
      <c r="M774" s="14" t="s">
        <v>66</v>
      </c>
      <c r="N774" s="21">
        <v>2.23</v>
      </c>
      <c r="O774" s="14" t="s">
        <v>66</v>
      </c>
      <c r="P774" s="14">
        <v>2.2749999999999999</v>
      </c>
      <c r="Q774" s="14">
        <v>2.02</v>
      </c>
      <c r="R774" s="24">
        <v>2.2000000000000002</v>
      </c>
      <c r="S774" s="18">
        <v>2.5499999999999998</v>
      </c>
      <c r="T774" s="18">
        <v>2.3199999999999998</v>
      </c>
      <c r="U774" s="18">
        <v>2.31</v>
      </c>
      <c r="V774" s="18">
        <v>2.4</v>
      </c>
      <c r="W774" s="18">
        <v>2.3450000000000002</v>
      </c>
      <c r="X774" s="14" t="s">
        <v>66</v>
      </c>
      <c r="CM774" s="2"/>
    </row>
    <row r="775" spans="1:91" x14ac:dyDescent="0.2">
      <c r="A775" s="2">
        <v>35471</v>
      </c>
      <c r="B775" s="5">
        <f t="shared" si="120"/>
        <v>2</v>
      </c>
      <c r="C775" s="1" t="s">
        <v>48</v>
      </c>
      <c r="D775" s="14">
        <v>2.35</v>
      </c>
      <c r="E775" s="14">
        <v>1.9450000000000001</v>
      </c>
      <c r="F775" s="21">
        <v>2.355</v>
      </c>
      <c r="G775" s="7" t="s">
        <v>66</v>
      </c>
      <c r="H775" s="14">
        <v>2.3050000000000002</v>
      </c>
      <c r="I775" s="14">
        <v>2.4449999999999998</v>
      </c>
      <c r="J775" s="14" t="s">
        <v>66</v>
      </c>
      <c r="K775" s="14">
        <v>2.4049999999999998</v>
      </c>
      <c r="L775" s="14">
        <v>2.335</v>
      </c>
      <c r="M775" s="14" t="s">
        <v>66</v>
      </c>
      <c r="N775" s="21">
        <v>2.4249999999999998</v>
      </c>
      <c r="O775" s="14" t="s">
        <v>66</v>
      </c>
      <c r="P775" s="14">
        <v>2.355</v>
      </c>
      <c r="Q775" s="14">
        <v>2.165</v>
      </c>
      <c r="R775" s="24">
        <v>2.38</v>
      </c>
      <c r="S775" s="18">
        <v>2.5499999999999998</v>
      </c>
      <c r="T775" s="18">
        <v>2.38</v>
      </c>
      <c r="U775" s="18">
        <v>2.33</v>
      </c>
      <c r="V775" s="18">
        <v>2.3849999999999998</v>
      </c>
      <c r="W775" s="18">
        <v>2.3199999999999998</v>
      </c>
      <c r="X775" s="14" t="s">
        <v>66</v>
      </c>
      <c r="CM775" s="2"/>
    </row>
    <row r="776" spans="1:91" x14ac:dyDescent="0.2">
      <c r="A776" s="2">
        <v>35472</v>
      </c>
      <c r="B776" s="5">
        <f t="shared" si="120"/>
        <v>2</v>
      </c>
      <c r="C776" s="1" t="s">
        <v>49</v>
      </c>
      <c r="D776" s="14">
        <v>2.355</v>
      </c>
      <c r="E776" s="14">
        <v>2.0049999999999999</v>
      </c>
      <c r="F776" s="21">
        <v>2.2749999999999999</v>
      </c>
      <c r="G776" s="7" t="s">
        <v>66</v>
      </c>
      <c r="H776" s="14">
        <v>2.27</v>
      </c>
      <c r="I776" s="14">
        <v>2.33</v>
      </c>
      <c r="J776" s="14" t="s">
        <v>66</v>
      </c>
      <c r="K776" s="14">
        <v>2.2349999999999999</v>
      </c>
      <c r="L776" s="14">
        <v>2.17</v>
      </c>
      <c r="M776" s="14" t="s">
        <v>66</v>
      </c>
      <c r="N776" s="21">
        <v>2.2949999999999999</v>
      </c>
      <c r="O776" s="14" t="s">
        <v>66</v>
      </c>
      <c r="P776" s="14">
        <v>2.2999999999999998</v>
      </c>
      <c r="Q776" s="14">
        <v>1.9350000000000001</v>
      </c>
      <c r="R776" s="24">
        <v>2.2650000000000001</v>
      </c>
      <c r="S776" s="18">
        <v>2.4950000000000001</v>
      </c>
      <c r="T776" s="18">
        <v>2.29</v>
      </c>
      <c r="U776" s="18">
        <v>2.31</v>
      </c>
      <c r="V776" s="18">
        <v>2.42</v>
      </c>
      <c r="W776" s="18">
        <v>2.3199999999999998</v>
      </c>
      <c r="X776" s="14" t="s">
        <v>66</v>
      </c>
      <c r="CM776" s="2"/>
    </row>
    <row r="777" spans="1:91" x14ac:dyDescent="0.2">
      <c r="A777" s="2">
        <v>35473</v>
      </c>
      <c r="B777" s="5">
        <f t="shared" si="120"/>
        <v>2</v>
      </c>
      <c r="C777" s="1" t="s">
        <v>50</v>
      </c>
      <c r="D777" s="14">
        <v>2.27</v>
      </c>
      <c r="E777" s="14">
        <v>1.905</v>
      </c>
      <c r="F777" s="21">
        <v>2.27</v>
      </c>
      <c r="G777" s="7" t="s">
        <v>66</v>
      </c>
      <c r="H777" s="14">
        <v>2.2999999999999998</v>
      </c>
      <c r="I777" s="14">
        <v>2.41</v>
      </c>
      <c r="J777" s="14" t="s">
        <v>66</v>
      </c>
      <c r="K777" s="14">
        <v>2.2200000000000002</v>
      </c>
      <c r="L777" s="14">
        <v>2.06</v>
      </c>
      <c r="M777" s="14" t="s">
        <v>66</v>
      </c>
      <c r="N777" s="21">
        <v>2.31</v>
      </c>
      <c r="O777" s="14" t="s">
        <v>66</v>
      </c>
      <c r="P777" s="14">
        <v>2.375</v>
      </c>
      <c r="Q777" s="14">
        <v>1.75</v>
      </c>
      <c r="R777" s="24">
        <v>2.2050000000000001</v>
      </c>
      <c r="S777" s="18">
        <v>2.4300000000000002</v>
      </c>
      <c r="T777" s="18">
        <v>2.36</v>
      </c>
      <c r="U777" s="18">
        <v>2.3250000000000002</v>
      </c>
      <c r="V777" s="18">
        <v>2.3849999999999998</v>
      </c>
      <c r="W777" s="18">
        <v>2.3050000000000002</v>
      </c>
      <c r="X777" s="14" t="s">
        <v>66</v>
      </c>
      <c r="CM777" s="2"/>
    </row>
    <row r="778" spans="1:91" x14ac:dyDescent="0.2">
      <c r="A778" s="2">
        <v>35474</v>
      </c>
      <c r="B778" s="5">
        <f t="shared" si="120"/>
        <v>2</v>
      </c>
      <c r="C778" s="1" t="s">
        <v>51</v>
      </c>
      <c r="D778" s="14">
        <v>1.86</v>
      </c>
      <c r="E778" s="14">
        <v>1.645</v>
      </c>
      <c r="F778" s="21">
        <v>2.12</v>
      </c>
      <c r="G778" s="7" t="s">
        <v>66</v>
      </c>
      <c r="H778" s="14">
        <v>2.29</v>
      </c>
      <c r="I778" s="14">
        <v>2.23</v>
      </c>
      <c r="J778" s="14" t="s">
        <v>66</v>
      </c>
      <c r="K778" s="14">
        <v>2.21</v>
      </c>
      <c r="L778" s="14">
        <v>1.7549999999999999</v>
      </c>
      <c r="M778" s="14" t="s">
        <v>66</v>
      </c>
      <c r="N778" s="21">
        <v>2.0550000000000002</v>
      </c>
      <c r="O778" s="14" t="s">
        <v>66</v>
      </c>
      <c r="P778" s="14">
        <v>2.14</v>
      </c>
      <c r="Q778" s="14">
        <v>1.5249999999999999</v>
      </c>
      <c r="R778" s="24">
        <v>2.15</v>
      </c>
      <c r="S778" s="18">
        <v>2.4700000000000002</v>
      </c>
      <c r="T778" s="18">
        <v>2.1850000000000001</v>
      </c>
      <c r="U778" s="18">
        <v>2.09</v>
      </c>
      <c r="V778" s="18">
        <v>2.1150000000000002</v>
      </c>
      <c r="W778" s="18">
        <v>2.0499999999999998</v>
      </c>
      <c r="X778" s="14" t="s">
        <v>66</v>
      </c>
      <c r="CM778" s="2"/>
    </row>
    <row r="779" spans="1:91" x14ac:dyDescent="0.2">
      <c r="A779" s="2">
        <v>35475</v>
      </c>
      <c r="B779" s="5">
        <f t="shared" si="120"/>
        <v>2</v>
      </c>
      <c r="C779" s="1" t="s">
        <v>45</v>
      </c>
      <c r="D779" s="14">
        <v>1.595</v>
      </c>
      <c r="E779" s="14">
        <v>1.645</v>
      </c>
      <c r="F779" s="21">
        <v>2.12</v>
      </c>
      <c r="G779" s="7" t="s">
        <v>66</v>
      </c>
      <c r="H779" s="14">
        <v>2.0350000000000001</v>
      </c>
      <c r="I779" s="14">
        <v>2.23</v>
      </c>
      <c r="J779" s="14" t="s">
        <v>66</v>
      </c>
      <c r="K779" s="14">
        <v>2.21</v>
      </c>
      <c r="L779" s="14">
        <v>1.7549999999999999</v>
      </c>
      <c r="M779" s="14" t="s">
        <v>66</v>
      </c>
      <c r="N779" s="21">
        <v>2.0550000000000002</v>
      </c>
      <c r="O779" s="14" t="s">
        <v>66</v>
      </c>
      <c r="P779" s="14">
        <v>2.14</v>
      </c>
      <c r="Q779" s="14">
        <v>1.5249999999999999</v>
      </c>
      <c r="R779" s="24">
        <v>2.15</v>
      </c>
      <c r="S779" s="18">
        <v>2.2650000000000001</v>
      </c>
      <c r="T779" s="18">
        <v>2.1850000000000001</v>
      </c>
      <c r="U779" s="18">
        <v>2.09</v>
      </c>
      <c r="V779" s="18">
        <v>2.1150000000000002</v>
      </c>
      <c r="W779" s="18">
        <v>2.0499999999999998</v>
      </c>
      <c r="X779" s="14" t="s">
        <v>66</v>
      </c>
      <c r="CM779" s="2"/>
    </row>
    <row r="780" spans="1:91" x14ac:dyDescent="0.2">
      <c r="A780" s="2">
        <v>35476</v>
      </c>
      <c r="B780" s="5">
        <f t="shared" si="120"/>
        <v>2</v>
      </c>
      <c r="C780" s="1" t="s">
        <v>46</v>
      </c>
      <c r="D780" s="14">
        <v>1.4450000000000001</v>
      </c>
      <c r="E780" s="14">
        <v>1.4550000000000001</v>
      </c>
      <c r="F780" s="21">
        <v>1.7849999999999999</v>
      </c>
      <c r="G780" s="7" t="s">
        <v>66</v>
      </c>
      <c r="H780" s="14">
        <v>1.83</v>
      </c>
      <c r="I780" s="14">
        <v>2.14</v>
      </c>
      <c r="J780" s="14" t="s">
        <v>66</v>
      </c>
      <c r="K780" s="14">
        <v>1.92</v>
      </c>
      <c r="L780" s="14">
        <v>1.635</v>
      </c>
      <c r="M780" s="14" t="s">
        <v>66</v>
      </c>
      <c r="N780" s="21">
        <v>1.82</v>
      </c>
      <c r="O780" s="14" t="s">
        <v>66</v>
      </c>
      <c r="P780" s="14">
        <v>1.9350000000000001</v>
      </c>
      <c r="Q780" s="14">
        <v>1.36</v>
      </c>
      <c r="R780" s="24">
        <v>1.95</v>
      </c>
      <c r="S780" s="18">
        <v>2.14</v>
      </c>
      <c r="T780" s="18">
        <v>2.02</v>
      </c>
      <c r="U780" s="18">
        <v>1.89</v>
      </c>
      <c r="V780" s="18">
        <v>1.93</v>
      </c>
      <c r="W780" s="18">
        <v>1.9</v>
      </c>
      <c r="X780" s="14" t="s">
        <v>66</v>
      </c>
      <c r="CM780" s="2"/>
    </row>
    <row r="781" spans="1:91" x14ac:dyDescent="0.2">
      <c r="A781" s="2">
        <v>35477</v>
      </c>
      <c r="B781" s="5">
        <f t="shared" si="120"/>
        <v>2</v>
      </c>
      <c r="C781" s="1" t="s">
        <v>47</v>
      </c>
      <c r="D781" s="14">
        <v>1.4450000000000001</v>
      </c>
      <c r="E781" s="14">
        <v>1.4550000000000001</v>
      </c>
      <c r="F781" s="21">
        <v>1.7849999999999999</v>
      </c>
      <c r="G781" s="7" t="s">
        <v>66</v>
      </c>
      <c r="H781" s="14">
        <v>1.83</v>
      </c>
      <c r="I781" s="14">
        <v>2.14</v>
      </c>
      <c r="J781" s="14" t="s">
        <v>66</v>
      </c>
      <c r="K781" s="14">
        <v>1.92</v>
      </c>
      <c r="L781" s="14">
        <v>1.635</v>
      </c>
      <c r="M781" s="14" t="s">
        <v>66</v>
      </c>
      <c r="N781" s="21">
        <v>1.82</v>
      </c>
      <c r="O781" s="14" t="s">
        <v>66</v>
      </c>
      <c r="P781" s="14">
        <v>1.9350000000000001</v>
      </c>
      <c r="Q781" s="14">
        <v>1.36</v>
      </c>
      <c r="R781" s="24">
        <v>1.95</v>
      </c>
      <c r="S781" s="18">
        <v>2.14</v>
      </c>
      <c r="T781" s="18">
        <v>2.02</v>
      </c>
      <c r="U781" s="18">
        <v>1.89</v>
      </c>
      <c r="V781" s="18">
        <v>1.93</v>
      </c>
      <c r="W781" s="18">
        <v>1.9</v>
      </c>
      <c r="X781" s="14" t="s">
        <v>66</v>
      </c>
      <c r="CM781" s="2"/>
    </row>
    <row r="782" spans="1:91" x14ac:dyDescent="0.2">
      <c r="A782" s="2">
        <v>35478</v>
      </c>
      <c r="B782" s="5">
        <f t="shared" si="120"/>
        <v>2</v>
      </c>
      <c r="C782" s="1" t="s">
        <v>48</v>
      </c>
      <c r="D782" s="14">
        <v>1.4450000000000001</v>
      </c>
      <c r="E782" s="14" t="s">
        <v>66</v>
      </c>
      <c r="F782" s="21" t="s">
        <v>66</v>
      </c>
      <c r="G782" s="7" t="s">
        <v>66</v>
      </c>
      <c r="H782" s="14" t="s">
        <v>66</v>
      </c>
      <c r="I782" s="14" t="s">
        <v>66</v>
      </c>
      <c r="J782" s="14" t="s">
        <v>66</v>
      </c>
      <c r="K782" s="14" t="s">
        <v>66</v>
      </c>
      <c r="L782" s="14" t="s">
        <v>66</v>
      </c>
      <c r="M782" s="14" t="s">
        <v>66</v>
      </c>
      <c r="N782" s="21" t="s">
        <v>66</v>
      </c>
      <c r="O782" s="14" t="s">
        <v>66</v>
      </c>
      <c r="P782" s="14" t="s">
        <v>66</v>
      </c>
      <c r="Q782" s="14" t="s">
        <v>66</v>
      </c>
      <c r="R782" s="24" t="s">
        <v>66</v>
      </c>
      <c r="S782" s="18">
        <v>2.14</v>
      </c>
      <c r="T782" s="18" t="s">
        <v>66</v>
      </c>
      <c r="U782" s="18" t="s">
        <v>66</v>
      </c>
      <c r="V782" s="18" t="s">
        <v>66</v>
      </c>
      <c r="W782" s="18" t="s">
        <v>66</v>
      </c>
      <c r="X782" s="14" t="s">
        <v>66</v>
      </c>
      <c r="CM782" s="2"/>
    </row>
    <row r="783" spans="1:91" x14ac:dyDescent="0.2">
      <c r="A783" s="2">
        <v>35479</v>
      </c>
      <c r="B783" s="5">
        <f t="shared" si="120"/>
        <v>2</v>
      </c>
      <c r="C783" s="1" t="s">
        <v>49</v>
      </c>
      <c r="D783" s="14">
        <v>1.4450000000000001</v>
      </c>
      <c r="E783" s="14">
        <v>1.365</v>
      </c>
      <c r="F783" s="21">
        <v>1.585</v>
      </c>
      <c r="G783" s="7" t="s">
        <v>66</v>
      </c>
      <c r="H783" s="14">
        <v>1.61</v>
      </c>
      <c r="I783" s="14">
        <v>1.825</v>
      </c>
      <c r="J783" s="14" t="s">
        <v>66</v>
      </c>
      <c r="K783" s="14">
        <v>1.595</v>
      </c>
      <c r="L783" s="14">
        <v>1.4550000000000001</v>
      </c>
      <c r="M783" s="14" t="s">
        <v>66</v>
      </c>
      <c r="N783" s="21">
        <v>1.645</v>
      </c>
      <c r="O783" s="14" t="s">
        <v>66</v>
      </c>
      <c r="P783" s="14">
        <v>1.655</v>
      </c>
      <c r="Q783" s="14">
        <v>1.325</v>
      </c>
      <c r="R783" s="24">
        <v>1.575</v>
      </c>
      <c r="S783" s="18">
        <v>2.14</v>
      </c>
      <c r="T783" s="18">
        <v>1.7350000000000001</v>
      </c>
      <c r="U783" s="18">
        <v>1.635</v>
      </c>
      <c r="V783" s="18">
        <v>1.67</v>
      </c>
      <c r="W783" s="18">
        <v>1.625</v>
      </c>
      <c r="X783" s="14" t="s">
        <v>66</v>
      </c>
      <c r="CM783" s="2"/>
    </row>
    <row r="784" spans="1:91" x14ac:dyDescent="0.2">
      <c r="A784" s="2">
        <v>35480</v>
      </c>
      <c r="B784" s="5">
        <f t="shared" si="120"/>
        <v>2</v>
      </c>
      <c r="C784" s="1" t="s">
        <v>50</v>
      </c>
      <c r="D784" s="14">
        <v>1.46</v>
      </c>
      <c r="E784" s="14">
        <v>1.2949999999999999</v>
      </c>
      <c r="F784" s="21">
        <v>1.5649999999999999</v>
      </c>
      <c r="G784" s="7" t="s">
        <v>66</v>
      </c>
      <c r="H784" s="14">
        <v>1.675</v>
      </c>
      <c r="I784" s="14">
        <v>1.94</v>
      </c>
      <c r="J784" s="14" t="s">
        <v>66</v>
      </c>
      <c r="K784" s="14">
        <v>1.575</v>
      </c>
      <c r="L784" s="14">
        <v>1.405</v>
      </c>
      <c r="M784" s="14" t="s">
        <v>66</v>
      </c>
      <c r="N784" s="21">
        <v>1.635</v>
      </c>
      <c r="O784" s="14" t="s">
        <v>66</v>
      </c>
      <c r="P784" s="14">
        <v>1.74</v>
      </c>
      <c r="Q784" s="14">
        <v>1.31</v>
      </c>
      <c r="R784" s="24">
        <v>1.605</v>
      </c>
      <c r="S784" s="18">
        <v>1.855</v>
      </c>
      <c r="T784" s="18">
        <v>1.83</v>
      </c>
      <c r="U784" s="18">
        <v>1.7549999999999999</v>
      </c>
      <c r="V784" s="18">
        <v>1.74</v>
      </c>
      <c r="W784" s="18">
        <v>1.73</v>
      </c>
      <c r="X784" s="14" t="s">
        <v>66</v>
      </c>
      <c r="CM784" s="2"/>
    </row>
    <row r="785" spans="1:91" x14ac:dyDescent="0.2">
      <c r="A785" s="2">
        <v>35481</v>
      </c>
      <c r="B785" s="5">
        <f t="shared" si="120"/>
        <v>2</v>
      </c>
      <c r="C785" s="1" t="s">
        <v>51</v>
      </c>
      <c r="D785" s="14">
        <v>1.4850000000000001</v>
      </c>
      <c r="E785" s="14">
        <v>1.2250000000000001</v>
      </c>
      <c r="F785" s="21">
        <v>1.625</v>
      </c>
      <c r="G785" s="7" t="s">
        <v>66</v>
      </c>
      <c r="H785" s="14">
        <v>1.655</v>
      </c>
      <c r="I785" s="14">
        <v>1.915</v>
      </c>
      <c r="J785" s="14" t="s">
        <v>66</v>
      </c>
      <c r="K785" s="14">
        <v>1.595</v>
      </c>
      <c r="L785" s="14">
        <v>1.375</v>
      </c>
      <c r="M785" s="14" t="s">
        <v>66</v>
      </c>
      <c r="N785" s="21">
        <v>1.655</v>
      </c>
      <c r="O785" s="14" t="s">
        <v>66</v>
      </c>
      <c r="P785" s="14">
        <v>1.72</v>
      </c>
      <c r="Q785" s="14">
        <v>1.2350000000000001</v>
      </c>
      <c r="R785" s="24">
        <v>1.585</v>
      </c>
      <c r="S785" s="18">
        <v>1.98</v>
      </c>
      <c r="T785" s="18">
        <v>1.8049999999999999</v>
      </c>
      <c r="U785" s="18">
        <v>1.73</v>
      </c>
      <c r="V785" s="18">
        <v>1.7350000000000001</v>
      </c>
      <c r="W785" s="18">
        <v>1.71</v>
      </c>
      <c r="X785" s="14" t="s">
        <v>66</v>
      </c>
      <c r="CM785" s="2"/>
    </row>
    <row r="786" spans="1:91" x14ac:dyDescent="0.2">
      <c r="A786" s="2">
        <v>35482</v>
      </c>
      <c r="B786" s="5">
        <f t="shared" si="120"/>
        <v>2</v>
      </c>
      <c r="C786" s="1" t="s">
        <v>45</v>
      </c>
      <c r="D786" s="14">
        <v>1.405</v>
      </c>
      <c r="E786" s="14">
        <v>1.115</v>
      </c>
      <c r="F786" s="21">
        <v>1.575</v>
      </c>
      <c r="G786" s="7" t="s">
        <v>66</v>
      </c>
      <c r="H786" s="14">
        <v>1.73</v>
      </c>
      <c r="I786" s="14">
        <v>1.905</v>
      </c>
      <c r="J786" s="14" t="s">
        <v>66</v>
      </c>
      <c r="K786" s="14">
        <v>1.52</v>
      </c>
      <c r="L786" s="14">
        <v>1.2450000000000001</v>
      </c>
      <c r="M786" s="14" t="s">
        <v>66</v>
      </c>
      <c r="N786" s="21">
        <v>1.57</v>
      </c>
      <c r="O786" s="14" t="s">
        <v>66</v>
      </c>
      <c r="P786" s="14">
        <v>1.7450000000000001</v>
      </c>
      <c r="Q786" s="14">
        <v>1.135</v>
      </c>
      <c r="R786" s="24">
        <v>1.5449999999999999</v>
      </c>
      <c r="S786" s="18">
        <v>1.9350000000000001</v>
      </c>
      <c r="T786" s="18">
        <v>1.82</v>
      </c>
      <c r="U786" s="18">
        <v>1.75</v>
      </c>
      <c r="V786" s="18">
        <v>1.76</v>
      </c>
      <c r="W786" s="18">
        <v>1.7150000000000001</v>
      </c>
      <c r="X786" s="14" t="s">
        <v>66</v>
      </c>
      <c r="CM786" s="2"/>
    </row>
    <row r="787" spans="1:91" x14ac:dyDescent="0.2">
      <c r="A787" s="2">
        <v>35483</v>
      </c>
      <c r="B787" s="5">
        <f t="shared" si="120"/>
        <v>2</v>
      </c>
      <c r="C787" s="1" t="s">
        <v>46</v>
      </c>
      <c r="D787" s="14">
        <v>1.3</v>
      </c>
      <c r="E787" s="14">
        <v>1.115</v>
      </c>
      <c r="F787" s="21">
        <v>1.575</v>
      </c>
      <c r="G787" s="7" t="s">
        <v>66</v>
      </c>
      <c r="H787" s="14">
        <v>1.73</v>
      </c>
      <c r="I787" s="14">
        <v>1.905</v>
      </c>
      <c r="J787" s="14" t="s">
        <v>66</v>
      </c>
      <c r="K787" s="14">
        <v>1.52</v>
      </c>
      <c r="L787" s="14">
        <v>1.2450000000000001</v>
      </c>
      <c r="M787" s="14" t="s">
        <v>66</v>
      </c>
      <c r="N787" s="21">
        <v>1.57</v>
      </c>
      <c r="O787" s="14" t="s">
        <v>66</v>
      </c>
      <c r="P787" s="14">
        <v>1.7450000000000001</v>
      </c>
      <c r="Q787" s="14">
        <v>1.135</v>
      </c>
      <c r="R787" s="24">
        <v>1.5449999999999999</v>
      </c>
      <c r="S787" s="18">
        <v>1.9350000000000001</v>
      </c>
      <c r="T787" s="18">
        <v>1.82</v>
      </c>
      <c r="U787" s="18">
        <v>1.75</v>
      </c>
      <c r="V787" s="18">
        <v>1.76</v>
      </c>
      <c r="W787" s="18">
        <v>1.7150000000000001</v>
      </c>
      <c r="X787" s="14" t="s">
        <v>66</v>
      </c>
      <c r="CM787" s="2"/>
    </row>
    <row r="788" spans="1:91" x14ac:dyDescent="0.2">
      <c r="A788" s="2">
        <v>35484</v>
      </c>
      <c r="B788" s="5">
        <f t="shared" si="120"/>
        <v>2</v>
      </c>
      <c r="C788" s="1" t="s">
        <v>47</v>
      </c>
      <c r="D788" s="14">
        <v>1.3</v>
      </c>
      <c r="E788" s="14">
        <v>1.115</v>
      </c>
      <c r="F788" s="21">
        <v>1.575</v>
      </c>
      <c r="G788" s="7" t="s">
        <v>66</v>
      </c>
      <c r="H788" s="14">
        <v>1.73</v>
      </c>
      <c r="I788" s="14">
        <v>1.905</v>
      </c>
      <c r="J788" s="14" t="s">
        <v>66</v>
      </c>
      <c r="K788" s="14">
        <v>1.52</v>
      </c>
      <c r="L788" s="14">
        <v>1.2450000000000001</v>
      </c>
      <c r="M788" s="14" t="s">
        <v>66</v>
      </c>
      <c r="N788" s="21">
        <v>1.57</v>
      </c>
      <c r="O788" s="14" t="s">
        <v>66</v>
      </c>
      <c r="P788" s="14">
        <v>1.7450000000000001</v>
      </c>
      <c r="Q788" s="14">
        <v>1.135</v>
      </c>
      <c r="R788" s="24">
        <v>1.5449999999999999</v>
      </c>
      <c r="S788" s="18">
        <v>1.9350000000000001</v>
      </c>
      <c r="T788" s="18">
        <v>1.82</v>
      </c>
      <c r="U788" s="18">
        <v>1.75</v>
      </c>
      <c r="V788" s="18">
        <v>1.76</v>
      </c>
      <c r="W788" s="18">
        <v>1.7150000000000001</v>
      </c>
      <c r="X788" s="14" t="s">
        <v>66</v>
      </c>
      <c r="CM788" s="2"/>
    </row>
    <row r="789" spans="1:91" x14ac:dyDescent="0.2">
      <c r="A789" s="2">
        <v>35485</v>
      </c>
      <c r="B789" s="5">
        <f t="shared" si="120"/>
        <v>2</v>
      </c>
      <c r="C789" s="1" t="s">
        <v>48</v>
      </c>
      <c r="D789" s="14">
        <v>1.3</v>
      </c>
      <c r="E789" s="14">
        <v>1.095</v>
      </c>
      <c r="F789" s="21">
        <v>1.625</v>
      </c>
      <c r="G789" s="7" t="s">
        <v>66</v>
      </c>
      <c r="H789" s="14">
        <v>1.76</v>
      </c>
      <c r="I789" s="14">
        <v>1.91</v>
      </c>
      <c r="J789" s="14" t="s">
        <v>66</v>
      </c>
      <c r="K789" s="14">
        <v>1.58</v>
      </c>
      <c r="L789" s="14">
        <v>1.29</v>
      </c>
      <c r="M789" s="14" t="s">
        <v>66</v>
      </c>
      <c r="N789" s="21">
        <v>1.635</v>
      </c>
      <c r="O789" s="14" t="s">
        <v>66</v>
      </c>
      <c r="P789" s="14">
        <v>1.8</v>
      </c>
      <c r="Q789" s="14">
        <v>1.2250000000000001</v>
      </c>
      <c r="R789" s="24">
        <v>1.62</v>
      </c>
      <c r="S789" s="18">
        <v>1.9350000000000001</v>
      </c>
      <c r="T789" s="18">
        <v>1.845</v>
      </c>
      <c r="U789" s="18">
        <v>1.7649999999999999</v>
      </c>
      <c r="V789" s="18">
        <v>1.7649999999999999</v>
      </c>
      <c r="W789" s="18">
        <v>1.74</v>
      </c>
      <c r="X789" s="14" t="s">
        <v>66</v>
      </c>
      <c r="CM789" s="2"/>
    </row>
    <row r="790" spans="1:91" x14ac:dyDescent="0.2">
      <c r="A790" s="2">
        <v>35486</v>
      </c>
      <c r="B790" s="5">
        <f t="shared" si="120"/>
        <v>2</v>
      </c>
      <c r="C790" s="1" t="s">
        <v>49</v>
      </c>
      <c r="D790" s="14">
        <v>1.4</v>
      </c>
      <c r="E790" s="14">
        <v>1.075</v>
      </c>
      <c r="F790" s="21">
        <v>1.655</v>
      </c>
      <c r="G790" s="7" t="s">
        <v>66</v>
      </c>
      <c r="H790" s="14">
        <v>1.76</v>
      </c>
      <c r="I790" s="14">
        <v>1.82</v>
      </c>
      <c r="J790" s="14" t="s">
        <v>66</v>
      </c>
      <c r="K790" s="14">
        <v>1.59</v>
      </c>
      <c r="L790" s="14">
        <v>1.34</v>
      </c>
      <c r="M790" s="14" t="s">
        <v>66</v>
      </c>
      <c r="N790" s="21">
        <v>1.635</v>
      </c>
      <c r="O790" s="14" t="s">
        <v>66</v>
      </c>
      <c r="P790" s="14">
        <v>1.79</v>
      </c>
      <c r="Q790" s="14">
        <v>1.1950000000000001</v>
      </c>
      <c r="R790" s="24">
        <v>1.625</v>
      </c>
      <c r="S790" s="18">
        <v>1.9450000000000001</v>
      </c>
      <c r="T790" s="18">
        <v>1.78</v>
      </c>
      <c r="U790" s="18">
        <v>1.72</v>
      </c>
      <c r="V790" s="18">
        <v>1.7749999999999999</v>
      </c>
      <c r="W790" s="18">
        <v>1.7150000000000001</v>
      </c>
      <c r="X790" s="14" t="s">
        <v>66</v>
      </c>
      <c r="CM790" s="2"/>
    </row>
    <row r="791" spans="1:91" x14ac:dyDescent="0.2">
      <c r="A791" s="2">
        <v>35487</v>
      </c>
      <c r="B791" s="5">
        <f t="shared" si="120"/>
        <v>2</v>
      </c>
      <c r="C791" s="1" t="s">
        <v>50</v>
      </c>
      <c r="D791" s="14">
        <v>1.385</v>
      </c>
      <c r="E791" s="14">
        <v>1.1000000000000001</v>
      </c>
      <c r="F791" s="21">
        <v>1.69</v>
      </c>
      <c r="G791" s="7" t="s">
        <v>66</v>
      </c>
      <c r="H791" s="14">
        <v>1.8149999999999999</v>
      </c>
      <c r="I791" s="14">
        <v>1.86</v>
      </c>
      <c r="J791" s="14" t="s">
        <v>66</v>
      </c>
      <c r="K791" s="14">
        <v>1.625</v>
      </c>
      <c r="L791" s="14">
        <v>1.39</v>
      </c>
      <c r="M791" s="14" t="s">
        <v>66</v>
      </c>
      <c r="N791" s="21">
        <v>1.75</v>
      </c>
      <c r="O791" s="14" t="s">
        <v>66</v>
      </c>
      <c r="P791" s="14">
        <v>1.83</v>
      </c>
      <c r="Q791" s="14">
        <v>1.2350000000000001</v>
      </c>
      <c r="R791" s="24">
        <v>1.635</v>
      </c>
      <c r="S791" s="18">
        <v>1.86</v>
      </c>
      <c r="T791" s="18">
        <v>1.84</v>
      </c>
      <c r="U791" s="18">
        <v>1.78</v>
      </c>
      <c r="V791" s="18">
        <v>1.81</v>
      </c>
      <c r="W791" s="18">
        <v>1.7549999999999999</v>
      </c>
      <c r="X791" s="14" t="s">
        <v>66</v>
      </c>
      <c r="CM791" s="2"/>
    </row>
    <row r="792" spans="1:91" x14ac:dyDescent="0.2">
      <c r="A792" s="2">
        <v>35488</v>
      </c>
      <c r="B792" s="5">
        <f t="shared" si="120"/>
        <v>2</v>
      </c>
      <c r="C792" s="1" t="s">
        <v>51</v>
      </c>
      <c r="D792" s="14">
        <v>1.5349999999999999</v>
      </c>
      <c r="E792" s="14">
        <v>1.2849999999999999</v>
      </c>
      <c r="F792" s="21">
        <v>1.64</v>
      </c>
      <c r="G792" s="7" t="s">
        <v>66</v>
      </c>
      <c r="H792" s="14">
        <v>1.67</v>
      </c>
      <c r="I792" s="14">
        <v>1.86</v>
      </c>
      <c r="J792" s="14" t="s">
        <v>66</v>
      </c>
      <c r="K792" s="14">
        <v>1.6</v>
      </c>
      <c r="L792" s="14">
        <v>1.38</v>
      </c>
      <c r="M792" s="14" t="s">
        <v>66</v>
      </c>
      <c r="N792" s="21">
        <v>1.75</v>
      </c>
      <c r="O792" s="14" t="s">
        <v>66</v>
      </c>
      <c r="P792" s="14">
        <v>1.8149999999999999</v>
      </c>
      <c r="Q792" s="14">
        <v>1.34</v>
      </c>
      <c r="R792" s="24">
        <v>1.635</v>
      </c>
      <c r="S792" s="18">
        <v>1.94</v>
      </c>
      <c r="T792" s="18">
        <v>1.82</v>
      </c>
      <c r="U792" s="18">
        <v>1.7350000000000001</v>
      </c>
      <c r="V792" s="18">
        <v>1.7649999999999999</v>
      </c>
      <c r="W792" s="18">
        <v>1.71</v>
      </c>
      <c r="X792" s="14" t="s">
        <v>66</v>
      </c>
      <c r="CM792" s="2"/>
    </row>
    <row r="793" spans="1:91" x14ac:dyDescent="0.2">
      <c r="A793" s="2">
        <v>35489</v>
      </c>
      <c r="B793" s="5">
        <f t="shared" si="120"/>
        <v>2</v>
      </c>
      <c r="C793" s="1" t="s">
        <v>45</v>
      </c>
      <c r="D793" s="14">
        <v>1.5349999999999999</v>
      </c>
      <c r="E793" s="14">
        <v>1.2849999999999999</v>
      </c>
      <c r="F793" s="21">
        <v>1.64</v>
      </c>
      <c r="G793" s="7" t="s">
        <v>66</v>
      </c>
      <c r="H793" s="14">
        <v>1.79</v>
      </c>
      <c r="I793" s="14">
        <v>1.86</v>
      </c>
      <c r="J793" s="14" t="s">
        <v>66</v>
      </c>
      <c r="K793" s="14">
        <v>1.6</v>
      </c>
      <c r="L793" s="14">
        <v>1.38</v>
      </c>
      <c r="M793" s="14" t="s">
        <v>66</v>
      </c>
      <c r="N793" s="21">
        <v>1.75</v>
      </c>
      <c r="O793" s="14" t="s">
        <v>66</v>
      </c>
      <c r="P793" s="14">
        <v>1.8149999999999999</v>
      </c>
      <c r="Q793" s="14">
        <v>1.34</v>
      </c>
      <c r="R793" s="24">
        <v>1.635</v>
      </c>
      <c r="S793" s="18">
        <v>1.895</v>
      </c>
      <c r="T793" s="18">
        <v>1.82</v>
      </c>
      <c r="U793" s="18">
        <v>1.7350000000000001</v>
      </c>
      <c r="V793" s="18">
        <v>1.7649999999999999</v>
      </c>
      <c r="W793" s="18">
        <v>1.71</v>
      </c>
      <c r="X793" s="14" t="s">
        <v>66</v>
      </c>
      <c r="CM793" s="2"/>
    </row>
    <row r="794" spans="1:91" x14ac:dyDescent="0.2">
      <c r="A794" s="2">
        <v>35490</v>
      </c>
      <c r="B794" s="5">
        <f t="shared" si="120"/>
        <v>3</v>
      </c>
      <c r="C794" s="1" t="s">
        <v>46</v>
      </c>
      <c r="D794" s="14">
        <v>1.65</v>
      </c>
      <c r="E794" s="14">
        <v>1.2350000000000001</v>
      </c>
      <c r="F794" s="21">
        <v>1.4</v>
      </c>
      <c r="G794" s="7" t="s">
        <v>66</v>
      </c>
      <c r="H794" s="14">
        <v>1.615</v>
      </c>
      <c r="I794" s="14">
        <v>1.7749999999999999</v>
      </c>
      <c r="J794" s="14" t="s">
        <v>66</v>
      </c>
      <c r="K794" s="14">
        <v>1.4550000000000001</v>
      </c>
      <c r="L794" s="14">
        <v>1.26</v>
      </c>
      <c r="M794" s="14" t="s">
        <v>66</v>
      </c>
      <c r="N794" s="21">
        <v>1.39</v>
      </c>
      <c r="O794" s="14" t="s">
        <v>66</v>
      </c>
      <c r="P794" s="14">
        <v>1.62</v>
      </c>
      <c r="Q794" s="14">
        <v>1.19</v>
      </c>
      <c r="R794" s="24">
        <v>1.4550000000000001</v>
      </c>
      <c r="S794" s="18">
        <v>1.865</v>
      </c>
      <c r="T794" s="18">
        <v>1.71</v>
      </c>
      <c r="U794" s="18">
        <v>1.6</v>
      </c>
      <c r="V794" s="18">
        <v>1.6850000000000001</v>
      </c>
      <c r="W794" s="18">
        <v>1.64</v>
      </c>
      <c r="X794" s="14" t="s">
        <v>66</v>
      </c>
      <c r="CM794" s="2"/>
    </row>
    <row r="795" spans="1:91" x14ac:dyDescent="0.2">
      <c r="A795" s="2">
        <v>35491</v>
      </c>
      <c r="B795" s="5">
        <f t="shared" si="120"/>
        <v>3</v>
      </c>
      <c r="C795" s="1" t="s">
        <v>47</v>
      </c>
      <c r="D795" s="14">
        <v>1.65</v>
      </c>
      <c r="E795" s="14">
        <v>1.2350000000000001</v>
      </c>
      <c r="F795" s="21">
        <v>1.4</v>
      </c>
      <c r="G795" s="7" t="s">
        <v>66</v>
      </c>
      <c r="H795" s="14">
        <v>1.615</v>
      </c>
      <c r="I795" s="14">
        <v>1.7749999999999999</v>
      </c>
      <c r="J795" s="14" t="s">
        <v>66</v>
      </c>
      <c r="K795" s="14">
        <v>1.4550000000000001</v>
      </c>
      <c r="L795" s="14">
        <v>1.26</v>
      </c>
      <c r="M795" s="14" t="s">
        <v>66</v>
      </c>
      <c r="N795" s="21">
        <v>1.39</v>
      </c>
      <c r="O795" s="14" t="s">
        <v>66</v>
      </c>
      <c r="P795" s="14">
        <v>1.62</v>
      </c>
      <c r="Q795" s="14">
        <v>1.19</v>
      </c>
      <c r="R795" s="24">
        <v>1.4550000000000001</v>
      </c>
      <c r="S795" s="18">
        <v>1.865</v>
      </c>
      <c r="T795" s="18">
        <v>1.71</v>
      </c>
      <c r="U795" s="18">
        <v>1.6</v>
      </c>
      <c r="V795" s="18">
        <v>1.6850000000000001</v>
      </c>
      <c r="W795" s="18">
        <v>1.64</v>
      </c>
      <c r="X795" s="14" t="s">
        <v>66</v>
      </c>
      <c r="CM795" s="2"/>
    </row>
    <row r="796" spans="1:91" x14ac:dyDescent="0.2">
      <c r="A796" s="2">
        <v>35492</v>
      </c>
      <c r="B796" s="5">
        <f t="shared" si="120"/>
        <v>3</v>
      </c>
      <c r="C796" s="1" t="s">
        <v>48</v>
      </c>
      <c r="D796" s="14">
        <v>1.65</v>
      </c>
      <c r="E796" s="14">
        <v>1.17</v>
      </c>
      <c r="F796" s="21">
        <v>1.5</v>
      </c>
      <c r="G796" s="7" t="s">
        <v>66</v>
      </c>
      <c r="H796" s="14">
        <v>1.62</v>
      </c>
      <c r="I796" s="14">
        <v>1.8</v>
      </c>
      <c r="J796" s="14" t="s">
        <v>66</v>
      </c>
      <c r="K796" s="14">
        <v>1.61</v>
      </c>
      <c r="L796" s="14">
        <v>1.29</v>
      </c>
      <c r="M796" s="14" t="s">
        <v>66</v>
      </c>
      <c r="N796" s="21">
        <v>1.57</v>
      </c>
      <c r="O796" s="14" t="s">
        <v>66</v>
      </c>
      <c r="P796" s="14">
        <v>1.68</v>
      </c>
      <c r="Q796" s="14">
        <v>1.23</v>
      </c>
      <c r="R796" s="24">
        <v>1.59</v>
      </c>
      <c r="S796" s="18">
        <v>1.865</v>
      </c>
      <c r="T796" s="18">
        <v>1.73</v>
      </c>
      <c r="U796" s="18">
        <v>1.67</v>
      </c>
      <c r="V796" s="18">
        <v>1.69</v>
      </c>
      <c r="W796" s="18">
        <v>1.66</v>
      </c>
      <c r="X796" s="14" t="s">
        <v>66</v>
      </c>
      <c r="CM796" s="2"/>
    </row>
    <row r="797" spans="1:91" x14ac:dyDescent="0.2">
      <c r="A797" s="2">
        <v>35493</v>
      </c>
      <c r="B797" s="5">
        <f t="shared" si="120"/>
        <v>3</v>
      </c>
      <c r="C797" s="1" t="s">
        <v>49</v>
      </c>
      <c r="D797" s="14">
        <v>1.38</v>
      </c>
      <c r="E797" s="14">
        <v>1.17</v>
      </c>
      <c r="F797" s="21">
        <v>1.55</v>
      </c>
      <c r="G797" s="7" t="s">
        <v>66</v>
      </c>
      <c r="H797" s="14">
        <v>1.73</v>
      </c>
      <c r="I797" s="14">
        <v>1.85</v>
      </c>
      <c r="J797" s="14" t="s">
        <v>66</v>
      </c>
      <c r="K797" s="14">
        <v>1.71</v>
      </c>
      <c r="L797" s="14">
        <v>1.35</v>
      </c>
      <c r="M797" s="14" t="s">
        <v>66</v>
      </c>
      <c r="N797" s="21">
        <v>1.63</v>
      </c>
      <c r="O797" s="14" t="s">
        <v>66</v>
      </c>
      <c r="P797" s="14">
        <v>1.77</v>
      </c>
      <c r="Q797" s="14">
        <v>1.22</v>
      </c>
      <c r="R797" s="24">
        <v>1.69</v>
      </c>
      <c r="S797" s="18">
        <v>1.88</v>
      </c>
      <c r="T797" s="18">
        <v>1.8</v>
      </c>
      <c r="U797" s="18">
        <v>1.75</v>
      </c>
      <c r="V797" s="18">
        <v>1.76</v>
      </c>
      <c r="W797" s="18">
        <v>1.72</v>
      </c>
      <c r="X797" s="14" t="s">
        <v>66</v>
      </c>
      <c r="CM797" s="2"/>
    </row>
    <row r="798" spans="1:91" x14ac:dyDescent="0.2">
      <c r="A798" s="2">
        <v>35494</v>
      </c>
      <c r="B798" s="5">
        <f t="shared" si="120"/>
        <v>3</v>
      </c>
      <c r="C798" s="1" t="s">
        <v>50</v>
      </c>
      <c r="D798" s="14">
        <v>1.39</v>
      </c>
      <c r="E798" s="14">
        <v>1.25</v>
      </c>
      <c r="F798" s="21">
        <v>1.7</v>
      </c>
      <c r="G798" s="7" t="s">
        <v>66</v>
      </c>
      <c r="H798" s="14">
        <v>1.83</v>
      </c>
      <c r="I798" s="14">
        <v>1.93</v>
      </c>
      <c r="J798" s="14" t="s">
        <v>66</v>
      </c>
      <c r="K798" s="14">
        <v>1.73</v>
      </c>
      <c r="L798" s="14">
        <v>1.32</v>
      </c>
      <c r="M798" s="14" t="s">
        <v>66</v>
      </c>
      <c r="N798" s="21">
        <v>1.76</v>
      </c>
      <c r="O798" s="14" t="s">
        <v>66</v>
      </c>
      <c r="P798" s="14">
        <v>1.86</v>
      </c>
      <c r="Q798" s="14">
        <v>1.2</v>
      </c>
      <c r="R798" s="24">
        <v>1.6</v>
      </c>
      <c r="S798" s="18">
        <v>1.9350000000000001</v>
      </c>
      <c r="T798" s="18">
        <v>1.86</v>
      </c>
      <c r="U798" s="18">
        <v>1.83</v>
      </c>
      <c r="V798" s="18">
        <v>1.86</v>
      </c>
      <c r="W798" s="18">
        <v>1.82</v>
      </c>
      <c r="X798" s="14" t="s">
        <v>66</v>
      </c>
      <c r="CM798" s="2"/>
    </row>
    <row r="799" spans="1:91" x14ac:dyDescent="0.2">
      <c r="A799" s="2">
        <v>35495</v>
      </c>
      <c r="B799" s="5">
        <f t="shared" si="120"/>
        <v>3</v>
      </c>
      <c r="C799" s="1" t="s">
        <v>51</v>
      </c>
      <c r="D799" s="14">
        <v>1.375</v>
      </c>
      <c r="E799" s="14">
        <v>1.17</v>
      </c>
      <c r="F799" s="21">
        <v>1.615</v>
      </c>
      <c r="G799" s="7" t="s">
        <v>66</v>
      </c>
      <c r="H799" s="14">
        <v>1.79</v>
      </c>
      <c r="I799" s="14">
        <v>1.83</v>
      </c>
      <c r="J799" s="14" t="s">
        <v>66</v>
      </c>
      <c r="K799" s="14">
        <v>1.635</v>
      </c>
      <c r="L799" s="14">
        <v>1.32</v>
      </c>
      <c r="M799" s="14" t="s">
        <v>66</v>
      </c>
      <c r="N799" s="21">
        <v>1.7150000000000001</v>
      </c>
      <c r="O799" s="14" t="s">
        <v>66</v>
      </c>
      <c r="P799" s="14">
        <v>1.74</v>
      </c>
      <c r="Q799" s="14">
        <v>1.1850000000000001</v>
      </c>
      <c r="R799" s="24">
        <v>1.5649999999999999</v>
      </c>
      <c r="S799" s="18">
        <v>2.0099999999999998</v>
      </c>
      <c r="T799" s="18">
        <v>1.78</v>
      </c>
      <c r="U799" s="18">
        <v>1.7549999999999999</v>
      </c>
      <c r="V799" s="18">
        <v>1.7849999999999999</v>
      </c>
      <c r="W799" s="18">
        <v>1.75</v>
      </c>
      <c r="X799" s="14" t="s">
        <v>66</v>
      </c>
      <c r="CM799" s="2"/>
    </row>
    <row r="800" spans="1:91" x14ac:dyDescent="0.2">
      <c r="A800" s="2">
        <v>35496</v>
      </c>
      <c r="B800" s="5">
        <f t="shared" si="120"/>
        <v>3</v>
      </c>
      <c r="C800" s="1" t="s">
        <v>45</v>
      </c>
      <c r="D800" s="14">
        <v>1.35</v>
      </c>
      <c r="E800" s="14">
        <v>1.1399999999999999</v>
      </c>
      <c r="F800" s="21">
        <v>1.615</v>
      </c>
      <c r="G800" s="7" t="s">
        <v>66</v>
      </c>
      <c r="H800" s="14">
        <v>1.6850000000000001</v>
      </c>
      <c r="I800" s="14">
        <v>1.9</v>
      </c>
      <c r="J800" s="14" t="s">
        <v>66</v>
      </c>
      <c r="K800" s="14">
        <v>1.62</v>
      </c>
      <c r="L800" s="14">
        <v>1.3</v>
      </c>
      <c r="M800" s="14" t="s">
        <v>66</v>
      </c>
      <c r="N800" s="21">
        <v>1.63</v>
      </c>
      <c r="O800" s="14" t="s">
        <v>66</v>
      </c>
      <c r="P800" s="14">
        <v>1.76</v>
      </c>
      <c r="Q800" s="14">
        <v>1.17</v>
      </c>
      <c r="R800" s="24">
        <v>1.59</v>
      </c>
      <c r="S800" s="18">
        <v>1.915</v>
      </c>
      <c r="T800" s="18">
        <v>1.78</v>
      </c>
      <c r="U800" s="18">
        <v>1.76</v>
      </c>
      <c r="V800" s="18">
        <v>1.77</v>
      </c>
      <c r="W800" s="18">
        <v>1.76</v>
      </c>
      <c r="X800" s="14" t="s">
        <v>66</v>
      </c>
      <c r="CM800" s="2"/>
    </row>
    <row r="801" spans="1:91" x14ac:dyDescent="0.2">
      <c r="A801" s="2">
        <v>35497</v>
      </c>
      <c r="B801" s="5">
        <f t="shared" si="120"/>
        <v>3</v>
      </c>
      <c r="C801" s="1" t="s">
        <v>46</v>
      </c>
      <c r="D801" s="14">
        <v>1.38</v>
      </c>
      <c r="E801" s="14">
        <v>1.135</v>
      </c>
      <c r="F801" s="21">
        <v>1.58</v>
      </c>
      <c r="G801" s="7" t="s">
        <v>66</v>
      </c>
      <c r="H801" s="14">
        <v>1.69</v>
      </c>
      <c r="I801" s="14">
        <v>1.895</v>
      </c>
      <c r="J801" s="14" t="s">
        <v>66</v>
      </c>
      <c r="K801" s="14">
        <v>1.615</v>
      </c>
      <c r="L801" s="14">
        <v>1.2949999999999999</v>
      </c>
      <c r="M801" s="14" t="s">
        <v>66</v>
      </c>
      <c r="N801" s="21">
        <v>1.625</v>
      </c>
      <c r="O801" s="14" t="s">
        <v>66</v>
      </c>
      <c r="P801" s="14">
        <v>1.7549999999999999</v>
      </c>
      <c r="Q801" s="14">
        <v>1.165</v>
      </c>
      <c r="R801" s="24">
        <v>1.585</v>
      </c>
      <c r="S801" s="18">
        <v>1.925</v>
      </c>
      <c r="T801" s="18">
        <v>1.81</v>
      </c>
      <c r="U801" s="18">
        <v>1.7549999999999999</v>
      </c>
      <c r="V801" s="18">
        <v>1.7649999999999999</v>
      </c>
      <c r="W801" s="18">
        <v>1.76</v>
      </c>
      <c r="X801" s="14" t="s">
        <v>66</v>
      </c>
      <c r="CM801" s="2"/>
    </row>
    <row r="802" spans="1:91" x14ac:dyDescent="0.2">
      <c r="A802" s="2">
        <v>35498</v>
      </c>
      <c r="B802" s="5">
        <f t="shared" si="120"/>
        <v>3</v>
      </c>
      <c r="C802" s="1" t="s">
        <v>47</v>
      </c>
      <c r="D802" s="14">
        <v>1.38</v>
      </c>
      <c r="E802" s="14">
        <v>1.135</v>
      </c>
      <c r="F802" s="21">
        <v>1.58</v>
      </c>
      <c r="G802" s="7" t="s">
        <v>66</v>
      </c>
      <c r="H802" s="14">
        <v>1.69</v>
      </c>
      <c r="I802" s="14">
        <v>1.895</v>
      </c>
      <c r="J802" s="14" t="s">
        <v>66</v>
      </c>
      <c r="K802" s="14">
        <v>1.615</v>
      </c>
      <c r="L802" s="14">
        <v>1.2949999999999999</v>
      </c>
      <c r="M802" s="14" t="s">
        <v>66</v>
      </c>
      <c r="N802" s="21">
        <v>1.625</v>
      </c>
      <c r="O802" s="14" t="s">
        <v>66</v>
      </c>
      <c r="P802" s="14">
        <v>1.7549999999999999</v>
      </c>
      <c r="Q802" s="14">
        <v>1.165</v>
      </c>
      <c r="R802" s="24">
        <v>1.585</v>
      </c>
      <c r="S802" s="18">
        <v>1.925</v>
      </c>
      <c r="T802" s="18">
        <v>1.81</v>
      </c>
      <c r="U802" s="18">
        <v>1.7549999999999999</v>
      </c>
      <c r="V802" s="18">
        <v>1.7649999999999999</v>
      </c>
      <c r="W802" s="18">
        <v>1.76</v>
      </c>
      <c r="X802" s="14" t="s">
        <v>66</v>
      </c>
      <c r="CM802" s="2"/>
    </row>
    <row r="803" spans="1:91" x14ac:dyDescent="0.2">
      <c r="A803" s="2">
        <v>35499</v>
      </c>
      <c r="B803" s="5">
        <f t="shared" si="120"/>
        <v>3</v>
      </c>
      <c r="C803" s="1" t="s">
        <v>48</v>
      </c>
      <c r="D803" s="14">
        <v>1.38</v>
      </c>
      <c r="E803" s="14">
        <v>1.1499999999999999</v>
      </c>
      <c r="F803" s="21">
        <v>1.58</v>
      </c>
      <c r="G803" s="7" t="s">
        <v>66</v>
      </c>
      <c r="H803" s="14">
        <v>1.77</v>
      </c>
      <c r="I803" s="14">
        <v>1.94</v>
      </c>
      <c r="J803" s="14" t="s">
        <v>66</v>
      </c>
      <c r="K803" s="14">
        <v>1.59</v>
      </c>
      <c r="L803" s="14">
        <v>1.29</v>
      </c>
      <c r="M803" s="14" t="s">
        <v>66</v>
      </c>
      <c r="N803" s="21">
        <v>1.55</v>
      </c>
      <c r="O803" s="14" t="s">
        <v>66</v>
      </c>
      <c r="P803" s="14">
        <v>1.82</v>
      </c>
      <c r="Q803" s="14">
        <v>1.24</v>
      </c>
      <c r="R803" s="24">
        <v>1.57</v>
      </c>
      <c r="S803" s="18">
        <v>1.925</v>
      </c>
      <c r="T803" s="18">
        <v>1.91</v>
      </c>
      <c r="U803" s="18">
        <v>1.82</v>
      </c>
      <c r="V803" s="18">
        <v>1.79</v>
      </c>
      <c r="W803" s="18">
        <v>1.8</v>
      </c>
      <c r="X803" s="14" t="s">
        <v>66</v>
      </c>
      <c r="CM803" s="2"/>
    </row>
    <row r="804" spans="1:91" x14ac:dyDescent="0.2">
      <c r="A804" s="2">
        <v>35500</v>
      </c>
      <c r="B804" s="5">
        <f t="shared" si="120"/>
        <v>3</v>
      </c>
      <c r="C804" s="1" t="s">
        <v>49</v>
      </c>
      <c r="D804" s="14">
        <v>1.4450000000000001</v>
      </c>
      <c r="E804" s="14">
        <v>1.1399999999999999</v>
      </c>
      <c r="F804" s="21">
        <v>1.62</v>
      </c>
      <c r="G804" s="7" t="s">
        <v>66</v>
      </c>
      <c r="H804" s="14">
        <v>1.74</v>
      </c>
      <c r="I804" s="14">
        <v>1.91</v>
      </c>
      <c r="J804" s="14" t="s">
        <v>66</v>
      </c>
      <c r="K804" s="14">
        <v>1.59</v>
      </c>
      <c r="L804" s="14">
        <v>1.32</v>
      </c>
      <c r="M804" s="14" t="s">
        <v>66</v>
      </c>
      <c r="N804" s="21">
        <v>1.56</v>
      </c>
      <c r="O804" s="14" t="s">
        <v>66</v>
      </c>
      <c r="P804" s="14">
        <v>1.83</v>
      </c>
      <c r="Q804" s="14">
        <v>1.24</v>
      </c>
      <c r="R804" s="24">
        <v>1.57</v>
      </c>
      <c r="S804" s="18">
        <v>1.9650000000000001</v>
      </c>
      <c r="T804" s="18">
        <v>1.89</v>
      </c>
      <c r="U804" s="18">
        <v>1.79</v>
      </c>
      <c r="V804" s="18">
        <v>1.78</v>
      </c>
      <c r="W804" s="18">
        <v>1.78</v>
      </c>
      <c r="X804" s="14" t="s">
        <v>66</v>
      </c>
      <c r="CM804" s="2"/>
    </row>
    <row r="805" spans="1:91" x14ac:dyDescent="0.2">
      <c r="A805" s="2">
        <v>35501</v>
      </c>
      <c r="B805" s="5">
        <f t="shared" si="120"/>
        <v>3</v>
      </c>
      <c r="C805" s="1" t="s">
        <v>50</v>
      </c>
      <c r="D805" s="14">
        <v>1.45</v>
      </c>
      <c r="E805" s="14">
        <v>1.17</v>
      </c>
      <c r="F805" s="21">
        <v>1.57</v>
      </c>
      <c r="G805" s="7" t="s">
        <v>66</v>
      </c>
      <c r="H805" s="14">
        <v>1.8</v>
      </c>
      <c r="I805" s="14">
        <v>1.96</v>
      </c>
      <c r="J805" s="14" t="s">
        <v>66</v>
      </c>
      <c r="K805" s="14">
        <v>1.58</v>
      </c>
      <c r="L805" s="14">
        <v>1.41</v>
      </c>
      <c r="M805" s="14" t="s">
        <v>66</v>
      </c>
      <c r="N805" s="21">
        <v>1.6</v>
      </c>
      <c r="O805" s="14" t="s">
        <v>66</v>
      </c>
      <c r="P805" s="14">
        <v>1.87</v>
      </c>
      <c r="Q805" s="14">
        <v>1.25</v>
      </c>
      <c r="R805" s="24">
        <v>1.56</v>
      </c>
      <c r="S805" s="18">
        <v>1.9550000000000001</v>
      </c>
      <c r="T805" s="18">
        <v>1.92</v>
      </c>
      <c r="U805" s="18">
        <v>1.85</v>
      </c>
      <c r="V805" s="18">
        <v>1.87</v>
      </c>
      <c r="W805" s="18">
        <v>1.85</v>
      </c>
      <c r="X805" s="14" t="s">
        <v>66</v>
      </c>
      <c r="CM805" s="2"/>
    </row>
    <row r="806" spans="1:91" x14ac:dyDescent="0.2">
      <c r="A806" s="2">
        <v>35502</v>
      </c>
      <c r="B806" s="5">
        <f t="shared" si="120"/>
        <v>3</v>
      </c>
      <c r="C806" s="1" t="s">
        <v>51</v>
      </c>
      <c r="D806" s="14">
        <v>1.44</v>
      </c>
      <c r="E806" s="14">
        <v>1.2</v>
      </c>
      <c r="F806" s="21">
        <v>1.575</v>
      </c>
      <c r="G806" s="7" t="s">
        <v>66</v>
      </c>
      <c r="H806" s="14">
        <v>1.77</v>
      </c>
      <c r="I806" s="14">
        <v>1.98</v>
      </c>
      <c r="J806" s="14" t="s">
        <v>66</v>
      </c>
      <c r="K806" s="14">
        <v>1.585</v>
      </c>
      <c r="L806" s="14">
        <v>1.41</v>
      </c>
      <c r="M806" s="14" t="s">
        <v>66</v>
      </c>
      <c r="N806" s="21">
        <v>1.6</v>
      </c>
      <c r="O806" s="14" t="s">
        <v>66</v>
      </c>
      <c r="P806" s="14">
        <v>1.9</v>
      </c>
      <c r="Q806" s="14">
        <v>1.28</v>
      </c>
      <c r="R806" s="24">
        <v>1.56</v>
      </c>
      <c r="S806" s="18">
        <v>2.0150000000000001</v>
      </c>
      <c r="T806" s="18">
        <v>1.9450000000000001</v>
      </c>
      <c r="U806" s="18">
        <v>1.92</v>
      </c>
      <c r="V806" s="18">
        <v>1.9550000000000001</v>
      </c>
      <c r="W806" s="18">
        <v>1.91</v>
      </c>
      <c r="X806" s="14" t="s">
        <v>66</v>
      </c>
      <c r="CM806" s="2"/>
    </row>
    <row r="807" spans="1:91" x14ac:dyDescent="0.2">
      <c r="A807" s="2">
        <v>35503</v>
      </c>
      <c r="B807" s="5">
        <f t="shared" si="120"/>
        <v>3</v>
      </c>
      <c r="C807" s="1" t="s">
        <v>45</v>
      </c>
      <c r="D807" s="14">
        <v>1.48</v>
      </c>
      <c r="E807" s="14">
        <v>1.25</v>
      </c>
      <c r="F807" s="21">
        <v>1.56</v>
      </c>
      <c r="G807" s="7" t="s">
        <v>66</v>
      </c>
      <c r="H807" s="14">
        <v>1.825</v>
      </c>
      <c r="I807" s="14">
        <v>1.96</v>
      </c>
      <c r="J807" s="14" t="s">
        <v>66</v>
      </c>
      <c r="K807" s="14">
        <v>1.6</v>
      </c>
      <c r="L807" s="14">
        <v>1.41</v>
      </c>
      <c r="M807" s="14" t="s">
        <v>66</v>
      </c>
      <c r="N807" s="21">
        <v>1.58</v>
      </c>
      <c r="O807" s="14" t="s">
        <v>66</v>
      </c>
      <c r="P807" s="14">
        <v>1.87</v>
      </c>
      <c r="Q807" s="14">
        <v>1.31</v>
      </c>
      <c r="R807" s="24">
        <v>1.56</v>
      </c>
      <c r="S807" s="18">
        <v>2.09</v>
      </c>
      <c r="T807" s="18">
        <v>1.92</v>
      </c>
      <c r="U807" s="18">
        <v>1.9</v>
      </c>
      <c r="V807" s="18">
        <v>1.9</v>
      </c>
      <c r="W807" s="18">
        <v>1.88</v>
      </c>
      <c r="X807" s="14" t="s">
        <v>66</v>
      </c>
      <c r="CM807" s="2"/>
    </row>
    <row r="808" spans="1:91" x14ac:dyDescent="0.2">
      <c r="A808" s="2">
        <v>35504</v>
      </c>
      <c r="B808" s="5">
        <f t="shared" si="120"/>
        <v>3</v>
      </c>
      <c r="C808" s="1" t="s">
        <v>46</v>
      </c>
      <c r="D808" s="14">
        <v>1.53</v>
      </c>
      <c r="E808" s="14">
        <v>1.2450000000000001</v>
      </c>
      <c r="F808" s="21">
        <v>1.56</v>
      </c>
      <c r="G808" s="7" t="s">
        <v>66</v>
      </c>
      <c r="H808" s="14">
        <v>1.7849999999999999</v>
      </c>
      <c r="I808" s="14">
        <v>1.9550000000000001</v>
      </c>
      <c r="J808" s="14" t="s">
        <v>66</v>
      </c>
      <c r="K808" s="14">
        <v>1.595</v>
      </c>
      <c r="L808" s="14">
        <v>1.405</v>
      </c>
      <c r="M808" s="14" t="s">
        <v>66</v>
      </c>
      <c r="N808" s="21">
        <v>1.58</v>
      </c>
      <c r="O808" s="14" t="s">
        <v>66</v>
      </c>
      <c r="P808" s="14">
        <v>1.87</v>
      </c>
      <c r="Q808" s="14">
        <v>1.3049999999999999</v>
      </c>
      <c r="R808" s="24">
        <v>1.72</v>
      </c>
      <c r="S808" s="18">
        <v>2.02</v>
      </c>
      <c r="T808" s="18">
        <v>1.92</v>
      </c>
      <c r="U808" s="18">
        <v>1.895</v>
      </c>
      <c r="V808" s="18">
        <v>1.895</v>
      </c>
      <c r="W808" s="18">
        <v>1.88</v>
      </c>
      <c r="X808" s="14" t="s">
        <v>66</v>
      </c>
      <c r="CM808" s="2"/>
    </row>
    <row r="809" spans="1:91" x14ac:dyDescent="0.2">
      <c r="A809" s="2">
        <v>35505</v>
      </c>
      <c r="B809" s="5">
        <f t="shared" si="120"/>
        <v>3</v>
      </c>
      <c r="C809" s="1" t="s">
        <v>47</v>
      </c>
      <c r="D809" s="14">
        <v>1.53</v>
      </c>
      <c r="E809" s="14">
        <v>1.2450000000000001</v>
      </c>
      <c r="F809" s="21">
        <v>1.56</v>
      </c>
      <c r="G809" s="7" t="s">
        <v>66</v>
      </c>
      <c r="H809" s="14">
        <v>1.7849999999999999</v>
      </c>
      <c r="I809" s="14">
        <v>1.9550000000000001</v>
      </c>
      <c r="J809" s="14" t="s">
        <v>66</v>
      </c>
      <c r="K809" s="14">
        <v>1.595</v>
      </c>
      <c r="L809" s="14">
        <v>1.405</v>
      </c>
      <c r="M809" s="14" t="s">
        <v>66</v>
      </c>
      <c r="N809" s="21">
        <v>1.58</v>
      </c>
      <c r="O809" s="14" t="s">
        <v>66</v>
      </c>
      <c r="P809" s="14">
        <v>1.87</v>
      </c>
      <c r="Q809" s="14">
        <v>1.3049999999999999</v>
      </c>
      <c r="R809" s="24">
        <v>1.72</v>
      </c>
      <c r="S809" s="18">
        <v>2.02</v>
      </c>
      <c r="T809" s="18">
        <v>1.92</v>
      </c>
      <c r="U809" s="18">
        <v>1.895</v>
      </c>
      <c r="V809" s="18">
        <v>1.895</v>
      </c>
      <c r="W809" s="18">
        <v>1.88</v>
      </c>
      <c r="X809" s="14" t="s">
        <v>66</v>
      </c>
      <c r="CM809" s="2"/>
    </row>
    <row r="810" spans="1:91" x14ac:dyDescent="0.2">
      <c r="A810" s="2">
        <v>35506</v>
      </c>
      <c r="B810" s="5">
        <f t="shared" si="120"/>
        <v>3</v>
      </c>
      <c r="C810" s="1" t="s">
        <v>48</v>
      </c>
      <c r="D810" s="14">
        <v>1.53</v>
      </c>
      <c r="E810" s="14">
        <v>1.27</v>
      </c>
      <c r="F810" s="21">
        <v>1.55</v>
      </c>
      <c r="G810" s="7" t="s">
        <v>66</v>
      </c>
      <c r="H810" s="14">
        <v>1.81</v>
      </c>
      <c r="I810" s="14">
        <v>2.0099999999999998</v>
      </c>
      <c r="J810" s="14" t="s">
        <v>66</v>
      </c>
      <c r="K810" s="14">
        <v>1.58</v>
      </c>
      <c r="L810" s="14">
        <v>1.4</v>
      </c>
      <c r="M810" s="14" t="s">
        <v>66</v>
      </c>
      <c r="N810" s="21">
        <v>1.59</v>
      </c>
      <c r="O810" s="14" t="s">
        <v>66</v>
      </c>
      <c r="P810" s="14">
        <v>1.9</v>
      </c>
      <c r="Q810" s="14">
        <v>1.32</v>
      </c>
      <c r="R810" s="24">
        <v>1.59</v>
      </c>
      <c r="S810" s="18">
        <v>2.02</v>
      </c>
      <c r="T810" s="18">
        <v>1.97</v>
      </c>
      <c r="U810" s="18">
        <v>1.91</v>
      </c>
      <c r="V810" s="18">
        <v>1.9</v>
      </c>
      <c r="W810" s="18">
        <v>1.9</v>
      </c>
      <c r="X810" s="14" t="s">
        <v>66</v>
      </c>
      <c r="CM810" s="2"/>
    </row>
    <row r="811" spans="1:91" x14ac:dyDescent="0.2">
      <c r="A811" s="2">
        <v>35507</v>
      </c>
      <c r="B811" s="5">
        <f t="shared" si="120"/>
        <v>3</v>
      </c>
      <c r="C811" s="1" t="s">
        <v>49</v>
      </c>
      <c r="D811" s="14">
        <v>1.58</v>
      </c>
      <c r="E811" s="14">
        <v>1.28</v>
      </c>
      <c r="F811" s="21">
        <v>1.57</v>
      </c>
      <c r="G811" s="7" t="s">
        <v>66</v>
      </c>
      <c r="H811" s="14">
        <v>1.72</v>
      </c>
      <c r="I811" s="14">
        <v>1.9</v>
      </c>
      <c r="J811" s="14" t="s">
        <v>66</v>
      </c>
      <c r="K811" s="14">
        <v>1.56</v>
      </c>
      <c r="L811" s="14">
        <v>1.3</v>
      </c>
      <c r="M811" s="14" t="s">
        <v>66</v>
      </c>
      <c r="N811" s="21">
        <v>1.52</v>
      </c>
      <c r="O811" s="14" t="s">
        <v>66</v>
      </c>
      <c r="P811" s="14">
        <v>1.8</v>
      </c>
      <c r="Q811" s="14">
        <v>1.27</v>
      </c>
      <c r="R811" s="24">
        <v>1.58</v>
      </c>
      <c r="S811" s="18">
        <v>2.1150000000000002</v>
      </c>
      <c r="T811" s="18">
        <v>1.85</v>
      </c>
      <c r="U811" s="18">
        <v>1.77</v>
      </c>
      <c r="V811" s="18">
        <v>1.78</v>
      </c>
      <c r="W811" s="18">
        <v>1.76</v>
      </c>
      <c r="X811" s="14" t="s">
        <v>66</v>
      </c>
      <c r="CM811" s="2"/>
    </row>
    <row r="812" spans="1:91" x14ac:dyDescent="0.2">
      <c r="A812" s="2">
        <v>35508</v>
      </c>
      <c r="B812" s="5">
        <f t="shared" si="120"/>
        <v>3</v>
      </c>
      <c r="C812" s="1" t="s">
        <v>50</v>
      </c>
      <c r="D812" s="14">
        <v>1.4850000000000001</v>
      </c>
      <c r="E812" s="14">
        <v>1.2</v>
      </c>
      <c r="F812" s="21">
        <v>1.5</v>
      </c>
      <c r="G812" s="7" t="s">
        <v>66</v>
      </c>
      <c r="H812" s="14">
        <v>1.66</v>
      </c>
      <c r="I812" s="14">
        <v>1.88</v>
      </c>
      <c r="J812" s="14" t="s">
        <v>66</v>
      </c>
      <c r="K812" s="14">
        <v>1.5</v>
      </c>
      <c r="L812" s="14">
        <v>1.22</v>
      </c>
      <c r="M812" s="14" t="s">
        <v>66</v>
      </c>
      <c r="N812" s="21">
        <v>1.45</v>
      </c>
      <c r="O812" s="14" t="s">
        <v>66</v>
      </c>
      <c r="P812" s="14">
        <v>1.73</v>
      </c>
      <c r="Q812" s="14">
        <v>1.17</v>
      </c>
      <c r="R812" s="24">
        <v>1.53</v>
      </c>
      <c r="S812" s="18">
        <v>2.0350000000000001</v>
      </c>
      <c r="T812" s="18">
        <v>1.82</v>
      </c>
      <c r="U812" s="18">
        <v>1.75</v>
      </c>
      <c r="V812" s="18">
        <v>1.75</v>
      </c>
      <c r="W812" s="18">
        <v>1.74</v>
      </c>
      <c r="X812" s="14" t="s">
        <v>66</v>
      </c>
      <c r="CM812" s="2"/>
    </row>
    <row r="813" spans="1:91" x14ac:dyDescent="0.2">
      <c r="A813" s="2">
        <v>35509</v>
      </c>
      <c r="B813" s="5">
        <f t="shared" si="120"/>
        <v>3</v>
      </c>
      <c r="C813" s="1" t="s">
        <v>51</v>
      </c>
      <c r="D813" s="14">
        <v>1.375</v>
      </c>
      <c r="E813" s="14">
        <v>1.165</v>
      </c>
      <c r="F813" s="21">
        <v>1.45</v>
      </c>
      <c r="G813" s="7" t="s">
        <v>66</v>
      </c>
      <c r="H813" s="14" t="s">
        <v>66</v>
      </c>
      <c r="I813" s="14">
        <v>1.865</v>
      </c>
      <c r="J813" s="14" t="s">
        <v>66</v>
      </c>
      <c r="K813" s="14">
        <v>1.4650000000000001</v>
      </c>
      <c r="L813" s="14">
        <v>1.2250000000000001</v>
      </c>
      <c r="M813" s="14" t="s">
        <v>66</v>
      </c>
      <c r="N813" s="21">
        <v>1.43</v>
      </c>
      <c r="O813" s="14" t="s">
        <v>66</v>
      </c>
      <c r="P813" s="14">
        <v>1.75</v>
      </c>
      <c r="Q813" s="14">
        <v>1.155</v>
      </c>
      <c r="R813" s="24">
        <v>1.4550000000000001</v>
      </c>
      <c r="S813" s="18">
        <v>1.9650000000000001</v>
      </c>
      <c r="T813" s="18">
        <v>1.83</v>
      </c>
      <c r="U813" s="18">
        <v>1.7450000000000001</v>
      </c>
      <c r="V813" s="18">
        <v>1.7350000000000001</v>
      </c>
      <c r="W813" s="18">
        <v>1.7450000000000001</v>
      </c>
      <c r="X813" s="14" t="s">
        <v>66</v>
      </c>
      <c r="CM813" s="2"/>
    </row>
    <row r="814" spans="1:91" x14ac:dyDescent="0.2">
      <c r="A814" s="2">
        <v>35510</v>
      </c>
      <c r="B814" s="5">
        <f t="shared" si="120"/>
        <v>3</v>
      </c>
      <c r="C814" s="1" t="s">
        <v>45</v>
      </c>
      <c r="D814" s="14">
        <v>1.4550000000000001</v>
      </c>
      <c r="E814" s="14">
        <v>1.165</v>
      </c>
      <c r="F814" s="21">
        <v>1.43</v>
      </c>
      <c r="G814" s="7" t="s">
        <v>66</v>
      </c>
      <c r="H814" s="14">
        <v>1.67</v>
      </c>
      <c r="I814" s="14">
        <v>1.86</v>
      </c>
      <c r="J814" s="14" t="s">
        <v>66</v>
      </c>
      <c r="K814" s="14">
        <v>1.47</v>
      </c>
      <c r="L814" s="14">
        <v>1.2250000000000001</v>
      </c>
      <c r="M814" s="14" t="s">
        <v>66</v>
      </c>
      <c r="N814" s="21">
        <v>1.45</v>
      </c>
      <c r="O814" s="14" t="s">
        <v>66</v>
      </c>
      <c r="P814" s="14">
        <v>1.76</v>
      </c>
      <c r="Q814" s="14">
        <v>1.19</v>
      </c>
      <c r="R814" s="24">
        <v>1.4550000000000001</v>
      </c>
      <c r="S814" s="18">
        <v>1.93</v>
      </c>
      <c r="T814" s="18">
        <v>1.82</v>
      </c>
      <c r="U814" s="18">
        <v>1.75</v>
      </c>
      <c r="V814" s="18">
        <v>1.74</v>
      </c>
      <c r="W814" s="18">
        <v>1.74</v>
      </c>
      <c r="X814" s="14" t="s">
        <v>66</v>
      </c>
      <c r="CM814" s="2"/>
    </row>
    <row r="815" spans="1:91" x14ac:dyDescent="0.2">
      <c r="A815" s="2">
        <v>35511</v>
      </c>
      <c r="B815" s="5">
        <f t="shared" si="120"/>
        <v>3</v>
      </c>
      <c r="C815" s="1" t="s">
        <v>46</v>
      </c>
      <c r="D815" s="14">
        <v>1.47</v>
      </c>
      <c r="E815" s="14">
        <v>1.17</v>
      </c>
      <c r="F815" s="21">
        <v>1.425</v>
      </c>
      <c r="G815" s="7" t="s">
        <v>66</v>
      </c>
      <c r="H815" s="14">
        <v>1.675</v>
      </c>
      <c r="I815" s="14">
        <v>1.855</v>
      </c>
      <c r="J815" s="14" t="s">
        <v>66</v>
      </c>
      <c r="K815" s="14">
        <v>1.4650000000000001</v>
      </c>
      <c r="L815" s="14">
        <v>1.31</v>
      </c>
      <c r="M815" s="14" t="s">
        <v>66</v>
      </c>
      <c r="N815" s="21">
        <v>1.4450000000000001</v>
      </c>
      <c r="O815" s="14" t="s">
        <v>66</v>
      </c>
      <c r="P815" s="14">
        <v>1.7549999999999999</v>
      </c>
      <c r="Q815" s="14">
        <v>1.1850000000000001</v>
      </c>
      <c r="R815" s="24">
        <v>1.43</v>
      </c>
      <c r="S815" s="18">
        <v>1.925</v>
      </c>
      <c r="T815" s="18">
        <v>1.82</v>
      </c>
      <c r="U815" s="18">
        <v>1.7450000000000001</v>
      </c>
      <c r="V815" s="18">
        <v>1.74</v>
      </c>
      <c r="W815" s="18">
        <v>1.7350000000000001</v>
      </c>
      <c r="X815" s="14" t="s">
        <v>66</v>
      </c>
      <c r="CM815" s="2"/>
    </row>
    <row r="816" spans="1:91" x14ac:dyDescent="0.2">
      <c r="A816" s="2">
        <v>35512</v>
      </c>
      <c r="B816" s="5">
        <f t="shared" si="120"/>
        <v>3</v>
      </c>
      <c r="C816" s="1" t="s">
        <v>47</v>
      </c>
      <c r="D816" s="14">
        <v>1.47</v>
      </c>
      <c r="E816" s="14">
        <v>1.17</v>
      </c>
      <c r="F816" s="21">
        <v>1.425</v>
      </c>
      <c r="G816" s="7" t="s">
        <v>66</v>
      </c>
      <c r="H816" s="14">
        <v>1.675</v>
      </c>
      <c r="I816" s="14">
        <v>1.855</v>
      </c>
      <c r="J816" s="14" t="s">
        <v>66</v>
      </c>
      <c r="K816" s="14">
        <v>1.4650000000000001</v>
      </c>
      <c r="L816" s="14">
        <v>1.31</v>
      </c>
      <c r="M816" s="14" t="s">
        <v>66</v>
      </c>
      <c r="N816" s="21">
        <v>1.4450000000000001</v>
      </c>
      <c r="O816" s="14" t="s">
        <v>66</v>
      </c>
      <c r="P816" s="14">
        <v>1.7549999999999999</v>
      </c>
      <c r="Q816" s="14">
        <v>1.1850000000000001</v>
      </c>
      <c r="R816" s="24">
        <v>1.43</v>
      </c>
      <c r="S816" s="18">
        <v>1.925</v>
      </c>
      <c r="T816" s="18">
        <v>1.82</v>
      </c>
      <c r="U816" s="18">
        <v>1.7450000000000001</v>
      </c>
      <c r="V816" s="18">
        <v>1.74</v>
      </c>
      <c r="W816" s="18">
        <v>1.7350000000000001</v>
      </c>
      <c r="X816" s="14" t="s">
        <v>66</v>
      </c>
      <c r="CM816" s="2"/>
    </row>
    <row r="817" spans="1:91" x14ac:dyDescent="0.2">
      <c r="A817" s="2">
        <v>35513</v>
      </c>
      <c r="B817" s="5">
        <f t="shared" si="120"/>
        <v>3</v>
      </c>
      <c r="C817" s="1" t="s">
        <v>48</v>
      </c>
      <c r="D817" s="14">
        <v>1.47</v>
      </c>
      <c r="E817" s="14">
        <v>1.1599999999999999</v>
      </c>
      <c r="F817" s="21">
        <v>1.46</v>
      </c>
      <c r="G817" s="7" t="s">
        <v>66</v>
      </c>
      <c r="H817" s="14">
        <v>1.68</v>
      </c>
      <c r="I817" s="14">
        <v>1.86</v>
      </c>
      <c r="J817" s="14" t="s">
        <v>66</v>
      </c>
      <c r="K817" s="14">
        <v>1.44</v>
      </c>
      <c r="L817" s="14">
        <v>1.31</v>
      </c>
      <c r="M817" s="14" t="s">
        <v>66</v>
      </c>
      <c r="N817" s="21">
        <v>1.42</v>
      </c>
      <c r="O817" s="14" t="s">
        <v>66</v>
      </c>
      <c r="P817" s="14">
        <v>1.75</v>
      </c>
      <c r="Q817" s="14">
        <v>1.25</v>
      </c>
      <c r="R817" s="24">
        <v>1.44</v>
      </c>
      <c r="S817" s="18">
        <v>1.925</v>
      </c>
      <c r="T817" s="18">
        <v>1.83</v>
      </c>
      <c r="U817" s="18">
        <v>1.75</v>
      </c>
      <c r="V817" s="18">
        <v>1.75</v>
      </c>
      <c r="W817" s="18">
        <v>1.76</v>
      </c>
      <c r="X817" s="14" t="s">
        <v>66</v>
      </c>
      <c r="CM817" s="2"/>
    </row>
    <row r="818" spans="1:91" x14ac:dyDescent="0.2">
      <c r="A818" s="2">
        <v>35514</v>
      </c>
      <c r="B818" s="5">
        <f t="shared" si="120"/>
        <v>3</v>
      </c>
      <c r="C818" s="1" t="s">
        <v>49</v>
      </c>
      <c r="D818" s="14">
        <v>1.5149999999999999</v>
      </c>
      <c r="E818" s="14">
        <v>1.21</v>
      </c>
      <c r="F818" s="21">
        <v>1.44</v>
      </c>
      <c r="G818" s="7" t="s">
        <v>66</v>
      </c>
      <c r="H818" s="14">
        <v>1.72</v>
      </c>
      <c r="I818" s="14">
        <v>1.88</v>
      </c>
      <c r="J818" s="14" t="s">
        <v>66</v>
      </c>
      <c r="K818" s="14">
        <v>1.47</v>
      </c>
      <c r="L818" s="14">
        <v>1.32</v>
      </c>
      <c r="M818" s="14" t="s">
        <v>66</v>
      </c>
      <c r="N818" s="21">
        <v>1.43</v>
      </c>
      <c r="O818" s="14" t="s">
        <v>66</v>
      </c>
      <c r="P818" s="14">
        <v>1.79</v>
      </c>
      <c r="Q818" s="14">
        <v>1.26</v>
      </c>
      <c r="R818" s="24">
        <v>1.45</v>
      </c>
      <c r="S818" s="18">
        <v>1.925</v>
      </c>
      <c r="T818" s="18">
        <v>1.84</v>
      </c>
      <c r="U818" s="18">
        <v>1.76</v>
      </c>
      <c r="V818" s="18">
        <v>1.75</v>
      </c>
      <c r="W818" s="18">
        <v>1.77</v>
      </c>
      <c r="X818" s="14" t="s">
        <v>66</v>
      </c>
      <c r="CM818" s="2"/>
    </row>
    <row r="819" spans="1:91" x14ac:dyDescent="0.2">
      <c r="A819" s="2">
        <v>35515</v>
      </c>
      <c r="B819" s="5">
        <f t="shared" si="120"/>
        <v>3</v>
      </c>
      <c r="C819" s="1" t="s">
        <v>50</v>
      </c>
      <c r="D819" s="14">
        <v>1.5049999999999999</v>
      </c>
      <c r="E819" s="14">
        <v>1.25</v>
      </c>
      <c r="F819" s="21">
        <v>1.395</v>
      </c>
      <c r="G819" s="7" t="s">
        <v>66</v>
      </c>
      <c r="H819" s="14">
        <v>1.65</v>
      </c>
      <c r="I819" s="14">
        <v>1.905</v>
      </c>
      <c r="J819" s="14" t="s">
        <v>66</v>
      </c>
      <c r="K819" s="14">
        <v>1.43</v>
      </c>
      <c r="L819" s="14">
        <v>1.3049999999999999</v>
      </c>
      <c r="M819" s="14" t="s">
        <v>66</v>
      </c>
      <c r="N819" s="21">
        <v>1.425</v>
      </c>
      <c r="O819" s="14" t="s">
        <v>66</v>
      </c>
      <c r="P819" s="14">
        <v>1.81</v>
      </c>
      <c r="Q819" s="14">
        <v>1.2450000000000001</v>
      </c>
      <c r="R819" s="24">
        <v>1.46</v>
      </c>
      <c r="S819" s="18">
        <v>1.97</v>
      </c>
      <c r="T819" s="18">
        <v>1.875</v>
      </c>
      <c r="U819" s="18">
        <v>1.7549999999999999</v>
      </c>
      <c r="V819" s="18">
        <v>1.7549999999999999</v>
      </c>
      <c r="W819" s="18">
        <v>1.7749999999999999</v>
      </c>
      <c r="X819" s="14" t="s">
        <v>66</v>
      </c>
      <c r="CM819" s="2"/>
    </row>
    <row r="820" spans="1:91" x14ac:dyDescent="0.2">
      <c r="A820" s="2">
        <v>35516</v>
      </c>
      <c r="B820" s="5">
        <f t="shared" si="120"/>
        <v>3</v>
      </c>
      <c r="C820" s="1" t="s">
        <v>51</v>
      </c>
      <c r="D820" s="14">
        <v>1.4750000000000001</v>
      </c>
      <c r="E820" s="14">
        <v>1.26</v>
      </c>
      <c r="F820" s="21">
        <v>1.41</v>
      </c>
      <c r="G820" s="7" t="s">
        <v>66</v>
      </c>
      <c r="H820" s="14">
        <v>1.7549999999999999</v>
      </c>
      <c r="I820" s="14">
        <v>1.9</v>
      </c>
      <c r="J820" s="14" t="s">
        <v>66</v>
      </c>
      <c r="K820" s="14">
        <v>1.43</v>
      </c>
      <c r="L820" s="14">
        <v>1.3049999999999999</v>
      </c>
      <c r="M820" s="14" t="s">
        <v>66</v>
      </c>
      <c r="N820" s="21">
        <v>1.43</v>
      </c>
      <c r="O820" s="14" t="s">
        <v>66</v>
      </c>
      <c r="P820" s="14">
        <v>1.77</v>
      </c>
      <c r="Q820" s="14">
        <v>1.27</v>
      </c>
      <c r="R820" s="24">
        <v>1.43</v>
      </c>
      <c r="S820" s="18">
        <v>1.95</v>
      </c>
      <c r="T820" s="18">
        <v>1.87</v>
      </c>
      <c r="U820" s="18">
        <v>1.72</v>
      </c>
      <c r="V820" s="18">
        <v>1.68</v>
      </c>
      <c r="W820" s="18">
        <v>1.72</v>
      </c>
      <c r="X820" s="14" t="s">
        <v>66</v>
      </c>
      <c r="CM820" s="2"/>
    </row>
    <row r="821" spans="1:91" x14ac:dyDescent="0.2">
      <c r="A821" s="2">
        <v>35517</v>
      </c>
      <c r="B821" s="5">
        <f t="shared" si="120"/>
        <v>3</v>
      </c>
      <c r="C821" s="1" t="s">
        <v>45</v>
      </c>
      <c r="D821" s="14">
        <v>1.5149999999999999</v>
      </c>
      <c r="E821" s="14" t="s">
        <v>66</v>
      </c>
      <c r="F821" s="21" t="s">
        <v>66</v>
      </c>
      <c r="G821" s="7" t="s">
        <v>66</v>
      </c>
      <c r="H821" s="14" t="s">
        <v>66</v>
      </c>
      <c r="I821" s="14" t="s">
        <v>66</v>
      </c>
      <c r="J821" s="14" t="s">
        <v>66</v>
      </c>
      <c r="K821" s="14" t="s">
        <v>66</v>
      </c>
      <c r="L821" s="14" t="s">
        <v>66</v>
      </c>
      <c r="M821" s="14" t="s">
        <v>66</v>
      </c>
      <c r="N821" s="21" t="s">
        <v>66</v>
      </c>
      <c r="O821" s="14" t="s">
        <v>66</v>
      </c>
      <c r="P821" s="14" t="s">
        <v>66</v>
      </c>
      <c r="Q821" s="14" t="s">
        <v>66</v>
      </c>
      <c r="R821" s="24" t="s">
        <v>66</v>
      </c>
      <c r="S821" s="18">
        <v>1.9450000000000001</v>
      </c>
      <c r="T821" s="18" t="s">
        <v>66</v>
      </c>
      <c r="U821" s="18" t="s">
        <v>66</v>
      </c>
      <c r="V821" s="18" t="s">
        <v>66</v>
      </c>
      <c r="W821" s="18" t="s">
        <v>66</v>
      </c>
      <c r="X821" s="14" t="s">
        <v>66</v>
      </c>
      <c r="CM821" s="2"/>
    </row>
    <row r="822" spans="1:91" x14ac:dyDescent="0.2">
      <c r="A822" s="2">
        <v>35518</v>
      </c>
      <c r="B822" s="5">
        <f t="shared" si="120"/>
        <v>3</v>
      </c>
      <c r="C822" s="1" t="s">
        <v>46</v>
      </c>
      <c r="D822" s="14">
        <v>1.5149999999999999</v>
      </c>
      <c r="E822" s="14">
        <v>1.2549999999999999</v>
      </c>
      <c r="F822" s="21">
        <v>1.405</v>
      </c>
      <c r="G822" s="7" t="s">
        <v>66</v>
      </c>
      <c r="H822" s="14">
        <v>1.6850000000000001</v>
      </c>
      <c r="I822" s="14">
        <v>1.895</v>
      </c>
      <c r="J822" s="14" t="s">
        <v>66</v>
      </c>
      <c r="K822" s="14">
        <v>1.425</v>
      </c>
      <c r="L822" s="14">
        <v>1.32</v>
      </c>
      <c r="M822" s="14" t="s">
        <v>66</v>
      </c>
      <c r="N822" s="21">
        <v>1.425</v>
      </c>
      <c r="O822" s="14" t="s">
        <v>66</v>
      </c>
      <c r="P822" s="14">
        <v>1.77</v>
      </c>
      <c r="Q822" s="14">
        <v>1.2649999999999999</v>
      </c>
      <c r="R822" s="24">
        <v>1.425</v>
      </c>
      <c r="S822" s="18">
        <v>1.9450000000000001</v>
      </c>
      <c r="T822" s="18">
        <v>1.865</v>
      </c>
      <c r="U822" s="18">
        <v>1.72</v>
      </c>
      <c r="V822" s="18">
        <v>1.68</v>
      </c>
      <c r="W822" s="18">
        <v>1.72</v>
      </c>
      <c r="X822" s="14" t="s">
        <v>66</v>
      </c>
      <c r="CM822" s="2"/>
    </row>
    <row r="823" spans="1:91" x14ac:dyDescent="0.2">
      <c r="A823" s="2">
        <v>35519</v>
      </c>
      <c r="B823" s="5">
        <f t="shared" si="120"/>
        <v>3</v>
      </c>
      <c r="C823" s="1" t="s">
        <v>47</v>
      </c>
      <c r="D823" s="14">
        <v>1.5149999999999999</v>
      </c>
      <c r="E823" s="14">
        <v>1.2549999999999999</v>
      </c>
      <c r="F823" s="21">
        <v>1.405</v>
      </c>
      <c r="G823" s="7" t="s">
        <v>66</v>
      </c>
      <c r="H823" s="14">
        <v>1.6850000000000001</v>
      </c>
      <c r="I823" s="14">
        <v>1.895</v>
      </c>
      <c r="J823" s="14" t="s">
        <v>66</v>
      </c>
      <c r="K823" s="14">
        <v>1.425</v>
      </c>
      <c r="L823" s="14">
        <v>1.32</v>
      </c>
      <c r="M823" s="14" t="s">
        <v>66</v>
      </c>
      <c r="N823" s="21">
        <v>1.425</v>
      </c>
      <c r="O823" s="14" t="s">
        <v>66</v>
      </c>
      <c r="P823" s="14">
        <v>1.77</v>
      </c>
      <c r="Q823" s="14">
        <v>1.2649999999999999</v>
      </c>
      <c r="R823" s="24">
        <v>1.425</v>
      </c>
      <c r="S823" s="18">
        <v>1.9450000000000001</v>
      </c>
      <c r="T823" s="18">
        <v>1.865</v>
      </c>
      <c r="U823" s="18">
        <v>1.72</v>
      </c>
      <c r="V823" s="18">
        <v>1.68</v>
      </c>
      <c r="W823" s="18">
        <v>1.72</v>
      </c>
      <c r="X823" s="14" t="s">
        <v>66</v>
      </c>
      <c r="CM823" s="2"/>
    </row>
    <row r="824" spans="1:91" x14ac:dyDescent="0.2">
      <c r="A824" s="2">
        <v>35520</v>
      </c>
      <c r="B824" s="5">
        <f t="shared" si="120"/>
        <v>3</v>
      </c>
      <c r="C824" s="1" t="s">
        <v>48</v>
      </c>
      <c r="D824" s="14">
        <v>1.5149999999999999</v>
      </c>
      <c r="E824" s="14">
        <v>1.25</v>
      </c>
      <c r="F824" s="21">
        <v>1.43</v>
      </c>
      <c r="G824" s="7" t="s">
        <v>66</v>
      </c>
      <c r="H824" s="14">
        <v>1.69</v>
      </c>
      <c r="I824" s="14">
        <v>1.91</v>
      </c>
      <c r="J824" s="14" t="s">
        <v>66</v>
      </c>
      <c r="K824" s="14">
        <v>1.46</v>
      </c>
      <c r="L824" s="14">
        <v>1.33</v>
      </c>
      <c r="M824" s="14" t="s">
        <v>66</v>
      </c>
      <c r="N824" s="21">
        <v>1.42</v>
      </c>
      <c r="O824" s="14" t="s">
        <v>66</v>
      </c>
      <c r="P824" s="14">
        <v>1.73</v>
      </c>
      <c r="Q824" s="14">
        <v>1.25</v>
      </c>
      <c r="R824" s="24">
        <v>1.49</v>
      </c>
      <c r="S824" s="18">
        <v>1.9450000000000001</v>
      </c>
      <c r="T824" s="18">
        <v>1.8</v>
      </c>
      <c r="U824" s="18">
        <v>1.72</v>
      </c>
      <c r="V824" s="18">
        <v>1.71</v>
      </c>
      <c r="W824" s="18">
        <v>1.72</v>
      </c>
      <c r="X824" s="14" t="s">
        <v>66</v>
      </c>
      <c r="CM824" s="2"/>
    </row>
    <row r="825" spans="1:91" x14ac:dyDescent="0.2">
      <c r="A825" s="2">
        <v>35521</v>
      </c>
      <c r="B825" s="5">
        <f t="shared" si="120"/>
        <v>4</v>
      </c>
      <c r="C825" s="1" t="s">
        <v>49</v>
      </c>
      <c r="D825" s="14">
        <v>1.56</v>
      </c>
      <c r="E825" s="14">
        <v>1.34</v>
      </c>
      <c r="F825" s="21">
        <v>1.49</v>
      </c>
      <c r="G825" s="7" t="s">
        <v>66</v>
      </c>
      <c r="H825" s="14">
        <v>1.76</v>
      </c>
      <c r="I825" s="14">
        <v>1.925</v>
      </c>
      <c r="J825" s="14" t="s">
        <v>66</v>
      </c>
      <c r="K825" s="14">
        <v>1.5149999999999999</v>
      </c>
      <c r="L825" s="14">
        <v>1.47</v>
      </c>
      <c r="M825" s="14" t="s">
        <v>66</v>
      </c>
      <c r="N825" s="21">
        <v>1.42</v>
      </c>
      <c r="O825" s="14" t="s">
        <v>66</v>
      </c>
      <c r="P825" s="14">
        <v>1.7849999999999999</v>
      </c>
      <c r="Q825" s="14">
        <v>1.385</v>
      </c>
      <c r="R825" s="24">
        <v>1.52</v>
      </c>
      <c r="S825" s="18">
        <v>1.97</v>
      </c>
      <c r="T825" s="18">
        <v>1.86</v>
      </c>
      <c r="U825" s="18">
        <v>1.75</v>
      </c>
      <c r="V825" s="18">
        <v>1.74</v>
      </c>
      <c r="W825" s="18">
        <v>1.7450000000000001</v>
      </c>
      <c r="X825" s="14" t="s">
        <v>66</v>
      </c>
      <c r="CM825" s="2"/>
    </row>
    <row r="826" spans="1:91" x14ac:dyDescent="0.2">
      <c r="A826" s="2">
        <v>35522</v>
      </c>
      <c r="B826" s="5">
        <f t="shared" si="120"/>
        <v>4</v>
      </c>
      <c r="C826" s="1" t="s">
        <v>50</v>
      </c>
      <c r="D826" s="14">
        <v>1.66</v>
      </c>
      <c r="E826" s="14">
        <v>1.405</v>
      </c>
      <c r="F826" s="21">
        <v>1.4950000000000001</v>
      </c>
      <c r="G826" s="7" t="s">
        <v>66</v>
      </c>
      <c r="H826" s="14">
        <v>1.72</v>
      </c>
      <c r="I826" s="14">
        <v>1.855</v>
      </c>
      <c r="J826" s="14" t="s">
        <v>66</v>
      </c>
      <c r="K826" s="14">
        <v>1.5649999999999999</v>
      </c>
      <c r="L826" s="14">
        <v>1.5249999999999999</v>
      </c>
      <c r="M826" s="14" t="s">
        <v>66</v>
      </c>
      <c r="N826" s="21">
        <v>1.42</v>
      </c>
      <c r="O826" s="14" t="s">
        <v>66</v>
      </c>
      <c r="P826" s="14">
        <v>1.74</v>
      </c>
      <c r="Q826" s="14">
        <v>1.405</v>
      </c>
      <c r="R826" s="24">
        <v>1.5349999999999999</v>
      </c>
      <c r="S826" s="18">
        <v>1.9850000000000001</v>
      </c>
      <c r="T826" s="18">
        <v>1.7949999999999999</v>
      </c>
      <c r="U826" s="18">
        <v>1.73</v>
      </c>
      <c r="V826" s="18">
        <v>1.73</v>
      </c>
      <c r="W826" s="18">
        <v>1.7250000000000001</v>
      </c>
      <c r="X826" s="14" t="s">
        <v>66</v>
      </c>
      <c r="CM826" s="2"/>
    </row>
    <row r="827" spans="1:91" x14ac:dyDescent="0.2">
      <c r="A827" s="2">
        <v>35523</v>
      </c>
      <c r="B827" s="5">
        <f t="shared" si="120"/>
        <v>4</v>
      </c>
      <c r="C827" s="1" t="s">
        <v>51</v>
      </c>
      <c r="D827" s="14">
        <v>1.75</v>
      </c>
      <c r="E827" s="14">
        <v>1.4950000000000001</v>
      </c>
      <c r="F827" s="21">
        <v>1.5049999999999999</v>
      </c>
      <c r="G827" s="7" t="s">
        <v>66</v>
      </c>
      <c r="H827" s="14" t="s">
        <v>66</v>
      </c>
      <c r="I827" s="14">
        <v>1.86</v>
      </c>
      <c r="J827" s="14" t="s">
        <v>66</v>
      </c>
      <c r="K827" s="14">
        <v>1.5349999999999999</v>
      </c>
      <c r="L827" s="14">
        <v>1.52</v>
      </c>
      <c r="M827" s="14" t="s">
        <v>66</v>
      </c>
      <c r="N827" s="21">
        <v>1.42</v>
      </c>
      <c r="O827" s="14" t="s">
        <v>66</v>
      </c>
      <c r="P827" s="14">
        <v>1.7549999999999999</v>
      </c>
      <c r="Q827" s="14">
        <v>1.45</v>
      </c>
      <c r="R827" s="24">
        <v>1.5549999999999999</v>
      </c>
      <c r="S827" s="18">
        <v>1.905</v>
      </c>
      <c r="T827" s="18">
        <v>1.82</v>
      </c>
      <c r="U827" s="18">
        <v>1.73</v>
      </c>
      <c r="V827" s="18">
        <v>1.7350000000000001</v>
      </c>
      <c r="W827" s="18">
        <v>1.7350000000000001</v>
      </c>
      <c r="X827" s="14" t="s">
        <v>66</v>
      </c>
      <c r="CM827" s="2"/>
    </row>
    <row r="828" spans="1:91" x14ac:dyDescent="0.2">
      <c r="A828" s="2">
        <v>35524</v>
      </c>
      <c r="B828" s="5">
        <f t="shared" si="120"/>
        <v>4</v>
      </c>
      <c r="C828" s="1" t="s">
        <v>45</v>
      </c>
      <c r="D828" s="14">
        <v>1.8</v>
      </c>
      <c r="E828" s="14">
        <v>1.5</v>
      </c>
      <c r="F828" s="21">
        <v>1.5149999999999999</v>
      </c>
      <c r="G828" s="7" t="s">
        <v>66</v>
      </c>
      <c r="H828" s="14">
        <v>1.7</v>
      </c>
      <c r="I828" s="14">
        <v>1.915</v>
      </c>
      <c r="J828" s="14" t="s">
        <v>66</v>
      </c>
      <c r="K828" s="14">
        <v>1.5449999999999999</v>
      </c>
      <c r="L828" s="14">
        <v>1.51</v>
      </c>
      <c r="M828" s="14" t="s">
        <v>66</v>
      </c>
      <c r="N828" s="21">
        <v>1.42</v>
      </c>
      <c r="O828" s="14" t="s">
        <v>66</v>
      </c>
      <c r="P828" s="14">
        <v>1.7749999999999999</v>
      </c>
      <c r="Q828" s="14">
        <v>1.45</v>
      </c>
      <c r="R828" s="24">
        <v>1.55</v>
      </c>
      <c r="S828" s="18">
        <v>1.91</v>
      </c>
      <c r="T828" s="18">
        <v>1.85</v>
      </c>
      <c r="U828" s="18">
        <v>1.75</v>
      </c>
      <c r="V828" s="18">
        <v>1.8049999999999999</v>
      </c>
      <c r="W828" s="18">
        <v>1.75</v>
      </c>
      <c r="X828" s="14" t="s">
        <v>66</v>
      </c>
      <c r="CM828" s="2"/>
    </row>
    <row r="829" spans="1:91" x14ac:dyDescent="0.2">
      <c r="A829" s="2">
        <v>35525</v>
      </c>
      <c r="B829" s="5">
        <f t="shared" si="120"/>
        <v>4</v>
      </c>
      <c r="C829" s="1" t="s">
        <v>46</v>
      </c>
      <c r="D829" s="14">
        <v>1.7649999999999999</v>
      </c>
      <c r="E829" s="14">
        <v>1.5</v>
      </c>
      <c r="F829" s="21">
        <v>1.5149999999999999</v>
      </c>
      <c r="G829" s="7" t="s">
        <v>66</v>
      </c>
      <c r="H829" s="14">
        <v>1.7</v>
      </c>
      <c r="I829" s="14">
        <v>1.915</v>
      </c>
      <c r="J829" s="14" t="s">
        <v>66</v>
      </c>
      <c r="K829" s="14">
        <v>1.5449999999999999</v>
      </c>
      <c r="L829" s="14">
        <v>1.51</v>
      </c>
      <c r="M829" s="14" t="s">
        <v>66</v>
      </c>
      <c r="N829" s="21">
        <v>1.42</v>
      </c>
      <c r="O829" s="14" t="s">
        <v>66</v>
      </c>
      <c r="P829" s="14">
        <v>1.7749999999999999</v>
      </c>
      <c r="Q829" s="14">
        <v>1.45</v>
      </c>
      <c r="R829" s="24">
        <v>1.55</v>
      </c>
      <c r="S829" s="18">
        <v>1.91</v>
      </c>
      <c r="T829" s="18">
        <v>1.85</v>
      </c>
      <c r="U829" s="18">
        <v>1.75</v>
      </c>
      <c r="V829" s="18">
        <v>1.8049999999999999</v>
      </c>
      <c r="W829" s="18">
        <v>1.75</v>
      </c>
      <c r="X829" s="14" t="s">
        <v>66</v>
      </c>
      <c r="CM829" s="2"/>
    </row>
    <row r="830" spans="1:91" x14ac:dyDescent="0.2">
      <c r="A830" s="2">
        <v>35526</v>
      </c>
      <c r="B830" s="5">
        <f t="shared" si="120"/>
        <v>4</v>
      </c>
      <c r="C830" s="1" t="s">
        <v>47</v>
      </c>
      <c r="D830" s="14">
        <v>1.7649999999999999</v>
      </c>
      <c r="E830" s="14">
        <v>1.5</v>
      </c>
      <c r="F830" s="21">
        <v>1.5149999999999999</v>
      </c>
      <c r="G830" s="7" t="s">
        <v>66</v>
      </c>
      <c r="H830" s="14">
        <v>1.7</v>
      </c>
      <c r="I830" s="14">
        <v>1.915</v>
      </c>
      <c r="J830" s="14" t="s">
        <v>66</v>
      </c>
      <c r="K830" s="14">
        <v>1.5449999999999999</v>
      </c>
      <c r="L830" s="14">
        <v>1.51</v>
      </c>
      <c r="M830" s="14" t="s">
        <v>66</v>
      </c>
      <c r="N830" s="21">
        <v>1.42</v>
      </c>
      <c r="O830" s="14" t="s">
        <v>66</v>
      </c>
      <c r="P830" s="14">
        <v>1.7749999999999999</v>
      </c>
      <c r="Q830" s="14">
        <v>1.45</v>
      </c>
      <c r="R830" s="24">
        <v>1.55</v>
      </c>
      <c r="S830" s="18">
        <v>1.91</v>
      </c>
      <c r="T830" s="18">
        <v>1.85</v>
      </c>
      <c r="U830" s="18">
        <v>1.75</v>
      </c>
      <c r="V830" s="18">
        <v>1.8049999999999999</v>
      </c>
      <c r="W830" s="18">
        <v>1.75</v>
      </c>
      <c r="X830" s="14" t="s">
        <v>66</v>
      </c>
      <c r="CM830" s="2"/>
    </row>
    <row r="831" spans="1:91" x14ac:dyDescent="0.2">
      <c r="A831" s="2">
        <v>35527</v>
      </c>
      <c r="B831" s="5">
        <f t="shared" si="120"/>
        <v>4</v>
      </c>
      <c r="C831" s="1" t="s">
        <v>48</v>
      </c>
      <c r="D831" s="14">
        <v>1.7649999999999999</v>
      </c>
      <c r="E831" s="14">
        <v>1.49</v>
      </c>
      <c r="F831" s="21">
        <v>1.5649999999999999</v>
      </c>
      <c r="G831" s="7" t="s">
        <v>66</v>
      </c>
      <c r="H831" s="14">
        <v>1.77</v>
      </c>
      <c r="I831" s="14">
        <v>1.99</v>
      </c>
      <c r="J831" s="14" t="s">
        <v>66</v>
      </c>
      <c r="K831" s="14">
        <v>1.5649999999999999</v>
      </c>
      <c r="L831" s="14">
        <v>1.52</v>
      </c>
      <c r="M831" s="14" t="s">
        <v>66</v>
      </c>
      <c r="N831" s="21">
        <v>1.42</v>
      </c>
      <c r="O831" s="14" t="s">
        <v>66</v>
      </c>
      <c r="P831" s="14">
        <v>1.85</v>
      </c>
      <c r="Q831" s="14">
        <v>1.49</v>
      </c>
      <c r="R831" s="24">
        <v>1.5649999999999999</v>
      </c>
      <c r="S831" s="18">
        <v>1.91</v>
      </c>
      <c r="T831" s="18">
        <v>1.915</v>
      </c>
      <c r="U831" s="18">
        <v>1.84</v>
      </c>
      <c r="V831" s="18">
        <v>1.9450000000000001</v>
      </c>
      <c r="W831" s="18">
        <v>1.845</v>
      </c>
      <c r="X831" s="14" t="s">
        <v>66</v>
      </c>
      <c r="CM831" s="2"/>
    </row>
    <row r="832" spans="1:91" x14ac:dyDescent="0.2">
      <c r="A832" s="2">
        <v>35528</v>
      </c>
      <c r="B832" s="5">
        <f t="shared" si="120"/>
        <v>4</v>
      </c>
      <c r="C832" s="1" t="s">
        <v>49</v>
      </c>
      <c r="D832" s="14">
        <v>1.85</v>
      </c>
      <c r="E832" s="14">
        <v>1.47</v>
      </c>
      <c r="F832" s="21">
        <v>1.585</v>
      </c>
      <c r="G832" s="7" t="s">
        <v>66</v>
      </c>
      <c r="H832" s="14">
        <v>1.81</v>
      </c>
      <c r="I832" s="14">
        <v>2.0049999999999999</v>
      </c>
      <c r="J832" s="14" t="s">
        <v>66</v>
      </c>
      <c r="K832" s="14">
        <v>1.585</v>
      </c>
      <c r="L832" s="14">
        <v>1.5649999999999999</v>
      </c>
      <c r="M832" s="14" t="s">
        <v>66</v>
      </c>
      <c r="N832" s="21">
        <v>1.42</v>
      </c>
      <c r="O832" s="14" t="s">
        <v>66</v>
      </c>
      <c r="P832" s="14">
        <v>1.87</v>
      </c>
      <c r="Q832" s="14">
        <v>1.49</v>
      </c>
      <c r="R832" s="24">
        <v>1.595</v>
      </c>
      <c r="S832" s="18">
        <v>2.0750000000000002</v>
      </c>
      <c r="T832" s="18">
        <v>1.92</v>
      </c>
      <c r="U832" s="18">
        <v>1.86</v>
      </c>
      <c r="V832" s="18">
        <v>2.0550000000000002</v>
      </c>
      <c r="W832" s="18">
        <v>1.87</v>
      </c>
      <c r="X832" s="14" t="s">
        <v>66</v>
      </c>
      <c r="CM832" s="2"/>
    </row>
    <row r="833" spans="1:91" x14ac:dyDescent="0.2">
      <c r="A833" s="2">
        <v>35529</v>
      </c>
      <c r="B833" s="5">
        <f t="shared" si="120"/>
        <v>4</v>
      </c>
      <c r="C833" s="1" t="s">
        <v>50</v>
      </c>
      <c r="D833" s="14">
        <v>1.855</v>
      </c>
      <c r="E833" s="14">
        <v>1.4750000000000001</v>
      </c>
      <c r="F833" s="21">
        <v>1.61</v>
      </c>
      <c r="G833" s="7" t="s">
        <v>66</v>
      </c>
      <c r="H833" s="14">
        <v>1.78</v>
      </c>
      <c r="I833" s="14">
        <v>1.96</v>
      </c>
      <c r="J833" s="14" t="s">
        <v>66</v>
      </c>
      <c r="K833" s="14">
        <v>1.585</v>
      </c>
      <c r="L833" s="14">
        <v>1.57</v>
      </c>
      <c r="M833" s="14" t="s">
        <v>66</v>
      </c>
      <c r="N833" s="21">
        <v>1.61</v>
      </c>
      <c r="O833" s="14" t="s">
        <v>66</v>
      </c>
      <c r="P833" s="14">
        <v>1.85</v>
      </c>
      <c r="Q833" s="14">
        <v>1.53</v>
      </c>
      <c r="R833" s="24">
        <v>1.605</v>
      </c>
      <c r="S833" s="18">
        <v>2.15</v>
      </c>
      <c r="T833" s="18">
        <v>1.9</v>
      </c>
      <c r="U833" s="18">
        <v>1.83</v>
      </c>
      <c r="V833" s="18">
        <v>2.0150000000000001</v>
      </c>
      <c r="W833" s="18">
        <v>1.83</v>
      </c>
      <c r="X833" s="14" t="s">
        <v>66</v>
      </c>
      <c r="CM833" s="2"/>
    </row>
    <row r="834" spans="1:91" x14ac:dyDescent="0.2">
      <c r="A834" s="2">
        <v>35530</v>
      </c>
      <c r="B834" s="5">
        <f t="shared" si="120"/>
        <v>4</v>
      </c>
      <c r="C834" s="1" t="s">
        <v>51</v>
      </c>
      <c r="D834" s="14">
        <v>1.89</v>
      </c>
      <c r="E834" s="14">
        <v>1.45</v>
      </c>
      <c r="F834" s="21">
        <v>1.63</v>
      </c>
      <c r="G834" s="7" t="s">
        <v>66</v>
      </c>
      <c r="H834" s="14">
        <v>1.78</v>
      </c>
      <c r="I834" s="14">
        <v>1.96</v>
      </c>
      <c r="J834" s="14" t="s">
        <v>66</v>
      </c>
      <c r="K834" s="14">
        <v>1.61</v>
      </c>
      <c r="L834" s="14">
        <v>1.5549999999999999</v>
      </c>
      <c r="M834" s="14" t="s">
        <v>66</v>
      </c>
      <c r="N834" s="21">
        <v>1.56</v>
      </c>
      <c r="O834" s="14" t="s">
        <v>66</v>
      </c>
      <c r="P834" s="14">
        <v>1.835</v>
      </c>
      <c r="Q834" s="14">
        <v>1.4850000000000001</v>
      </c>
      <c r="R834" s="24">
        <v>1.605</v>
      </c>
      <c r="S834" s="18">
        <v>2.1850000000000001</v>
      </c>
      <c r="T834" s="18">
        <v>1.885</v>
      </c>
      <c r="U834" s="18">
        <v>1.835</v>
      </c>
      <c r="V834" s="18">
        <v>1.9550000000000001</v>
      </c>
      <c r="W834" s="18">
        <v>1.83</v>
      </c>
      <c r="X834" s="14" t="s">
        <v>66</v>
      </c>
      <c r="CM834" s="2"/>
    </row>
    <row r="835" spans="1:91" x14ac:dyDescent="0.2">
      <c r="A835" s="2">
        <v>35531</v>
      </c>
      <c r="B835" s="5">
        <f t="shared" ref="B835:B898" si="121">IF(A835&lt;&gt;"",MONTH(A835),0)</f>
        <v>4</v>
      </c>
      <c r="C835" s="1" t="s">
        <v>45</v>
      </c>
      <c r="D835" s="14">
        <v>1.8149999999999999</v>
      </c>
      <c r="E835" s="14">
        <v>1.415</v>
      </c>
      <c r="F835" s="21">
        <v>1.645</v>
      </c>
      <c r="G835" s="7" t="s">
        <v>66</v>
      </c>
      <c r="H835" s="14">
        <v>1.8149999999999999</v>
      </c>
      <c r="I835" s="14">
        <v>1.97</v>
      </c>
      <c r="J835" s="14" t="s">
        <v>66</v>
      </c>
      <c r="K835" s="14">
        <v>1.62</v>
      </c>
      <c r="L835" s="14">
        <v>1.54</v>
      </c>
      <c r="M835" s="14" t="s">
        <v>66</v>
      </c>
      <c r="N835" s="21">
        <v>1.59</v>
      </c>
      <c r="O835" s="14" t="s">
        <v>66</v>
      </c>
      <c r="P835" s="14">
        <v>1.875</v>
      </c>
      <c r="Q835" s="14">
        <v>1.415</v>
      </c>
      <c r="R835" s="24">
        <v>1.6</v>
      </c>
      <c r="S835" s="18">
        <v>2.1349999999999998</v>
      </c>
      <c r="T835" s="18">
        <v>1.915</v>
      </c>
      <c r="U835" s="18">
        <v>1.855</v>
      </c>
      <c r="V835" s="18">
        <v>1.97</v>
      </c>
      <c r="W835" s="18">
        <v>1.85</v>
      </c>
      <c r="X835" s="14" t="s">
        <v>66</v>
      </c>
      <c r="CM835" s="2"/>
    </row>
    <row r="836" spans="1:91" x14ac:dyDescent="0.2">
      <c r="A836" s="2">
        <v>35532</v>
      </c>
      <c r="B836" s="5">
        <f t="shared" si="121"/>
        <v>4</v>
      </c>
      <c r="C836" s="1" t="s">
        <v>46</v>
      </c>
      <c r="D836" s="14">
        <v>1.77</v>
      </c>
      <c r="E836" s="14">
        <v>1.415</v>
      </c>
      <c r="F836" s="21">
        <v>1.645</v>
      </c>
      <c r="G836" s="7" t="s">
        <v>66</v>
      </c>
      <c r="H836" s="14">
        <v>1.8149999999999999</v>
      </c>
      <c r="I836" s="14">
        <v>1.97</v>
      </c>
      <c r="J836" s="14" t="s">
        <v>66</v>
      </c>
      <c r="K836" s="14">
        <v>1.62</v>
      </c>
      <c r="L836" s="14">
        <v>1.54</v>
      </c>
      <c r="M836" s="14" t="s">
        <v>66</v>
      </c>
      <c r="N836" s="21">
        <v>1.59</v>
      </c>
      <c r="O836" s="14" t="s">
        <v>66</v>
      </c>
      <c r="P836" s="14">
        <v>1.875</v>
      </c>
      <c r="Q836" s="14">
        <v>1.415</v>
      </c>
      <c r="R836" s="24">
        <v>1.6</v>
      </c>
      <c r="S836" s="18">
        <v>2.11</v>
      </c>
      <c r="T836" s="18">
        <v>1.915</v>
      </c>
      <c r="U836" s="18">
        <v>1.855</v>
      </c>
      <c r="V836" s="18">
        <v>1.97</v>
      </c>
      <c r="W836" s="18">
        <v>1.85</v>
      </c>
      <c r="X836" s="14" t="s">
        <v>66</v>
      </c>
      <c r="CM836" s="2"/>
    </row>
    <row r="837" spans="1:91" x14ac:dyDescent="0.2">
      <c r="A837" s="2">
        <v>35533</v>
      </c>
      <c r="B837" s="5">
        <f t="shared" si="121"/>
        <v>4</v>
      </c>
      <c r="C837" s="1" t="s">
        <v>47</v>
      </c>
      <c r="D837" s="14">
        <v>1.77</v>
      </c>
      <c r="E837" s="14">
        <v>1.415</v>
      </c>
      <c r="F837" s="21">
        <v>1.645</v>
      </c>
      <c r="G837" s="7" t="s">
        <v>66</v>
      </c>
      <c r="H837" s="14">
        <v>1.8149999999999999</v>
      </c>
      <c r="I837" s="14">
        <v>1.97</v>
      </c>
      <c r="J837" s="14" t="s">
        <v>66</v>
      </c>
      <c r="K837" s="14">
        <v>1.62</v>
      </c>
      <c r="L837" s="14">
        <v>1.54</v>
      </c>
      <c r="M837" s="14" t="s">
        <v>66</v>
      </c>
      <c r="N837" s="21">
        <v>1.59</v>
      </c>
      <c r="O837" s="14" t="s">
        <v>66</v>
      </c>
      <c r="P837" s="14">
        <v>1.875</v>
      </c>
      <c r="Q837" s="14">
        <v>1.415</v>
      </c>
      <c r="R837" s="24">
        <v>1.6</v>
      </c>
      <c r="S837" s="18">
        <v>2.11</v>
      </c>
      <c r="T837" s="18">
        <v>1.915</v>
      </c>
      <c r="U837" s="18">
        <v>1.855</v>
      </c>
      <c r="V837" s="18">
        <v>1.97</v>
      </c>
      <c r="W837" s="18">
        <v>1.85</v>
      </c>
      <c r="X837" s="14" t="s">
        <v>66</v>
      </c>
      <c r="CM837" s="2"/>
    </row>
    <row r="838" spans="1:91" x14ac:dyDescent="0.2">
      <c r="A838" s="2">
        <v>35534</v>
      </c>
      <c r="B838" s="5">
        <f t="shared" si="121"/>
        <v>4</v>
      </c>
      <c r="C838" s="1" t="s">
        <v>48</v>
      </c>
      <c r="D838" s="14">
        <v>1.77</v>
      </c>
      <c r="E838" s="14">
        <v>1.365</v>
      </c>
      <c r="F838" s="21">
        <v>1.64</v>
      </c>
      <c r="G838" s="7" t="s">
        <v>66</v>
      </c>
      <c r="H838" s="14">
        <v>1.855</v>
      </c>
      <c r="I838" s="14">
        <v>2</v>
      </c>
      <c r="J838" s="14" t="s">
        <v>66</v>
      </c>
      <c r="K838" s="14">
        <v>1.635</v>
      </c>
      <c r="L838" s="14">
        <v>1.52</v>
      </c>
      <c r="M838" s="14" t="s">
        <v>66</v>
      </c>
      <c r="N838" s="21">
        <v>1.625</v>
      </c>
      <c r="O838" s="14" t="s">
        <v>66</v>
      </c>
      <c r="P838" s="14">
        <v>1.92</v>
      </c>
      <c r="Q838" s="14">
        <v>1.37</v>
      </c>
      <c r="R838" s="24">
        <v>1.65</v>
      </c>
      <c r="S838" s="18">
        <v>2.11</v>
      </c>
      <c r="T838" s="18">
        <v>1.96</v>
      </c>
      <c r="U838" s="18">
        <v>1.865</v>
      </c>
      <c r="V838" s="18">
        <v>1.9550000000000001</v>
      </c>
      <c r="W838" s="18">
        <v>1.86</v>
      </c>
      <c r="X838" s="14" t="s">
        <v>66</v>
      </c>
      <c r="CM838" s="2"/>
    </row>
    <row r="839" spans="1:91" x14ac:dyDescent="0.2">
      <c r="A839" s="2">
        <v>35535</v>
      </c>
      <c r="B839" s="5">
        <f t="shared" si="121"/>
        <v>4</v>
      </c>
      <c r="C839" s="1" t="s">
        <v>49</v>
      </c>
      <c r="D839" s="14">
        <v>1.6950000000000001</v>
      </c>
      <c r="E839" s="14">
        <v>1.375</v>
      </c>
      <c r="F839" s="21">
        <v>1.64</v>
      </c>
      <c r="G839" s="7" t="s">
        <v>66</v>
      </c>
      <c r="H839" s="14">
        <v>1.86</v>
      </c>
      <c r="I839" s="14">
        <v>2.0049999999999999</v>
      </c>
      <c r="J839" s="14" t="s">
        <v>66</v>
      </c>
      <c r="K839" s="14">
        <v>1.65</v>
      </c>
      <c r="L839" s="14">
        <v>1.52</v>
      </c>
      <c r="M839" s="14" t="s">
        <v>66</v>
      </c>
      <c r="N839" s="21">
        <v>1.59</v>
      </c>
      <c r="O839" s="14" t="s">
        <v>66</v>
      </c>
      <c r="P839" s="14">
        <v>1.92</v>
      </c>
      <c r="Q839" s="14">
        <v>1.41</v>
      </c>
      <c r="R839" s="24">
        <v>1.655</v>
      </c>
      <c r="S839" s="18">
        <v>2.105</v>
      </c>
      <c r="T839" s="18">
        <v>1.9450000000000001</v>
      </c>
      <c r="U839" s="18">
        <v>1.855</v>
      </c>
      <c r="V839" s="18">
        <v>1.93</v>
      </c>
      <c r="W839" s="18">
        <v>1.855</v>
      </c>
      <c r="X839" s="14" t="s">
        <v>66</v>
      </c>
      <c r="CM839" s="2"/>
    </row>
    <row r="840" spans="1:91" x14ac:dyDescent="0.2">
      <c r="A840" s="2">
        <v>35536</v>
      </c>
      <c r="B840" s="5">
        <f t="shared" si="121"/>
        <v>4</v>
      </c>
      <c r="C840" s="1" t="s">
        <v>50</v>
      </c>
      <c r="D840" s="14">
        <v>1.76</v>
      </c>
      <c r="E840" s="14">
        <v>1.43</v>
      </c>
      <c r="F840" s="21">
        <v>1.595</v>
      </c>
      <c r="G840" s="7" t="s">
        <v>66</v>
      </c>
      <c r="H840" s="14">
        <v>1.88</v>
      </c>
      <c r="I840" s="14">
        <v>2.0150000000000001</v>
      </c>
      <c r="J840" s="14" t="s">
        <v>66</v>
      </c>
      <c r="K840" s="14">
        <v>1.64</v>
      </c>
      <c r="L840" s="14">
        <v>1.5349999999999999</v>
      </c>
      <c r="M840" s="14" t="s">
        <v>66</v>
      </c>
      <c r="N840" s="21">
        <v>1.59</v>
      </c>
      <c r="O840" s="14" t="s">
        <v>66</v>
      </c>
      <c r="P840" s="14">
        <v>1.925</v>
      </c>
      <c r="Q840" s="14">
        <v>1.43</v>
      </c>
      <c r="R840" s="24">
        <v>1.625</v>
      </c>
      <c r="S840" s="18">
        <v>2.1150000000000002</v>
      </c>
      <c r="T840" s="18">
        <v>1.9550000000000001</v>
      </c>
      <c r="U840" s="18">
        <v>1.865</v>
      </c>
      <c r="V840" s="18">
        <v>1.9</v>
      </c>
      <c r="W840" s="18">
        <v>1.86</v>
      </c>
      <c r="X840" s="14" t="s">
        <v>66</v>
      </c>
      <c r="CM840" s="2"/>
    </row>
    <row r="841" spans="1:91" x14ac:dyDescent="0.2">
      <c r="A841" s="2">
        <v>35537</v>
      </c>
      <c r="B841" s="5">
        <f t="shared" si="121"/>
        <v>4</v>
      </c>
      <c r="C841" s="1" t="s">
        <v>51</v>
      </c>
      <c r="D841" s="14">
        <v>1.79</v>
      </c>
      <c r="E841" s="14">
        <v>1.54</v>
      </c>
      <c r="F841" s="21">
        <v>1.595</v>
      </c>
      <c r="G841" s="7" t="s">
        <v>66</v>
      </c>
      <c r="H841" s="14">
        <v>1.88</v>
      </c>
      <c r="I841" s="14">
        <v>2.0750000000000002</v>
      </c>
      <c r="J841" s="14" t="s">
        <v>66</v>
      </c>
      <c r="K841" s="14">
        <v>1.65</v>
      </c>
      <c r="L841" s="14">
        <v>1.5249999999999999</v>
      </c>
      <c r="M841" s="14" t="s">
        <v>66</v>
      </c>
      <c r="N841" s="21">
        <v>1.655</v>
      </c>
      <c r="O841" s="14" t="s">
        <v>66</v>
      </c>
      <c r="P841" s="14">
        <v>1.94</v>
      </c>
      <c r="Q841" s="14">
        <v>1.4350000000000001</v>
      </c>
      <c r="R841" s="24">
        <v>1.67</v>
      </c>
      <c r="S841" s="18">
        <v>2.0699999999999998</v>
      </c>
      <c r="T841" s="18">
        <v>2.0049999999999999</v>
      </c>
      <c r="U841" s="18">
        <v>1.92</v>
      </c>
      <c r="V841" s="18">
        <v>1.925</v>
      </c>
      <c r="W841" s="18">
        <v>1.915</v>
      </c>
      <c r="X841" s="14" t="s">
        <v>66</v>
      </c>
      <c r="CM841" s="2"/>
    </row>
    <row r="842" spans="1:91" x14ac:dyDescent="0.2">
      <c r="A842" s="2">
        <v>35538</v>
      </c>
      <c r="B842" s="5">
        <f t="shared" si="121"/>
        <v>4</v>
      </c>
      <c r="C842" s="1" t="s">
        <v>45</v>
      </c>
      <c r="D842" s="14">
        <v>1.825</v>
      </c>
      <c r="E842" s="14">
        <v>1.54</v>
      </c>
      <c r="F842" s="21">
        <v>1.595</v>
      </c>
      <c r="G842" s="7" t="s">
        <v>66</v>
      </c>
      <c r="H842" s="14">
        <v>1.88</v>
      </c>
      <c r="I842" s="14">
        <v>2.0750000000000002</v>
      </c>
      <c r="J842" s="14" t="s">
        <v>66</v>
      </c>
      <c r="K842" s="14">
        <v>1.65</v>
      </c>
      <c r="L842" s="14">
        <v>1.5249999999999999</v>
      </c>
      <c r="M842" s="14" t="s">
        <v>66</v>
      </c>
      <c r="N842" s="21">
        <v>1.655</v>
      </c>
      <c r="O842" s="14" t="s">
        <v>66</v>
      </c>
      <c r="P842" s="14">
        <v>1.94</v>
      </c>
      <c r="Q842" s="14">
        <v>1.4350000000000001</v>
      </c>
      <c r="R842" s="24">
        <v>1.67</v>
      </c>
      <c r="S842" s="18">
        <v>2.125</v>
      </c>
      <c r="T842" s="18">
        <v>2.0049999999999999</v>
      </c>
      <c r="U842" s="18">
        <v>1.92</v>
      </c>
      <c r="V842" s="18">
        <v>1.925</v>
      </c>
      <c r="W842" s="18">
        <v>1.915</v>
      </c>
      <c r="X842" s="14" t="s">
        <v>66</v>
      </c>
      <c r="CM842" s="2"/>
    </row>
    <row r="843" spans="1:91" x14ac:dyDescent="0.2">
      <c r="A843" s="2">
        <v>35539</v>
      </c>
      <c r="B843" s="5">
        <f t="shared" si="121"/>
        <v>4</v>
      </c>
      <c r="C843" s="1" t="s">
        <v>46</v>
      </c>
      <c r="D843" s="14">
        <v>1.845</v>
      </c>
      <c r="E843" s="14">
        <v>1.4650000000000001</v>
      </c>
      <c r="F843" s="21">
        <v>1.5449999999999999</v>
      </c>
      <c r="G843" s="7" t="s">
        <v>66</v>
      </c>
      <c r="H843" s="14">
        <v>1.89</v>
      </c>
      <c r="I843" s="14">
        <v>2.1</v>
      </c>
      <c r="J843" s="14" t="s">
        <v>66</v>
      </c>
      <c r="K843" s="14">
        <v>1.645</v>
      </c>
      <c r="L843" s="14">
        <v>1.53</v>
      </c>
      <c r="M843" s="14" t="s">
        <v>66</v>
      </c>
      <c r="N843" s="21">
        <v>1.59</v>
      </c>
      <c r="O843" s="14" t="s">
        <v>66</v>
      </c>
      <c r="P843" s="14">
        <v>1.9450000000000001</v>
      </c>
      <c r="Q843" s="14">
        <v>1.44</v>
      </c>
      <c r="R843" s="24">
        <v>1.675</v>
      </c>
      <c r="S843" s="18">
        <v>2.145</v>
      </c>
      <c r="T843" s="18">
        <v>2.0249999999999999</v>
      </c>
      <c r="U843" s="18">
        <v>1.9350000000000001</v>
      </c>
      <c r="V843" s="18">
        <v>1.9450000000000001</v>
      </c>
      <c r="W843" s="18">
        <v>1.925</v>
      </c>
      <c r="X843" s="14" t="s">
        <v>66</v>
      </c>
      <c r="CM843" s="2"/>
    </row>
    <row r="844" spans="1:91" x14ac:dyDescent="0.2">
      <c r="A844" s="2">
        <v>35540</v>
      </c>
      <c r="B844" s="5">
        <f t="shared" si="121"/>
        <v>4</v>
      </c>
      <c r="C844" s="1" t="s">
        <v>47</v>
      </c>
      <c r="D844" s="14">
        <v>1.845</v>
      </c>
      <c r="E844" s="14">
        <v>1.4650000000000001</v>
      </c>
      <c r="F844" s="21">
        <v>1.5449999999999999</v>
      </c>
      <c r="G844" s="7" t="s">
        <v>66</v>
      </c>
      <c r="H844" s="14">
        <v>1.89</v>
      </c>
      <c r="I844" s="14">
        <v>2.1</v>
      </c>
      <c r="J844" s="14" t="s">
        <v>66</v>
      </c>
      <c r="K844" s="14">
        <v>1.645</v>
      </c>
      <c r="L844" s="14">
        <v>1.53</v>
      </c>
      <c r="M844" s="14" t="s">
        <v>66</v>
      </c>
      <c r="N844" s="21">
        <v>1.59</v>
      </c>
      <c r="O844" s="14" t="s">
        <v>66</v>
      </c>
      <c r="P844" s="14">
        <v>1.9450000000000001</v>
      </c>
      <c r="Q844" s="14">
        <v>1.44</v>
      </c>
      <c r="R844" s="24">
        <v>1.675</v>
      </c>
      <c r="S844" s="18">
        <v>2.145</v>
      </c>
      <c r="T844" s="18">
        <v>2.0249999999999999</v>
      </c>
      <c r="U844" s="18">
        <v>1.9350000000000001</v>
      </c>
      <c r="V844" s="18">
        <v>1.9450000000000001</v>
      </c>
      <c r="W844" s="18">
        <v>1.925</v>
      </c>
      <c r="X844" s="14" t="s">
        <v>66</v>
      </c>
      <c r="CM844" s="2"/>
    </row>
    <row r="845" spans="1:91" x14ac:dyDescent="0.2">
      <c r="A845" s="2">
        <v>35541</v>
      </c>
      <c r="B845" s="5">
        <f t="shared" si="121"/>
        <v>4</v>
      </c>
      <c r="C845" s="1" t="s">
        <v>48</v>
      </c>
      <c r="D845" s="14">
        <v>1.845</v>
      </c>
      <c r="E845" s="14">
        <v>1.425</v>
      </c>
      <c r="F845" s="21">
        <v>1.63</v>
      </c>
      <c r="G845" s="7" t="s">
        <v>66</v>
      </c>
      <c r="H845" s="14">
        <v>1.89</v>
      </c>
      <c r="I845" s="14">
        <v>2.08</v>
      </c>
      <c r="J845" s="14" t="s">
        <v>66</v>
      </c>
      <c r="K845" s="14">
        <v>1.615</v>
      </c>
      <c r="L845" s="14">
        <v>1.5149999999999999</v>
      </c>
      <c r="M845" s="14" t="s">
        <v>66</v>
      </c>
      <c r="N845" s="21">
        <v>1.6</v>
      </c>
      <c r="O845" s="14" t="s">
        <v>66</v>
      </c>
      <c r="P845" s="14">
        <v>1.9450000000000001</v>
      </c>
      <c r="Q845" s="14">
        <v>1.4</v>
      </c>
      <c r="R845" s="24">
        <v>1.635</v>
      </c>
      <c r="S845" s="18">
        <v>2.145</v>
      </c>
      <c r="T845" s="18">
        <v>2.0099999999999998</v>
      </c>
      <c r="U845" s="18">
        <v>1.92</v>
      </c>
      <c r="V845" s="18">
        <v>1.93</v>
      </c>
      <c r="W845" s="18">
        <v>1.91</v>
      </c>
      <c r="X845" s="14" t="s">
        <v>66</v>
      </c>
      <c r="CM845" s="2"/>
    </row>
    <row r="846" spans="1:91" x14ac:dyDescent="0.2">
      <c r="A846" s="2">
        <v>35542</v>
      </c>
      <c r="B846" s="5">
        <f t="shared" si="121"/>
        <v>4</v>
      </c>
      <c r="C846" s="1" t="s">
        <v>49</v>
      </c>
      <c r="D846" s="14">
        <v>1.79</v>
      </c>
      <c r="E846" s="14">
        <v>1.33</v>
      </c>
      <c r="F846" s="21">
        <v>1.6950000000000001</v>
      </c>
      <c r="G846" s="7" t="s">
        <v>66</v>
      </c>
      <c r="H846" s="14">
        <v>1.9450000000000001</v>
      </c>
      <c r="I846" s="14">
        <v>2.105</v>
      </c>
      <c r="J846" s="14" t="s">
        <v>66</v>
      </c>
      <c r="K846" s="14">
        <v>1.675</v>
      </c>
      <c r="L846" s="14">
        <v>1.57</v>
      </c>
      <c r="M846" s="14" t="s">
        <v>66</v>
      </c>
      <c r="N846" s="21">
        <v>1.6</v>
      </c>
      <c r="O846" s="14" t="s">
        <v>66</v>
      </c>
      <c r="P846" s="14">
        <v>1.96</v>
      </c>
      <c r="Q846" s="14">
        <v>1.42</v>
      </c>
      <c r="R846" s="24">
        <v>1.71</v>
      </c>
      <c r="S846" s="18">
        <v>2.11</v>
      </c>
      <c r="T846" s="18">
        <v>2.0350000000000001</v>
      </c>
      <c r="U846" s="18">
        <v>1.94</v>
      </c>
      <c r="V846" s="18">
        <v>1.9450000000000001</v>
      </c>
      <c r="W846" s="18">
        <v>1.94</v>
      </c>
      <c r="X846" s="14" t="s">
        <v>66</v>
      </c>
      <c r="CM846" s="2"/>
    </row>
    <row r="847" spans="1:91" x14ac:dyDescent="0.2">
      <c r="A847" s="2">
        <v>35543</v>
      </c>
      <c r="B847" s="5">
        <f t="shared" si="121"/>
        <v>4</v>
      </c>
      <c r="C847" s="1" t="s">
        <v>50</v>
      </c>
      <c r="D847" s="14">
        <v>1.76</v>
      </c>
      <c r="E847" s="14">
        <v>1.2949999999999999</v>
      </c>
      <c r="F847" s="21">
        <v>1.84</v>
      </c>
      <c r="G847" s="7" t="s">
        <v>66</v>
      </c>
      <c r="H847" s="14">
        <v>2.0750000000000002</v>
      </c>
      <c r="I847" s="14">
        <v>2.23</v>
      </c>
      <c r="J847" s="14" t="s">
        <v>66</v>
      </c>
      <c r="K847" s="14">
        <v>1.82</v>
      </c>
      <c r="L847" s="14">
        <v>1.625</v>
      </c>
      <c r="M847" s="14" t="s">
        <v>66</v>
      </c>
      <c r="N847" s="21">
        <v>1.6</v>
      </c>
      <c r="O847" s="14" t="s">
        <v>66</v>
      </c>
      <c r="P847" s="14">
        <v>2.125</v>
      </c>
      <c r="Q847" s="14">
        <v>1.425</v>
      </c>
      <c r="R847" s="24">
        <v>1.82</v>
      </c>
      <c r="S847" s="18">
        <v>2.165</v>
      </c>
      <c r="T847" s="18">
        <v>2.1749999999999998</v>
      </c>
      <c r="U847" s="18">
        <v>2.0699999999999998</v>
      </c>
      <c r="V847" s="18">
        <v>2.0699999999999998</v>
      </c>
      <c r="W847" s="18">
        <v>2.0699999999999998</v>
      </c>
      <c r="X847" s="14" t="s">
        <v>66</v>
      </c>
      <c r="CM847" s="2"/>
    </row>
    <row r="848" spans="1:91" x14ac:dyDescent="0.2">
      <c r="A848" s="2">
        <v>35544</v>
      </c>
      <c r="B848" s="5">
        <f t="shared" si="121"/>
        <v>4</v>
      </c>
      <c r="C848" s="1" t="s">
        <v>51</v>
      </c>
      <c r="D848" s="14">
        <v>1.75</v>
      </c>
      <c r="E848" s="14">
        <v>1.2949999999999999</v>
      </c>
      <c r="F848" s="21">
        <v>1.7649999999999999</v>
      </c>
      <c r="G848" s="7" t="s">
        <v>66</v>
      </c>
      <c r="H848" s="14">
        <v>1.87</v>
      </c>
      <c r="I848" s="14">
        <v>2.1150000000000002</v>
      </c>
      <c r="J848" s="14" t="s">
        <v>66</v>
      </c>
      <c r="K848" s="14">
        <v>1.7050000000000001</v>
      </c>
      <c r="L848" s="14">
        <v>1.5349999999999999</v>
      </c>
      <c r="M848" s="14" t="s">
        <v>66</v>
      </c>
      <c r="N848" s="21">
        <v>1.6</v>
      </c>
      <c r="O848" s="14" t="s">
        <v>66</v>
      </c>
      <c r="P848" s="14">
        <v>1.9550000000000001</v>
      </c>
      <c r="Q848" s="14">
        <v>1.415</v>
      </c>
      <c r="R848" s="24">
        <v>1.71</v>
      </c>
      <c r="S848" s="18">
        <v>2.3650000000000002</v>
      </c>
      <c r="T848" s="18">
        <v>2.0299999999999998</v>
      </c>
      <c r="U848" s="18">
        <v>1.96</v>
      </c>
      <c r="V848" s="18">
        <v>1.95</v>
      </c>
      <c r="W848" s="18">
        <v>1.9550000000000001</v>
      </c>
      <c r="X848" s="14" t="s">
        <v>66</v>
      </c>
      <c r="CM848" s="2"/>
    </row>
    <row r="849" spans="1:91" x14ac:dyDescent="0.2">
      <c r="A849" s="2">
        <v>35545</v>
      </c>
      <c r="B849" s="5">
        <f t="shared" si="121"/>
        <v>4</v>
      </c>
      <c r="C849" s="1" t="s">
        <v>45</v>
      </c>
      <c r="D849" s="14">
        <v>1.77</v>
      </c>
      <c r="E849" s="14">
        <v>1.2949999999999999</v>
      </c>
      <c r="F849" s="21">
        <v>1.7649999999999999</v>
      </c>
      <c r="G849" s="7" t="s">
        <v>66</v>
      </c>
      <c r="H849" s="14">
        <v>1.89</v>
      </c>
      <c r="I849" s="14">
        <v>2.1150000000000002</v>
      </c>
      <c r="J849" s="14" t="s">
        <v>66</v>
      </c>
      <c r="K849" s="14">
        <v>1.7050000000000001</v>
      </c>
      <c r="L849" s="14">
        <v>1.5349999999999999</v>
      </c>
      <c r="M849" s="14" t="s">
        <v>66</v>
      </c>
      <c r="N849" s="21">
        <v>1.6</v>
      </c>
      <c r="O849" s="14" t="s">
        <v>66</v>
      </c>
      <c r="P849" s="14">
        <v>1.9550000000000001</v>
      </c>
      <c r="Q849" s="14">
        <v>1.415</v>
      </c>
      <c r="R849" s="24">
        <v>1.71</v>
      </c>
      <c r="S849" s="18">
        <v>2.19</v>
      </c>
      <c r="T849" s="18">
        <v>2.0299999999999998</v>
      </c>
      <c r="U849" s="18">
        <v>1.96</v>
      </c>
      <c r="V849" s="18">
        <v>1.95</v>
      </c>
      <c r="W849" s="18">
        <v>1.9550000000000001</v>
      </c>
      <c r="X849" s="14" t="s">
        <v>66</v>
      </c>
      <c r="CM849" s="2"/>
    </row>
    <row r="850" spans="1:91" x14ac:dyDescent="0.2">
      <c r="A850" s="2">
        <v>35546</v>
      </c>
      <c r="B850" s="5">
        <f t="shared" si="121"/>
        <v>4</v>
      </c>
      <c r="C850" s="1" t="s">
        <v>46</v>
      </c>
      <c r="D850" s="14">
        <v>1.7549999999999999</v>
      </c>
      <c r="E850" s="14">
        <v>1.28</v>
      </c>
      <c r="F850" s="21">
        <v>1.74</v>
      </c>
      <c r="G850" s="7" t="s">
        <v>66</v>
      </c>
      <c r="H850" s="14">
        <v>1.9</v>
      </c>
      <c r="I850" s="14">
        <v>2.19</v>
      </c>
      <c r="J850" s="14" t="s">
        <v>66</v>
      </c>
      <c r="K850" s="14">
        <v>1.675</v>
      </c>
      <c r="L850" s="14">
        <v>1.53</v>
      </c>
      <c r="M850" s="14" t="s">
        <v>66</v>
      </c>
      <c r="N850" s="21">
        <v>1.6</v>
      </c>
      <c r="O850" s="14" t="s">
        <v>66</v>
      </c>
      <c r="P850" s="14">
        <v>1.9650000000000001</v>
      </c>
      <c r="Q850" s="14">
        <v>1.41</v>
      </c>
      <c r="R850" s="24">
        <v>1.66</v>
      </c>
      <c r="S850" s="18">
        <v>2.2149999999999999</v>
      </c>
      <c r="T850" s="18">
        <v>2.1150000000000002</v>
      </c>
      <c r="U850" s="18">
        <v>1.9750000000000001</v>
      </c>
      <c r="V850" s="18">
        <v>1.96</v>
      </c>
      <c r="W850" s="18">
        <v>1.96</v>
      </c>
      <c r="X850" s="14" t="s">
        <v>66</v>
      </c>
      <c r="CM850" s="2"/>
    </row>
    <row r="851" spans="1:91" x14ac:dyDescent="0.2">
      <c r="A851" s="2">
        <v>35547</v>
      </c>
      <c r="B851" s="5">
        <f t="shared" si="121"/>
        <v>4</v>
      </c>
      <c r="C851" s="1" t="s">
        <v>47</v>
      </c>
      <c r="D851" s="14">
        <v>1.7549999999999999</v>
      </c>
      <c r="E851" s="14">
        <v>1.28</v>
      </c>
      <c r="F851" s="21">
        <v>1.74</v>
      </c>
      <c r="G851" s="7" t="s">
        <v>66</v>
      </c>
      <c r="H851" s="14">
        <v>1.9</v>
      </c>
      <c r="I851" s="14">
        <v>2.19</v>
      </c>
      <c r="J851" s="14" t="s">
        <v>66</v>
      </c>
      <c r="K851" s="14">
        <v>1.675</v>
      </c>
      <c r="L851" s="14">
        <v>1.53</v>
      </c>
      <c r="M851" s="14" t="s">
        <v>66</v>
      </c>
      <c r="N851" s="21">
        <v>1.6</v>
      </c>
      <c r="O851" s="14" t="s">
        <v>66</v>
      </c>
      <c r="P851" s="14">
        <v>1.9650000000000001</v>
      </c>
      <c r="Q851" s="14">
        <v>1.41</v>
      </c>
      <c r="R851" s="24">
        <v>1.66</v>
      </c>
      <c r="S851" s="18">
        <v>2.2149999999999999</v>
      </c>
      <c r="T851" s="18">
        <v>2.1150000000000002</v>
      </c>
      <c r="U851" s="18">
        <v>1.9750000000000001</v>
      </c>
      <c r="V851" s="18">
        <v>1.96</v>
      </c>
      <c r="W851" s="18">
        <v>1.96</v>
      </c>
      <c r="X851" s="14" t="s">
        <v>66</v>
      </c>
      <c r="CM851" s="2"/>
    </row>
    <row r="852" spans="1:91" x14ac:dyDescent="0.2">
      <c r="A852" s="2">
        <v>35548</v>
      </c>
      <c r="B852" s="5">
        <f t="shared" si="121"/>
        <v>4</v>
      </c>
      <c r="C852" s="1" t="s">
        <v>48</v>
      </c>
      <c r="D852" s="14">
        <v>1.7549999999999999</v>
      </c>
      <c r="E852" s="14">
        <v>1.405</v>
      </c>
      <c r="F852" s="21">
        <v>1.66</v>
      </c>
      <c r="G852" s="7" t="s">
        <v>66</v>
      </c>
      <c r="H852" s="14">
        <v>1.85</v>
      </c>
      <c r="I852" s="14">
        <v>2.08</v>
      </c>
      <c r="J852" s="14" t="s">
        <v>66</v>
      </c>
      <c r="K852" s="14">
        <v>1.585</v>
      </c>
      <c r="L852" s="14">
        <v>1.5149999999999999</v>
      </c>
      <c r="M852" s="14" t="s">
        <v>66</v>
      </c>
      <c r="N852" s="21">
        <v>1.6</v>
      </c>
      <c r="O852" s="14" t="s">
        <v>66</v>
      </c>
      <c r="P852" s="14">
        <v>1.925</v>
      </c>
      <c r="Q852" s="14">
        <v>1.405</v>
      </c>
      <c r="R852" s="24">
        <v>1.57</v>
      </c>
      <c r="S852" s="18">
        <v>2.2149999999999999</v>
      </c>
      <c r="T852" s="18">
        <v>2.0299999999999998</v>
      </c>
      <c r="U852" s="18">
        <v>1.925</v>
      </c>
      <c r="V852" s="18">
        <v>1.92</v>
      </c>
      <c r="W852" s="18">
        <v>1.93</v>
      </c>
      <c r="X852" s="14" t="s">
        <v>66</v>
      </c>
      <c r="CM852" s="2"/>
    </row>
    <row r="853" spans="1:91" x14ac:dyDescent="0.2">
      <c r="A853" s="2">
        <v>35549</v>
      </c>
      <c r="B853" s="5">
        <f t="shared" si="121"/>
        <v>4</v>
      </c>
      <c r="C853" s="1" t="s">
        <v>49</v>
      </c>
      <c r="D853" s="14">
        <v>1.7450000000000001</v>
      </c>
      <c r="E853" s="14">
        <v>1.425</v>
      </c>
      <c r="F853" s="21">
        <v>1.55</v>
      </c>
      <c r="G853" s="7" t="s">
        <v>66</v>
      </c>
      <c r="H853" s="14">
        <v>1.87</v>
      </c>
      <c r="I853" s="14">
        <v>2.1</v>
      </c>
      <c r="J853" s="14" t="s">
        <v>66</v>
      </c>
      <c r="K853" s="14">
        <v>1.58</v>
      </c>
      <c r="L853" s="14">
        <v>1.5549999999999999</v>
      </c>
      <c r="M853" s="14" t="s">
        <v>66</v>
      </c>
      <c r="N853" s="21">
        <v>1.6</v>
      </c>
      <c r="O853" s="14" t="s">
        <v>66</v>
      </c>
      <c r="P853" s="14">
        <v>1.93</v>
      </c>
      <c r="Q853" s="14">
        <v>1.44</v>
      </c>
      <c r="R853" s="24">
        <v>1.57</v>
      </c>
      <c r="S853" s="18">
        <v>2.125</v>
      </c>
      <c r="T853" s="18">
        <v>2.04</v>
      </c>
      <c r="U853" s="18">
        <v>1.915</v>
      </c>
      <c r="V853" s="18">
        <v>1.91</v>
      </c>
      <c r="W853" s="18">
        <v>1.92</v>
      </c>
      <c r="X853" s="14" t="s">
        <v>66</v>
      </c>
      <c r="CM853" s="2"/>
    </row>
    <row r="854" spans="1:91" x14ac:dyDescent="0.2">
      <c r="A854" s="2">
        <v>35550</v>
      </c>
      <c r="B854" s="5">
        <f t="shared" si="121"/>
        <v>4</v>
      </c>
      <c r="C854" s="1" t="s">
        <v>50</v>
      </c>
      <c r="D854" s="14">
        <v>1.835</v>
      </c>
      <c r="E854" s="14">
        <v>1.53</v>
      </c>
      <c r="F854" s="21">
        <v>1.605</v>
      </c>
      <c r="G854" s="7" t="s">
        <v>66</v>
      </c>
      <c r="H854" s="14">
        <v>1.895</v>
      </c>
      <c r="I854" s="14">
        <v>2.125</v>
      </c>
      <c r="J854" s="14" t="s">
        <v>66</v>
      </c>
      <c r="K854" s="14">
        <v>1.6</v>
      </c>
      <c r="L854" s="14">
        <v>1.54</v>
      </c>
      <c r="M854" s="14" t="s">
        <v>66</v>
      </c>
      <c r="N854" s="21">
        <v>1.61</v>
      </c>
      <c r="O854" s="14" t="s">
        <v>66</v>
      </c>
      <c r="P854" s="14">
        <v>1.9450000000000001</v>
      </c>
      <c r="Q854" s="14">
        <v>1.42</v>
      </c>
      <c r="R854" s="24">
        <v>1.61</v>
      </c>
      <c r="S854" s="18">
        <v>2.1150000000000002</v>
      </c>
      <c r="T854" s="18">
        <v>2.0699999999999998</v>
      </c>
      <c r="U854" s="18">
        <v>1.95</v>
      </c>
      <c r="V854" s="18">
        <v>1.9650000000000001</v>
      </c>
      <c r="W854" s="18">
        <v>1.9350000000000001</v>
      </c>
      <c r="X854" s="14" t="s">
        <v>66</v>
      </c>
      <c r="CM854" s="2"/>
    </row>
    <row r="855" spans="1:91" x14ac:dyDescent="0.2">
      <c r="A855" s="2">
        <v>35551</v>
      </c>
      <c r="B855" s="5">
        <f t="shared" si="121"/>
        <v>5</v>
      </c>
      <c r="C855" s="1" t="s">
        <v>51</v>
      </c>
      <c r="D855" s="14">
        <v>1.925</v>
      </c>
      <c r="E855" s="14">
        <v>1.53</v>
      </c>
      <c r="F855" s="21">
        <v>1.6</v>
      </c>
      <c r="G855" s="7" t="s">
        <v>66</v>
      </c>
      <c r="H855" s="14">
        <v>1.9650000000000001</v>
      </c>
      <c r="I855" s="14">
        <v>2.1749999999999998</v>
      </c>
      <c r="J855" s="14" t="s">
        <v>66</v>
      </c>
      <c r="K855" s="14">
        <v>1.625</v>
      </c>
      <c r="L855" s="14">
        <v>1.635</v>
      </c>
      <c r="M855" s="14" t="s">
        <v>66</v>
      </c>
      <c r="N855" s="21">
        <v>1.61</v>
      </c>
      <c r="O855" s="14" t="s">
        <v>66</v>
      </c>
      <c r="P855" s="14">
        <v>2.0550000000000002</v>
      </c>
      <c r="Q855" s="14">
        <v>1.6</v>
      </c>
      <c r="R855" s="24">
        <v>1.62</v>
      </c>
      <c r="S855" s="18">
        <v>2.2000000000000002</v>
      </c>
      <c r="T855" s="18">
        <v>2.12</v>
      </c>
      <c r="U855" s="18">
        <v>2.02</v>
      </c>
      <c r="V855" s="18">
        <v>2.0499999999999998</v>
      </c>
      <c r="W855" s="18">
        <v>2.0150000000000001</v>
      </c>
      <c r="X855" s="14" t="s">
        <v>66</v>
      </c>
      <c r="CM855" s="2"/>
    </row>
    <row r="856" spans="1:91" x14ac:dyDescent="0.2">
      <c r="A856" s="2">
        <v>35552</v>
      </c>
      <c r="B856" s="5">
        <f t="shared" si="121"/>
        <v>5</v>
      </c>
      <c r="C856" s="1" t="s">
        <v>45</v>
      </c>
      <c r="D856" s="14">
        <v>1.93</v>
      </c>
      <c r="E856" s="14">
        <v>1.55</v>
      </c>
      <c r="F856" s="21">
        <v>1.605</v>
      </c>
      <c r="G856" s="7" t="s">
        <v>66</v>
      </c>
      <c r="H856" s="14">
        <v>1.94</v>
      </c>
      <c r="I856" s="14">
        <v>2.1949999999999998</v>
      </c>
      <c r="J856" s="14" t="s">
        <v>66</v>
      </c>
      <c r="K856" s="14">
        <v>1.645</v>
      </c>
      <c r="L856" s="14">
        <v>1.6</v>
      </c>
      <c r="M856" s="14" t="s">
        <v>66</v>
      </c>
      <c r="N856" s="21">
        <v>1.655</v>
      </c>
      <c r="O856" s="14" t="s">
        <v>66</v>
      </c>
      <c r="P856" s="14">
        <v>2.0299999999999998</v>
      </c>
      <c r="Q856" s="14">
        <v>1.6</v>
      </c>
      <c r="R856" s="24">
        <v>1.64</v>
      </c>
      <c r="S856" s="18">
        <v>2.2850000000000001</v>
      </c>
      <c r="T856" s="18">
        <v>2.12</v>
      </c>
      <c r="U856" s="18">
        <v>2.0049999999999999</v>
      </c>
      <c r="V856" s="18">
        <v>2.0350000000000001</v>
      </c>
      <c r="W856" s="18">
        <v>2.0049999999999999</v>
      </c>
      <c r="X856" s="14" t="s">
        <v>66</v>
      </c>
      <c r="CM856" s="2"/>
    </row>
    <row r="857" spans="1:91" x14ac:dyDescent="0.2">
      <c r="A857" s="2">
        <v>35553</v>
      </c>
      <c r="B857" s="5">
        <f t="shared" si="121"/>
        <v>5</v>
      </c>
      <c r="C857" s="1" t="s">
        <v>46</v>
      </c>
      <c r="D857" s="14">
        <v>1.885</v>
      </c>
      <c r="E857" s="14">
        <v>1.55</v>
      </c>
      <c r="F857" s="21">
        <v>1.605</v>
      </c>
      <c r="G857" s="7" t="s">
        <v>66</v>
      </c>
      <c r="H857" s="14">
        <v>1.94</v>
      </c>
      <c r="I857" s="14">
        <v>2.1949999999999998</v>
      </c>
      <c r="J857" s="14" t="s">
        <v>66</v>
      </c>
      <c r="K857" s="14">
        <v>1.645</v>
      </c>
      <c r="L857" s="14">
        <v>1.6</v>
      </c>
      <c r="M857" s="14" t="s">
        <v>66</v>
      </c>
      <c r="N857" s="21">
        <v>1.655</v>
      </c>
      <c r="O857" s="14" t="s">
        <v>66</v>
      </c>
      <c r="P857" s="14">
        <v>2.0299999999999998</v>
      </c>
      <c r="Q857" s="14">
        <v>1.6</v>
      </c>
      <c r="R857" s="24">
        <v>1.64</v>
      </c>
      <c r="S857" s="18">
        <v>2.2799999999999998</v>
      </c>
      <c r="T857" s="18">
        <v>2.12</v>
      </c>
      <c r="U857" s="18">
        <v>2.0049999999999999</v>
      </c>
      <c r="V857" s="18">
        <v>2.0350000000000001</v>
      </c>
      <c r="W857" s="18">
        <v>2.0049999999999999</v>
      </c>
      <c r="X857" s="14" t="s">
        <v>66</v>
      </c>
      <c r="CM857" s="2"/>
    </row>
    <row r="858" spans="1:91" x14ac:dyDescent="0.2">
      <c r="A858" s="2">
        <v>35554</v>
      </c>
      <c r="B858" s="5">
        <f t="shared" si="121"/>
        <v>5</v>
      </c>
      <c r="C858" s="1" t="s">
        <v>47</v>
      </c>
      <c r="D858" s="14">
        <v>1.885</v>
      </c>
      <c r="E858" s="14">
        <v>1.55</v>
      </c>
      <c r="F858" s="21">
        <v>1.605</v>
      </c>
      <c r="G858" s="7" t="s">
        <v>66</v>
      </c>
      <c r="H858" s="14">
        <v>1.94</v>
      </c>
      <c r="I858" s="14">
        <v>2.1949999999999998</v>
      </c>
      <c r="J858" s="14" t="s">
        <v>66</v>
      </c>
      <c r="K858" s="14">
        <v>1.645</v>
      </c>
      <c r="L858" s="14">
        <v>1.6</v>
      </c>
      <c r="M858" s="14" t="s">
        <v>66</v>
      </c>
      <c r="N858" s="21">
        <v>1.655</v>
      </c>
      <c r="O858" s="14" t="s">
        <v>66</v>
      </c>
      <c r="P858" s="14">
        <v>2.0299999999999998</v>
      </c>
      <c r="Q858" s="14">
        <v>1.6</v>
      </c>
      <c r="R858" s="24">
        <v>1.64</v>
      </c>
      <c r="S858" s="18">
        <v>2.2799999999999998</v>
      </c>
      <c r="T858" s="18">
        <v>2.12</v>
      </c>
      <c r="U858" s="18">
        <v>2.0049999999999999</v>
      </c>
      <c r="V858" s="18">
        <v>2.0350000000000001</v>
      </c>
      <c r="W858" s="18">
        <v>2.0049999999999999</v>
      </c>
      <c r="X858" s="14" t="s">
        <v>66</v>
      </c>
      <c r="CM858" s="2"/>
    </row>
    <row r="859" spans="1:91" x14ac:dyDescent="0.2">
      <c r="A859" s="2">
        <v>35555</v>
      </c>
      <c r="B859" s="5">
        <f t="shared" si="121"/>
        <v>5</v>
      </c>
      <c r="C859" s="1" t="s">
        <v>48</v>
      </c>
      <c r="D859" s="14">
        <v>1.885</v>
      </c>
      <c r="E859" s="14">
        <v>1.5249999999999999</v>
      </c>
      <c r="F859" s="21">
        <v>1.605</v>
      </c>
      <c r="G859" s="7" t="s">
        <v>66</v>
      </c>
      <c r="H859" s="14">
        <v>1.9450000000000001</v>
      </c>
      <c r="I859" s="14">
        <v>2.2149999999999999</v>
      </c>
      <c r="J859" s="14" t="s">
        <v>66</v>
      </c>
      <c r="K859" s="14">
        <v>1.6</v>
      </c>
      <c r="L859" s="14">
        <v>1.62</v>
      </c>
      <c r="M859" s="14" t="s">
        <v>66</v>
      </c>
      <c r="N859" s="21">
        <v>1.58</v>
      </c>
      <c r="O859" s="14" t="s">
        <v>66</v>
      </c>
      <c r="P859" s="14">
        <v>2.0249999999999999</v>
      </c>
      <c r="Q859" s="14">
        <v>1.4650000000000001</v>
      </c>
      <c r="R859" s="24">
        <v>1.64</v>
      </c>
      <c r="S859" s="18">
        <v>2.2799999999999998</v>
      </c>
      <c r="T859" s="18">
        <v>2.1150000000000002</v>
      </c>
      <c r="U859" s="18">
        <v>2.0049999999999999</v>
      </c>
      <c r="V859" s="18">
        <v>2.0099999999999998</v>
      </c>
      <c r="W859" s="18">
        <v>2.0049999999999999</v>
      </c>
      <c r="X859" s="14" t="s">
        <v>66</v>
      </c>
      <c r="CM859" s="2"/>
    </row>
    <row r="860" spans="1:91" x14ac:dyDescent="0.2">
      <c r="A860" s="2">
        <v>35556</v>
      </c>
      <c r="B860" s="5">
        <f t="shared" si="121"/>
        <v>5</v>
      </c>
      <c r="C860" s="1" t="s">
        <v>49</v>
      </c>
      <c r="D860" s="14">
        <v>1.88</v>
      </c>
      <c r="E860" s="14">
        <v>1.51</v>
      </c>
      <c r="F860" s="21">
        <v>1.62</v>
      </c>
      <c r="G860" s="7" t="s">
        <v>66</v>
      </c>
      <c r="H860" s="14">
        <v>1.9850000000000001</v>
      </c>
      <c r="I860" s="14">
        <v>2.2349999999999999</v>
      </c>
      <c r="J860" s="14" t="s">
        <v>66</v>
      </c>
      <c r="K860" s="14">
        <v>1.63</v>
      </c>
      <c r="L860" s="14">
        <v>1.55</v>
      </c>
      <c r="M860" s="14" t="s">
        <v>66</v>
      </c>
      <c r="N860" s="21">
        <v>1.595</v>
      </c>
      <c r="O860" s="14" t="s">
        <v>66</v>
      </c>
      <c r="P860" s="14">
        <v>2.0550000000000002</v>
      </c>
      <c r="Q860" s="14">
        <v>1.52</v>
      </c>
      <c r="R860" s="24">
        <v>1.6</v>
      </c>
      <c r="S860" s="18">
        <v>2.31</v>
      </c>
      <c r="T860" s="18">
        <v>2.14</v>
      </c>
      <c r="U860" s="18">
        <v>2.0150000000000001</v>
      </c>
      <c r="V860" s="18">
        <v>2.04</v>
      </c>
      <c r="W860" s="18">
        <v>2.0150000000000001</v>
      </c>
      <c r="X860" s="14" t="s">
        <v>66</v>
      </c>
      <c r="CM860" s="2"/>
    </row>
    <row r="861" spans="1:91" x14ac:dyDescent="0.2">
      <c r="A861" s="2">
        <v>35557</v>
      </c>
      <c r="B861" s="5">
        <f t="shared" si="121"/>
        <v>5</v>
      </c>
      <c r="C861" s="1" t="s">
        <v>50</v>
      </c>
      <c r="D861" s="14">
        <v>1.875</v>
      </c>
      <c r="E861" s="14">
        <v>1.5049999999999999</v>
      </c>
      <c r="F861" s="21">
        <v>1.665</v>
      </c>
      <c r="G861" s="7" t="s">
        <v>66</v>
      </c>
      <c r="H861" s="14">
        <v>2.09</v>
      </c>
      <c r="I861" s="14">
        <v>2.3650000000000002</v>
      </c>
      <c r="J861" s="14" t="s">
        <v>66</v>
      </c>
      <c r="K861" s="14">
        <v>1.67</v>
      </c>
      <c r="L861" s="14">
        <v>1.57</v>
      </c>
      <c r="M861" s="14" t="s">
        <v>66</v>
      </c>
      <c r="N861" s="21">
        <v>1.665</v>
      </c>
      <c r="O861" s="14" t="s">
        <v>66</v>
      </c>
      <c r="P861" s="14">
        <v>2.165</v>
      </c>
      <c r="Q861" s="14">
        <v>1.48</v>
      </c>
      <c r="R861" s="24">
        <v>1.68</v>
      </c>
      <c r="S861" s="18">
        <v>2.31</v>
      </c>
      <c r="T861" s="18">
        <v>2.25</v>
      </c>
      <c r="U861" s="18">
        <v>2.12</v>
      </c>
      <c r="V861" s="18">
        <v>2.15</v>
      </c>
      <c r="W861" s="18">
        <v>2.125</v>
      </c>
      <c r="X861" s="14" t="s">
        <v>66</v>
      </c>
      <c r="CM861" s="2"/>
    </row>
    <row r="862" spans="1:91" x14ac:dyDescent="0.2">
      <c r="A862" s="2">
        <v>35558</v>
      </c>
      <c r="B862" s="5">
        <f t="shared" si="121"/>
        <v>5</v>
      </c>
      <c r="C862" s="1" t="s">
        <v>51</v>
      </c>
      <c r="D862" s="14">
        <v>1.85</v>
      </c>
      <c r="E862" s="14">
        <v>1.4850000000000001</v>
      </c>
      <c r="F862" s="21">
        <v>1.7350000000000001</v>
      </c>
      <c r="G862" s="7" t="s">
        <v>66</v>
      </c>
      <c r="H862" s="14">
        <v>2.16</v>
      </c>
      <c r="I862" s="14">
        <v>2.34</v>
      </c>
      <c r="J862" s="14" t="s">
        <v>66</v>
      </c>
      <c r="K862" s="14">
        <v>1.675</v>
      </c>
      <c r="L862" s="14">
        <v>1.5349999999999999</v>
      </c>
      <c r="M862" s="14" t="s">
        <v>66</v>
      </c>
      <c r="N862" s="21">
        <v>1.665</v>
      </c>
      <c r="O862" s="14" t="s">
        <v>66</v>
      </c>
      <c r="P862" s="14">
        <v>2.15</v>
      </c>
      <c r="Q862" s="14">
        <v>1.5049999999999999</v>
      </c>
      <c r="R862" s="24">
        <v>1.665</v>
      </c>
      <c r="S862" s="18">
        <v>2.4</v>
      </c>
      <c r="T862" s="18">
        <v>2.2400000000000002</v>
      </c>
      <c r="U862" s="18">
        <v>2.1150000000000002</v>
      </c>
      <c r="V862" s="18">
        <v>2.1349999999999998</v>
      </c>
      <c r="W862" s="18">
        <v>2.1150000000000002</v>
      </c>
      <c r="X862" s="14" t="s">
        <v>66</v>
      </c>
      <c r="CM862" s="2"/>
    </row>
    <row r="863" spans="1:91" x14ac:dyDescent="0.2">
      <c r="A863" s="2">
        <v>35559</v>
      </c>
      <c r="B863" s="5">
        <f t="shared" si="121"/>
        <v>5</v>
      </c>
      <c r="C863" s="1" t="s">
        <v>45</v>
      </c>
      <c r="D863" s="14">
        <v>1.825</v>
      </c>
      <c r="E863" s="14">
        <v>1.4850000000000001</v>
      </c>
      <c r="F863" s="21">
        <v>1.7350000000000001</v>
      </c>
      <c r="G863" s="7" t="s">
        <v>66</v>
      </c>
      <c r="H863" s="14">
        <v>2.0950000000000002</v>
      </c>
      <c r="I863" s="14">
        <v>2.34</v>
      </c>
      <c r="J863" s="14" t="s">
        <v>66</v>
      </c>
      <c r="K863" s="14">
        <v>1.675</v>
      </c>
      <c r="L863" s="14">
        <v>1.5349999999999999</v>
      </c>
      <c r="M863" s="14" t="s">
        <v>66</v>
      </c>
      <c r="N863" s="21">
        <v>1.665</v>
      </c>
      <c r="O863" s="14" t="s">
        <v>66</v>
      </c>
      <c r="P863" s="14">
        <v>2.15</v>
      </c>
      <c r="Q863" s="14">
        <v>1.5049999999999999</v>
      </c>
      <c r="R863" s="24">
        <v>1.665</v>
      </c>
      <c r="S863" s="18">
        <v>2.3849999999999998</v>
      </c>
      <c r="T863" s="18">
        <v>2.2400000000000002</v>
      </c>
      <c r="U863" s="18">
        <v>2.1150000000000002</v>
      </c>
      <c r="V863" s="18">
        <v>2.1349999999999998</v>
      </c>
      <c r="W863" s="18">
        <v>2.1150000000000002</v>
      </c>
      <c r="X863" s="14" t="s">
        <v>66</v>
      </c>
      <c r="CM863" s="2"/>
    </row>
    <row r="864" spans="1:91" x14ac:dyDescent="0.2">
      <c r="A864" s="2">
        <v>35560</v>
      </c>
      <c r="B864" s="5">
        <f t="shared" si="121"/>
        <v>5</v>
      </c>
      <c r="C864" s="1" t="s">
        <v>46</v>
      </c>
      <c r="D864" s="14">
        <v>1.72</v>
      </c>
      <c r="E864" s="14">
        <v>1.42</v>
      </c>
      <c r="F864" s="21">
        <v>1.6</v>
      </c>
      <c r="G864" s="7" t="s">
        <v>66</v>
      </c>
      <c r="H864" s="14">
        <v>2.0449999999999999</v>
      </c>
      <c r="I864" s="14">
        <v>2.2999999999999998</v>
      </c>
      <c r="J864" s="14" t="s">
        <v>66</v>
      </c>
      <c r="K864" s="14">
        <v>1.635</v>
      </c>
      <c r="L864" s="14">
        <v>1.5049999999999999</v>
      </c>
      <c r="M864" s="14" t="s">
        <v>66</v>
      </c>
      <c r="N864" s="21">
        <v>1.625</v>
      </c>
      <c r="O864" s="14" t="s">
        <v>66</v>
      </c>
      <c r="P864" s="14">
        <v>2.08</v>
      </c>
      <c r="Q864" s="14">
        <v>1.42</v>
      </c>
      <c r="R864" s="24">
        <v>1.635</v>
      </c>
      <c r="S864" s="18">
        <v>2.335</v>
      </c>
      <c r="T864" s="18">
        <v>2.165</v>
      </c>
      <c r="U864" s="18">
        <v>2.08</v>
      </c>
      <c r="V864" s="18">
        <v>2.0950000000000002</v>
      </c>
      <c r="W864" s="18">
        <v>2.085</v>
      </c>
      <c r="X864" s="14" t="s">
        <v>66</v>
      </c>
      <c r="CM864" s="2"/>
    </row>
    <row r="865" spans="1:91" x14ac:dyDescent="0.2">
      <c r="A865" s="2">
        <v>35561</v>
      </c>
      <c r="B865" s="5">
        <f t="shared" si="121"/>
        <v>5</v>
      </c>
      <c r="C865" s="1" t="s">
        <v>47</v>
      </c>
      <c r="D865" s="14">
        <v>1.72</v>
      </c>
      <c r="E865" s="14">
        <v>1.42</v>
      </c>
      <c r="F865" s="21">
        <v>1.6</v>
      </c>
      <c r="G865" s="7" t="s">
        <v>66</v>
      </c>
      <c r="H865" s="14">
        <v>2.0449999999999999</v>
      </c>
      <c r="I865" s="14">
        <v>2.2999999999999998</v>
      </c>
      <c r="J865" s="14" t="s">
        <v>66</v>
      </c>
      <c r="K865" s="14">
        <v>1.635</v>
      </c>
      <c r="L865" s="14">
        <v>1.5049999999999999</v>
      </c>
      <c r="M865" s="14" t="s">
        <v>66</v>
      </c>
      <c r="N865" s="21">
        <v>1.625</v>
      </c>
      <c r="O865" s="14" t="s">
        <v>66</v>
      </c>
      <c r="P865" s="14">
        <v>2.08</v>
      </c>
      <c r="Q865" s="14">
        <v>1.42</v>
      </c>
      <c r="R865" s="24">
        <v>1.635</v>
      </c>
      <c r="S865" s="18">
        <v>2.335</v>
      </c>
      <c r="T865" s="18">
        <v>2.165</v>
      </c>
      <c r="U865" s="18">
        <v>2.08</v>
      </c>
      <c r="V865" s="18">
        <v>2.0950000000000002</v>
      </c>
      <c r="W865" s="18">
        <v>2.085</v>
      </c>
      <c r="X865" s="14" t="s">
        <v>66</v>
      </c>
      <c r="CM865" s="2"/>
    </row>
    <row r="866" spans="1:91" x14ac:dyDescent="0.2">
      <c r="A866" s="2">
        <v>35562</v>
      </c>
      <c r="B866" s="5">
        <f t="shared" si="121"/>
        <v>5</v>
      </c>
      <c r="C866" s="1" t="s">
        <v>48</v>
      </c>
      <c r="D866" s="14">
        <v>1.72</v>
      </c>
      <c r="E866" s="14">
        <v>1.345</v>
      </c>
      <c r="F866" s="21">
        <v>1.59</v>
      </c>
      <c r="G866" s="7" t="s">
        <v>66</v>
      </c>
      <c r="H866" s="14">
        <v>1.9650000000000001</v>
      </c>
      <c r="I866" s="14">
        <v>2.2650000000000001</v>
      </c>
      <c r="J866" s="14" t="s">
        <v>66</v>
      </c>
      <c r="K866" s="14">
        <v>1.575</v>
      </c>
      <c r="L866" s="14">
        <v>1.4650000000000001</v>
      </c>
      <c r="M866" s="14" t="s">
        <v>66</v>
      </c>
      <c r="N866" s="21">
        <v>1.62</v>
      </c>
      <c r="O866" s="14" t="s">
        <v>66</v>
      </c>
      <c r="P866" s="14">
        <v>2.0499999999999998</v>
      </c>
      <c r="Q866" s="14">
        <v>1.335</v>
      </c>
      <c r="R866" s="24">
        <v>1.62</v>
      </c>
      <c r="S866" s="18">
        <v>2.335</v>
      </c>
      <c r="T866" s="18">
        <v>2.125</v>
      </c>
      <c r="U866" s="18">
        <v>2.0299999999999998</v>
      </c>
      <c r="V866" s="18">
        <v>2.0750000000000002</v>
      </c>
      <c r="W866" s="18">
        <v>2.0299999999999998</v>
      </c>
      <c r="X866" s="14" t="s">
        <v>66</v>
      </c>
      <c r="CM866" s="2"/>
    </row>
    <row r="867" spans="1:91" x14ac:dyDescent="0.2">
      <c r="A867" s="2">
        <v>35563</v>
      </c>
      <c r="B867" s="5">
        <f t="shared" si="121"/>
        <v>5</v>
      </c>
      <c r="C867" s="1" t="s">
        <v>49</v>
      </c>
      <c r="D867" s="14">
        <v>1.65</v>
      </c>
      <c r="E867" s="14">
        <v>1.345</v>
      </c>
      <c r="F867" s="21">
        <v>1.55</v>
      </c>
      <c r="G867" s="7" t="s">
        <v>66</v>
      </c>
      <c r="H867" s="14">
        <v>1.92</v>
      </c>
      <c r="I867" s="14">
        <v>2.1749999999999998</v>
      </c>
      <c r="J867" s="14" t="s">
        <v>66</v>
      </c>
      <c r="K867" s="14">
        <v>1.5449999999999999</v>
      </c>
      <c r="L867" s="14">
        <v>1.4750000000000001</v>
      </c>
      <c r="M867" s="14" t="s">
        <v>66</v>
      </c>
      <c r="N867" s="21">
        <v>1.54</v>
      </c>
      <c r="O867" s="14" t="s">
        <v>66</v>
      </c>
      <c r="P867" s="14">
        <v>1.99</v>
      </c>
      <c r="Q867" s="14">
        <v>1.34</v>
      </c>
      <c r="R867" s="24">
        <v>1.59</v>
      </c>
      <c r="S867" s="18">
        <v>2.3149999999999999</v>
      </c>
      <c r="T867" s="18">
        <v>2.06</v>
      </c>
      <c r="U867" s="18">
        <v>1.9850000000000001</v>
      </c>
      <c r="V867" s="18">
        <v>2.02</v>
      </c>
      <c r="W867" s="18">
        <v>1.99</v>
      </c>
      <c r="X867" s="14" t="s">
        <v>66</v>
      </c>
      <c r="CM867" s="2"/>
    </row>
    <row r="868" spans="1:91" x14ac:dyDescent="0.2">
      <c r="A868" s="2">
        <v>35564</v>
      </c>
      <c r="B868" s="5">
        <f t="shared" si="121"/>
        <v>5</v>
      </c>
      <c r="C868" s="1" t="s">
        <v>50</v>
      </c>
      <c r="D868" s="14">
        <v>1.675</v>
      </c>
      <c r="E868" s="14">
        <v>1.325</v>
      </c>
      <c r="F868" s="21">
        <v>1.405</v>
      </c>
      <c r="G868" s="7" t="s">
        <v>66</v>
      </c>
      <c r="H868" s="14">
        <v>1.99</v>
      </c>
      <c r="I868" s="14">
        <v>2.2149999999999999</v>
      </c>
      <c r="J868" s="14" t="s">
        <v>66</v>
      </c>
      <c r="K868" s="14">
        <v>1.42</v>
      </c>
      <c r="L868" s="14">
        <v>1.41</v>
      </c>
      <c r="M868" s="14" t="s">
        <v>66</v>
      </c>
      <c r="N868" s="21">
        <v>1.36</v>
      </c>
      <c r="O868" s="14" t="s">
        <v>66</v>
      </c>
      <c r="P868" s="14">
        <v>2.0550000000000002</v>
      </c>
      <c r="Q868" s="14">
        <v>1.33</v>
      </c>
      <c r="R868" s="24">
        <v>1.59</v>
      </c>
      <c r="S868" s="18">
        <v>2.29</v>
      </c>
      <c r="T868" s="18">
        <v>2.1</v>
      </c>
      <c r="U868" s="18">
        <v>2.0249999999999999</v>
      </c>
      <c r="V868" s="18">
        <v>2.0649999999999999</v>
      </c>
      <c r="W868" s="18">
        <v>2.0249999999999999</v>
      </c>
      <c r="X868" s="14" t="s">
        <v>66</v>
      </c>
      <c r="CM868" s="2"/>
    </row>
    <row r="869" spans="1:91" x14ac:dyDescent="0.2">
      <c r="A869" s="2">
        <v>35565</v>
      </c>
      <c r="B869" s="5">
        <f t="shared" si="121"/>
        <v>5</v>
      </c>
      <c r="C869" s="1" t="s">
        <v>51</v>
      </c>
      <c r="D869" s="14">
        <v>1.665</v>
      </c>
      <c r="E869" s="14">
        <v>1.3049999999999999</v>
      </c>
      <c r="F869" s="21">
        <v>1.365</v>
      </c>
      <c r="G869" s="7" t="s">
        <v>66</v>
      </c>
      <c r="H869" s="14">
        <v>1.9</v>
      </c>
      <c r="I869" s="14">
        <v>2.2450000000000001</v>
      </c>
      <c r="J869" s="14" t="s">
        <v>66</v>
      </c>
      <c r="K869" s="14">
        <v>1.405</v>
      </c>
      <c r="L869" s="14">
        <v>1.41</v>
      </c>
      <c r="M869" s="14" t="s">
        <v>66</v>
      </c>
      <c r="N869" s="21">
        <v>1.355</v>
      </c>
      <c r="O869" s="14" t="s">
        <v>66</v>
      </c>
      <c r="P869" s="14">
        <v>2.12</v>
      </c>
      <c r="Q869" s="14">
        <v>1.3049999999999999</v>
      </c>
      <c r="R869" s="24">
        <v>1.415</v>
      </c>
      <c r="S869" s="18">
        <v>2.3149999999999999</v>
      </c>
      <c r="T869" s="18">
        <v>2.1800000000000002</v>
      </c>
      <c r="U869" s="18">
        <v>2.0699999999999998</v>
      </c>
      <c r="V869" s="18">
        <v>2.1</v>
      </c>
      <c r="W869" s="18">
        <v>2.0750000000000002</v>
      </c>
      <c r="X869" s="14" t="s">
        <v>66</v>
      </c>
      <c r="CM869" s="2"/>
    </row>
    <row r="870" spans="1:91" x14ac:dyDescent="0.2">
      <c r="A870" s="2">
        <v>35566</v>
      </c>
      <c r="B870" s="5">
        <f t="shared" si="121"/>
        <v>5</v>
      </c>
      <c r="C870" s="1" t="s">
        <v>45</v>
      </c>
      <c r="D870" s="14">
        <v>1.63</v>
      </c>
      <c r="E870" s="14">
        <v>1.3049999999999999</v>
      </c>
      <c r="F870" s="21">
        <v>1.365</v>
      </c>
      <c r="G870" s="7" t="s">
        <v>66</v>
      </c>
      <c r="H870" s="14">
        <v>2.0649999999999999</v>
      </c>
      <c r="I870" s="14">
        <v>2.2450000000000001</v>
      </c>
      <c r="J870" s="14" t="s">
        <v>66</v>
      </c>
      <c r="K870" s="14">
        <v>1.405</v>
      </c>
      <c r="L870" s="14">
        <v>1.41</v>
      </c>
      <c r="M870" s="14" t="s">
        <v>66</v>
      </c>
      <c r="N870" s="21">
        <v>1.355</v>
      </c>
      <c r="O870" s="14" t="s">
        <v>66</v>
      </c>
      <c r="P870" s="14">
        <v>2.12</v>
      </c>
      <c r="Q870" s="14">
        <v>1.3049999999999999</v>
      </c>
      <c r="R870" s="24">
        <v>1.415</v>
      </c>
      <c r="S870" s="18">
        <v>2.34</v>
      </c>
      <c r="T870" s="18">
        <v>2.1800000000000002</v>
      </c>
      <c r="U870" s="18">
        <v>2.0699999999999998</v>
      </c>
      <c r="V870" s="18">
        <v>2.1</v>
      </c>
      <c r="W870" s="18">
        <v>2.0750000000000002</v>
      </c>
      <c r="X870" s="14" t="s">
        <v>66</v>
      </c>
      <c r="CM870" s="2"/>
    </row>
    <row r="871" spans="1:91" x14ac:dyDescent="0.2">
      <c r="A871" s="2">
        <v>35567</v>
      </c>
      <c r="B871" s="5">
        <f t="shared" si="121"/>
        <v>5</v>
      </c>
      <c r="C871" s="1" t="s">
        <v>46</v>
      </c>
      <c r="D871" s="14">
        <v>1.6</v>
      </c>
      <c r="E871" s="14">
        <v>1.2949999999999999</v>
      </c>
      <c r="F871" s="21">
        <v>1.37</v>
      </c>
      <c r="G871" s="7" t="s">
        <v>66</v>
      </c>
      <c r="H871" s="14">
        <v>1.95</v>
      </c>
      <c r="I871" s="14">
        <v>2.1949999999999998</v>
      </c>
      <c r="J871" s="14" t="s">
        <v>66</v>
      </c>
      <c r="K871" s="14">
        <v>1.39</v>
      </c>
      <c r="L871" s="14">
        <v>1.41</v>
      </c>
      <c r="M871" s="14" t="s">
        <v>66</v>
      </c>
      <c r="N871" s="21">
        <v>1.2949999999999999</v>
      </c>
      <c r="O871" s="14" t="s">
        <v>66</v>
      </c>
      <c r="P871" s="14">
        <v>2.0150000000000001</v>
      </c>
      <c r="Q871" s="14">
        <v>1.2749999999999999</v>
      </c>
      <c r="R871" s="24">
        <v>1.405</v>
      </c>
      <c r="S871" s="18">
        <v>2.25</v>
      </c>
      <c r="T871" s="18">
        <v>2.0950000000000002</v>
      </c>
      <c r="U871" s="18">
        <v>1.99</v>
      </c>
      <c r="V871" s="18">
        <v>2</v>
      </c>
      <c r="W871" s="18">
        <v>2.0049999999999999</v>
      </c>
      <c r="X871" s="14" t="s">
        <v>66</v>
      </c>
      <c r="CM871" s="2"/>
    </row>
    <row r="872" spans="1:91" x14ac:dyDescent="0.2">
      <c r="A872" s="2">
        <v>35568</v>
      </c>
      <c r="B872" s="5">
        <f t="shared" si="121"/>
        <v>5</v>
      </c>
      <c r="C872" s="1" t="s">
        <v>47</v>
      </c>
      <c r="D872" s="14">
        <v>1.6</v>
      </c>
      <c r="E872" s="14">
        <v>1.2949999999999999</v>
      </c>
      <c r="F872" s="21">
        <v>1.37</v>
      </c>
      <c r="G872" s="7" t="s">
        <v>66</v>
      </c>
      <c r="H872" s="14">
        <v>1.95</v>
      </c>
      <c r="I872" s="14">
        <v>2.1949999999999998</v>
      </c>
      <c r="J872" s="14" t="s">
        <v>66</v>
      </c>
      <c r="K872" s="14">
        <v>1.39</v>
      </c>
      <c r="L872" s="14">
        <v>1.41</v>
      </c>
      <c r="M872" s="14" t="s">
        <v>66</v>
      </c>
      <c r="N872" s="21">
        <v>1.2949999999999999</v>
      </c>
      <c r="O872" s="14" t="s">
        <v>66</v>
      </c>
      <c r="P872" s="14">
        <v>2.0150000000000001</v>
      </c>
      <c r="Q872" s="14">
        <v>1.2749999999999999</v>
      </c>
      <c r="R872" s="24">
        <v>1.405</v>
      </c>
      <c r="S872" s="18">
        <v>2.25</v>
      </c>
      <c r="T872" s="18">
        <v>2.0950000000000002</v>
      </c>
      <c r="U872" s="18">
        <v>1.99</v>
      </c>
      <c r="V872" s="18">
        <v>2</v>
      </c>
      <c r="W872" s="18">
        <v>2.0049999999999999</v>
      </c>
      <c r="X872" s="14" t="s">
        <v>66</v>
      </c>
      <c r="CM872" s="2"/>
    </row>
    <row r="873" spans="1:91" x14ac:dyDescent="0.2">
      <c r="A873" s="2">
        <v>35569</v>
      </c>
      <c r="B873" s="5">
        <f t="shared" si="121"/>
        <v>5</v>
      </c>
      <c r="C873" s="1" t="s">
        <v>48</v>
      </c>
      <c r="D873" s="14">
        <v>1.6</v>
      </c>
      <c r="E873" s="14">
        <v>1.2949999999999999</v>
      </c>
      <c r="F873" s="21">
        <v>1.38</v>
      </c>
      <c r="G873" s="7" t="s">
        <v>66</v>
      </c>
      <c r="H873" s="14">
        <v>2.0249999999999999</v>
      </c>
      <c r="I873" s="14">
        <v>2.2200000000000002</v>
      </c>
      <c r="J873" s="14" t="s">
        <v>66</v>
      </c>
      <c r="K873" s="14">
        <v>1.395</v>
      </c>
      <c r="L873" s="14">
        <v>1.355</v>
      </c>
      <c r="M873" s="14" t="s">
        <v>66</v>
      </c>
      <c r="N873" s="21">
        <v>1.2949999999999999</v>
      </c>
      <c r="O873" s="14" t="s">
        <v>66</v>
      </c>
      <c r="P873" s="14">
        <v>2.0699999999999998</v>
      </c>
      <c r="Q873" s="14">
        <v>1.28</v>
      </c>
      <c r="R873" s="24">
        <v>1.39</v>
      </c>
      <c r="S873" s="18">
        <v>2.25</v>
      </c>
      <c r="T873" s="18">
        <v>2.15</v>
      </c>
      <c r="U873" s="18">
        <v>2.0350000000000001</v>
      </c>
      <c r="V873" s="18">
        <v>2.0499999999999998</v>
      </c>
      <c r="W873" s="18">
        <v>2.0350000000000001</v>
      </c>
      <c r="X873" s="14" t="s">
        <v>66</v>
      </c>
      <c r="CM873" s="2"/>
    </row>
    <row r="874" spans="1:91" x14ac:dyDescent="0.2">
      <c r="A874" s="2">
        <v>35570</v>
      </c>
      <c r="B874" s="5">
        <f t="shared" si="121"/>
        <v>5</v>
      </c>
      <c r="C874" s="1" t="s">
        <v>49</v>
      </c>
      <c r="D874" s="14">
        <v>1.64</v>
      </c>
      <c r="E874" s="14">
        <v>1.28</v>
      </c>
      <c r="F874" s="21">
        <v>1.365</v>
      </c>
      <c r="G874" s="7" t="s">
        <v>66</v>
      </c>
      <c r="H874" s="14">
        <v>2.0049999999999999</v>
      </c>
      <c r="I874" s="14">
        <v>2.2000000000000002</v>
      </c>
      <c r="J874" s="14" t="s">
        <v>66</v>
      </c>
      <c r="K874" s="14">
        <v>1.39</v>
      </c>
      <c r="L874" s="14">
        <v>1.43</v>
      </c>
      <c r="M874" s="14" t="s">
        <v>66</v>
      </c>
      <c r="N874" s="21">
        <v>1.3</v>
      </c>
      <c r="O874" s="14" t="s">
        <v>66</v>
      </c>
      <c r="P874" s="14">
        <v>2.0449999999999999</v>
      </c>
      <c r="Q874" s="14">
        <v>1.3049999999999999</v>
      </c>
      <c r="R874" s="24">
        <v>1.38</v>
      </c>
      <c r="S874" s="18">
        <v>2.2850000000000001</v>
      </c>
      <c r="T874" s="18">
        <v>2.1349999999999998</v>
      </c>
      <c r="U874" s="18">
        <v>2.0049999999999999</v>
      </c>
      <c r="V874" s="18">
        <v>2.0249999999999999</v>
      </c>
      <c r="W874" s="18">
        <v>2.02</v>
      </c>
      <c r="X874" s="14" t="s">
        <v>66</v>
      </c>
      <c r="CM874" s="2"/>
    </row>
    <row r="875" spans="1:91" x14ac:dyDescent="0.2">
      <c r="A875" s="2">
        <v>35571</v>
      </c>
      <c r="B875" s="5">
        <f t="shared" si="121"/>
        <v>5</v>
      </c>
      <c r="C875" s="1" t="s">
        <v>50</v>
      </c>
      <c r="D875" s="14">
        <v>1.585</v>
      </c>
      <c r="E875" s="14">
        <v>1.28</v>
      </c>
      <c r="F875" s="21">
        <v>1.345</v>
      </c>
      <c r="G875" s="7" t="s">
        <v>66</v>
      </c>
      <c r="H875" s="14">
        <v>1.9750000000000001</v>
      </c>
      <c r="I875" s="14">
        <v>2.19</v>
      </c>
      <c r="J875" s="14" t="s">
        <v>66</v>
      </c>
      <c r="K875" s="14">
        <v>1.385</v>
      </c>
      <c r="L875" s="14">
        <v>1.42</v>
      </c>
      <c r="M875" s="14" t="s">
        <v>66</v>
      </c>
      <c r="N875" s="21">
        <v>1.3</v>
      </c>
      <c r="O875" s="14" t="s">
        <v>66</v>
      </c>
      <c r="P875" s="14">
        <v>2.0550000000000002</v>
      </c>
      <c r="Q875" s="14">
        <v>1.3</v>
      </c>
      <c r="R875" s="24">
        <v>1.4</v>
      </c>
      <c r="S875" s="18">
        <v>2.2549999999999999</v>
      </c>
      <c r="T875" s="18">
        <v>2.13</v>
      </c>
      <c r="U875" s="18">
        <v>2.0150000000000001</v>
      </c>
      <c r="V875" s="18">
        <v>2.02</v>
      </c>
      <c r="W875" s="18">
        <v>2.0249999999999999</v>
      </c>
      <c r="X875" s="14" t="s">
        <v>66</v>
      </c>
      <c r="CM875" s="2"/>
    </row>
    <row r="876" spans="1:91" x14ac:dyDescent="0.2">
      <c r="A876" s="2">
        <v>35572</v>
      </c>
      <c r="B876" s="5">
        <f t="shared" si="121"/>
        <v>5</v>
      </c>
      <c r="C876" s="1" t="s">
        <v>51</v>
      </c>
      <c r="D876" s="14">
        <v>1.59</v>
      </c>
      <c r="E876" s="14">
        <v>1.375</v>
      </c>
      <c r="F876" s="21">
        <v>1.33</v>
      </c>
      <c r="G876" s="7" t="s">
        <v>66</v>
      </c>
      <c r="H876" s="14">
        <v>2.04</v>
      </c>
      <c r="I876" s="14">
        <v>2.2050000000000001</v>
      </c>
      <c r="J876" s="14" t="s">
        <v>66</v>
      </c>
      <c r="K876" s="14">
        <v>1.405</v>
      </c>
      <c r="L876" s="14">
        <v>1.45</v>
      </c>
      <c r="M876" s="14" t="s">
        <v>66</v>
      </c>
      <c r="N876" s="21">
        <v>1.3</v>
      </c>
      <c r="O876" s="14" t="s">
        <v>66</v>
      </c>
      <c r="P876" s="14">
        <v>2.0499999999999998</v>
      </c>
      <c r="Q876" s="14">
        <v>1.39</v>
      </c>
      <c r="R876" s="24">
        <v>1.39</v>
      </c>
      <c r="S876" s="18">
        <v>2.25</v>
      </c>
      <c r="T876" s="18">
        <v>2.125</v>
      </c>
      <c r="U876" s="18">
        <v>2.02</v>
      </c>
      <c r="V876" s="18">
        <v>2.0150000000000001</v>
      </c>
      <c r="W876" s="18">
        <v>2.02</v>
      </c>
      <c r="X876" s="14" t="s">
        <v>66</v>
      </c>
      <c r="CM876" s="2"/>
    </row>
    <row r="877" spans="1:91" x14ac:dyDescent="0.2">
      <c r="A877" s="2">
        <v>35573</v>
      </c>
      <c r="B877" s="5">
        <f t="shared" si="121"/>
        <v>5</v>
      </c>
      <c r="C877" s="1" t="s">
        <v>45</v>
      </c>
      <c r="D877" s="14">
        <v>1.73</v>
      </c>
      <c r="E877" s="14">
        <v>1.375</v>
      </c>
      <c r="F877" s="21">
        <v>1.33</v>
      </c>
      <c r="G877" s="7" t="s">
        <v>66</v>
      </c>
      <c r="H877" s="14">
        <v>1.9650000000000001</v>
      </c>
      <c r="I877" s="14">
        <v>2.2050000000000001</v>
      </c>
      <c r="J877" s="14" t="s">
        <v>66</v>
      </c>
      <c r="K877" s="14">
        <v>1.405</v>
      </c>
      <c r="L877" s="14">
        <v>1.45</v>
      </c>
      <c r="M877" s="14" t="s">
        <v>66</v>
      </c>
      <c r="N877" s="21">
        <v>1.3</v>
      </c>
      <c r="O877" s="14" t="s">
        <v>66</v>
      </c>
      <c r="P877" s="14">
        <v>2.0499999999999998</v>
      </c>
      <c r="Q877" s="14">
        <v>1.39</v>
      </c>
      <c r="R877" s="24">
        <v>1.39</v>
      </c>
      <c r="S877" s="18">
        <v>2.2400000000000002</v>
      </c>
      <c r="T877" s="18">
        <v>2.125</v>
      </c>
      <c r="U877" s="18">
        <v>2.02</v>
      </c>
      <c r="V877" s="18">
        <v>2.0150000000000001</v>
      </c>
      <c r="W877" s="18">
        <v>2.02</v>
      </c>
      <c r="X877" s="14" t="s">
        <v>66</v>
      </c>
      <c r="CM877" s="2"/>
    </row>
    <row r="878" spans="1:91" x14ac:dyDescent="0.2">
      <c r="A878" s="2">
        <v>35574</v>
      </c>
      <c r="B878" s="5">
        <f t="shared" si="121"/>
        <v>5</v>
      </c>
      <c r="C878" s="1" t="s">
        <v>46</v>
      </c>
      <c r="D878" s="14">
        <v>1.69</v>
      </c>
      <c r="E878" s="14">
        <v>1.33</v>
      </c>
      <c r="F878" s="21">
        <v>1.27</v>
      </c>
      <c r="G878" s="7" t="s">
        <v>66</v>
      </c>
      <c r="H878" s="14">
        <v>1.865</v>
      </c>
      <c r="I878" s="14">
        <v>2.1949999999999998</v>
      </c>
      <c r="J878" s="14" t="s">
        <v>66</v>
      </c>
      <c r="K878" s="14">
        <v>1.325</v>
      </c>
      <c r="L878" s="14">
        <v>1.38</v>
      </c>
      <c r="M878" s="14" t="s">
        <v>66</v>
      </c>
      <c r="N878" s="21">
        <v>1.3</v>
      </c>
      <c r="O878" s="14" t="s">
        <v>66</v>
      </c>
      <c r="P878" s="14">
        <v>1.97</v>
      </c>
      <c r="Q878" s="14">
        <v>1.2949999999999999</v>
      </c>
      <c r="R878" s="24">
        <v>1.39</v>
      </c>
      <c r="S878" s="18">
        <v>2.2149999999999999</v>
      </c>
      <c r="T878" s="18">
        <v>2.1</v>
      </c>
      <c r="U878" s="18">
        <v>1.9750000000000001</v>
      </c>
      <c r="V878" s="18">
        <v>1.94</v>
      </c>
      <c r="W878" s="18">
        <v>1.97</v>
      </c>
      <c r="X878" s="14" t="s">
        <v>66</v>
      </c>
      <c r="CM878" s="2"/>
    </row>
    <row r="879" spans="1:91" x14ac:dyDescent="0.2">
      <c r="A879" s="2">
        <v>35575</v>
      </c>
      <c r="B879" s="5">
        <f t="shared" si="121"/>
        <v>5</v>
      </c>
      <c r="C879" s="1" t="s">
        <v>47</v>
      </c>
      <c r="D879" s="14">
        <v>1.69</v>
      </c>
      <c r="E879" s="14">
        <v>1.33</v>
      </c>
      <c r="F879" s="21">
        <v>1.27</v>
      </c>
      <c r="G879" s="7" t="s">
        <v>66</v>
      </c>
      <c r="H879" s="14">
        <v>1.865</v>
      </c>
      <c r="I879" s="14">
        <v>2.1949999999999998</v>
      </c>
      <c r="J879" s="14" t="s">
        <v>66</v>
      </c>
      <c r="K879" s="14">
        <v>1.325</v>
      </c>
      <c r="L879" s="14">
        <v>1.38</v>
      </c>
      <c r="M879" s="14" t="s">
        <v>66</v>
      </c>
      <c r="N879" s="21">
        <v>1.3</v>
      </c>
      <c r="O879" s="14" t="s">
        <v>66</v>
      </c>
      <c r="P879" s="14">
        <v>1.97</v>
      </c>
      <c r="Q879" s="14">
        <v>1.2949999999999999</v>
      </c>
      <c r="R879" s="24">
        <v>1.39</v>
      </c>
      <c r="S879" s="18">
        <v>2.2149999999999999</v>
      </c>
      <c r="T879" s="18">
        <v>2.1</v>
      </c>
      <c r="U879" s="18">
        <v>1.9750000000000001</v>
      </c>
      <c r="V879" s="18">
        <v>1.94</v>
      </c>
      <c r="W879" s="18">
        <v>1.97</v>
      </c>
      <c r="X879" s="14" t="s">
        <v>66</v>
      </c>
      <c r="CM879" s="2"/>
    </row>
    <row r="880" spans="1:91" x14ac:dyDescent="0.2">
      <c r="A880" s="2">
        <v>35576</v>
      </c>
      <c r="B880" s="5">
        <f t="shared" si="121"/>
        <v>5</v>
      </c>
      <c r="C880" s="1" t="s">
        <v>48</v>
      </c>
      <c r="D880" s="14">
        <v>1.69</v>
      </c>
      <c r="E880" s="14" t="s">
        <v>66</v>
      </c>
      <c r="F880" s="21" t="s">
        <v>66</v>
      </c>
      <c r="G880" s="7" t="s">
        <v>66</v>
      </c>
      <c r="H880" s="14" t="s">
        <v>66</v>
      </c>
      <c r="I880" s="14" t="s">
        <v>66</v>
      </c>
      <c r="J880" s="14" t="s">
        <v>66</v>
      </c>
      <c r="K880" s="14" t="s">
        <v>66</v>
      </c>
      <c r="L880" s="14" t="s">
        <v>66</v>
      </c>
      <c r="M880" s="14" t="s">
        <v>66</v>
      </c>
      <c r="N880" s="21" t="s">
        <v>66</v>
      </c>
      <c r="O880" s="14" t="s">
        <v>66</v>
      </c>
      <c r="P880" s="14" t="s">
        <v>66</v>
      </c>
      <c r="Q880" s="14" t="s">
        <v>66</v>
      </c>
      <c r="R880" s="24" t="s">
        <v>66</v>
      </c>
      <c r="S880" s="18">
        <v>2.2149999999999999</v>
      </c>
      <c r="T880" s="18" t="s">
        <v>66</v>
      </c>
      <c r="U880" s="18" t="s">
        <v>66</v>
      </c>
      <c r="V880" s="18" t="s">
        <v>66</v>
      </c>
      <c r="W880" s="18" t="s">
        <v>66</v>
      </c>
      <c r="X880" s="14" t="s">
        <v>66</v>
      </c>
      <c r="CM880" s="2"/>
    </row>
    <row r="881" spans="1:91" x14ac:dyDescent="0.2">
      <c r="A881" s="2">
        <v>35577</v>
      </c>
      <c r="B881" s="5">
        <f t="shared" si="121"/>
        <v>5</v>
      </c>
      <c r="C881" s="1" t="s">
        <v>49</v>
      </c>
      <c r="D881" s="14">
        <v>1.69</v>
      </c>
      <c r="E881" s="14">
        <v>1.355</v>
      </c>
      <c r="F881" s="21">
        <v>1.27</v>
      </c>
      <c r="G881" s="7" t="s">
        <v>66</v>
      </c>
      <c r="H881" s="14">
        <v>2.08</v>
      </c>
      <c r="I881" s="14">
        <v>2.2850000000000001</v>
      </c>
      <c r="J881" s="14" t="s">
        <v>66</v>
      </c>
      <c r="K881" s="14">
        <v>1.36</v>
      </c>
      <c r="L881" s="14">
        <v>1.47</v>
      </c>
      <c r="M881" s="14" t="s">
        <v>66</v>
      </c>
      <c r="N881" s="21">
        <v>1.3</v>
      </c>
      <c r="O881" s="14" t="s">
        <v>66</v>
      </c>
      <c r="P881" s="14">
        <v>2.145</v>
      </c>
      <c r="Q881" s="14">
        <v>1.375</v>
      </c>
      <c r="R881" s="24">
        <v>1.345</v>
      </c>
      <c r="S881" s="18">
        <v>2.2149999999999999</v>
      </c>
      <c r="T881" s="18">
        <v>2.2000000000000002</v>
      </c>
      <c r="U881" s="18">
        <v>2.08</v>
      </c>
      <c r="V881" s="18">
        <v>2.12</v>
      </c>
      <c r="W881" s="18">
        <v>2.085</v>
      </c>
      <c r="X881" s="14" t="s">
        <v>66</v>
      </c>
      <c r="CM881" s="2"/>
    </row>
    <row r="882" spans="1:91" x14ac:dyDescent="0.2">
      <c r="A882" s="2">
        <v>35578</v>
      </c>
      <c r="B882" s="5">
        <f t="shared" si="121"/>
        <v>5</v>
      </c>
      <c r="C882" s="1" t="s">
        <v>50</v>
      </c>
      <c r="D882" s="14">
        <v>1.68</v>
      </c>
      <c r="E882" s="14">
        <v>1.325</v>
      </c>
      <c r="F882" s="21">
        <v>1.385</v>
      </c>
      <c r="G882" s="7" t="s">
        <v>66</v>
      </c>
      <c r="H882" s="14">
        <v>2.1</v>
      </c>
      <c r="I882" s="14">
        <v>2.34</v>
      </c>
      <c r="J882" s="14" t="s">
        <v>66</v>
      </c>
      <c r="K882" s="14">
        <v>1.46</v>
      </c>
      <c r="L882" s="14">
        <v>1.4850000000000001</v>
      </c>
      <c r="M882" s="14" t="s">
        <v>66</v>
      </c>
      <c r="N882" s="21">
        <v>1.3</v>
      </c>
      <c r="O882" s="14" t="s">
        <v>66</v>
      </c>
      <c r="P882" s="14">
        <v>2.165</v>
      </c>
      <c r="Q882" s="14">
        <v>1.385</v>
      </c>
      <c r="R882" s="24">
        <v>1.45</v>
      </c>
      <c r="S882" s="18">
        <v>2.3250000000000002</v>
      </c>
      <c r="T882" s="18">
        <v>2.25</v>
      </c>
      <c r="U882" s="18">
        <v>2.12</v>
      </c>
      <c r="V882" s="18">
        <v>2.1549999999999998</v>
      </c>
      <c r="W882" s="18">
        <v>2.125</v>
      </c>
      <c r="X882" s="14" t="s">
        <v>66</v>
      </c>
      <c r="CM882" s="2"/>
    </row>
    <row r="883" spans="1:91" x14ac:dyDescent="0.2">
      <c r="A883" s="2">
        <v>35579</v>
      </c>
      <c r="B883" s="5">
        <f t="shared" si="121"/>
        <v>5</v>
      </c>
      <c r="C883" s="1" t="s">
        <v>51</v>
      </c>
      <c r="D883" s="14">
        <v>1.675</v>
      </c>
      <c r="E883" s="14">
        <v>1.2350000000000001</v>
      </c>
      <c r="F883" s="21">
        <v>1.335</v>
      </c>
      <c r="G883" s="7" t="s">
        <v>66</v>
      </c>
      <c r="H883" s="14">
        <v>1.865</v>
      </c>
      <c r="I883" s="14">
        <v>2.2749999999999999</v>
      </c>
      <c r="J883" s="14" t="s">
        <v>66</v>
      </c>
      <c r="K883" s="14">
        <v>1.4</v>
      </c>
      <c r="L883" s="14">
        <v>1.38</v>
      </c>
      <c r="M883" s="14" t="s">
        <v>66</v>
      </c>
      <c r="N883" s="21">
        <v>1.3</v>
      </c>
      <c r="O883" s="14" t="s">
        <v>66</v>
      </c>
      <c r="P883" s="14">
        <v>2.13</v>
      </c>
      <c r="Q883" s="14">
        <v>1.2649999999999999</v>
      </c>
      <c r="R883" s="24">
        <v>1.45</v>
      </c>
      <c r="S883" s="18">
        <v>2.335</v>
      </c>
      <c r="T883" s="18">
        <v>2.2000000000000002</v>
      </c>
      <c r="U883" s="18">
        <v>2.09</v>
      </c>
      <c r="V883" s="18">
        <v>2.125</v>
      </c>
      <c r="W883" s="18">
        <v>2.105</v>
      </c>
      <c r="X883" s="14" t="s">
        <v>66</v>
      </c>
      <c r="CM883" s="2"/>
    </row>
    <row r="884" spans="1:91" x14ac:dyDescent="0.2">
      <c r="A884" s="2">
        <v>35580</v>
      </c>
      <c r="B884" s="5">
        <f t="shared" si="121"/>
        <v>5</v>
      </c>
      <c r="C884" s="1" t="s">
        <v>45</v>
      </c>
      <c r="D884" s="14">
        <v>1.575</v>
      </c>
      <c r="E884" s="14">
        <v>1.2050000000000001</v>
      </c>
      <c r="F884" s="21">
        <v>1.35</v>
      </c>
      <c r="G884" s="24">
        <v>2.0449999999999999</v>
      </c>
      <c r="H884" s="14">
        <v>2.0449999999999999</v>
      </c>
      <c r="I884" s="14">
        <v>2.2400000000000002</v>
      </c>
      <c r="J884" s="14" t="s">
        <v>66</v>
      </c>
      <c r="K884" s="14">
        <v>1.36</v>
      </c>
      <c r="L884" s="14">
        <v>1.45</v>
      </c>
      <c r="M884" s="14" t="s">
        <v>66</v>
      </c>
      <c r="N884" s="21">
        <v>1.39</v>
      </c>
      <c r="O884" s="14" t="s">
        <v>66</v>
      </c>
      <c r="P884" s="14">
        <v>2.0950000000000002</v>
      </c>
      <c r="Q884" s="14">
        <v>1.2050000000000001</v>
      </c>
      <c r="R884" s="24">
        <v>1.33</v>
      </c>
      <c r="S884" s="18">
        <v>2.3250000000000002</v>
      </c>
      <c r="T884" s="18">
        <v>2.1850000000000001</v>
      </c>
      <c r="U884" s="18">
        <v>2.08</v>
      </c>
      <c r="V884" s="18">
        <v>2.02</v>
      </c>
      <c r="W884" s="18">
        <v>2.09</v>
      </c>
      <c r="X884" s="14" t="s">
        <v>66</v>
      </c>
      <c r="CM884" s="2"/>
    </row>
    <row r="885" spans="1:91" x14ac:dyDescent="0.2">
      <c r="A885" s="2">
        <v>35581</v>
      </c>
      <c r="B885" s="5">
        <f t="shared" si="121"/>
        <v>5</v>
      </c>
      <c r="C885" s="1" t="s">
        <v>46</v>
      </c>
      <c r="D885" s="14">
        <v>1.4950000000000001</v>
      </c>
      <c r="E885" s="14">
        <v>1.2050000000000001</v>
      </c>
      <c r="F885" s="21">
        <v>1.35</v>
      </c>
      <c r="G885" s="24">
        <v>2.0449999999999999</v>
      </c>
      <c r="H885" s="14">
        <v>2.0449999999999999</v>
      </c>
      <c r="I885" s="14">
        <v>2.2400000000000002</v>
      </c>
      <c r="J885" s="14" t="s">
        <v>66</v>
      </c>
      <c r="K885" s="14">
        <v>1.36</v>
      </c>
      <c r="L885" s="14">
        <v>1.45</v>
      </c>
      <c r="M885" s="14" t="s">
        <v>66</v>
      </c>
      <c r="N885" s="21">
        <v>1.39</v>
      </c>
      <c r="O885" s="14" t="s">
        <v>66</v>
      </c>
      <c r="P885" s="14">
        <v>2.0950000000000002</v>
      </c>
      <c r="Q885" s="14">
        <v>1.2050000000000001</v>
      </c>
      <c r="R885" s="24">
        <v>1.33</v>
      </c>
      <c r="S885" s="18">
        <v>2.2650000000000001</v>
      </c>
      <c r="T885" s="18">
        <v>2.1850000000000001</v>
      </c>
      <c r="U885" s="18">
        <v>2.08</v>
      </c>
      <c r="V885" s="18">
        <v>2.02</v>
      </c>
      <c r="W885" s="18">
        <v>2.09</v>
      </c>
      <c r="X885" s="14" t="s">
        <v>66</v>
      </c>
      <c r="CM885" s="2"/>
    </row>
    <row r="886" spans="1:91" x14ac:dyDescent="0.2">
      <c r="A886" s="2">
        <v>35582</v>
      </c>
      <c r="B886" s="5">
        <f t="shared" si="121"/>
        <v>6</v>
      </c>
      <c r="C886" s="1" t="s">
        <v>47</v>
      </c>
      <c r="D886" s="14">
        <v>1.4950000000000001</v>
      </c>
      <c r="E886" s="14">
        <v>1.2050000000000001</v>
      </c>
      <c r="F886" s="21">
        <v>1.35</v>
      </c>
      <c r="G886" s="24">
        <v>2.0449999999999999</v>
      </c>
      <c r="H886" s="14">
        <v>2.0449999999999999</v>
      </c>
      <c r="I886" s="14">
        <v>2.2400000000000002</v>
      </c>
      <c r="J886" s="14" t="s">
        <v>66</v>
      </c>
      <c r="K886" s="14">
        <v>1.36</v>
      </c>
      <c r="L886" s="14">
        <v>1.45</v>
      </c>
      <c r="M886" s="14" t="s">
        <v>66</v>
      </c>
      <c r="N886" s="21">
        <v>1.39</v>
      </c>
      <c r="O886" s="14" t="s">
        <v>66</v>
      </c>
      <c r="P886" s="14">
        <v>2.0950000000000002</v>
      </c>
      <c r="Q886" s="14">
        <v>1.2050000000000001</v>
      </c>
      <c r="R886" s="24">
        <v>1.33</v>
      </c>
      <c r="S886" s="18">
        <v>2.2650000000000001</v>
      </c>
      <c r="T886" s="18">
        <v>2.1850000000000001</v>
      </c>
      <c r="U886" s="18">
        <v>2.08</v>
      </c>
      <c r="V886" s="18">
        <v>2.02</v>
      </c>
      <c r="W886" s="18">
        <v>2.09</v>
      </c>
      <c r="X886" s="14" t="s">
        <v>66</v>
      </c>
      <c r="CM886" s="2"/>
    </row>
    <row r="887" spans="1:91" x14ac:dyDescent="0.2">
      <c r="A887" s="2">
        <v>35583</v>
      </c>
      <c r="B887" s="5">
        <f t="shared" si="121"/>
        <v>6</v>
      </c>
      <c r="C887" s="1" t="s">
        <v>48</v>
      </c>
      <c r="D887" s="14">
        <v>1.4950000000000001</v>
      </c>
      <c r="E887" s="14">
        <v>1.19</v>
      </c>
      <c r="F887" s="21">
        <v>1.28</v>
      </c>
      <c r="G887" s="24">
        <v>2.0150000000000001</v>
      </c>
      <c r="H887" s="14">
        <v>2.0299999999999998</v>
      </c>
      <c r="I887" s="14">
        <v>2.1949999999999998</v>
      </c>
      <c r="J887" s="14" t="s">
        <v>66</v>
      </c>
      <c r="K887" s="14">
        <v>1.26</v>
      </c>
      <c r="L887" s="14">
        <v>1.3149999999999999</v>
      </c>
      <c r="M887" s="14" t="s">
        <v>66</v>
      </c>
      <c r="N887" s="21">
        <v>1.39</v>
      </c>
      <c r="O887" s="14" t="s">
        <v>66</v>
      </c>
      <c r="P887" s="14">
        <v>2.0699999999999998</v>
      </c>
      <c r="Q887" s="14">
        <v>1.24</v>
      </c>
      <c r="R887" s="24">
        <v>1.26</v>
      </c>
      <c r="S887" s="18">
        <v>2.2650000000000001</v>
      </c>
      <c r="T887" s="18">
        <v>2.12</v>
      </c>
      <c r="U887" s="18">
        <v>2.0449999999999999</v>
      </c>
      <c r="V887" s="18">
        <v>2.0499999999999998</v>
      </c>
      <c r="W887" s="18">
        <v>2.0449999999999999</v>
      </c>
      <c r="X887" s="14" t="s">
        <v>66</v>
      </c>
      <c r="CM887" s="2"/>
    </row>
    <row r="888" spans="1:91" x14ac:dyDescent="0.2">
      <c r="A888" s="2">
        <v>35584</v>
      </c>
      <c r="B888" s="5">
        <f t="shared" si="121"/>
        <v>6</v>
      </c>
      <c r="C888" s="1" t="s">
        <v>49</v>
      </c>
      <c r="D888" s="14">
        <v>1.4850000000000001</v>
      </c>
      <c r="E888" s="14">
        <v>1.115</v>
      </c>
      <c r="F888" s="21">
        <v>1.18</v>
      </c>
      <c r="G888" s="24">
        <v>1.97</v>
      </c>
      <c r="H888" s="14">
        <v>1.9550000000000001</v>
      </c>
      <c r="I888" s="14">
        <v>2.0950000000000002</v>
      </c>
      <c r="J888" s="14" t="s">
        <v>66</v>
      </c>
      <c r="K888" s="14">
        <v>1.1850000000000001</v>
      </c>
      <c r="L888" s="14">
        <v>1.23</v>
      </c>
      <c r="M888" s="14" t="s">
        <v>66</v>
      </c>
      <c r="N888" s="21">
        <v>1.125</v>
      </c>
      <c r="O888" s="14" t="s">
        <v>66</v>
      </c>
      <c r="P888" s="14">
        <v>1.98</v>
      </c>
      <c r="Q888" s="14">
        <v>1.24</v>
      </c>
      <c r="R888" s="24">
        <v>1.2450000000000001</v>
      </c>
      <c r="S888" s="18">
        <v>2.23</v>
      </c>
      <c r="T888" s="18">
        <v>2.0449999999999999</v>
      </c>
      <c r="U888" s="18">
        <v>1.98</v>
      </c>
      <c r="V888" s="18">
        <v>1.9950000000000001</v>
      </c>
      <c r="W888" s="18">
        <v>1.9650000000000001</v>
      </c>
      <c r="X888" s="14" t="s">
        <v>66</v>
      </c>
      <c r="CM888" s="2"/>
    </row>
    <row r="889" spans="1:91" x14ac:dyDescent="0.2">
      <c r="A889" s="2">
        <v>35585</v>
      </c>
      <c r="B889" s="5">
        <f t="shared" si="121"/>
        <v>6</v>
      </c>
      <c r="C889" s="1" t="s">
        <v>50</v>
      </c>
      <c r="D889" s="14">
        <v>1.5</v>
      </c>
      <c r="E889" s="14">
        <v>1.1399999999999999</v>
      </c>
      <c r="F889" s="21">
        <v>1.1599999999999999</v>
      </c>
      <c r="G889" s="24">
        <v>1.9650000000000001</v>
      </c>
      <c r="H889" s="14">
        <v>2</v>
      </c>
      <c r="I889" s="14">
        <v>2.1800000000000002</v>
      </c>
      <c r="J889" s="14" t="s">
        <v>66</v>
      </c>
      <c r="K889" s="14">
        <v>1.2150000000000001</v>
      </c>
      <c r="L889" s="14">
        <v>1.2250000000000001</v>
      </c>
      <c r="M889" s="14" t="s">
        <v>66</v>
      </c>
      <c r="N889" s="21">
        <v>1.135</v>
      </c>
      <c r="O889" s="14" t="s">
        <v>66</v>
      </c>
      <c r="P889" s="14">
        <v>2.06</v>
      </c>
      <c r="Q889" s="14">
        <v>1.24</v>
      </c>
      <c r="R889" s="24">
        <v>1.19</v>
      </c>
      <c r="S889" s="18">
        <v>2.165</v>
      </c>
      <c r="T889" s="18">
        <v>2.125</v>
      </c>
      <c r="U889" s="18">
        <v>2.0449999999999999</v>
      </c>
      <c r="V889" s="18">
        <v>2.0449999999999999</v>
      </c>
      <c r="W889" s="18">
        <v>2.0499999999999998</v>
      </c>
      <c r="X889" s="14" t="s">
        <v>66</v>
      </c>
      <c r="CM889" s="2"/>
    </row>
    <row r="890" spans="1:91" x14ac:dyDescent="0.2">
      <c r="A890" s="2">
        <v>35586</v>
      </c>
      <c r="B890" s="5">
        <f t="shared" si="121"/>
        <v>6</v>
      </c>
      <c r="C890" s="1" t="s">
        <v>51</v>
      </c>
      <c r="D890" s="14">
        <v>1.5449999999999999</v>
      </c>
      <c r="E890" s="14">
        <v>1.155</v>
      </c>
      <c r="F890" s="21">
        <v>1.1599999999999999</v>
      </c>
      <c r="G890" s="24">
        <v>1.905</v>
      </c>
      <c r="H890" s="14">
        <v>1.9450000000000001</v>
      </c>
      <c r="I890" s="14">
        <v>2.165</v>
      </c>
      <c r="J890" s="14" t="s">
        <v>66</v>
      </c>
      <c r="K890" s="14">
        <v>1.2050000000000001</v>
      </c>
      <c r="L890" s="14">
        <v>1.3049999999999999</v>
      </c>
      <c r="M890" s="14" t="s">
        <v>66</v>
      </c>
      <c r="N890" s="21">
        <v>1.1399999999999999</v>
      </c>
      <c r="O890" s="14" t="s">
        <v>66</v>
      </c>
      <c r="P890" s="14">
        <v>2.02</v>
      </c>
      <c r="Q890" s="14">
        <v>1.23</v>
      </c>
      <c r="R890" s="24">
        <v>1.22</v>
      </c>
      <c r="S890" s="18">
        <v>2.23</v>
      </c>
      <c r="T890" s="18">
        <v>2.0950000000000002</v>
      </c>
      <c r="U890" s="18">
        <v>2.0150000000000001</v>
      </c>
      <c r="V890" s="18">
        <v>2.0150000000000001</v>
      </c>
      <c r="W890" s="18">
        <v>2.0299999999999998</v>
      </c>
      <c r="X890" s="14" t="s">
        <v>66</v>
      </c>
      <c r="CM890" s="2"/>
    </row>
    <row r="891" spans="1:91" x14ac:dyDescent="0.2">
      <c r="A891" s="2">
        <v>35587</v>
      </c>
      <c r="B891" s="5">
        <f t="shared" si="121"/>
        <v>6</v>
      </c>
      <c r="C891" s="1" t="s">
        <v>45</v>
      </c>
      <c r="D891" s="14">
        <v>1.53</v>
      </c>
      <c r="E891" s="14">
        <v>1.155</v>
      </c>
      <c r="F891" s="21">
        <v>1.1599999999999999</v>
      </c>
      <c r="G891" s="24">
        <v>1.905</v>
      </c>
      <c r="H891" s="14">
        <v>1.9450000000000001</v>
      </c>
      <c r="I891" s="14">
        <v>2.165</v>
      </c>
      <c r="J891" s="14" t="s">
        <v>66</v>
      </c>
      <c r="K891" s="14">
        <v>1.2050000000000001</v>
      </c>
      <c r="L891" s="14">
        <v>1.3049999999999999</v>
      </c>
      <c r="M891" s="14" t="s">
        <v>66</v>
      </c>
      <c r="N891" s="21">
        <v>1.1399999999999999</v>
      </c>
      <c r="O891" s="14" t="s">
        <v>66</v>
      </c>
      <c r="P891" s="14">
        <v>2.02</v>
      </c>
      <c r="Q891" s="14">
        <v>1.23</v>
      </c>
      <c r="R891" s="24">
        <v>1.22</v>
      </c>
      <c r="S891" s="18">
        <v>2.21</v>
      </c>
      <c r="T891" s="18">
        <v>2.0950000000000002</v>
      </c>
      <c r="U891" s="18">
        <v>2.0150000000000001</v>
      </c>
      <c r="V891" s="18">
        <v>2.0150000000000001</v>
      </c>
      <c r="W891" s="18">
        <v>2.0299999999999998</v>
      </c>
      <c r="X891" s="14" t="s">
        <v>66</v>
      </c>
      <c r="CM891" s="2"/>
    </row>
    <row r="892" spans="1:91" x14ac:dyDescent="0.2">
      <c r="A892" s="2">
        <v>35588</v>
      </c>
      <c r="B892" s="5">
        <f t="shared" si="121"/>
        <v>6</v>
      </c>
      <c r="C892" s="1" t="s">
        <v>46</v>
      </c>
      <c r="D892" s="14">
        <v>1.51</v>
      </c>
      <c r="E892" s="14">
        <v>1.155</v>
      </c>
      <c r="F892" s="21">
        <v>1.1599999999999999</v>
      </c>
      <c r="G892" s="24">
        <v>1.885</v>
      </c>
      <c r="H892" s="14">
        <v>1.9750000000000001</v>
      </c>
      <c r="I892" s="14">
        <v>2.19</v>
      </c>
      <c r="J892" s="14" t="s">
        <v>66</v>
      </c>
      <c r="K892" s="14">
        <v>1.22</v>
      </c>
      <c r="L892" s="14">
        <v>1.25</v>
      </c>
      <c r="M892" s="14" t="s">
        <v>66</v>
      </c>
      <c r="N892" s="21">
        <v>1.115</v>
      </c>
      <c r="O892" s="14" t="s">
        <v>66</v>
      </c>
      <c r="P892" s="14">
        <v>2.06</v>
      </c>
      <c r="Q892" s="14">
        <v>1.21</v>
      </c>
      <c r="R892" s="24">
        <v>1.2</v>
      </c>
      <c r="S892" s="18">
        <v>2.2200000000000002</v>
      </c>
      <c r="T892" s="18">
        <v>2.13</v>
      </c>
      <c r="U892" s="18">
        <v>2.0449999999999999</v>
      </c>
      <c r="V892" s="18">
        <v>2.0449999999999999</v>
      </c>
      <c r="W892" s="18">
        <v>2.0550000000000002</v>
      </c>
      <c r="X892" s="14" t="s">
        <v>66</v>
      </c>
      <c r="CM892" s="2"/>
    </row>
    <row r="893" spans="1:91" x14ac:dyDescent="0.2">
      <c r="A893" s="2">
        <v>35589</v>
      </c>
      <c r="B893" s="5">
        <f t="shared" si="121"/>
        <v>6</v>
      </c>
      <c r="C893" s="1" t="s">
        <v>47</v>
      </c>
      <c r="D893" s="14">
        <v>1.51</v>
      </c>
      <c r="E893" s="14">
        <v>1.155</v>
      </c>
      <c r="F893" s="21">
        <v>1.1599999999999999</v>
      </c>
      <c r="G893" s="24">
        <v>1.885</v>
      </c>
      <c r="H893" s="14">
        <v>1.9750000000000001</v>
      </c>
      <c r="I893" s="14">
        <v>2.19</v>
      </c>
      <c r="J893" s="14" t="s">
        <v>66</v>
      </c>
      <c r="K893" s="14">
        <v>1.22</v>
      </c>
      <c r="L893" s="14">
        <v>1.25</v>
      </c>
      <c r="M893" s="14" t="s">
        <v>66</v>
      </c>
      <c r="N893" s="21">
        <v>1.115</v>
      </c>
      <c r="O893" s="14" t="s">
        <v>66</v>
      </c>
      <c r="P893" s="14">
        <v>2.06</v>
      </c>
      <c r="Q893" s="14">
        <v>1.21</v>
      </c>
      <c r="R893" s="24">
        <v>1.2</v>
      </c>
      <c r="S893" s="18">
        <v>2.2200000000000002</v>
      </c>
      <c r="T893" s="18">
        <v>2.13</v>
      </c>
      <c r="U893" s="18">
        <v>2.0449999999999999</v>
      </c>
      <c r="V893" s="18">
        <v>2.0449999999999999</v>
      </c>
      <c r="W893" s="18">
        <v>2.0550000000000002</v>
      </c>
      <c r="X893" s="14" t="s">
        <v>66</v>
      </c>
      <c r="CM893" s="2"/>
    </row>
    <row r="894" spans="1:91" x14ac:dyDescent="0.2">
      <c r="A894" s="2">
        <v>35590</v>
      </c>
      <c r="B894" s="5">
        <f t="shared" si="121"/>
        <v>6</v>
      </c>
      <c r="C894" s="1" t="s">
        <v>48</v>
      </c>
      <c r="D894" s="14">
        <v>1.51</v>
      </c>
      <c r="E894" s="14">
        <v>1.2849999999999999</v>
      </c>
      <c r="F894" s="21">
        <v>1.19</v>
      </c>
      <c r="G894" s="24">
        <v>1.925</v>
      </c>
      <c r="H894" s="14">
        <v>1.9850000000000001</v>
      </c>
      <c r="I894" s="14">
        <v>2.19</v>
      </c>
      <c r="J894" s="14" t="s">
        <v>66</v>
      </c>
      <c r="K894" s="14">
        <v>1.2350000000000001</v>
      </c>
      <c r="L894" s="14">
        <v>1.2849999999999999</v>
      </c>
      <c r="M894" s="14" t="s">
        <v>66</v>
      </c>
      <c r="N894" s="21">
        <v>1.1499999999999999</v>
      </c>
      <c r="O894" s="14" t="s">
        <v>66</v>
      </c>
      <c r="P894" s="14">
        <v>2.0550000000000002</v>
      </c>
      <c r="Q894" s="14">
        <v>1.2150000000000001</v>
      </c>
      <c r="R894" s="24">
        <v>1.2350000000000001</v>
      </c>
      <c r="S894" s="18">
        <v>2.2200000000000002</v>
      </c>
      <c r="T894" s="18">
        <v>2.11</v>
      </c>
      <c r="U894" s="18">
        <v>2.0350000000000001</v>
      </c>
      <c r="V894" s="18">
        <v>2.06</v>
      </c>
      <c r="W894" s="18">
        <v>2.0449999999999999</v>
      </c>
      <c r="X894" s="14" t="s">
        <v>66</v>
      </c>
      <c r="CM894" s="2"/>
    </row>
    <row r="895" spans="1:91" x14ac:dyDescent="0.2">
      <c r="A895" s="2">
        <v>35591</v>
      </c>
      <c r="B895" s="5">
        <f t="shared" si="121"/>
        <v>6</v>
      </c>
      <c r="C895" s="1" t="s">
        <v>49</v>
      </c>
      <c r="D895" s="14">
        <v>1.5049999999999999</v>
      </c>
      <c r="E895" s="14">
        <v>1.32</v>
      </c>
      <c r="F895" s="21">
        <v>1.2549999999999999</v>
      </c>
      <c r="G895" s="24">
        <v>1.89</v>
      </c>
      <c r="H895" s="14">
        <v>1.9550000000000001</v>
      </c>
      <c r="I895" s="14">
        <v>2.16</v>
      </c>
      <c r="J895" s="14" t="s">
        <v>66</v>
      </c>
      <c r="K895" s="14">
        <v>1.2949999999999999</v>
      </c>
      <c r="L895" s="14">
        <v>1.31</v>
      </c>
      <c r="M895" s="14" t="s">
        <v>66</v>
      </c>
      <c r="N895" s="21">
        <v>1.35</v>
      </c>
      <c r="O895" s="14" t="s">
        <v>66</v>
      </c>
      <c r="P895" s="14">
        <v>2.0249999999999999</v>
      </c>
      <c r="Q895" s="14">
        <v>1.2250000000000001</v>
      </c>
      <c r="R895" s="24">
        <v>1.31</v>
      </c>
      <c r="S895" s="18">
        <v>2.2400000000000002</v>
      </c>
      <c r="T895" s="18">
        <v>2.1</v>
      </c>
      <c r="U895" s="18">
        <v>2</v>
      </c>
      <c r="V895" s="18">
        <v>2.0099999999999998</v>
      </c>
      <c r="W895" s="18">
        <v>2.0099999999999998</v>
      </c>
      <c r="X895" s="14" t="s">
        <v>66</v>
      </c>
      <c r="CM895" s="2"/>
    </row>
    <row r="896" spans="1:91" x14ac:dyDescent="0.2">
      <c r="A896" s="2">
        <v>35592</v>
      </c>
      <c r="B896" s="5">
        <f t="shared" si="121"/>
        <v>6</v>
      </c>
      <c r="C896" s="1" t="s">
        <v>50</v>
      </c>
      <c r="D896" s="14">
        <v>1.53</v>
      </c>
      <c r="E896" s="14">
        <v>1.36</v>
      </c>
      <c r="F896" s="21">
        <v>1.335</v>
      </c>
      <c r="G896" s="24">
        <v>1.885</v>
      </c>
      <c r="H896" s="14">
        <v>1.9650000000000001</v>
      </c>
      <c r="I896" s="14">
        <v>2.165</v>
      </c>
      <c r="J896" s="14" t="s">
        <v>66</v>
      </c>
      <c r="K896" s="14">
        <v>1.36</v>
      </c>
      <c r="L896" s="14">
        <v>1.37</v>
      </c>
      <c r="M896" s="14" t="s">
        <v>66</v>
      </c>
      <c r="N896" s="21">
        <v>1.3149999999999999</v>
      </c>
      <c r="O896" s="14" t="s">
        <v>66</v>
      </c>
      <c r="P896" s="14">
        <v>2.0499999999999998</v>
      </c>
      <c r="Q896" s="14">
        <v>1.25</v>
      </c>
      <c r="R896" s="24">
        <v>1.375</v>
      </c>
      <c r="S896" s="18">
        <v>2.2000000000000002</v>
      </c>
      <c r="T896" s="18">
        <v>2.125</v>
      </c>
      <c r="U896" s="18">
        <v>2.0150000000000001</v>
      </c>
      <c r="V896" s="18">
        <v>2.0249999999999999</v>
      </c>
      <c r="W896" s="18">
        <v>2.04</v>
      </c>
      <c r="X896" s="14" t="s">
        <v>66</v>
      </c>
      <c r="CM896" s="2"/>
    </row>
    <row r="897" spans="1:91" x14ac:dyDescent="0.2">
      <c r="A897" s="2">
        <v>35593</v>
      </c>
      <c r="B897" s="5">
        <f t="shared" si="121"/>
        <v>6</v>
      </c>
      <c r="C897" s="1" t="s">
        <v>51</v>
      </c>
      <c r="D897" s="14">
        <v>1.55</v>
      </c>
      <c r="E897" s="14">
        <v>1.42</v>
      </c>
      <c r="F897" s="21">
        <v>1.54</v>
      </c>
      <c r="G897" s="24">
        <v>1.865</v>
      </c>
      <c r="H897" s="14">
        <v>1.94</v>
      </c>
      <c r="I897" s="14">
        <v>2.1349999999999998</v>
      </c>
      <c r="J897" s="14" t="s">
        <v>66</v>
      </c>
      <c r="K897" s="14">
        <v>1.48</v>
      </c>
      <c r="L897" s="14">
        <v>1.4650000000000001</v>
      </c>
      <c r="M897" s="14" t="s">
        <v>66</v>
      </c>
      <c r="N897" s="21">
        <v>1.3149999999999999</v>
      </c>
      <c r="O897" s="14" t="s">
        <v>66</v>
      </c>
      <c r="P897" s="14">
        <v>2.02</v>
      </c>
      <c r="Q897" s="14">
        <v>1.28</v>
      </c>
      <c r="R897" s="24">
        <v>1.54</v>
      </c>
      <c r="S897" s="18">
        <v>2.2149999999999999</v>
      </c>
      <c r="T897" s="18">
        <v>2.09</v>
      </c>
      <c r="U897" s="18">
        <v>1.9750000000000001</v>
      </c>
      <c r="V897" s="18">
        <v>1.99</v>
      </c>
      <c r="W897" s="18">
        <v>1.9950000000000001</v>
      </c>
      <c r="X897" s="14" t="s">
        <v>66</v>
      </c>
      <c r="CM897" s="2"/>
    </row>
    <row r="898" spans="1:91" x14ac:dyDescent="0.2">
      <c r="A898" s="2">
        <v>35594</v>
      </c>
      <c r="B898" s="5">
        <f t="shared" si="121"/>
        <v>6</v>
      </c>
      <c r="C898" s="1" t="s">
        <v>45</v>
      </c>
      <c r="D898" s="14">
        <v>1.57</v>
      </c>
      <c r="E898" s="14">
        <v>1.42</v>
      </c>
      <c r="F898" s="21">
        <v>1.54</v>
      </c>
      <c r="G898" s="24">
        <v>1.865</v>
      </c>
      <c r="H898" s="14">
        <v>1.94</v>
      </c>
      <c r="I898" s="14">
        <v>2.1349999999999998</v>
      </c>
      <c r="J898" s="14" t="s">
        <v>66</v>
      </c>
      <c r="K898" s="14">
        <v>1.48</v>
      </c>
      <c r="L898" s="14">
        <v>1.4650000000000001</v>
      </c>
      <c r="M898" s="14" t="s">
        <v>66</v>
      </c>
      <c r="N898" s="21">
        <v>1.3149999999999999</v>
      </c>
      <c r="O898" s="14" t="s">
        <v>66</v>
      </c>
      <c r="P898" s="14">
        <v>2.02</v>
      </c>
      <c r="Q898" s="14">
        <v>1.28</v>
      </c>
      <c r="R898" s="24">
        <v>1.54</v>
      </c>
      <c r="S898" s="18">
        <v>2.1800000000000002</v>
      </c>
      <c r="T898" s="18">
        <v>2.09</v>
      </c>
      <c r="U898" s="18">
        <v>1.9750000000000001</v>
      </c>
      <c r="V898" s="18">
        <v>1.99</v>
      </c>
      <c r="W898" s="18">
        <v>1.9950000000000001</v>
      </c>
      <c r="X898" s="14" t="s">
        <v>66</v>
      </c>
      <c r="CM898" s="2"/>
    </row>
    <row r="899" spans="1:91" x14ac:dyDescent="0.2">
      <c r="A899" s="2">
        <v>35595</v>
      </c>
      <c r="B899" s="5">
        <f t="shared" ref="B899:B962" si="122">IF(A899&lt;&gt;"",MONTH(A899),0)</f>
        <v>6</v>
      </c>
      <c r="C899" s="1" t="s">
        <v>46</v>
      </c>
      <c r="D899" s="14">
        <v>1.5549999999999999</v>
      </c>
      <c r="E899" s="14">
        <v>1.395</v>
      </c>
      <c r="F899" s="21">
        <v>1.5</v>
      </c>
      <c r="G899" s="24">
        <v>1.855</v>
      </c>
      <c r="H899" s="14">
        <v>1.88</v>
      </c>
      <c r="I899" s="14">
        <v>2.1349999999999998</v>
      </c>
      <c r="J899" s="14" t="s">
        <v>66</v>
      </c>
      <c r="K899" s="14">
        <v>1.4850000000000001</v>
      </c>
      <c r="L899" s="14">
        <v>1.37</v>
      </c>
      <c r="M899" s="14" t="s">
        <v>66</v>
      </c>
      <c r="N899" s="21">
        <v>1.48</v>
      </c>
      <c r="O899" s="14" t="s">
        <v>66</v>
      </c>
      <c r="P899" s="14">
        <v>1.9750000000000001</v>
      </c>
      <c r="Q899" s="14">
        <v>1.28</v>
      </c>
      <c r="R899" s="24">
        <v>1.4950000000000001</v>
      </c>
      <c r="S899" s="18">
        <v>2.16</v>
      </c>
      <c r="T899" s="18">
        <v>2.0950000000000002</v>
      </c>
      <c r="U899" s="18">
        <v>1.97</v>
      </c>
      <c r="V899" s="18">
        <v>1.9750000000000001</v>
      </c>
      <c r="W899" s="18">
        <v>1.99</v>
      </c>
      <c r="X899" s="14" t="s">
        <v>66</v>
      </c>
      <c r="CM899" s="2"/>
    </row>
    <row r="900" spans="1:91" x14ac:dyDescent="0.2">
      <c r="A900" s="2">
        <v>35596</v>
      </c>
      <c r="B900" s="5">
        <f t="shared" si="122"/>
        <v>6</v>
      </c>
      <c r="C900" s="1" t="s">
        <v>47</v>
      </c>
      <c r="D900" s="14">
        <v>1.5549999999999999</v>
      </c>
      <c r="E900" s="14">
        <v>1.395</v>
      </c>
      <c r="F900" s="21">
        <v>1.5</v>
      </c>
      <c r="G900" s="24">
        <v>1.855</v>
      </c>
      <c r="H900" s="14">
        <v>1.88</v>
      </c>
      <c r="I900" s="14">
        <v>2.1349999999999998</v>
      </c>
      <c r="J900" s="14" t="s">
        <v>66</v>
      </c>
      <c r="K900" s="14">
        <v>1.4850000000000001</v>
      </c>
      <c r="L900" s="14">
        <v>1.37</v>
      </c>
      <c r="M900" s="14" t="s">
        <v>66</v>
      </c>
      <c r="N900" s="21">
        <v>1.48</v>
      </c>
      <c r="O900" s="14" t="s">
        <v>66</v>
      </c>
      <c r="P900" s="14">
        <v>1.9750000000000001</v>
      </c>
      <c r="Q900" s="14">
        <v>1.28</v>
      </c>
      <c r="R900" s="24">
        <v>1.4950000000000001</v>
      </c>
      <c r="S900" s="18">
        <v>2.16</v>
      </c>
      <c r="T900" s="18">
        <v>2.0950000000000002</v>
      </c>
      <c r="U900" s="18">
        <v>1.97</v>
      </c>
      <c r="V900" s="18">
        <v>1.9750000000000001</v>
      </c>
      <c r="W900" s="18">
        <v>1.99</v>
      </c>
      <c r="X900" s="14" t="s">
        <v>66</v>
      </c>
      <c r="CM900" s="2"/>
    </row>
    <row r="901" spans="1:91" x14ac:dyDescent="0.2">
      <c r="A901" s="2">
        <v>35597</v>
      </c>
      <c r="B901" s="5">
        <f t="shared" si="122"/>
        <v>6</v>
      </c>
      <c r="C901" s="1" t="s">
        <v>48</v>
      </c>
      <c r="D901" s="14">
        <v>1.5549999999999999</v>
      </c>
      <c r="E901" s="14">
        <v>1.41</v>
      </c>
      <c r="F901" s="21">
        <v>1.5449999999999999</v>
      </c>
      <c r="G901" s="24">
        <v>1.9650000000000001</v>
      </c>
      <c r="H901" s="14">
        <v>2.0150000000000001</v>
      </c>
      <c r="I901" s="14">
        <v>2.19</v>
      </c>
      <c r="J901" s="14" t="s">
        <v>66</v>
      </c>
      <c r="K901" s="14">
        <v>1.5149999999999999</v>
      </c>
      <c r="L901" s="14">
        <v>1.4</v>
      </c>
      <c r="M901" s="14" t="s">
        <v>66</v>
      </c>
      <c r="N901" s="21">
        <v>1.52</v>
      </c>
      <c r="O901" s="14" t="s">
        <v>66</v>
      </c>
      <c r="P901" s="14">
        <v>2.06</v>
      </c>
      <c r="Q901" s="14">
        <v>1.2849999999999999</v>
      </c>
      <c r="R901" s="24">
        <v>1.54</v>
      </c>
      <c r="S901" s="18">
        <v>2.16</v>
      </c>
      <c r="T901" s="18">
        <v>2.13</v>
      </c>
      <c r="U901" s="18">
        <v>2.0150000000000001</v>
      </c>
      <c r="V901" s="18">
        <v>2.0249999999999999</v>
      </c>
      <c r="W901" s="18">
        <v>2.0299999999999998</v>
      </c>
      <c r="X901" s="14" t="s">
        <v>66</v>
      </c>
      <c r="CM901" s="2"/>
    </row>
    <row r="902" spans="1:91" x14ac:dyDescent="0.2">
      <c r="A902" s="2">
        <v>35598</v>
      </c>
      <c r="B902" s="5">
        <f t="shared" si="122"/>
        <v>6</v>
      </c>
      <c r="C902" s="1" t="s">
        <v>49</v>
      </c>
      <c r="D902" s="14">
        <v>1.57</v>
      </c>
      <c r="E902" s="14">
        <v>1.45</v>
      </c>
      <c r="F902" s="21">
        <v>1.54</v>
      </c>
      <c r="G902" s="24">
        <v>2.02</v>
      </c>
      <c r="H902" s="14">
        <v>2.04</v>
      </c>
      <c r="I902" s="14">
        <v>2.1850000000000001</v>
      </c>
      <c r="J902" s="14" t="s">
        <v>66</v>
      </c>
      <c r="K902" s="14">
        <v>1.5349999999999999</v>
      </c>
      <c r="L902" s="14">
        <v>1.4850000000000001</v>
      </c>
      <c r="M902" s="14" t="s">
        <v>66</v>
      </c>
      <c r="N902" s="21">
        <v>1.4850000000000001</v>
      </c>
      <c r="O902" s="14" t="s">
        <v>66</v>
      </c>
      <c r="P902" s="14">
        <v>2.0750000000000002</v>
      </c>
      <c r="Q902" s="14">
        <v>1.335</v>
      </c>
      <c r="R902" s="24">
        <v>1.55</v>
      </c>
      <c r="S902" s="18">
        <v>2.2000000000000002</v>
      </c>
      <c r="T902" s="18">
        <v>2.1349999999999998</v>
      </c>
      <c r="U902" s="18">
        <v>2.04</v>
      </c>
      <c r="V902" s="18">
        <v>2.0499999999999998</v>
      </c>
      <c r="W902" s="18">
        <v>2.0449999999999999</v>
      </c>
      <c r="X902" s="14" t="s">
        <v>66</v>
      </c>
      <c r="CM902" s="2"/>
    </row>
    <row r="903" spans="1:91" x14ac:dyDescent="0.2">
      <c r="A903" s="2">
        <v>35599</v>
      </c>
      <c r="B903" s="5">
        <f t="shared" si="122"/>
        <v>6</v>
      </c>
      <c r="C903" s="1" t="s">
        <v>50</v>
      </c>
      <c r="D903" s="14">
        <v>1.655</v>
      </c>
      <c r="E903" s="14">
        <v>1.44</v>
      </c>
      <c r="F903" s="21">
        <v>1.53</v>
      </c>
      <c r="G903" s="24">
        <v>2.0350000000000001</v>
      </c>
      <c r="H903" s="14">
        <v>2.0499999999999998</v>
      </c>
      <c r="I903" s="14">
        <v>2.21</v>
      </c>
      <c r="J903" s="14" t="s">
        <v>66</v>
      </c>
      <c r="K903" s="14">
        <v>1.53</v>
      </c>
      <c r="L903" s="14">
        <v>1.5249999999999999</v>
      </c>
      <c r="M903" s="14" t="s">
        <v>66</v>
      </c>
      <c r="N903" s="21">
        <v>1.46</v>
      </c>
      <c r="O903" s="14" t="s">
        <v>66</v>
      </c>
      <c r="P903" s="14">
        <v>2.105</v>
      </c>
      <c r="Q903" s="14">
        <v>1.395</v>
      </c>
      <c r="R903" s="24">
        <v>1.5549999999999999</v>
      </c>
      <c r="S903" s="18">
        <v>2.2200000000000002</v>
      </c>
      <c r="T903" s="18">
        <v>2.145</v>
      </c>
      <c r="U903" s="18">
        <v>2.0550000000000002</v>
      </c>
      <c r="V903" s="18">
        <v>2.06</v>
      </c>
      <c r="W903" s="18">
        <v>2.0550000000000002</v>
      </c>
      <c r="X903" s="14" t="s">
        <v>66</v>
      </c>
      <c r="CM903" s="2"/>
    </row>
    <row r="904" spans="1:91" x14ac:dyDescent="0.2">
      <c r="A904" s="2">
        <v>35600</v>
      </c>
      <c r="B904" s="5">
        <f t="shared" si="122"/>
        <v>6</v>
      </c>
      <c r="C904" s="1" t="s">
        <v>51</v>
      </c>
      <c r="D904" s="14">
        <v>1.7</v>
      </c>
      <c r="E904" s="14">
        <v>1.34</v>
      </c>
      <c r="F904" s="21">
        <v>1.51</v>
      </c>
      <c r="G904" s="24">
        <v>2.06</v>
      </c>
      <c r="H904" s="14">
        <v>2.085</v>
      </c>
      <c r="I904" s="14">
        <v>2.2250000000000001</v>
      </c>
      <c r="J904" s="14" t="s">
        <v>66</v>
      </c>
      <c r="K904" s="14">
        <v>1.52</v>
      </c>
      <c r="L904" s="14">
        <v>1.425</v>
      </c>
      <c r="M904" s="14" t="s">
        <v>66</v>
      </c>
      <c r="N904" s="21">
        <v>1.51</v>
      </c>
      <c r="O904" s="14" t="s">
        <v>66</v>
      </c>
      <c r="P904" s="14">
        <v>2.125</v>
      </c>
      <c r="Q904" s="14">
        <v>1.325</v>
      </c>
      <c r="R904" s="24">
        <v>1.52</v>
      </c>
      <c r="S904" s="18">
        <v>2.2349999999999999</v>
      </c>
      <c r="T904" s="18">
        <v>2.165</v>
      </c>
      <c r="U904" s="18">
        <v>2.0649999999999999</v>
      </c>
      <c r="V904" s="18">
        <v>2.0649999999999999</v>
      </c>
      <c r="W904" s="18">
        <v>2.0750000000000002</v>
      </c>
      <c r="X904" s="14" t="s">
        <v>66</v>
      </c>
      <c r="CM904" s="2"/>
    </row>
    <row r="905" spans="1:91" x14ac:dyDescent="0.2">
      <c r="A905" s="2">
        <v>35601</v>
      </c>
      <c r="B905" s="5">
        <f t="shared" si="122"/>
        <v>6</v>
      </c>
      <c r="C905" s="1" t="s">
        <v>45</v>
      </c>
      <c r="D905" s="14">
        <v>1.6</v>
      </c>
      <c r="E905" s="14">
        <v>1.34</v>
      </c>
      <c r="F905" s="21">
        <v>1.51</v>
      </c>
      <c r="G905" s="24">
        <v>2.06</v>
      </c>
      <c r="H905" s="14">
        <v>2.085</v>
      </c>
      <c r="I905" s="14">
        <v>2.2250000000000001</v>
      </c>
      <c r="J905" s="14" t="s">
        <v>66</v>
      </c>
      <c r="K905" s="14">
        <v>1.52</v>
      </c>
      <c r="L905" s="14">
        <v>1.425</v>
      </c>
      <c r="M905" s="14" t="s">
        <v>66</v>
      </c>
      <c r="N905" s="21">
        <v>1.51</v>
      </c>
      <c r="O905" s="14" t="s">
        <v>66</v>
      </c>
      <c r="P905" s="14">
        <v>2.125</v>
      </c>
      <c r="Q905" s="14">
        <v>1.325</v>
      </c>
      <c r="R905" s="24">
        <v>1.52</v>
      </c>
      <c r="S905" s="18">
        <v>2.2549999999999999</v>
      </c>
      <c r="T905" s="18">
        <v>2.165</v>
      </c>
      <c r="U905" s="18">
        <v>2.0649999999999999</v>
      </c>
      <c r="V905" s="18">
        <v>2.0649999999999999</v>
      </c>
      <c r="W905" s="18">
        <v>2.0750000000000002</v>
      </c>
      <c r="X905" s="14" t="s">
        <v>66</v>
      </c>
      <c r="CM905" s="2"/>
    </row>
    <row r="906" spans="1:91" x14ac:dyDescent="0.2">
      <c r="A906" s="2">
        <v>35602</v>
      </c>
      <c r="B906" s="5">
        <f t="shared" si="122"/>
        <v>6</v>
      </c>
      <c r="C906" s="1" t="s">
        <v>46</v>
      </c>
      <c r="D906" s="14">
        <v>1.605</v>
      </c>
      <c r="E906" s="14">
        <v>1.26</v>
      </c>
      <c r="F906" s="21">
        <v>1.405</v>
      </c>
      <c r="G906" s="24">
        <v>2.0099999999999998</v>
      </c>
      <c r="H906" s="14">
        <v>2.0499999999999998</v>
      </c>
      <c r="I906" s="14">
        <v>2.2450000000000001</v>
      </c>
      <c r="J906" s="14" t="s">
        <v>66</v>
      </c>
      <c r="K906" s="14">
        <v>1.37</v>
      </c>
      <c r="L906" s="14">
        <v>1.33</v>
      </c>
      <c r="M906" s="14" t="s">
        <v>66</v>
      </c>
      <c r="N906" s="21">
        <v>1.4350000000000001</v>
      </c>
      <c r="O906" s="14" t="s">
        <v>66</v>
      </c>
      <c r="P906" s="14">
        <v>2.1150000000000002</v>
      </c>
      <c r="Q906" s="14">
        <v>1.2549999999999999</v>
      </c>
      <c r="R906" s="24">
        <v>1.44</v>
      </c>
      <c r="S906" s="18">
        <v>2.29</v>
      </c>
      <c r="T906" s="18">
        <v>2.1749999999999998</v>
      </c>
      <c r="U906" s="18">
        <v>2.0699999999999998</v>
      </c>
      <c r="V906" s="18">
        <v>2.0699999999999998</v>
      </c>
      <c r="W906" s="18">
        <v>2.08</v>
      </c>
      <c r="X906" s="14" t="s">
        <v>66</v>
      </c>
      <c r="CM906" s="2"/>
    </row>
    <row r="907" spans="1:91" x14ac:dyDescent="0.2">
      <c r="A907" s="2">
        <v>35603</v>
      </c>
      <c r="B907" s="5">
        <f t="shared" si="122"/>
        <v>6</v>
      </c>
      <c r="C907" s="1" t="s">
        <v>47</v>
      </c>
      <c r="D907" s="14">
        <v>1.605</v>
      </c>
      <c r="E907" s="14">
        <v>1.26</v>
      </c>
      <c r="F907" s="21">
        <v>1.405</v>
      </c>
      <c r="G907" s="24">
        <v>2.0099999999999998</v>
      </c>
      <c r="H907" s="14">
        <v>2.0499999999999998</v>
      </c>
      <c r="I907" s="14">
        <v>2.2450000000000001</v>
      </c>
      <c r="J907" s="14" t="s">
        <v>66</v>
      </c>
      <c r="K907" s="14">
        <v>1.37</v>
      </c>
      <c r="L907" s="14">
        <v>1.33</v>
      </c>
      <c r="M907" s="14" t="s">
        <v>66</v>
      </c>
      <c r="N907" s="21">
        <v>1.4350000000000001</v>
      </c>
      <c r="O907" s="14" t="s">
        <v>66</v>
      </c>
      <c r="P907" s="14">
        <v>2.1150000000000002</v>
      </c>
      <c r="Q907" s="14">
        <v>1.2549999999999999</v>
      </c>
      <c r="R907" s="24">
        <v>1.44</v>
      </c>
      <c r="S907" s="18">
        <v>2.29</v>
      </c>
      <c r="T907" s="18">
        <v>2.1749999999999998</v>
      </c>
      <c r="U907" s="18">
        <v>2.0699999999999998</v>
      </c>
      <c r="V907" s="18">
        <v>2.0699999999999998</v>
      </c>
      <c r="W907" s="18">
        <v>2.08</v>
      </c>
      <c r="X907" s="14" t="s">
        <v>66</v>
      </c>
      <c r="CM907" s="2"/>
    </row>
    <row r="908" spans="1:91" x14ac:dyDescent="0.2">
      <c r="A908" s="2">
        <v>35604</v>
      </c>
      <c r="B908" s="5">
        <f t="shared" si="122"/>
        <v>6</v>
      </c>
      <c r="C908" s="1" t="s">
        <v>48</v>
      </c>
      <c r="D908" s="14">
        <v>1.605</v>
      </c>
      <c r="E908" s="14">
        <v>1.22</v>
      </c>
      <c r="F908" s="21">
        <v>1.42</v>
      </c>
      <c r="G908" s="24">
        <v>2.0499999999999998</v>
      </c>
      <c r="H908" s="14">
        <v>2.08</v>
      </c>
      <c r="I908" s="14">
        <v>2.2850000000000001</v>
      </c>
      <c r="J908" s="14" t="s">
        <v>66</v>
      </c>
      <c r="K908" s="14">
        <v>1.405</v>
      </c>
      <c r="L908" s="14">
        <v>1.345</v>
      </c>
      <c r="M908" s="14" t="s">
        <v>66</v>
      </c>
      <c r="N908" s="21">
        <v>1.39</v>
      </c>
      <c r="O908" s="14" t="s">
        <v>66</v>
      </c>
      <c r="P908" s="14">
        <v>2.14</v>
      </c>
      <c r="Q908" s="14">
        <v>1.2549999999999999</v>
      </c>
      <c r="R908" s="24">
        <v>1.43</v>
      </c>
      <c r="S908" s="18">
        <v>2.29</v>
      </c>
      <c r="T908" s="18">
        <v>2.21</v>
      </c>
      <c r="U908" s="18">
        <v>2.09</v>
      </c>
      <c r="V908" s="18">
        <v>2.0950000000000002</v>
      </c>
      <c r="W908" s="18">
        <v>2.11</v>
      </c>
      <c r="X908" s="14" t="s">
        <v>66</v>
      </c>
      <c r="CM908" s="2"/>
    </row>
    <row r="909" spans="1:91" x14ac:dyDescent="0.2">
      <c r="A909" s="2">
        <v>35605</v>
      </c>
      <c r="B909" s="5">
        <f t="shared" si="122"/>
        <v>6</v>
      </c>
      <c r="C909" s="1" t="s">
        <v>49</v>
      </c>
      <c r="D909" s="14">
        <v>1.57</v>
      </c>
      <c r="E909" s="14">
        <v>1.2050000000000001</v>
      </c>
      <c r="F909" s="21">
        <v>1.425</v>
      </c>
      <c r="G909" s="24">
        <v>2.0699999999999998</v>
      </c>
      <c r="H909" s="14">
        <v>2.09</v>
      </c>
      <c r="I909" s="14">
        <v>2.3149999999999999</v>
      </c>
      <c r="J909" s="14" t="s">
        <v>66</v>
      </c>
      <c r="K909" s="14">
        <v>1.38</v>
      </c>
      <c r="L909" s="14">
        <v>1.36</v>
      </c>
      <c r="M909" s="14" t="s">
        <v>66</v>
      </c>
      <c r="N909" s="21">
        <v>1.33</v>
      </c>
      <c r="O909" s="14" t="s">
        <v>66</v>
      </c>
      <c r="P909" s="14">
        <v>2.165</v>
      </c>
      <c r="Q909" s="14">
        <v>1.2849999999999999</v>
      </c>
      <c r="R909" s="24">
        <v>1.41</v>
      </c>
      <c r="S909" s="18">
        <v>2.3849999999999998</v>
      </c>
      <c r="T909" s="18">
        <v>2.23</v>
      </c>
      <c r="U909" s="18">
        <v>2.11</v>
      </c>
      <c r="V909" s="18">
        <v>2.1</v>
      </c>
      <c r="W909" s="18">
        <v>2.12</v>
      </c>
      <c r="X909" s="14" t="s">
        <v>66</v>
      </c>
      <c r="CM909" s="2"/>
    </row>
    <row r="910" spans="1:91" x14ac:dyDescent="0.2">
      <c r="A910" s="2">
        <v>35606</v>
      </c>
      <c r="B910" s="5">
        <f t="shared" si="122"/>
        <v>6</v>
      </c>
      <c r="C910" s="1" t="s">
        <v>50</v>
      </c>
      <c r="D910" s="14">
        <v>1.615</v>
      </c>
      <c r="E910" s="14">
        <v>1.2050000000000001</v>
      </c>
      <c r="F910" s="21">
        <v>1.39</v>
      </c>
      <c r="G910" s="24">
        <v>2.0649999999999999</v>
      </c>
      <c r="H910" s="14">
        <v>2.0950000000000002</v>
      </c>
      <c r="I910" s="14">
        <v>2.3250000000000002</v>
      </c>
      <c r="J910" s="14" t="s">
        <v>66</v>
      </c>
      <c r="K910" s="14">
        <v>1.385</v>
      </c>
      <c r="L910" s="14">
        <v>1.33</v>
      </c>
      <c r="M910" s="14" t="s">
        <v>66</v>
      </c>
      <c r="N910" s="21">
        <v>1.3</v>
      </c>
      <c r="O910" s="14" t="s">
        <v>66</v>
      </c>
      <c r="P910" s="14">
        <v>2.165</v>
      </c>
      <c r="Q910" s="14">
        <v>1.28</v>
      </c>
      <c r="R910" s="24">
        <v>1.4</v>
      </c>
      <c r="S910" s="18">
        <v>2.41</v>
      </c>
      <c r="T910" s="18">
        <v>2.2549999999999999</v>
      </c>
      <c r="U910" s="18">
        <v>2.11</v>
      </c>
      <c r="V910" s="18">
        <v>2.105</v>
      </c>
      <c r="W910" s="18">
        <v>2.12</v>
      </c>
      <c r="X910" s="14" t="s">
        <v>66</v>
      </c>
      <c r="CM910" s="2"/>
    </row>
    <row r="911" spans="1:91" x14ac:dyDescent="0.2">
      <c r="A911" s="2">
        <v>35607</v>
      </c>
      <c r="B911" s="5">
        <f t="shared" si="122"/>
        <v>6</v>
      </c>
      <c r="C911" s="1" t="s">
        <v>51</v>
      </c>
      <c r="D911" s="14">
        <v>1.595</v>
      </c>
      <c r="E911" s="14">
        <v>1.1950000000000001</v>
      </c>
      <c r="F911" s="21">
        <v>1.345</v>
      </c>
      <c r="G911" s="24">
        <v>1.9650000000000001</v>
      </c>
      <c r="H911" s="14">
        <v>2.0099999999999998</v>
      </c>
      <c r="I911" s="14">
        <v>2.2250000000000001</v>
      </c>
      <c r="J911" s="14" t="s">
        <v>66</v>
      </c>
      <c r="K911" s="14">
        <v>1.32</v>
      </c>
      <c r="L911" s="14">
        <v>1.3</v>
      </c>
      <c r="M911" s="14" t="s">
        <v>66</v>
      </c>
      <c r="N911" s="21">
        <v>1.3</v>
      </c>
      <c r="O911" s="14" t="s">
        <v>66</v>
      </c>
      <c r="P911" s="14">
        <v>2.0750000000000002</v>
      </c>
      <c r="Q911" s="14">
        <v>1.2450000000000001</v>
      </c>
      <c r="R911" s="24">
        <v>1.37</v>
      </c>
      <c r="S911" s="18">
        <v>2.395</v>
      </c>
      <c r="T911" s="18">
        <v>2.1349999999999998</v>
      </c>
      <c r="U911" s="18">
        <v>2.04</v>
      </c>
      <c r="V911" s="18">
        <v>2.0499999999999998</v>
      </c>
      <c r="W911" s="18">
        <v>2.0550000000000002</v>
      </c>
      <c r="X911" s="14" t="s">
        <v>66</v>
      </c>
      <c r="CM911" s="2"/>
    </row>
    <row r="912" spans="1:91" x14ac:dyDescent="0.2">
      <c r="A912" s="2">
        <v>35608</v>
      </c>
      <c r="B912" s="5">
        <f t="shared" si="122"/>
        <v>6</v>
      </c>
      <c r="C912" s="1" t="s">
        <v>45</v>
      </c>
      <c r="D912" s="14">
        <v>1.55</v>
      </c>
      <c r="E912" s="14">
        <v>1.1599999999999999</v>
      </c>
      <c r="F912" s="21">
        <v>1.345</v>
      </c>
      <c r="G912" s="24">
        <v>1.825</v>
      </c>
      <c r="H912" s="14">
        <v>1.88</v>
      </c>
      <c r="I912" s="14">
        <v>2.1749999999999998</v>
      </c>
      <c r="J912" s="14" t="s">
        <v>66</v>
      </c>
      <c r="K912" s="14">
        <v>1.2150000000000001</v>
      </c>
      <c r="L912" s="14">
        <v>1.2450000000000001</v>
      </c>
      <c r="M912" s="14" t="s">
        <v>66</v>
      </c>
      <c r="N912" s="21">
        <v>1.3</v>
      </c>
      <c r="O912" s="14" t="s">
        <v>66</v>
      </c>
      <c r="P912" s="14">
        <v>1.9950000000000001</v>
      </c>
      <c r="Q912" s="14">
        <v>1.1950000000000001</v>
      </c>
      <c r="R912" s="24">
        <v>1.1399999999999999</v>
      </c>
      <c r="S912" s="18">
        <v>2.29</v>
      </c>
      <c r="T912" s="18">
        <v>2.09</v>
      </c>
      <c r="U912" s="18">
        <v>2.0049999999999999</v>
      </c>
      <c r="V912" s="18">
        <v>2.0099999999999998</v>
      </c>
      <c r="W912" s="18">
        <v>2.0049999999999999</v>
      </c>
      <c r="X912" s="14" t="s">
        <v>66</v>
      </c>
      <c r="CM912" s="2"/>
    </row>
    <row r="913" spans="1:91" x14ac:dyDescent="0.2">
      <c r="A913" s="2">
        <v>35609</v>
      </c>
      <c r="B913" s="5">
        <f t="shared" si="122"/>
        <v>6</v>
      </c>
      <c r="C913" s="1" t="s">
        <v>46</v>
      </c>
      <c r="D913" s="14">
        <v>1.5</v>
      </c>
      <c r="E913" s="14">
        <v>1.1599999999999999</v>
      </c>
      <c r="F913" s="21">
        <v>1.345</v>
      </c>
      <c r="G913" s="24">
        <v>1.825</v>
      </c>
      <c r="H913" s="14">
        <v>1.88</v>
      </c>
      <c r="I913" s="14">
        <v>2.1749999999999998</v>
      </c>
      <c r="J913" s="14" t="s">
        <v>66</v>
      </c>
      <c r="K913" s="14">
        <v>1.2150000000000001</v>
      </c>
      <c r="L913" s="14">
        <v>1.2450000000000001</v>
      </c>
      <c r="M913" s="14" t="s">
        <v>66</v>
      </c>
      <c r="N913" s="21">
        <v>1.3</v>
      </c>
      <c r="O913" s="14" t="s">
        <v>66</v>
      </c>
      <c r="P913" s="14">
        <v>1.9950000000000001</v>
      </c>
      <c r="Q913" s="14">
        <v>1.1950000000000001</v>
      </c>
      <c r="R913" s="24">
        <v>1.1399999999999999</v>
      </c>
      <c r="S913" s="18">
        <v>2.2250000000000001</v>
      </c>
      <c r="T913" s="18">
        <v>2.09</v>
      </c>
      <c r="U913" s="18">
        <v>2.0049999999999999</v>
      </c>
      <c r="V913" s="18">
        <v>2.0099999999999998</v>
      </c>
      <c r="W913" s="18">
        <v>2.0049999999999999</v>
      </c>
      <c r="X913" s="14" t="s">
        <v>66</v>
      </c>
      <c r="CM913" s="2"/>
    </row>
    <row r="914" spans="1:91" x14ac:dyDescent="0.2">
      <c r="A914" s="2">
        <v>35610</v>
      </c>
      <c r="B914" s="5">
        <f t="shared" si="122"/>
        <v>6</v>
      </c>
      <c r="C914" s="1" t="s">
        <v>47</v>
      </c>
      <c r="D914" s="14">
        <v>1.5</v>
      </c>
      <c r="E914" s="14">
        <v>1.1599999999999999</v>
      </c>
      <c r="F914" s="21">
        <v>1.345</v>
      </c>
      <c r="G914" s="24">
        <v>1.825</v>
      </c>
      <c r="H914" s="14">
        <v>1.88</v>
      </c>
      <c r="I914" s="14">
        <v>2.1749999999999998</v>
      </c>
      <c r="J914" s="14" t="s">
        <v>66</v>
      </c>
      <c r="K914" s="14">
        <v>1.2150000000000001</v>
      </c>
      <c r="L914" s="14">
        <v>1.2450000000000001</v>
      </c>
      <c r="M914" s="14" t="s">
        <v>66</v>
      </c>
      <c r="N914" s="21">
        <v>1.3</v>
      </c>
      <c r="O914" s="14" t="s">
        <v>66</v>
      </c>
      <c r="P914" s="14">
        <v>1.9950000000000001</v>
      </c>
      <c r="Q914" s="14">
        <v>1.1950000000000001</v>
      </c>
      <c r="R914" s="24">
        <v>1.1399999999999999</v>
      </c>
      <c r="S914" s="18">
        <v>2.2250000000000001</v>
      </c>
      <c r="T914" s="18">
        <v>2.09</v>
      </c>
      <c r="U914" s="18">
        <v>2.0049999999999999</v>
      </c>
      <c r="V914" s="18">
        <v>2.0099999999999998</v>
      </c>
      <c r="W914" s="18">
        <v>2.0049999999999999</v>
      </c>
      <c r="X914" s="14" t="s">
        <v>66</v>
      </c>
      <c r="CM914" s="2"/>
    </row>
    <row r="915" spans="1:91" x14ac:dyDescent="0.2">
      <c r="A915" s="2">
        <v>35611</v>
      </c>
      <c r="B915" s="5">
        <f t="shared" si="122"/>
        <v>6</v>
      </c>
      <c r="C915" s="1" t="s">
        <v>48</v>
      </c>
      <c r="D915" s="14">
        <v>1.5</v>
      </c>
      <c r="E915" s="14">
        <v>1.105</v>
      </c>
      <c r="F915" s="21">
        <v>1.2549999999999999</v>
      </c>
      <c r="G915" s="24">
        <v>1.9850000000000001</v>
      </c>
      <c r="H915" s="14">
        <v>2.0049999999999999</v>
      </c>
      <c r="I915" s="14">
        <v>2.15</v>
      </c>
      <c r="J915" s="14" t="s">
        <v>66</v>
      </c>
      <c r="K915" s="14">
        <v>1.355</v>
      </c>
      <c r="L915" s="14">
        <v>1.22</v>
      </c>
      <c r="M915" s="14" t="s">
        <v>66</v>
      </c>
      <c r="N915" s="21">
        <v>1.38</v>
      </c>
      <c r="O915" s="14" t="s">
        <v>66</v>
      </c>
      <c r="P915" s="14">
        <v>2.0649999999999999</v>
      </c>
      <c r="Q915" s="14">
        <v>1.22</v>
      </c>
      <c r="R915" s="24">
        <v>1.25</v>
      </c>
      <c r="S915" s="18">
        <v>2.2250000000000001</v>
      </c>
      <c r="T915" s="18">
        <v>2.11</v>
      </c>
      <c r="U915" s="18">
        <v>2.0350000000000001</v>
      </c>
      <c r="V915" s="18">
        <v>2.0249999999999999</v>
      </c>
      <c r="W915" s="18">
        <v>2.0350000000000001</v>
      </c>
      <c r="X915" s="14" t="s">
        <v>66</v>
      </c>
      <c r="CM915" s="2"/>
    </row>
    <row r="916" spans="1:91" x14ac:dyDescent="0.2">
      <c r="A916" s="2">
        <v>35612</v>
      </c>
      <c r="B916" s="5">
        <f t="shared" si="122"/>
        <v>7</v>
      </c>
      <c r="C916" s="1" t="s">
        <v>49</v>
      </c>
      <c r="D916" s="14">
        <v>1.4550000000000001</v>
      </c>
      <c r="E916" s="14">
        <v>1.135</v>
      </c>
      <c r="F916" s="21">
        <v>1.21</v>
      </c>
      <c r="G916" s="24">
        <v>2.0099999999999998</v>
      </c>
      <c r="H916" s="14">
        <v>2.0350000000000001</v>
      </c>
      <c r="I916" s="14">
        <v>2.15</v>
      </c>
      <c r="J916" s="14" t="s">
        <v>66</v>
      </c>
      <c r="K916" s="14">
        <v>1.23</v>
      </c>
      <c r="L916" s="14">
        <v>1.19</v>
      </c>
      <c r="M916" s="14" t="s">
        <v>66</v>
      </c>
      <c r="N916" s="21">
        <v>1.38</v>
      </c>
      <c r="O916" s="14" t="s">
        <v>66</v>
      </c>
      <c r="P916" s="14">
        <v>2.105</v>
      </c>
      <c r="Q916" s="14">
        <v>1.22</v>
      </c>
      <c r="R916" s="24">
        <v>1.25</v>
      </c>
      <c r="S916" s="18">
        <v>2.2149999999999999</v>
      </c>
      <c r="T916" s="18">
        <v>2.12</v>
      </c>
      <c r="U916" s="18">
        <v>2.0350000000000001</v>
      </c>
      <c r="V916" s="18">
        <v>2.0449999999999999</v>
      </c>
      <c r="W916" s="18">
        <v>2.0350000000000001</v>
      </c>
      <c r="X916" s="14" t="s">
        <v>66</v>
      </c>
      <c r="CM916" s="2"/>
    </row>
    <row r="917" spans="1:91" x14ac:dyDescent="0.2">
      <c r="A917" s="2">
        <v>35613</v>
      </c>
      <c r="B917" s="5">
        <f t="shared" si="122"/>
        <v>7</v>
      </c>
      <c r="C917" s="1" t="s">
        <v>50</v>
      </c>
      <c r="D917" s="14">
        <v>1.47</v>
      </c>
      <c r="E917" s="14">
        <v>1.0449999999999999</v>
      </c>
      <c r="F917" s="21">
        <v>1.2350000000000001</v>
      </c>
      <c r="G917" s="24">
        <v>1.9650000000000001</v>
      </c>
      <c r="H917" s="14">
        <v>2.0049999999999999</v>
      </c>
      <c r="I917" s="14">
        <v>2.1349999999999998</v>
      </c>
      <c r="J917" s="14" t="s">
        <v>66</v>
      </c>
      <c r="K917" s="14">
        <v>1.2050000000000001</v>
      </c>
      <c r="L917" s="14">
        <v>1.175</v>
      </c>
      <c r="M917" s="14" t="s">
        <v>66</v>
      </c>
      <c r="N917" s="21">
        <v>1.38</v>
      </c>
      <c r="O917" s="14" t="s">
        <v>66</v>
      </c>
      <c r="P917" s="14">
        <v>2.0649999999999999</v>
      </c>
      <c r="Q917" s="14">
        <v>1.18</v>
      </c>
      <c r="R917" s="24">
        <v>1.2050000000000001</v>
      </c>
      <c r="S917" s="18">
        <v>2.2050000000000001</v>
      </c>
      <c r="T917" s="18">
        <v>2.08</v>
      </c>
      <c r="U917" s="18">
        <v>2.0150000000000001</v>
      </c>
      <c r="V917" s="18">
        <v>2.0249999999999999</v>
      </c>
      <c r="W917" s="18">
        <v>2.0150000000000001</v>
      </c>
      <c r="X917" s="14" t="s">
        <v>66</v>
      </c>
      <c r="CM917" s="2"/>
    </row>
    <row r="918" spans="1:91" x14ac:dyDescent="0.2">
      <c r="A918" s="2">
        <v>35614</v>
      </c>
      <c r="B918" s="5">
        <f t="shared" si="122"/>
        <v>7</v>
      </c>
      <c r="C918" s="1" t="s">
        <v>51</v>
      </c>
      <c r="D918" s="14">
        <v>1.46</v>
      </c>
      <c r="E918" s="14">
        <v>1.0349999999999999</v>
      </c>
      <c r="F918" s="21">
        <v>1.23</v>
      </c>
      <c r="G918" s="24">
        <v>1.79</v>
      </c>
      <c r="H918" s="14">
        <v>1.885</v>
      </c>
      <c r="I918" s="14">
        <v>2.105</v>
      </c>
      <c r="J918" s="14" t="s">
        <v>66</v>
      </c>
      <c r="K918" s="14">
        <v>1.19</v>
      </c>
      <c r="L918" s="14">
        <v>1.18</v>
      </c>
      <c r="M918" s="14" t="s">
        <v>66</v>
      </c>
      <c r="N918" s="21">
        <v>1.38</v>
      </c>
      <c r="O918" s="14" t="s">
        <v>66</v>
      </c>
      <c r="P918" s="14">
        <v>1.9850000000000001</v>
      </c>
      <c r="Q918" s="14">
        <v>1.23</v>
      </c>
      <c r="R918" s="24">
        <v>1.23</v>
      </c>
      <c r="S918" s="18">
        <v>2.165</v>
      </c>
      <c r="T918" s="18">
        <v>2.0449999999999999</v>
      </c>
      <c r="U918" s="18">
        <v>1.9850000000000001</v>
      </c>
      <c r="V918" s="18">
        <v>2.0049999999999999</v>
      </c>
      <c r="W918" s="18">
        <v>2.0049999999999999</v>
      </c>
      <c r="X918" s="14" t="s">
        <v>66</v>
      </c>
      <c r="CM918" s="2"/>
    </row>
    <row r="919" spans="1:91" x14ac:dyDescent="0.2">
      <c r="A919" s="2">
        <v>35615</v>
      </c>
      <c r="B919" s="5">
        <f t="shared" si="122"/>
        <v>7</v>
      </c>
      <c r="C919" s="1" t="s">
        <v>45</v>
      </c>
      <c r="D919" s="14">
        <v>1.4950000000000001</v>
      </c>
      <c r="E919" s="14" t="s">
        <v>66</v>
      </c>
      <c r="F919" s="21" t="s">
        <v>66</v>
      </c>
      <c r="G919" s="24" t="s">
        <v>10</v>
      </c>
      <c r="H919" s="14" t="s">
        <v>66</v>
      </c>
      <c r="I919" s="14" t="s">
        <v>66</v>
      </c>
      <c r="J919" s="14" t="s">
        <v>66</v>
      </c>
      <c r="K919" s="14" t="s">
        <v>66</v>
      </c>
      <c r="L919" s="14" t="s">
        <v>66</v>
      </c>
      <c r="M919" s="14" t="s">
        <v>66</v>
      </c>
      <c r="N919" s="21" t="s">
        <v>66</v>
      </c>
      <c r="O919" s="14" t="s">
        <v>66</v>
      </c>
      <c r="P919" s="14" t="s">
        <v>66</v>
      </c>
      <c r="Q919" s="14" t="s">
        <v>66</v>
      </c>
      <c r="R919" s="24" t="s">
        <v>66</v>
      </c>
      <c r="S919" s="18">
        <v>2.16</v>
      </c>
      <c r="T919" s="18" t="s">
        <v>66</v>
      </c>
      <c r="U919" s="18" t="s">
        <v>66</v>
      </c>
      <c r="V919" s="18" t="s">
        <v>66</v>
      </c>
      <c r="W919" s="18" t="s">
        <v>66</v>
      </c>
      <c r="X919" s="14" t="s">
        <v>66</v>
      </c>
      <c r="CM919" s="2"/>
    </row>
    <row r="920" spans="1:91" x14ac:dyDescent="0.2">
      <c r="A920" s="2">
        <v>35616</v>
      </c>
      <c r="B920" s="5">
        <f t="shared" si="122"/>
        <v>7</v>
      </c>
      <c r="C920" s="1" t="s">
        <v>46</v>
      </c>
      <c r="D920" s="14">
        <v>1.4950000000000001</v>
      </c>
      <c r="E920" s="14">
        <v>1.0349999999999999</v>
      </c>
      <c r="F920" s="21">
        <v>1.23</v>
      </c>
      <c r="G920" s="24">
        <v>1.79</v>
      </c>
      <c r="H920" s="14">
        <v>1.885</v>
      </c>
      <c r="I920" s="14">
        <v>2.105</v>
      </c>
      <c r="J920" s="14" t="s">
        <v>66</v>
      </c>
      <c r="K920" s="14">
        <v>1.19</v>
      </c>
      <c r="L920" s="14">
        <v>1.18</v>
      </c>
      <c r="M920" s="14" t="s">
        <v>66</v>
      </c>
      <c r="N920" s="21">
        <v>1.38</v>
      </c>
      <c r="O920" s="14" t="s">
        <v>66</v>
      </c>
      <c r="P920" s="14">
        <v>1.9850000000000001</v>
      </c>
      <c r="Q920" s="14">
        <v>1.23</v>
      </c>
      <c r="R920" s="24">
        <v>1.23</v>
      </c>
      <c r="S920" s="18">
        <v>2.16</v>
      </c>
      <c r="T920" s="18">
        <v>2.0449999999999999</v>
      </c>
      <c r="U920" s="18">
        <v>1.9850000000000001</v>
      </c>
      <c r="V920" s="18">
        <v>2.0049999999999999</v>
      </c>
      <c r="W920" s="18">
        <v>2.0049999999999999</v>
      </c>
      <c r="X920" s="14" t="s">
        <v>66</v>
      </c>
      <c r="CM920" s="2"/>
    </row>
    <row r="921" spans="1:91" x14ac:dyDescent="0.2">
      <c r="A921" s="2">
        <v>35617</v>
      </c>
      <c r="B921" s="5">
        <f t="shared" si="122"/>
        <v>7</v>
      </c>
      <c r="C921" s="1" t="s">
        <v>47</v>
      </c>
      <c r="D921" s="14">
        <v>1.4950000000000001</v>
      </c>
      <c r="E921" s="14">
        <v>1.0349999999999999</v>
      </c>
      <c r="F921" s="21">
        <v>1.23</v>
      </c>
      <c r="G921" s="24">
        <v>1.79</v>
      </c>
      <c r="H921" s="14">
        <v>1.885</v>
      </c>
      <c r="I921" s="14">
        <v>2.105</v>
      </c>
      <c r="J921" s="14" t="s">
        <v>66</v>
      </c>
      <c r="K921" s="14">
        <v>1.19</v>
      </c>
      <c r="L921" s="14">
        <v>1.18</v>
      </c>
      <c r="M921" s="14" t="s">
        <v>66</v>
      </c>
      <c r="N921" s="21">
        <v>1.38</v>
      </c>
      <c r="O921" s="14" t="s">
        <v>66</v>
      </c>
      <c r="P921" s="14">
        <v>1.9850000000000001</v>
      </c>
      <c r="Q921" s="14">
        <v>1.23</v>
      </c>
      <c r="R921" s="24">
        <v>1.23</v>
      </c>
      <c r="S921" s="18">
        <v>2.16</v>
      </c>
      <c r="T921" s="18">
        <v>2.0449999999999999</v>
      </c>
      <c r="U921" s="18">
        <v>1.9850000000000001</v>
      </c>
      <c r="V921" s="18">
        <v>2.0049999999999999</v>
      </c>
      <c r="W921" s="18">
        <v>2.0049999999999999</v>
      </c>
      <c r="X921" s="14" t="s">
        <v>66</v>
      </c>
      <c r="CM921" s="2"/>
    </row>
    <row r="922" spans="1:91" x14ac:dyDescent="0.2">
      <c r="A922" s="2">
        <v>35618</v>
      </c>
      <c r="B922" s="5">
        <f t="shared" si="122"/>
        <v>7</v>
      </c>
      <c r="C922" s="1" t="s">
        <v>48</v>
      </c>
      <c r="D922" s="14">
        <v>1.4950000000000001</v>
      </c>
      <c r="E922" s="14">
        <v>1.0900000000000001</v>
      </c>
      <c r="F922" s="21">
        <v>1.2549999999999999</v>
      </c>
      <c r="G922" s="24">
        <v>1.99</v>
      </c>
      <c r="H922" s="14">
        <v>2.0099999999999998</v>
      </c>
      <c r="I922" s="14">
        <v>2.125</v>
      </c>
      <c r="J922" s="14" t="s">
        <v>66</v>
      </c>
      <c r="K922" s="14">
        <v>1.2450000000000001</v>
      </c>
      <c r="L922" s="14">
        <v>1.2350000000000001</v>
      </c>
      <c r="M922" s="14" t="s">
        <v>66</v>
      </c>
      <c r="N922" s="21">
        <v>1.38</v>
      </c>
      <c r="O922" s="14" t="s">
        <v>66</v>
      </c>
      <c r="P922" s="14">
        <v>2.02</v>
      </c>
      <c r="Q922" s="14">
        <v>1.2350000000000001</v>
      </c>
      <c r="R922" s="24">
        <v>1.26</v>
      </c>
      <c r="S922" s="18">
        <v>2.16</v>
      </c>
      <c r="T922" s="18">
        <v>2.06</v>
      </c>
      <c r="U922" s="18">
        <v>1.98</v>
      </c>
      <c r="V922" s="18">
        <v>2.0049999999999999</v>
      </c>
      <c r="W922" s="18">
        <v>1.9950000000000001</v>
      </c>
      <c r="X922" s="14" t="s">
        <v>66</v>
      </c>
      <c r="CM922" s="2"/>
    </row>
    <row r="923" spans="1:91" x14ac:dyDescent="0.2">
      <c r="A923" s="2">
        <v>35619</v>
      </c>
      <c r="B923" s="5">
        <f t="shared" si="122"/>
        <v>7</v>
      </c>
      <c r="C923" s="1" t="s">
        <v>49</v>
      </c>
      <c r="D923" s="14">
        <v>1.5049999999999999</v>
      </c>
      <c r="E923" s="14">
        <v>1.145</v>
      </c>
      <c r="F923" s="21">
        <v>1.2749999999999999</v>
      </c>
      <c r="G923" s="24">
        <v>2.0099999999999998</v>
      </c>
      <c r="H923" s="14">
        <v>2.0150000000000001</v>
      </c>
      <c r="I923" s="14">
        <v>2.125</v>
      </c>
      <c r="J923" s="14" t="s">
        <v>66</v>
      </c>
      <c r="K923" s="14">
        <v>1.2649999999999999</v>
      </c>
      <c r="L923" s="14">
        <v>1.25</v>
      </c>
      <c r="M923" s="14" t="s">
        <v>66</v>
      </c>
      <c r="N923" s="21">
        <v>1.2450000000000001</v>
      </c>
      <c r="O923" s="14" t="s">
        <v>66</v>
      </c>
      <c r="P923" s="14">
        <v>2.04</v>
      </c>
      <c r="Q923" s="14">
        <v>1.2450000000000001</v>
      </c>
      <c r="R923" s="24">
        <v>1.29</v>
      </c>
      <c r="S923" s="18">
        <v>2.17</v>
      </c>
      <c r="T923" s="18">
        <v>2.0699999999999998</v>
      </c>
      <c r="U923" s="18">
        <v>1.99</v>
      </c>
      <c r="V923" s="18">
        <v>2.02</v>
      </c>
      <c r="W923" s="18">
        <v>1.9950000000000001</v>
      </c>
      <c r="X923" s="14" t="s">
        <v>66</v>
      </c>
      <c r="CM923" s="2"/>
    </row>
    <row r="924" spans="1:91" x14ac:dyDescent="0.2">
      <c r="A924" s="2">
        <v>35620</v>
      </c>
      <c r="B924" s="5">
        <f t="shared" si="122"/>
        <v>7</v>
      </c>
      <c r="C924" s="1" t="s">
        <v>50</v>
      </c>
      <c r="D924" s="14">
        <v>1.55</v>
      </c>
      <c r="E924" s="14">
        <v>1.1850000000000001</v>
      </c>
      <c r="F924" s="21">
        <v>1.2949999999999999</v>
      </c>
      <c r="G924" s="24">
        <v>2.0299999999999998</v>
      </c>
      <c r="H924" s="14">
        <v>2.04</v>
      </c>
      <c r="I924" s="14">
        <v>2.15</v>
      </c>
      <c r="J924" s="14" t="s">
        <v>66</v>
      </c>
      <c r="K924" s="14">
        <v>1.27</v>
      </c>
      <c r="L924" s="14">
        <v>1.2649999999999999</v>
      </c>
      <c r="M924" s="14" t="s">
        <v>66</v>
      </c>
      <c r="N924" s="21">
        <v>1.2549999999999999</v>
      </c>
      <c r="O924" s="14" t="s">
        <v>66</v>
      </c>
      <c r="P924" s="14">
        <v>2.0750000000000002</v>
      </c>
      <c r="Q924" s="14">
        <v>1.2749999999999999</v>
      </c>
      <c r="R924" s="24">
        <v>1.3</v>
      </c>
      <c r="S924" s="18">
        <v>2.165</v>
      </c>
      <c r="T924" s="18">
        <v>2.105</v>
      </c>
      <c r="U924" s="18">
        <v>2.0299999999999998</v>
      </c>
      <c r="V924" s="18">
        <v>2.0649999999999999</v>
      </c>
      <c r="W924" s="18">
        <v>2.04</v>
      </c>
      <c r="X924" s="14" t="s">
        <v>66</v>
      </c>
      <c r="CM924" s="2"/>
    </row>
    <row r="925" spans="1:91" x14ac:dyDescent="0.2">
      <c r="A925" s="2">
        <v>35621</v>
      </c>
      <c r="B925" s="5">
        <f t="shared" si="122"/>
        <v>7</v>
      </c>
      <c r="C925" s="1" t="s">
        <v>51</v>
      </c>
      <c r="D925" s="14">
        <v>1.57</v>
      </c>
      <c r="E925" s="14">
        <v>1.1850000000000001</v>
      </c>
      <c r="F925" s="21">
        <v>1.2949999999999999</v>
      </c>
      <c r="G925" s="24">
        <v>2.0299999999999998</v>
      </c>
      <c r="H925" s="14">
        <v>2.04</v>
      </c>
      <c r="I925" s="14">
        <v>2.15</v>
      </c>
      <c r="J925" s="14" t="s">
        <v>66</v>
      </c>
      <c r="K925" s="14">
        <v>1.27</v>
      </c>
      <c r="L925" s="14">
        <v>1.2649999999999999</v>
      </c>
      <c r="M925" s="14" t="s">
        <v>66</v>
      </c>
      <c r="N925" s="21">
        <v>1.2549999999999999</v>
      </c>
      <c r="O925" s="14" t="s">
        <v>66</v>
      </c>
      <c r="P925" s="14">
        <v>2.0750000000000002</v>
      </c>
      <c r="Q925" s="14">
        <v>1.2749999999999999</v>
      </c>
      <c r="R925" s="24">
        <v>1.3</v>
      </c>
      <c r="S925" s="18">
        <v>2.1949999999999998</v>
      </c>
      <c r="T925" s="18">
        <v>2.105</v>
      </c>
      <c r="U925" s="18">
        <v>2.0299999999999998</v>
      </c>
      <c r="V925" s="18">
        <v>2.0649999999999999</v>
      </c>
      <c r="W925" s="18">
        <v>2.04</v>
      </c>
      <c r="X925" s="14" t="s">
        <v>66</v>
      </c>
      <c r="CM925" s="2"/>
    </row>
    <row r="926" spans="1:91" x14ac:dyDescent="0.2">
      <c r="A926" s="2">
        <v>35622</v>
      </c>
      <c r="B926" s="5">
        <f t="shared" si="122"/>
        <v>7</v>
      </c>
      <c r="C926" s="1" t="s">
        <v>45</v>
      </c>
      <c r="D926" s="14">
        <v>1.585</v>
      </c>
      <c r="E926" s="14">
        <v>1.2</v>
      </c>
      <c r="F926" s="21">
        <v>1.335</v>
      </c>
      <c r="G926" s="24">
        <v>1.9950000000000001</v>
      </c>
      <c r="H926" s="14">
        <v>2.0150000000000001</v>
      </c>
      <c r="I926" s="14">
        <v>2.16</v>
      </c>
      <c r="J926" s="14" t="s">
        <v>66</v>
      </c>
      <c r="K926" s="14">
        <v>1.3149999999999999</v>
      </c>
      <c r="L926" s="14">
        <v>1.2849999999999999</v>
      </c>
      <c r="M926" s="14" t="s">
        <v>66</v>
      </c>
      <c r="N926" s="21">
        <v>1.3049999999999999</v>
      </c>
      <c r="O926" s="14" t="s">
        <v>66</v>
      </c>
      <c r="P926" s="14">
        <v>2.0699999999999998</v>
      </c>
      <c r="Q926" s="14">
        <v>1.3</v>
      </c>
      <c r="R926" s="24">
        <v>1.2749999999999999</v>
      </c>
      <c r="S926" s="18">
        <v>2.19</v>
      </c>
      <c r="T926" s="18">
        <v>2.1150000000000002</v>
      </c>
      <c r="U926" s="18">
        <v>2.0249999999999999</v>
      </c>
      <c r="V926" s="18">
        <v>2.0299999999999998</v>
      </c>
      <c r="W926" s="18">
        <v>2.0350000000000001</v>
      </c>
      <c r="X926" s="14" t="s">
        <v>66</v>
      </c>
      <c r="CM926" s="2"/>
    </row>
    <row r="927" spans="1:91" x14ac:dyDescent="0.2">
      <c r="A927" s="2">
        <v>35623</v>
      </c>
      <c r="B927" s="5">
        <f t="shared" si="122"/>
        <v>7</v>
      </c>
      <c r="C927" s="1" t="s">
        <v>46</v>
      </c>
      <c r="D927" s="14">
        <v>1.58</v>
      </c>
      <c r="E927" s="14">
        <v>1.2</v>
      </c>
      <c r="F927" s="21">
        <v>1.335</v>
      </c>
      <c r="G927" s="24">
        <v>1.9950000000000001</v>
      </c>
      <c r="H927" s="14">
        <v>2.0150000000000001</v>
      </c>
      <c r="I927" s="14">
        <v>2.16</v>
      </c>
      <c r="J927" s="14" t="s">
        <v>66</v>
      </c>
      <c r="K927" s="14">
        <v>1.3149999999999999</v>
      </c>
      <c r="L927" s="14">
        <v>1.2849999999999999</v>
      </c>
      <c r="M927" s="14" t="s">
        <v>66</v>
      </c>
      <c r="N927" s="21">
        <v>1.3049999999999999</v>
      </c>
      <c r="O927" s="14" t="s">
        <v>66</v>
      </c>
      <c r="P927" s="14">
        <v>2.0699999999999998</v>
      </c>
      <c r="Q927" s="14">
        <v>1.3</v>
      </c>
      <c r="R927" s="24">
        <v>1.2749999999999999</v>
      </c>
      <c r="S927" s="18">
        <v>2.2000000000000002</v>
      </c>
      <c r="T927" s="18">
        <v>2.1150000000000002</v>
      </c>
      <c r="U927" s="18">
        <v>2.0249999999999999</v>
      </c>
      <c r="V927" s="18">
        <v>2.0299999999999998</v>
      </c>
      <c r="W927" s="18">
        <v>2.0350000000000001</v>
      </c>
      <c r="X927" s="14" t="s">
        <v>66</v>
      </c>
      <c r="CM927" s="2"/>
    </row>
    <row r="928" spans="1:91" x14ac:dyDescent="0.2">
      <c r="A928" s="2">
        <v>35624</v>
      </c>
      <c r="B928" s="5">
        <f t="shared" si="122"/>
        <v>7</v>
      </c>
      <c r="C928" s="1" t="s">
        <v>47</v>
      </c>
      <c r="D928" s="14">
        <v>1.58</v>
      </c>
      <c r="E928" s="14">
        <v>1.2</v>
      </c>
      <c r="F928" s="21">
        <v>1.335</v>
      </c>
      <c r="G928" s="24">
        <v>1.9950000000000001</v>
      </c>
      <c r="H928" s="14">
        <v>2.0150000000000001</v>
      </c>
      <c r="I928" s="14">
        <v>2.16</v>
      </c>
      <c r="J928" s="14" t="s">
        <v>66</v>
      </c>
      <c r="K928" s="14">
        <v>1.3149999999999999</v>
      </c>
      <c r="L928" s="14">
        <v>1.2849999999999999</v>
      </c>
      <c r="M928" s="14" t="s">
        <v>66</v>
      </c>
      <c r="N928" s="21">
        <v>1.3049999999999999</v>
      </c>
      <c r="O928" s="14" t="s">
        <v>66</v>
      </c>
      <c r="P928" s="14">
        <v>2.0699999999999998</v>
      </c>
      <c r="Q928" s="14">
        <v>1.3</v>
      </c>
      <c r="R928" s="24">
        <v>1.2749999999999999</v>
      </c>
      <c r="S928" s="18">
        <v>2.2000000000000002</v>
      </c>
      <c r="T928" s="18">
        <v>2.1150000000000002</v>
      </c>
      <c r="U928" s="18">
        <v>2.0249999999999999</v>
      </c>
      <c r="V928" s="18">
        <v>2.0299999999999998</v>
      </c>
      <c r="W928" s="18">
        <v>2.0350000000000001</v>
      </c>
      <c r="X928" s="14" t="s">
        <v>66</v>
      </c>
      <c r="CM928" s="2"/>
    </row>
    <row r="929" spans="1:91" x14ac:dyDescent="0.2">
      <c r="A929" s="2">
        <v>35625</v>
      </c>
      <c r="B929" s="5">
        <f t="shared" si="122"/>
        <v>7</v>
      </c>
      <c r="C929" s="1" t="s">
        <v>48</v>
      </c>
      <c r="D929" s="14">
        <v>1.58</v>
      </c>
      <c r="E929" s="14">
        <v>1.2450000000000001</v>
      </c>
      <c r="F929" s="21">
        <v>1.345</v>
      </c>
      <c r="G929" s="24">
        <v>2.0699999999999998</v>
      </c>
      <c r="H929" s="14">
        <v>2.08</v>
      </c>
      <c r="I929" s="14">
        <v>2.17</v>
      </c>
      <c r="J929" s="14" t="s">
        <v>66</v>
      </c>
      <c r="K929" s="14">
        <v>1.325</v>
      </c>
      <c r="L929" s="14">
        <v>1.29</v>
      </c>
      <c r="M929" s="14" t="s">
        <v>66</v>
      </c>
      <c r="N929" s="21">
        <v>1.27</v>
      </c>
      <c r="O929" s="14" t="s">
        <v>66</v>
      </c>
      <c r="P929" s="14">
        <v>2.1150000000000002</v>
      </c>
      <c r="Q929" s="14">
        <v>1.3</v>
      </c>
      <c r="R929" s="24">
        <v>1.335</v>
      </c>
      <c r="S929" s="18">
        <v>2.2000000000000002</v>
      </c>
      <c r="T929" s="18">
        <v>2.14</v>
      </c>
      <c r="U929" s="18">
        <v>2.0499999999999998</v>
      </c>
      <c r="V929" s="18">
        <v>2.0499999999999998</v>
      </c>
      <c r="W929" s="18">
        <v>2.0550000000000002</v>
      </c>
      <c r="X929" s="14" t="s">
        <v>66</v>
      </c>
      <c r="CM929" s="2"/>
    </row>
    <row r="930" spans="1:91" x14ac:dyDescent="0.2">
      <c r="A930" s="2">
        <v>35626</v>
      </c>
      <c r="B930" s="5">
        <f t="shared" si="122"/>
        <v>7</v>
      </c>
      <c r="C930" s="1" t="s">
        <v>49</v>
      </c>
      <c r="D930" s="14">
        <v>1.58</v>
      </c>
      <c r="E930" s="14">
        <v>1.2250000000000001</v>
      </c>
      <c r="F930" s="21">
        <v>1.335</v>
      </c>
      <c r="G930" s="24">
        <v>2.0950000000000002</v>
      </c>
      <c r="H930" s="14">
        <v>2.12</v>
      </c>
      <c r="I930" s="14">
        <v>2.2050000000000001</v>
      </c>
      <c r="J930" s="14" t="s">
        <v>66</v>
      </c>
      <c r="K930" s="14">
        <v>1.355</v>
      </c>
      <c r="L930" s="14">
        <v>1.31</v>
      </c>
      <c r="M930" s="14" t="s">
        <v>66</v>
      </c>
      <c r="N930" s="21">
        <v>1.27</v>
      </c>
      <c r="O930" s="14" t="s">
        <v>66</v>
      </c>
      <c r="P930" s="14">
        <v>2.16</v>
      </c>
      <c r="Q930" s="14">
        <v>1.28</v>
      </c>
      <c r="R930" s="24">
        <v>1.345</v>
      </c>
      <c r="S930" s="18">
        <v>2.2549999999999999</v>
      </c>
      <c r="T930" s="18">
        <v>2.1749999999999998</v>
      </c>
      <c r="U930" s="18">
        <v>2.09</v>
      </c>
      <c r="V930" s="18">
        <v>2.09</v>
      </c>
      <c r="W930" s="18">
        <v>2.1</v>
      </c>
      <c r="X930" s="14" t="s">
        <v>66</v>
      </c>
      <c r="CM930" s="2"/>
    </row>
    <row r="931" spans="1:91" x14ac:dyDescent="0.2">
      <c r="A931" s="2">
        <v>35627</v>
      </c>
      <c r="B931" s="5">
        <f t="shared" si="122"/>
        <v>7</v>
      </c>
      <c r="C931" s="1" t="s">
        <v>50</v>
      </c>
      <c r="D931" s="14">
        <v>1.54</v>
      </c>
      <c r="E931" s="14">
        <v>1.1950000000000001</v>
      </c>
      <c r="F931" s="21">
        <v>1.34</v>
      </c>
      <c r="G931" s="24">
        <v>2.105</v>
      </c>
      <c r="H931" s="14">
        <v>2.14</v>
      </c>
      <c r="I931" s="14">
        <v>2.23</v>
      </c>
      <c r="J931" s="14" t="s">
        <v>66</v>
      </c>
      <c r="K931" s="14">
        <v>1.365</v>
      </c>
      <c r="L931" s="14">
        <v>1.31</v>
      </c>
      <c r="M931" s="14" t="s">
        <v>66</v>
      </c>
      <c r="N931" s="21">
        <v>1.27</v>
      </c>
      <c r="O931" s="14" t="s">
        <v>66</v>
      </c>
      <c r="P931" s="14">
        <v>2.1749999999999998</v>
      </c>
      <c r="Q931" s="14">
        <v>1.24</v>
      </c>
      <c r="R931" s="24">
        <v>1.355</v>
      </c>
      <c r="S931" s="18">
        <v>2.3050000000000002</v>
      </c>
      <c r="T931" s="18">
        <v>2.19</v>
      </c>
      <c r="U931" s="18">
        <v>2.0950000000000002</v>
      </c>
      <c r="V931" s="18">
        <v>2.0950000000000002</v>
      </c>
      <c r="W931" s="18">
        <v>2.12</v>
      </c>
      <c r="X931" s="14" t="s">
        <v>66</v>
      </c>
      <c r="CM931" s="2"/>
    </row>
    <row r="932" spans="1:91" x14ac:dyDescent="0.2">
      <c r="A932" s="2">
        <v>35628</v>
      </c>
      <c r="B932" s="5">
        <f t="shared" si="122"/>
        <v>7</v>
      </c>
      <c r="C932" s="1" t="s">
        <v>51</v>
      </c>
      <c r="D932" s="14">
        <v>1.5049999999999999</v>
      </c>
      <c r="E932" s="14">
        <v>1.145</v>
      </c>
      <c r="F932" s="21">
        <v>1.34</v>
      </c>
      <c r="G932" s="24">
        <v>2.17</v>
      </c>
      <c r="H932" s="14">
        <v>2.1949999999999998</v>
      </c>
      <c r="I932" s="14">
        <v>2.2650000000000001</v>
      </c>
      <c r="J932" s="14" t="s">
        <v>66</v>
      </c>
      <c r="K932" s="14">
        <v>1.405</v>
      </c>
      <c r="L932" s="14">
        <v>1.325</v>
      </c>
      <c r="M932" s="14" t="s">
        <v>66</v>
      </c>
      <c r="N932" s="21">
        <v>1.27</v>
      </c>
      <c r="O932" s="14" t="s">
        <v>66</v>
      </c>
      <c r="P932" s="14">
        <v>2.23</v>
      </c>
      <c r="Q932" s="14">
        <v>1.25</v>
      </c>
      <c r="R932" s="24">
        <v>1.355</v>
      </c>
      <c r="S932" s="18">
        <v>2.2749999999999999</v>
      </c>
      <c r="T932" s="18">
        <v>2.23</v>
      </c>
      <c r="U932" s="18">
        <v>2.14</v>
      </c>
      <c r="V932" s="18">
        <v>2.15</v>
      </c>
      <c r="W932" s="18">
        <v>2.1549999999999998</v>
      </c>
      <c r="X932" s="14" t="s">
        <v>66</v>
      </c>
      <c r="CM932" s="2"/>
    </row>
    <row r="933" spans="1:91" x14ac:dyDescent="0.2">
      <c r="A933" s="2">
        <v>35629</v>
      </c>
      <c r="B933" s="5">
        <f t="shared" si="122"/>
        <v>7</v>
      </c>
      <c r="C933" s="1" t="s">
        <v>45</v>
      </c>
      <c r="D933" s="14">
        <v>1.53</v>
      </c>
      <c r="E933" s="14">
        <v>1.145</v>
      </c>
      <c r="F933" s="21">
        <v>1.34</v>
      </c>
      <c r="G933" s="24">
        <v>2.17</v>
      </c>
      <c r="H933" s="14">
        <v>2.1949999999999998</v>
      </c>
      <c r="I933" s="14">
        <v>2.2650000000000001</v>
      </c>
      <c r="J933" s="14" t="s">
        <v>66</v>
      </c>
      <c r="K933" s="14">
        <v>1.405</v>
      </c>
      <c r="L933" s="14">
        <v>1.325</v>
      </c>
      <c r="M933" s="14" t="s">
        <v>66</v>
      </c>
      <c r="N933" s="21">
        <v>1.27</v>
      </c>
      <c r="O933" s="14" t="s">
        <v>66</v>
      </c>
      <c r="P933" s="14">
        <v>2.23</v>
      </c>
      <c r="Q933" s="14">
        <v>1.25</v>
      </c>
      <c r="R933" s="24">
        <v>1.355</v>
      </c>
      <c r="S933" s="18">
        <v>2.3199999999999998</v>
      </c>
      <c r="T933" s="18">
        <v>2.23</v>
      </c>
      <c r="U933" s="18">
        <v>2.14</v>
      </c>
      <c r="V933" s="18">
        <v>2.15</v>
      </c>
      <c r="W933" s="18">
        <v>2.1549999999999998</v>
      </c>
      <c r="X933" s="14" t="s">
        <v>66</v>
      </c>
      <c r="CM933" s="2"/>
    </row>
    <row r="934" spans="1:91" x14ac:dyDescent="0.2">
      <c r="A934" s="2">
        <v>35630</v>
      </c>
      <c r="B934" s="5">
        <f t="shared" si="122"/>
        <v>7</v>
      </c>
      <c r="C934" s="1" t="s">
        <v>46</v>
      </c>
      <c r="D934" s="14">
        <v>1.49</v>
      </c>
      <c r="E934" s="14">
        <v>1.1100000000000001</v>
      </c>
      <c r="F934" s="21">
        <v>1.34</v>
      </c>
      <c r="G934" s="24">
        <v>2.0299999999999998</v>
      </c>
      <c r="H934" s="14">
        <v>2.085</v>
      </c>
      <c r="I934" s="14">
        <v>2.2450000000000001</v>
      </c>
      <c r="J934" s="14" t="s">
        <v>66</v>
      </c>
      <c r="K934" s="14">
        <v>1.335</v>
      </c>
      <c r="L934" s="14">
        <v>1.28</v>
      </c>
      <c r="M934" s="14" t="s">
        <v>66</v>
      </c>
      <c r="N934" s="21">
        <v>1.27</v>
      </c>
      <c r="O934" s="14" t="s">
        <v>66</v>
      </c>
      <c r="P934" s="14">
        <v>2.165</v>
      </c>
      <c r="Q934" s="14">
        <v>1.25</v>
      </c>
      <c r="R934" s="24">
        <v>1.35</v>
      </c>
      <c r="S934" s="18">
        <v>2.2799999999999998</v>
      </c>
      <c r="T934" s="18">
        <v>2.19</v>
      </c>
      <c r="U934" s="18">
        <v>2.105</v>
      </c>
      <c r="V934" s="18">
        <v>2.11</v>
      </c>
      <c r="W934" s="18">
        <v>2.13</v>
      </c>
      <c r="X934" s="14" t="s">
        <v>66</v>
      </c>
      <c r="CM934" s="2"/>
    </row>
    <row r="935" spans="1:91" x14ac:dyDescent="0.2">
      <c r="A935" s="2">
        <v>35631</v>
      </c>
      <c r="B935" s="5">
        <f t="shared" si="122"/>
        <v>7</v>
      </c>
      <c r="C935" s="1" t="s">
        <v>47</v>
      </c>
      <c r="D935" s="14">
        <v>1.49</v>
      </c>
      <c r="E935" s="14">
        <v>1.1100000000000001</v>
      </c>
      <c r="F935" s="21">
        <v>1.34</v>
      </c>
      <c r="G935" s="24">
        <v>2.0299999999999998</v>
      </c>
      <c r="H935" s="14">
        <v>2.085</v>
      </c>
      <c r="I935" s="14">
        <v>2.2450000000000001</v>
      </c>
      <c r="J935" s="14" t="s">
        <v>66</v>
      </c>
      <c r="K935" s="14">
        <v>1.335</v>
      </c>
      <c r="L935" s="14">
        <v>1.28</v>
      </c>
      <c r="M935" s="14" t="s">
        <v>66</v>
      </c>
      <c r="N935" s="21">
        <v>1.27</v>
      </c>
      <c r="O935" s="14" t="s">
        <v>66</v>
      </c>
      <c r="P935" s="14">
        <v>2.165</v>
      </c>
      <c r="Q935" s="14">
        <v>1.25</v>
      </c>
      <c r="R935" s="24">
        <v>1.35</v>
      </c>
      <c r="S935" s="18">
        <v>2.2799999999999998</v>
      </c>
      <c r="T935" s="18">
        <v>2.19</v>
      </c>
      <c r="U935" s="18">
        <v>2.105</v>
      </c>
      <c r="V935" s="18">
        <v>2.11</v>
      </c>
      <c r="W935" s="18">
        <v>2.13</v>
      </c>
      <c r="X935" s="14" t="s">
        <v>66</v>
      </c>
      <c r="CM935" s="2"/>
    </row>
    <row r="936" spans="1:91" x14ac:dyDescent="0.2">
      <c r="A936" s="2">
        <v>35632</v>
      </c>
      <c r="B936" s="5">
        <f t="shared" si="122"/>
        <v>7</v>
      </c>
      <c r="C936" s="1" t="s">
        <v>48</v>
      </c>
      <c r="D936" s="14">
        <v>1.49</v>
      </c>
      <c r="E936" s="14">
        <v>1.085</v>
      </c>
      <c r="F936" s="21">
        <v>1.345</v>
      </c>
      <c r="G936" s="24">
        <v>2.0249999999999999</v>
      </c>
      <c r="H936" s="14">
        <v>2.0499999999999998</v>
      </c>
      <c r="I936" s="14">
        <v>2.165</v>
      </c>
      <c r="J936" s="14" t="s">
        <v>66</v>
      </c>
      <c r="K936" s="14">
        <v>1.335</v>
      </c>
      <c r="L936" s="14">
        <v>1.3</v>
      </c>
      <c r="M936" s="14" t="s">
        <v>66</v>
      </c>
      <c r="N936" s="21">
        <v>1.28</v>
      </c>
      <c r="O936" s="14" t="s">
        <v>66</v>
      </c>
      <c r="P936" s="14">
        <v>2.105</v>
      </c>
      <c r="Q936" s="14">
        <v>1.25</v>
      </c>
      <c r="R936" s="24">
        <v>1.345</v>
      </c>
      <c r="S936" s="18">
        <v>2.2799999999999998</v>
      </c>
      <c r="T936" s="18">
        <v>2.12</v>
      </c>
      <c r="U936" s="18">
        <v>2.0449999999999999</v>
      </c>
      <c r="V936" s="18">
        <v>2.0350000000000001</v>
      </c>
      <c r="W936" s="18">
        <v>2.06</v>
      </c>
      <c r="X936" s="14" t="s">
        <v>66</v>
      </c>
      <c r="CM936" s="2"/>
    </row>
    <row r="937" spans="1:91" x14ac:dyDescent="0.2">
      <c r="A937" s="2">
        <v>35633</v>
      </c>
      <c r="B937" s="5">
        <f t="shared" si="122"/>
        <v>7</v>
      </c>
      <c r="C937" s="1" t="s">
        <v>49</v>
      </c>
      <c r="D937" s="14">
        <v>1.47</v>
      </c>
      <c r="E937" s="14">
        <v>1.08</v>
      </c>
      <c r="F937" s="21">
        <v>1.335</v>
      </c>
      <c r="G937" s="24">
        <v>2.0249999999999999</v>
      </c>
      <c r="H937" s="14">
        <v>2.0449999999999999</v>
      </c>
      <c r="I937" s="14">
        <v>2.17</v>
      </c>
      <c r="J937" s="14" t="s">
        <v>66</v>
      </c>
      <c r="K937" s="14">
        <v>1.335</v>
      </c>
      <c r="L937" s="14">
        <v>1.2749999999999999</v>
      </c>
      <c r="M937" s="14" t="s">
        <v>66</v>
      </c>
      <c r="N937" s="21">
        <v>1.28</v>
      </c>
      <c r="O937" s="14" t="s">
        <v>66</v>
      </c>
      <c r="P937" s="14">
        <v>2.1150000000000002</v>
      </c>
      <c r="Q937" s="14">
        <v>1.26</v>
      </c>
      <c r="R937" s="24">
        <v>1.345</v>
      </c>
      <c r="S937" s="18">
        <v>2.2450000000000001</v>
      </c>
      <c r="T937" s="18">
        <v>2.125</v>
      </c>
      <c r="U937" s="18">
        <v>2.0499999999999998</v>
      </c>
      <c r="V937" s="18">
        <v>2.0449999999999999</v>
      </c>
      <c r="W937" s="18">
        <v>2.06</v>
      </c>
      <c r="X937" s="14" t="s">
        <v>66</v>
      </c>
      <c r="CM937" s="2"/>
    </row>
    <row r="938" spans="1:91" x14ac:dyDescent="0.2">
      <c r="A938" s="2">
        <v>35634</v>
      </c>
      <c r="B938" s="5">
        <f t="shared" si="122"/>
        <v>7</v>
      </c>
      <c r="C938" s="1" t="s">
        <v>50</v>
      </c>
      <c r="D938" s="14">
        <v>1.52</v>
      </c>
      <c r="E938" s="14">
        <v>1.08</v>
      </c>
      <c r="F938" s="21">
        <v>1.345</v>
      </c>
      <c r="G938" s="24">
        <v>2.085</v>
      </c>
      <c r="H938" s="14">
        <v>2.105</v>
      </c>
      <c r="I938" s="14">
        <v>2.2050000000000001</v>
      </c>
      <c r="J938" s="14" t="s">
        <v>66</v>
      </c>
      <c r="K938" s="14">
        <v>1.34</v>
      </c>
      <c r="L938" s="14">
        <v>1.2549999999999999</v>
      </c>
      <c r="M938" s="14" t="s">
        <v>66</v>
      </c>
      <c r="N938" s="21">
        <v>1.35</v>
      </c>
      <c r="O938" s="14" t="s">
        <v>66</v>
      </c>
      <c r="P938" s="14">
        <v>2.17</v>
      </c>
      <c r="Q938" s="14">
        <v>1.2</v>
      </c>
      <c r="R938" s="24">
        <v>1.35</v>
      </c>
      <c r="S938" s="18">
        <v>2.2349999999999999</v>
      </c>
      <c r="T938" s="18">
        <v>2.1800000000000002</v>
      </c>
      <c r="U938" s="18">
        <v>2.0950000000000002</v>
      </c>
      <c r="V938" s="18">
        <v>2.0950000000000002</v>
      </c>
      <c r="W938" s="18">
        <v>2.105</v>
      </c>
      <c r="X938" s="14" t="s">
        <v>66</v>
      </c>
      <c r="CM938" s="2"/>
    </row>
    <row r="939" spans="1:91" x14ac:dyDescent="0.2">
      <c r="A939" s="2">
        <v>35635</v>
      </c>
      <c r="B939" s="5">
        <f t="shared" si="122"/>
        <v>7</v>
      </c>
      <c r="C939" s="1" t="s">
        <v>51</v>
      </c>
      <c r="D939" s="14">
        <v>1.48</v>
      </c>
      <c r="E939" s="14">
        <v>1.08</v>
      </c>
      <c r="F939" s="21">
        <v>1.35</v>
      </c>
      <c r="G939" s="24">
        <v>2.1800000000000002</v>
      </c>
      <c r="H939" s="14">
        <v>2.1949999999999998</v>
      </c>
      <c r="I939" s="14">
        <v>2.2349999999999999</v>
      </c>
      <c r="J939" s="14" t="s">
        <v>66</v>
      </c>
      <c r="K939" s="14">
        <v>1.345</v>
      </c>
      <c r="L939" s="14">
        <v>1.2450000000000001</v>
      </c>
      <c r="M939" s="14" t="s">
        <v>66</v>
      </c>
      <c r="N939" s="21">
        <v>1.33</v>
      </c>
      <c r="O939" s="14" t="s">
        <v>66</v>
      </c>
      <c r="P939" s="14">
        <v>2.23</v>
      </c>
      <c r="Q939" s="14">
        <v>1.23</v>
      </c>
      <c r="R939" s="24">
        <v>1.34</v>
      </c>
      <c r="S939" s="18">
        <v>2.2749999999999999</v>
      </c>
      <c r="T939" s="18">
        <v>2.2200000000000002</v>
      </c>
      <c r="U939" s="18">
        <v>2.145</v>
      </c>
      <c r="V939" s="18">
        <v>2.16</v>
      </c>
      <c r="W939" s="18">
        <v>2.145</v>
      </c>
      <c r="X939" s="14" t="s">
        <v>66</v>
      </c>
      <c r="CM939" s="2"/>
    </row>
    <row r="940" spans="1:91" x14ac:dyDescent="0.2">
      <c r="A940" s="2">
        <v>35636</v>
      </c>
      <c r="B940" s="5">
        <f t="shared" si="122"/>
        <v>7</v>
      </c>
      <c r="C940" s="1" t="s">
        <v>45</v>
      </c>
      <c r="D940" s="14">
        <v>1.4650000000000001</v>
      </c>
      <c r="E940" s="14">
        <v>1.08</v>
      </c>
      <c r="F940" s="21">
        <v>1.35</v>
      </c>
      <c r="G940" s="24">
        <v>2.1800000000000002</v>
      </c>
      <c r="H940" s="14">
        <v>2.1949999999999998</v>
      </c>
      <c r="I940" s="14">
        <v>2.2349999999999999</v>
      </c>
      <c r="J940" s="14" t="s">
        <v>66</v>
      </c>
      <c r="K940" s="14">
        <v>1.345</v>
      </c>
      <c r="L940" s="14">
        <v>1.2450000000000001</v>
      </c>
      <c r="M940" s="14" t="s">
        <v>66</v>
      </c>
      <c r="N940" s="21">
        <v>1.33</v>
      </c>
      <c r="O940" s="14" t="s">
        <v>66</v>
      </c>
      <c r="P940" s="14">
        <v>2.23</v>
      </c>
      <c r="Q940" s="14">
        <v>1.23</v>
      </c>
      <c r="R940" s="24">
        <v>1.34</v>
      </c>
      <c r="S940" s="18">
        <v>2.335</v>
      </c>
      <c r="T940" s="18">
        <v>2.2200000000000002</v>
      </c>
      <c r="U940" s="18">
        <v>2.145</v>
      </c>
      <c r="V940" s="18">
        <v>2.16</v>
      </c>
      <c r="W940" s="18">
        <v>2.145</v>
      </c>
      <c r="X940" s="14" t="s">
        <v>66</v>
      </c>
      <c r="CM940" s="2"/>
    </row>
    <row r="941" spans="1:91" x14ac:dyDescent="0.2">
      <c r="A941" s="2">
        <v>35637</v>
      </c>
      <c r="B941" s="5">
        <f t="shared" si="122"/>
        <v>7</v>
      </c>
      <c r="C941" s="1" t="s">
        <v>46</v>
      </c>
      <c r="D941" s="14">
        <v>1.47</v>
      </c>
      <c r="E941" s="14">
        <v>1.075</v>
      </c>
      <c r="F941" s="21">
        <v>1.335</v>
      </c>
      <c r="G941" s="24">
        <v>2.105</v>
      </c>
      <c r="H941" s="14">
        <v>2.125</v>
      </c>
      <c r="I941" s="14">
        <v>2.2200000000000002</v>
      </c>
      <c r="J941" s="14" t="s">
        <v>66</v>
      </c>
      <c r="K941" s="14">
        <v>1.34</v>
      </c>
      <c r="L941" s="14">
        <v>1.2549999999999999</v>
      </c>
      <c r="M941" s="14" t="s">
        <v>66</v>
      </c>
      <c r="N941" s="21">
        <v>1.27</v>
      </c>
      <c r="O941" s="14" t="s">
        <v>66</v>
      </c>
      <c r="P941" s="14">
        <v>2.2000000000000002</v>
      </c>
      <c r="Q941" s="14">
        <v>1.2150000000000001</v>
      </c>
      <c r="R941" s="24">
        <v>1.335</v>
      </c>
      <c r="S941" s="18">
        <v>2.31</v>
      </c>
      <c r="T941" s="18">
        <v>2.2000000000000002</v>
      </c>
      <c r="U941" s="18">
        <v>2.13</v>
      </c>
      <c r="V941" s="18">
        <v>2.145</v>
      </c>
      <c r="W941" s="18">
        <v>2.145</v>
      </c>
      <c r="X941" s="14" t="s">
        <v>66</v>
      </c>
      <c r="CM941" s="2"/>
    </row>
    <row r="942" spans="1:91" x14ac:dyDescent="0.2">
      <c r="A942" s="2">
        <v>35638</v>
      </c>
      <c r="B942" s="5">
        <f t="shared" si="122"/>
        <v>7</v>
      </c>
      <c r="C942" s="1" t="s">
        <v>47</v>
      </c>
      <c r="D942" s="14">
        <v>1.47</v>
      </c>
      <c r="E942" s="14">
        <v>1.075</v>
      </c>
      <c r="F942" s="21">
        <v>1.335</v>
      </c>
      <c r="G942" s="24">
        <v>2.105</v>
      </c>
      <c r="H942" s="14">
        <v>2.125</v>
      </c>
      <c r="I942" s="14">
        <v>2.2200000000000002</v>
      </c>
      <c r="J942" s="14" t="s">
        <v>66</v>
      </c>
      <c r="K942" s="14">
        <v>1.34</v>
      </c>
      <c r="L942" s="14">
        <v>1.2549999999999999</v>
      </c>
      <c r="M942" s="14" t="s">
        <v>66</v>
      </c>
      <c r="N942" s="21">
        <v>1.27</v>
      </c>
      <c r="O942" s="14" t="s">
        <v>66</v>
      </c>
      <c r="P942" s="14">
        <v>2.2000000000000002</v>
      </c>
      <c r="Q942" s="14">
        <v>1.2150000000000001</v>
      </c>
      <c r="R942" s="24">
        <v>1.335</v>
      </c>
      <c r="S942" s="18">
        <v>2.31</v>
      </c>
      <c r="T942" s="18">
        <v>2.2000000000000002</v>
      </c>
      <c r="U942" s="18">
        <v>2.13</v>
      </c>
      <c r="V942" s="18">
        <v>2.145</v>
      </c>
      <c r="W942" s="18">
        <v>2.145</v>
      </c>
      <c r="X942" s="14" t="s">
        <v>66</v>
      </c>
      <c r="CM942" s="2"/>
    </row>
    <row r="943" spans="1:91" x14ac:dyDescent="0.2">
      <c r="A943" s="2">
        <v>35639</v>
      </c>
      <c r="B943" s="5">
        <f t="shared" si="122"/>
        <v>7</v>
      </c>
      <c r="C943" s="1" t="s">
        <v>48</v>
      </c>
      <c r="D943" s="14">
        <v>1.47</v>
      </c>
      <c r="E943" s="14">
        <v>1.05</v>
      </c>
      <c r="F943" s="21">
        <v>1.375</v>
      </c>
      <c r="G943" s="24">
        <v>2.09</v>
      </c>
      <c r="H943" s="14">
        <v>2.12</v>
      </c>
      <c r="I943" s="14">
        <v>2.19</v>
      </c>
      <c r="J943" s="14" t="s">
        <v>66</v>
      </c>
      <c r="K943" s="14">
        <v>1.345</v>
      </c>
      <c r="L943" s="14">
        <v>1.2649999999999999</v>
      </c>
      <c r="M943" s="14" t="s">
        <v>66</v>
      </c>
      <c r="N943" s="21">
        <v>1.26</v>
      </c>
      <c r="O943" s="14" t="s">
        <v>66</v>
      </c>
      <c r="P943" s="14">
        <v>2.16</v>
      </c>
      <c r="Q943" s="14">
        <v>1.2050000000000001</v>
      </c>
      <c r="R943" s="24">
        <v>1.32</v>
      </c>
      <c r="S943" s="18">
        <v>2.31</v>
      </c>
      <c r="T943" s="18">
        <v>2.1749999999999998</v>
      </c>
      <c r="U943" s="18">
        <v>2.0950000000000002</v>
      </c>
      <c r="V943" s="18">
        <v>2.08</v>
      </c>
      <c r="W943" s="18">
        <v>2.0950000000000002</v>
      </c>
      <c r="X943" s="14" t="s">
        <v>66</v>
      </c>
      <c r="CM943" s="2"/>
    </row>
    <row r="944" spans="1:91" x14ac:dyDescent="0.2">
      <c r="A944" s="2">
        <v>35640</v>
      </c>
      <c r="B944" s="5">
        <f t="shared" si="122"/>
        <v>7</v>
      </c>
      <c r="C944" s="1" t="s">
        <v>49</v>
      </c>
      <c r="D944" s="14">
        <v>1.4650000000000001</v>
      </c>
      <c r="E944" s="14">
        <v>1.01</v>
      </c>
      <c r="F944" s="21">
        <v>1.35</v>
      </c>
      <c r="G944" s="24">
        <v>2.105</v>
      </c>
      <c r="H944" s="14">
        <v>2.14</v>
      </c>
      <c r="I944" s="14">
        <v>2.2149999999999999</v>
      </c>
      <c r="J944" s="14" t="s">
        <v>66</v>
      </c>
      <c r="K944" s="14">
        <v>1.335</v>
      </c>
      <c r="L944" s="14">
        <v>1.26</v>
      </c>
      <c r="M944" s="14" t="s">
        <v>66</v>
      </c>
      <c r="N944" s="21">
        <v>1.3149999999999999</v>
      </c>
      <c r="O944" s="14" t="s">
        <v>66</v>
      </c>
      <c r="P944" s="14">
        <v>2.17</v>
      </c>
      <c r="Q944" s="14">
        <v>1.1950000000000001</v>
      </c>
      <c r="R944" s="24">
        <v>1.3149999999999999</v>
      </c>
      <c r="S944" s="18">
        <v>2.27</v>
      </c>
      <c r="T944" s="18">
        <v>2.19</v>
      </c>
      <c r="U944" s="18">
        <v>2.11</v>
      </c>
      <c r="V944" s="18">
        <v>2.085</v>
      </c>
      <c r="W944" s="18">
        <v>2.1150000000000002</v>
      </c>
      <c r="X944" s="14" t="s">
        <v>66</v>
      </c>
      <c r="CM944" s="2"/>
    </row>
    <row r="945" spans="1:91" x14ac:dyDescent="0.2">
      <c r="A945" s="2">
        <v>35641</v>
      </c>
      <c r="B945" s="5">
        <f t="shared" si="122"/>
        <v>7</v>
      </c>
      <c r="C945" s="1" t="s">
        <v>50</v>
      </c>
      <c r="D945" s="14">
        <v>1.4750000000000001</v>
      </c>
      <c r="E945" s="14">
        <v>0.92500000000000004</v>
      </c>
      <c r="F945" s="21">
        <v>1.335</v>
      </c>
      <c r="G945" s="24">
        <v>2.105</v>
      </c>
      <c r="H945" s="14">
        <v>2.15</v>
      </c>
      <c r="I945" s="14">
        <v>2.2200000000000002</v>
      </c>
      <c r="J945" s="14" t="s">
        <v>66</v>
      </c>
      <c r="K945" s="14">
        <v>1.32</v>
      </c>
      <c r="L945" s="14">
        <v>1.24</v>
      </c>
      <c r="M945" s="14" t="s">
        <v>66</v>
      </c>
      <c r="N945" s="21">
        <v>1.24</v>
      </c>
      <c r="O945" s="14" t="s">
        <v>66</v>
      </c>
      <c r="P945" s="14">
        <v>2.1749999999999998</v>
      </c>
      <c r="Q945" s="14">
        <v>1.2150000000000001</v>
      </c>
      <c r="R945" s="24">
        <v>1.325</v>
      </c>
      <c r="S945" s="18">
        <v>2.31</v>
      </c>
      <c r="T945" s="18">
        <v>2.1949999999999998</v>
      </c>
      <c r="U945" s="18">
        <v>2.12</v>
      </c>
      <c r="V945" s="18">
        <v>2.0950000000000002</v>
      </c>
      <c r="W945" s="18">
        <v>2.12</v>
      </c>
      <c r="X945" s="14" t="s">
        <v>66</v>
      </c>
      <c r="CM945" s="2"/>
    </row>
    <row r="946" spans="1:91" x14ac:dyDescent="0.2">
      <c r="A946" s="2">
        <v>35642</v>
      </c>
      <c r="B946" s="5">
        <f t="shared" si="122"/>
        <v>7</v>
      </c>
      <c r="C946" s="1" t="s">
        <v>51</v>
      </c>
      <c r="D946" s="14">
        <v>1.5</v>
      </c>
      <c r="E946" s="14">
        <v>0.97</v>
      </c>
      <c r="F946" s="21">
        <v>1.35</v>
      </c>
      <c r="G946" s="24">
        <v>2.0449999999999999</v>
      </c>
      <c r="H946" s="14">
        <v>2.0950000000000002</v>
      </c>
      <c r="I946" s="14">
        <v>2.2149999999999999</v>
      </c>
      <c r="J946" s="14" t="s">
        <v>66</v>
      </c>
      <c r="K946" s="14">
        <v>1.3149999999999999</v>
      </c>
      <c r="L946" s="14">
        <v>1.2849999999999999</v>
      </c>
      <c r="M946" s="14" t="s">
        <v>66</v>
      </c>
      <c r="N946" s="21">
        <v>1.345</v>
      </c>
      <c r="O946" s="14" t="s">
        <v>66</v>
      </c>
      <c r="P946" s="14">
        <v>2.165</v>
      </c>
      <c r="Q946" s="14">
        <v>1.2150000000000001</v>
      </c>
      <c r="R946" s="24">
        <v>1.325</v>
      </c>
      <c r="S946" s="18">
        <v>2.3050000000000002</v>
      </c>
      <c r="T946" s="18">
        <v>2.165</v>
      </c>
      <c r="U946" s="18">
        <v>2.125</v>
      </c>
      <c r="V946" s="18">
        <v>2.12</v>
      </c>
      <c r="W946" s="18">
        <v>2.125</v>
      </c>
      <c r="X946" s="14" t="s">
        <v>66</v>
      </c>
      <c r="CM946" s="2"/>
    </row>
    <row r="947" spans="1:91" x14ac:dyDescent="0.2">
      <c r="A947" s="2">
        <v>35643</v>
      </c>
      <c r="B947" s="5">
        <f t="shared" si="122"/>
        <v>8</v>
      </c>
      <c r="C947" s="1" t="s">
        <v>45</v>
      </c>
      <c r="D947" s="14">
        <v>1.4750000000000001</v>
      </c>
      <c r="E947" s="14">
        <v>0.97</v>
      </c>
      <c r="F947" s="21">
        <v>1.35</v>
      </c>
      <c r="G947" s="24">
        <v>2.0449999999999999</v>
      </c>
      <c r="H947" s="14">
        <v>2.0950000000000002</v>
      </c>
      <c r="I947" s="14">
        <v>2.2149999999999999</v>
      </c>
      <c r="J947" s="14" t="s">
        <v>66</v>
      </c>
      <c r="K947" s="14">
        <v>1.3149999999999999</v>
      </c>
      <c r="L947" s="14">
        <v>1.2849999999999999</v>
      </c>
      <c r="M947" s="14" t="s">
        <v>66</v>
      </c>
      <c r="N947" s="21">
        <v>1.345</v>
      </c>
      <c r="O947" s="14" t="s">
        <v>66</v>
      </c>
      <c r="P947" s="14">
        <v>2.165</v>
      </c>
      <c r="Q947" s="14">
        <v>1.2150000000000001</v>
      </c>
      <c r="R947" s="24">
        <v>1.325</v>
      </c>
      <c r="S947" s="18">
        <v>2.27</v>
      </c>
      <c r="T947" s="18">
        <v>2.165</v>
      </c>
      <c r="U947" s="18">
        <v>2.125</v>
      </c>
      <c r="V947" s="18">
        <v>2.12</v>
      </c>
      <c r="W947" s="18">
        <v>2.125</v>
      </c>
      <c r="X947" s="14" t="s">
        <v>66</v>
      </c>
      <c r="CM947" s="2"/>
    </row>
    <row r="948" spans="1:91" x14ac:dyDescent="0.2">
      <c r="A948" s="2">
        <v>35644</v>
      </c>
      <c r="B948" s="5">
        <f t="shared" si="122"/>
        <v>8</v>
      </c>
      <c r="C948" s="1" t="s">
        <v>46</v>
      </c>
      <c r="D948" s="14">
        <v>1.4550000000000001</v>
      </c>
      <c r="E948" s="14">
        <v>0.97</v>
      </c>
      <c r="F948" s="21">
        <v>1.35</v>
      </c>
      <c r="G948" s="24">
        <v>1.9350000000000001</v>
      </c>
      <c r="H948" s="14">
        <v>2.0499999999999998</v>
      </c>
      <c r="I948" s="14">
        <v>2.2200000000000002</v>
      </c>
      <c r="J948" s="14" t="s">
        <v>66</v>
      </c>
      <c r="K948" s="14">
        <v>1.31</v>
      </c>
      <c r="L948" s="14">
        <v>1.2849999999999999</v>
      </c>
      <c r="M948" s="14" t="s">
        <v>66</v>
      </c>
      <c r="N948" s="21">
        <v>1.345</v>
      </c>
      <c r="O948" s="14" t="s">
        <v>66</v>
      </c>
      <c r="P948" s="14">
        <v>2.145</v>
      </c>
      <c r="Q948" s="14">
        <v>1.2</v>
      </c>
      <c r="R948" s="24">
        <v>1.325</v>
      </c>
      <c r="S948" s="18">
        <v>2.3050000000000002</v>
      </c>
      <c r="T948" s="18">
        <v>2.1850000000000001</v>
      </c>
      <c r="U948" s="18">
        <v>2.1150000000000002</v>
      </c>
      <c r="V948" s="18">
        <v>2.14</v>
      </c>
      <c r="W948" s="18">
        <v>2.125</v>
      </c>
      <c r="X948" s="14" t="s">
        <v>66</v>
      </c>
      <c r="CM948" s="2"/>
    </row>
    <row r="949" spans="1:91" x14ac:dyDescent="0.2">
      <c r="A949" s="2">
        <v>35645</v>
      </c>
      <c r="B949" s="5">
        <f t="shared" si="122"/>
        <v>8</v>
      </c>
      <c r="C949" s="1" t="s">
        <v>47</v>
      </c>
      <c r="D949" s="14">
        <v>1.4550000000000001</v>
      </c>
      <c r="E949" s="14">
        <v>0.97</v>
      </c>
      <c r="F949" s="21">
        <v>1.35</v>
      </c>
      <c r="G949" s="24">
        <v>1.9350000000000001</v>
      </c>
      <c r="H949" s="14">
        <v>2.0499999999999998</v>
      </c>
      <c r="I949" s="14">
        <v>2.2200000000000002</v>
      </c>
      <c r="J949" s="14" t="s">
        <v>66</v>
      </c>
      <c r="K949" s="14">
        <v>1.31</v>
      </c>
      <c r="L949" s="14">
        <v>1.2849999999999999</v>
      </c>
      <c r="M949" s="14" t="s">
        <v>66</v>
      </c>
      <c r="N949" s="21">
        <v>1.345</v>
      </c>
      <c r="O949" s="14" t="s">
        <v>66</v>
      </c>
      <c r="P949" s="14">
        <v>2.145</v>
      </c>
      <c r="Q949" s="14">
        <v>1.2</v>
      </c>
      <c r="R949" s="24">
        <v>1.325</v>
      </c>
      <c r="S949" s="18">
        <v>2.3050000000000002</v>
      </c>
      <c r="T949" s="18">
        <v>2.1850000000000001</v>
      </c>
      <c r="U949" s="18">
        <v>2.1150000000000002</v>
      </c>
      <c r="V949" s="18">
        <v>2.14</v>
      </c>
      <c r="W949" s="18">
        <v>2.125</v>
      </c>
      <c r="X949" s="14" t="s">
        <v>66</v>
      </c>
      <c r="CM949" s="2"/>
    </row>
    <row r="950" spans="1:91" x14ac:dyDescent="0.2">
      <c r="A950" s="2">
        <v>35646</v>
      </c>
      <c r="B950" s="5">
        <f t="shared" si="122"/>
        <v>8</v>
      </c>
      <c r="C950" s="1" t="s">
        <v>48</v>
      </c>
      <c r="D950" s="14">
        <v>1.4550000000000001</v>
      </c>
      <c r="E950" s="14">
        <v>0.98</v>
      </c>
      <c r="F950" s="21">
        <v>1.365</v>
      </c>
      <c r="G950" s="24">
        <v>2.1150000000000002</v>
      </c>
      <c r="H950" s="14">
        <v>2.145</v>
      </c>
      <c r="I950" s="14">
        <v>2.2549999999999999</v>
      </c>
      <c r="J950" s="14" t="s">
        <v>66</v>
      </c>
      <c r="K950" s="14">
        <v>1.35</v>
      </c>
      <c r="L950" s="14">
        <v>1.2949999999999999</v>
      </c>
      <c r="M950" s="14" t="s">
        <v>66</v>
      </c>
      <c r="N950" s="21">
        <v>1.32</v>
      </c>
      <c r="O950" s="14" t="s">
        <v>66</v>
      </c>
      <c r="P950" s="14">
        <v>2.1949999999999998</v>
      </c>
      <c r="Q950" s="14">
        <v>1.2</v>
      </c>
      <c r="R950" s="24">
        <v>1.325</v>
      </c>
      <c r="S950" s="18">
        <v>2.3050000000000002</v>
      </c>
      <c r="T950" s="18">
        <v>2.2400000000000002</v>
      </c>
      <c r="U950" s="18">
        <v>2.1549999999999998</v>
      </c>
      <c r="V950" s="18">
        <v>2.1800000000000002</v>
      </c>
      <c r="W950" s="18">
        <v>2.16</v>
      </c>
      <c r="X950" s="14" t="s">
        <v>66</v>
      </c>
      <c r="CM950" s="2"/>
    </row>
    <row r="951" spans="1:91" x14ac:dyDescent="0.2">
      <c r="A951" s="2">
        <v>35647</v>
      </c>
      <c r="B951" s="5">
        <f t="shared" si="122"/>
        <v>8</v>
      </c>
      <c r="C951" s="1" t="s">
        <v>49</v>
      </c>
      <c r="D951" s="14">
        <v>1.425</v>
      </c>
      <c r="E951" s="14">
        <v>1.0349999999999999</v>
      </c>
      <c r="F951" s="21">
        <v>1.365</v>
      </c>
      <c r="G951" s="24">
        <v>2.2200000000000002</v>
      </c>
      <c r="H951" s="14">
        <v>2.2450000000000001</v>
      </c>
      <c r="I951" s="14">
        <v>2.335</v>
      </c>
      <c r="J951" s="14" t="s">
        <v>66</v>
      </c>
      <c r="K951" s="14">
        <v>1.36</v>
      </c>
      <c r="L951" s="14">
        <v>1.35</v>
      </c>
      <c r="M951" s="14" t="s">
        <v>66</v>
      </c>
      <c r="N951" s="21">
        <v>1.32</v>
      </c>
      <c r="O951" s="14" t="s">
        <v>66</v>
      </c>
      <c r="P951" s="14">
        <v>2.2799999999999998</v>
      </c>
      <c r="Q951" s="14">
        <v>1.2</v>
      </c>
      <c r="R951" s="24">
        <v>1.325</v>
      </c>
      <c r="S951" s="18">
        <v>2.3450000000000002</v>
      </c>
      <c r="T951" s="18">
        <v>2.3149999999999999</v>
      </c>
      <c r="U951" s="18">
        <v>2.23</v>
      </c>
      <c r="V951" s="18">
        <v>2.2599999999999998</v>
      </c>
      <c r="W951" s="18">
        <v>2.23</v>
      </c>
      <c r="X951" s="14" t="s">
        <v>66</v>
      </c>
      <c r="CM951" s="2"/>
    </row>
    <row r="952" spans="1:91" x14ac:dyDescent="0.2">
      <c r="A952" s="2">
        <v>35648</v>
      </c>
      <c r="B952" s="5">
        <f t="shared" si="122"/>
        <v>8</v>
      </c>
      <c r="C952" s="1" t="s">
        <v>50</v>
      </c>
      <c r="D952" s="14">
        <v>1.395</v>
      </c>
      <c r="E952" s="14">
        <v>1.08</v>
      </c>
      <c r="F952" s="21">
        <v>1.4</v>
      </c>
      <c r="G952" s="24">
        <v>2.2999999999999998</v>
      </c>
      <c r="H952" s="14">
        <v>2.35</v>
      </c>
      <c r="I952" s="14">
        <v>2.375</v>
      </c>
      <c r="J952" s="14" t="s">
        <v>66</v>
      </c>
      <c r="K952" s="14">
        <v>1.36</v>
      </c>
      <c r="L952" s="14">
        <v>1.38</v>
      </c>
      <c r="M952" s="14" t="s">
        <v>66</v>
      </c>
      <c r="N952" s="21">
        <v>1.32</v>
      </c>
      <c r="O952" s="14" t="s">
        <v>66</v>
      </c>
      <c r="P952" s="14">
        <v>2.35</v>
      </c>
      <c r="Q952" s="14">
        <v>1.24</v>
      </c>
      <c r="R952" s="24">
        <v>1.325</v>
      </c>
      <c r="S952" s="18">
        <v>2.4</v>
      </c>
      <c r="T952" s="18">
        <v>2.3650000000000002</v>
      </c>
      <c r="U952" s="18">
        <v>2.2650000000000001</v>
      </c>
      <c r="V952" s="18">
        <v>2.31</v>
      </c>
      <c r="W952" s="18">
        <v>2.2749999999999999</v>
      </c>
      <c r="X952" s="14" t="s">
        <v>66</v>
      </c>
      <c r="CM952" s="2"/>
    </row>
    <row r="953" spans="1:91" x14ac:dyDescent="0.2">
      <c r="A953" s="2">
        <v>35649</v>
      </c>
      <c r="B953" s="5">
        <f t="shared" si="122"/>
        <v>8</v>
      </c>
      <c r="C953" s="1" t="s">
        <v>51</v>
      </c>
      <c r="D953" s="14">
        <v>1.46</v>
      </c>
      <c r="E953" s="14">
        <v>1.1399999999999999</v>
      </c>
      <c r="F953" s="21">
        <v>1.45</v>
      </c>
      <c r="G953" s="24">
        <v>2.42</v>
      </c>
      <c r="H953" s="14">
        <v>2.46</v>
      </c>
      <c r="I953" s="14">
        <v>2.4750000000000001</v>
      </c>
      <c r="J953" s="14" t="s">
        <v>66</v>
      </c>
      <c r="K953" s="14">
        <v>1.385</v>
      </c>
      <c r="L953" s="14">
        <v>1.4</v>
      </c>
      <c r="M953" s="14" t="s">
        <v>66</v>
      </c>
      <c r="N953" s="21">
        <v>1.41</v>
      </c>
      <c r="O953" s="14" t="s">
        <v>66</v>
      </c>
      <c r="P953" s="14">
        <v>2.44</v>
      </c>
      <c r="Q953" s="14">
        <v>1.2649999999999999</v>
      </c>
      <c r="R953" s="24">
        <v>1.43</v>
      </c>
      <c r="S953" s="18">
        <v>2.415</v>
      </c>
      <c r="T953" s="18">
        <v>2.46</v>
      </c>
      <c r="U953" s="18">
        <v>2.4300000000000002</v>
      </c>
      <c r="V953" s="18">
        <v>2.46</v>
      </c>
      <c r="W953" s="18">
        <v>2.4350000000000001</v>
      </c>
      <c r="X953" s="14" t="s">
        <v>66</v>
      </c>
      <c r="CM953" s="2"/>
    </row>
    <row r="954" spans="1:91" x14ac:dyDescent="0.2">
      <c r="A954" s="2">
        <v>35650</v>
      </c>
      <c r="B954" s="5">
        <f t="shared" si="122"/>
        <v>8</v>
      </c>
      <c r="C954" s="1" t="s">
        <v>45</v>
      </c>
      <c r="D954" s="14">
        <v>1.5149999999999999</v>
      </c>
      <c r="E954" s="14">
        <v>1.1399999999999999</v>
      </c>
      <c r="F954" s="21">
        <v>1.45</v>
      </c>
      <c r="G954" s="24">
        <v>2.42</v>
      </c>
      <c r="H954" s="14">
        <v>2.46</v>
      </c>
      <c r="I954" s="14">
        <v>2.4750000000000001</v>
      </c>
      <c r="J954" s="14" t="s">
        <v>66</v>
      </c>
      <c r="K954" s="14">
        <v>1.385</v>
      </c>
      <c r="L954" s="14">
        <v>1.4</v>
      </c>
      <c r="M954" s="14" t="s">
        <v>66</v>
      </c>
      <c r="N954" s="21">
        <v>1.41</v>
      </c>
      <c r="O954" s="14" t="s">
        <v>66</v>
      </c>
      <c r="P954" s="14">
        <v>2.44</v>
      </c>
      <c r="Q954" s="14">
        <v>1.2649999999999999</v>
      </c>
      <c r="R954" s="24">
        <v>1.43</v>
      </c>
      <c r="S954" s="18">
        <v>2.56</v>
      </c>
      <c r="T954" s="18">
        <v>2.46</v>
      </c>
      <c r="U954" s="18">
        <v>2.4300000000000002</v>
      </c>
      <c r="V954" s="18">
        <v>2.46</v>
      </c>
      <c r="W954" s="18">
        <v>2.4350000000000001</v>
      </c>
      <c r="X954" s="14" t="s">
        <v>66</v>
      </c>
      <c r="CM954" s="2"/>
    </row>
    <row r="955" spans="1:91" x14ac:dyDescent="0.2">
      <c r="A955" s="2">
        <v>35651</v>
      </c>
      <c r="B955" s="5">
        <f t="shared" si="122"/>
        <v>8</v>
      </c>
      <c r="C955" s="1" t="s">
        <v>46</v>
      </c>
      <c r="D955" s="14">
        <v>1.4850000000000001</v>
      </c>
      <c r="E955" s="14">
        <v>1.0900000000000001</v>
      </c>
      <c r="F955" s="21">
        <v>1.38</v>
      </c>
      <c r="G955" s="24">
        <v>2.17</v>
      </c>
      <c r="H955" s="14">
        <v>2.2149999999999999</v>
      </c>
      <c r="I955" s="14">
        <v>2.3650000000000002</v>
      </c>
      <c r="J955" s="14" t="s">
        <v>66</v>
      </c>
      <c r="K955" s="14">
        <v>1.39</v>
      </c>
      <c r="L955" s="14">
        <v>1.415</v>
      </c>
      <c r="M955" s="14" t="s">
        <v>66</v>
      </c>
      <c r="N955" s="21">
        <v>1.41</v>
      </c>
      <c r="O955" s="14" t="s">
        <v>66</v>
      </c>
      <c r="P955" s="14">
        <v>2.2599999999999998</v>
      </c>
      <c r="Q955" s="14">
        <v>1.2849999999999999</v>
      </c>
      <c r="R955" s="24">
        <v>1.41</v>
      </c>
      <c r="S955" s="18">
        <v>2.44</v>
      </c>
      <c r="T955" s="18">
        <v>2.3149999999999999</v>
      </c>
      <c r="U955" s="18">
        <v>2.2549999999999999</v>
      </c>
      <c r="V955" s="18">
        <v>2.2949999999999999</v>
      </c>
      <c r="W955" s="18">
        <v>2.2549999999999999</v>
      </c>
      <c r="X955" s="14" t="s">
        <v>66</v>
      </c>
      <c r="CM955" s="2"/>
    </row>
    <row r="956" spans="1:91" x14ac:dyDescent="0.2">
      <c r="A956" s="2">
        <v>35652</v>
      </c>
      <c r="B956" s="5">
        <f t="shared" si="122"/>
        <v>8</v>
      </c>
      <c r="C956" s="1" t="s">
        <v>47</v>
      </c>
      <c r="D956" s="14">
        <v>1.4850000000000001</v>
      </c>
      <c r="E956" s="14">
        <v>1.0900000000000001</v>
      </c>
      <c r="F956" s="21">
        <v>1.38</v>
      </c>
      <c r="G956" s="24">
        <v>2.17</v>
      </c>
      <c r="H956" s="14">
        <v>2.2149999999999999</v>
      </c>
      <c r="I956" s="14">
        <v>2.3650000000000002</v>
      </c>
      <c r="J956" s="14" t="s">
        <v>66</v>
      </c>
      <c r="K956" s="14">
        <v>1.39</v>
      </c>
      <c r="L956" s="14">
        <v>1.415</v>
      </c>
      <c r="M956" s="14" t="s">
        <v>66</v>
      </c>
      <c r="N956" s="21">
        <v>1.41</v>
      </c>
      <c r="O956" s="14" t="s">
        <v>66</v>
      </c>
      <c r="P956" s="14">
        <v>2.2599999999999998</v>
      </c>
      <c r="Q956" s="14">
        <v>1.2849999999999999</v>
      </c>
      <c r="R956" s="24">
        <v>1.41</v>
      </c>
      <c r="S956" s="18">
        <v>2.44</v>
      </c>
      <c r="T956" s="18">
        <v>2.3149999999999999</v>
      </c>
      <c r="U956" s="18">
        <v>2.2549999999999999</v>
      </c>
      <c r="V956" s="18">
        <v>2.2949999999999999</v>
      </c>
      <c r="W956" s="18">
        <v>2.2549999999999999</v>
      </c>
      <c r="X956" s="14" t="s">
        <v>66</v>
      </c>
      <c r="CM956" s="2"/>
    </row>
    <row r="957" spans="1:91" x14ac:dyDescent="0.2">
      <c r="A957" s="2">
        <v>35653</v>
      </c>
      <c r="B957" s="5">
        <f t="shared" si="122"/>
        <v>8</v>
      </c>
      <c r="C957" s="1" t="s">
        <v>48</v>
      </c>
      <c r="D957" s="14">
        <v>1.4850000000000001</v>
      </c>
      <c r="E957" s="14">
        <v>1.0900000000000001</v>
      </c>
      <c r="F957" s="21">
        <v>1.425</v>
      </c>
      <c r="G957" s="24">
        <v>2.3849999999999998</v>
      </c>
      <c r="H957" s="14">
        <v>2.4500000000000002</v>
      </c>
      <c r="I957" s="14">
        <v>2.5350000000000001</v>
      </c>
      <c r="J957" s="14" t="s">
        <v>66</v>
      </c>
      <c r="K957" s="14">
        <v>1.415</v>
      </c>
      <c r="L957" s="14">
        <v>1.425</v>
      </c>
      <c r="M957" s="14" t="s">
        <v>66</v>
      </c>
      <c r="N957" s="21">
        <v>1.385</v>
      </c>
      <c r="O957" s="14" t="s">
        <v>66</v>
      </c>
      <c r="P957" s="14">
        <v>2.4849999999999999</v>
      </c>
      <c r="Q957" s="14">
        <v>1.2849999999999999</v>
      </c>
      <c r="R957" s="24">
        <v>1.44</v>
      </c>
      <c r="S957" s="18">
        <v>2.44</v>
      </c>
      <c r="T957" s="18">
        <v>2.4950000000000001</v>
      </c>
      <c r="U957" s="18">
        <v>2.4350000000000001</v>
      </c>
      <c r="V957" s="18">
        <v>2.4700000000000002</v>
      </c>
      <c r="W957" s="18">
        <v>2.4500000000000002</v>
      </c>
      <c r="X957" s="14" t="s">
        <v>66</v>
      </c>
      <c r="CM957" s="2"/>
    </row>
    <row r="958" spans="1:91" x14ac:dyDescent="0.2">
      <c r="A958" s="2">
        <v>35654</v>
      </c>
      <c r="B958" s="5">
        <f t="shared" si="122"/>
        <v>8</v>
      </c>
      <c r="C958" s="1" t="s">
        <v>49</v>
      </c>
      <c r="D958" s="14">
        <v>1.4550000000000001</v>
      </c>
      <c r="E958" s="14">
        <v>1.135</v>
      </c>
      <c r="F958" s="21">
        <v>1.4550000000000001</v>
      </c>
      <c r="G958" s="24">
        <v>2.39</v>
      </c>
      <c r="H958" s="14">
        <v>2.48</v>
      </c>
      <c r="I958" s="14">
        <v>2.57</v>
      </c>
      <c r="J958" s="14" t="s">
        <v>66</v>
      </c>
      <c r="K958" s="14">
        <v>1.43</v>
      </c>
      <c r="L958" s="14">
        <v>1.425</v>
      </c>
      <c r="M958" s="14" t="s">
        <v>66</v>
      </c>
      <c r="N958" s="21">
        <v>1.425</v>
      </c>
      <c r="O958" s="14" t="s">
        <v>66</v>
      </c>
      <c r="P958" s="14">
        <v>2.4900000000000002</v>
      </c>
      <c r="Q958" s="14">
        <v>1.2549999999999999</v>
      </c>
      <c r="R958" s="24">
        <v>1.44</v>
      </c>
      <c r="S958" s="18">
        <v>2.5950000000000002</v>
      </c>
      <c r="T958" s="18">
        <v>2.5299999999999998</v>
      </c>
      <c r="U958" s="18">
        <v>2.44</v>
      </c>
      <c r="V958" s="18">
        <v>2.48</v>
      </c>
      <c r="W958" s="18">
        <v>2.4500000000000002</v>
      </c>
      <c r="X958" s="14" t="s">
        <v>66</v>
      </c>
      <c r="CM958" s="2"/>
    </row>
    <row r="959" spans="1:91" x14ac:dyDescent="0.2">
      <c r="A959" s="2">
        <v>35655</v>
      </c>
      <c r="B959" s="5">
        <f t="shared" si="122"/>
        <v>8</v>
      </c>
      <c r="C959" s="1" t="s">
        <v>50</v>
      </c>
      <c r="D959" s="14">
        <v>1.4550000000000001</v>
      </c>
      <c r="E959" s="14">
        <v>1.1850000000000001</v>
      </c>
      <c r="F959" s="21">
        <v>1.45</v>
      </c>
      <c r="G959" s="24">
        <v>2.2799999999999998</v>
      </c>
      <c r="H959" s="14">
        <v>2.34</v>
      </c>
      <c r="I959" s="14">
        <v>2.4300000000000002</v>
      </c>
      <c r="J959" s="14" t="s">
        <v>66</v>
      </c>
      <c r="K959" s="14">
        <v>1.42</v>
      </c>
      <c r="L959" s="14">
        <v>1.41</v>
      </c>
      <c r="M959" s="14" t="s">
        <v>66</v>
      </c>
      <c r="N959" s="21">
        <v>1.4450000000000001</v>
      </c>
      <c r="O959" s="14" t="s">
        <v>66</v>
      </c>
      <c r="P959" s="14">
        <v>2.3650000000000002</v>
      </c>
      <c r="Q959" s="14">
        <v>1.2749999999999999</v>
      </c>
      <c r="R959" s="24">
        <v>1.405</v>
      </c>
      <c r="S959" s="18">
        <v>2.61</v>
      </c>
      <c r="T959" s="18">
        <v>2.395</v>
      </c>
      <c r="U959" s="18">
        <v>2.3199999999999998</v>
      </c>
      <c r="V959" s="18">
        <v>2.3450000000000002</v>
      </c>
      <c r="W959" s="18">
        <v>2.3149999999999999</v>
      </c>
      <c r="X959" s="14" t="s">
        <v>66</v>
      </c>
      <c r="CM959" s="2"/>
    </row>
    <row r="960" spans="1:91" x14ac:dyDescent="0.2">
      <c r="A960" s="2">
        <v>35656</v>
      </c>
      <c r="B960" s="5">
        <f t="shared" si="122"/>
        <v>8</v>
      </c>
      <c r="C960" s="1" t="s">
        <v>51</v>
      </c>
      <c r="D960" s="14">
        <v>1.4650000000000001</v>
      </c>
      <c r="E960" s="14">
        <v>1.1950000000000001</v>
      </c>
      <c r="F960" s="21">
        <v>1.4550000000000001</v>
      </c>
      <c r="G960" s="24">
        <v>2.38</v>
      </c>
      <c r="H960" s="14">
        <v>2.44</v>
      </c>
      <c r="I960" s="14">
        <v>2.5550000000000002</v>
      </c>
      <c r="J960" s="14" t="s">
        <v>66</v>
      </c>
      <c r="K960" s="14">
        <v>1.44</v>
      </c>
      <c r="L960" s="14">
        <v>1.42</v>
      </c>
      <c r="M960" s="14" t="s">
        <v>66</v>
      </c>
      <c r="N960" s="21">
        <v>1.4350000000000001</v>
      </c>
      <c r="O960" s="14" t="s">
        <v>66</v>
      </c>
      <c r="P960" s="14">
        <v>2.4950000000000001</v>
      </c>
      <c r="Q960" s="14">
        <v>1.2749999999999999</v>
      </c>
      <c r="R960" s="24">
        <v>1.44</v>
      </c>
      <c r="S960" s="18">
        <v>2.5099999999999998</v>
      </c>
      <c r="T960" s="18">
        <v>2.5299999999999998</v>
      </c>
      <c r="U960" s="18">
        <v>2.41</v>
      </c>
      <c r="V960" s="18">
        <v>2.4449999999999998</v>
      </c>
      <c r="W960" s="18">
        <v>2.4249999999999998</v>
      </c>
      <c r="X960" s="14" t="s">
        <v>66</v>
      </c>
      <c r="CM960" s="2"/>
    </row>
    <row r="961" spans="1:91" x14ac:dyDescent="0.2">
      <c r="A961" s="2">
        <v>35657</v>
      </c>
      <c r="B961" s="5">
        <f t="shared" si="122"/>
        <v>8</v>
      </c>
      <c r="C961" s="1" t="s">
        <v>45</v>
      </c>
      <c r="D961" s="14">
        <v>1.4750000000000001</v>
      </c>
      <c r="E961" s="14">
        <v>1.1950000000000001</v>
      </c>
      <c r="F961" s="21">
        <v>1.4550000000000001</v>
      </c>
      <c r="G961" s="24">
        <v>2.38</v>
      </c>
      <c r="H961" s="14">
        <v>2.44</v>
      </c>
      <c r="I961" s="14">
        <v>2.5550000000000002</v>
      </c>
      <c r="J961" s="14" t="s">
        <v>66</v>
      </c>
      <c r="K961" s="14">
        <v>1.44</v>
      </c>
      <c r="L961" s="14">
        <v>1.42</v>
      </c>
      <c r="M961" s="14" t="s">
        <v>66</v>
      </c>
      <c r="N961" s="21">
        <v>1.4350000000000001</v>
      </c>
      <c r="O961" s="14" t="s">
        <v>66</v>
      </c>
      <c r="P961" s="14">
        <v>2.4950000000000001</v>
      </c>
      <c r="Q961" s="14">
        <v>1.2749999999999999</v>
      </c>
      <c r="R961" s="24">
        <v>1.44</v>
      </c>
      <c r="S961" s="18">
        <v>2.61</v>
      </c>
      <c r="T961" s="18">
        <v>2.5299999999999998</v>
      </c>
      <c r="U961" s="18">
        <v>2.41</v>
      </c>
      <c r="V961" s="18">
        <v>2.4449999999999998</v>
      </c>
      <c r="W961" s="18">
        <v>2.4249999999999998</v>
      </c>
      <c r="X961" s="14" t="s">
        <v>66</v>
      </c>
      <c r="CM961" s="2"/>
    </row>
    <row r="962" spans="1:91" x14ac:dyDescent="0.2">
      <c r="A962" s="2">
        <v>35658</v>
      </c>
      <c r="B962" s="5">
        <f t="shared" si="122"/>
        <v>8</v>
      </c>
      <c r="C962" s="1" t="s">
        <v>46</v>
      </c>
      <c r="D962" s="14">
        <v>1.47</v>
      </c>
      <c r="E962" s="14">
        <v>1.1950000000000001</v>
      </c>
      <c r="F962" s="21">
        <v>1.4550000000000001</v>
      </c>
      <c r="G962" s="24">
        <v>2.23</v>
      </c>
      <c r="H962" s="14">
        <v>2.3650000000000002</v>
      </c>
      <c r="I962" s="14">
        <v>2.5150000000000001</v>
      </c>
      <c r="J962" s="14" t="s">
        <v>66</v>
      </c>
      <c r="K962" s="14">
        <v>1.47</v>
      </c>
      <c r="L962" s="14">
        <v>1.41</v>
      </c>
      <c r="M962" s="14" t="s">
        <v>66</v>
      </c>
      <c r="N962" s="21">
        <v>1.44</v>
      </c>
      <c r="O962" s="14" t="s">
        <v>66</v>
      </c>
      <c r="P962" s="14">
        <v>2.48</v>
      </c>
      <c r="Q962" s="14">
        <v>1.28</v>
      </c>
      <c r="R962" s="24">
        <v>1.44</v>
      </c>
      <c r="S962" s="18">
        <v>2.605</v>
      </c>
      <c r="T962" s="18">
        <v>2.5249999999999999</v>
      </c>
      <c r="U962" s="18">
        <v>2.395</v>
      </c>
      <c r="V962" s="18">
        <v>2.4350000000000001</v>
      </c>
      <c r="W962" s="18">
        <v>2.415</v>
      </c>
      <c r="X962" s="14" t="s">
        <v>66</v>
      </c>
      <c r="CM962" s="2"/>
    </row>
    <row r="963" spans="1:91" x14ac:dyDescent="0.2">
      <c r="A963" s="2">
        <v>35659</v>
      </c>
      <c r="B963" s="5">
        <f t="shared" ref="B963:B1026" si="123">IF(A963&lt;&gt;"",MONTH(A963),0)</f>
        <v>8</v>
      </c>
      <c r="C963" s="1" t="s">
        <v>47</v>
      </c>
      <c r="D963" s="14">
        <v>1.47</v>
      </c>
      <c r="E963" s="14">
        <v>1.1950000000000001</v>
      </c>
      <c r="F963" s="21">
        <v>1.4550000000000001</v>
      </c>
      <c r="G963" s="24">
        <v>2.23</v>
      </c>
      <c r="H963" s="14">
        <v>2.3650000000000002</v>
      </c>
      <c r="I963" s="14">
        <v>2.5150000000000001</v>
      </c>
      <c r="J963" s="14" t="s">
        <v>66</v>
      </c>
      <c r="K963" s="14">
        <v>1.47</v>
      </c>
      <c r="L963" s="14">
        <v>1.41</v>
      </c>
      <c r="M963" s="14" t="s">
        <v>66</v>
      </c>
      <c r="N963" s="21">
        <v>1.44</v>
      </c>
      <c r="O963" s="14" t="s">
        <v>66</v>
      </c>
      <c r="P963" s="14">
        <v>2.48</v>
      </c>
      <c r="Q963" s="14">
        <v>1.28</v>
      </c>
      <c r="R963" s="24">
        <v>1.44</v>
      </c>
      <c r="S963" s="18">
        <v>2.605</v>
      </c>
      <c r="T963" s="18">
        <v>2.5249999999999999</v>
      </c>
      <c r="U963" s="18">
        <v>2.395</v>
      </c>
      <c r="V963" s="18">
        <v>2.4350000000000001</v>
      </c>
      <c r="W963" s="18">
        <v>2.415</v>
      </c>
      <c r="X963" s="14" t="s">
        <v>66</v>
      </c>
      <c r="CM963" s="2"/>
    </row>
    <row r="964" spans="1:91" x14ac:dyDescent="0.2">
      <c r="A964" s="2">
        <v>35660</v>
      </c>
      <c r="B964" s="5">
        <f t="shared" si="123"/>
        <v>8</v>
      </c>
      <c r="C964" s="1" t="s">
        <v>48</v>
      </c>
      <c r="D964" s="14">
        <v>1.47</v>
      </c>
      <c r="E964" s="14">
        <v>1.1950000000000001</v>
      </c>
      <c r="F964" s="21">
        <v>1.48</v>
      </c>
      <c r="G964" s="24">
        <v>2.3450000000000002</v>
      </c>
      <c r="H964" s="14">
        <v>2.4300000000000002</v>
      </c>
      <c r="I964" s="14">
        <v>2.5499999999999998</v>
      </c>
      <c r="J964" s="14" t="s">
        <v>66</v>
      </c>
      <c r="K964" s="14">
        <v>1.4750000000000001</v>
      </c>
      <c r="L964" s="14">
        <v>1.4550000000000001</v>
      </c>
      <c r="M964" s="14" t="s">
        <v>66</v>
      </c>
      <c r="N964" s="21">
        <v>1.48</v>
      </c>
      <c r="O964" s="14" t="s">
        <v>66</v>
      </c>
      <c r="P964" s="14">
        <v>2.5150000000000001</v>
      </c>
      <c r="Q964" s="14">
        <v>1.2649999999999999</v>
      </c>
      <c r="R964" s="24">
        <v>1.44</v>
      </c>
      <c r="S964" s="18">
        <v>2.605</v>
      </c>
      <c r="T964" s="18">
        <v>2.5449999999999999</v>
      </c>
      <c r="U964" s="18">
        <v>2.415</v>
      </c>
      <c r="V964" s="18">
        <v>2.4500000000000002</v>
      </c>
      <c r="W964" s="18">
        <v>2.42</v>
      </c>
      <c r="X964" s="14" t="s">
        <v>66</v>
      </c>
      <c r="CM964" s="2"/>
    </row>
    <row r="965" spans="1:91" x14ac:dyDescent="0.2">
      <c r="A965" s="2">
        <v>35661</v>
      </c>
      <c r="B965" s="5">
        <f t="shared" si="123"/>
        <v>8</v>
      </c>
      <c r="C965" s="1" t="s">
        <v>49</v>
      </c>
      <c r="D965" s="14">
        <v>1.4750000000000001</v>
      </c>
      <c r="E965" s="14">
        <v>1.2050000000000001</v>
      </c>
      <c r="F965" s="21">
        <v>1.5049999999999999</v>
      </c>
      <c r="G965" s="24">
        <v>2.39</v>
      </c>
      <c r="H965" s="14">
        <v>2.4700000000000002</v>
      </c>
      <c r="I965" s="14">
        <v>2.6150000000000002</v>
      </c>
      <c r="J965" s="14" t="s">
        <v>66</v>
      </c>
      <c r="K965" s="14">
        <v>1.52</v>
      </c>
      <c r="L965" s="14">
        <v>1.44</v>
      </c>
      <c r="M965" s="14" t="s">
        <v>66</v>
      </c>
      <c r="N965" s="21">
        <v>1.48</v>
      </c>
      <c r="O965" s="14" t="s">
        <v>66</v>
      </c>
      <c r="P965" s="14">
        <v>2.5649999999999999</v>
      </c>
      <c r="Q965" s="14">
        <v>1.2649999999999999</v>
      </c>
      <c r="R965" s="24">
        <v>1.44</v>
      </c>
      <c r="S965" s="18">
        <v>2.625</v>
      </c>
      <c r="T965" s="18">
        <v>2.58</v>
      </c>
      <c r="U965" s="18">
        <v>2.4500000000000002</v>
      </c>
      <c r="V965" s="18">
        <v>2.4849999999999999</v>
      </c>
      <c r="W965" s="18">
        <v>2.4550000000000001</v>
      </c>
      <c r="X965" s="14" t="s">
        <v>66</v>
      </c>
      <c r="CM965" s="2"/>
    </row>
    <row r="966" spans="1:91" x14ac:dyDescent="0.2">
      <c r="A966" s="2">
        <v>35662</v>
      </c>
      <c r="B966" s="5">
        <f t="shared" si="123"/>
        <v>8</v>
      </c>
      <c r="C966" s="1" t="s">
        <v>50</v>
      </c>
      <c r="D966" s="14">
        <v>1.4850000000000001</v>
      </c>
      <c r="E966" s="14">
        <v>1.23</v>
      </c>
      <c r="F966" s="21">
        <v>1.5</v>
      </c>
      <c r="G966" s="24">
        <v>2.42</v>
      </c>
      <c r="H966" s="14">
        <v>2.4950000000000001</v>
      </c>
      <c r="I966" s="14">
        <v>2.625</v>
      </c>
      <c r="J966" s="14" t="s">
        <v>66</v>
      </c>
      <c r="K966" s="14">
        <v>1.5149999999999999</v>
      </c>
      <c r="L966" s="14">
        <v>1.45</v>
      </c>
      <c r="M966" s="14" t="s">
        <v>66</v>
      </c>
      <c r="N966" s="21">
        <v>1.48</v>
      </c>
      <c r="O966" s="14" t="s">
        <v>66</v>
      </c>
      <c r="P966" s="14">
        <v>2.57</v>
      </c>
      <c r="Q966" s="14">
        <v>1.2849999999999999</v>
      </c>
      <c r="R966" s="24">
        <v>1.44</v>
      </c>
      <c r="S966" s="18">
        <v>2.665</v>
      </c>
      <c r="T966" s="18">
        <v>2.5950000000000002</v>
      </c>
      <c r="U966" s="18">
        <v>2.4849999999999999</v>
      </c>
      <c r="V966" s="18">
        <v>2.5249999999999999</v>
      </c>
      <c r="W966" s="18">
        <v>2.5</v>
      </c>
      <c r="X966" s="14" t="s">
        <v>66</v>
      </c>
      <c r="CM966" s="2"/>
    </row>
    <row r="967" spans="1:91" x14ac:dyDescent="0.2">
      <c r="A967" s="2">
        <v>35663</v>
      </c>
      <c r="B967" s="5">
        <f t="shared" si="123"/>
        <v>8</v>
      </c>
      <c r="C967" s="1" t="s">
        <v>51</v>
      </c>
      <c r="D967" s="14">
        <v>1.5049999999999999</v>
      </c>
      <c r="E967" s="14">
        <v>1.24</v>
      </c>
      <c r="F967" s="21">
        <v>1.4950000000000001</v>
      </c>
      <c r="G967" s="24">
        <v>2.2349999999999999</v>
      </c>
      <c r="H967" s="14">
        <v>2.3050000000000002</v>
      </c>
      <c r="I967" s="14">
        <v>2.44</v>
      </c>
      <c r="J967" s="14" t="s">
        <v>66</v>
      </c>
      <c r="K967" s="14">
        <v>1.49</v>
      </c>
      <c r="L967" s="14">
        <v>1.45</v>
      </c>
      <c r="M967" s="14" t="s">
        <v>66</v>
      </c>
      <c r="N967" s="21">
        <v>1.48</v>
      </c>
      <c r="O967" s="14" t="s">
        <v>66</v>
      </c>
      <c r="P967" s="14">
        <v>2.375</v>
      </c>
      <c r="Q967" s="14">
        <v>1.2849999999999999</v>
      </c>
      <c r="R967" s="24">
        <v>1.47</v>
      </c>
      <c r="S967" s="18">
        <v>2.6949999999999998</v>
      </c>
      <c r="T967" s="18">
        <v>2.4300000000000002</v>
      </c>
      <c r="U967" s="18">
        <v>2.33</v>
      </c>
      <c r="V967" s="18">
        <v>2.355</v>
      </c>
      <c r="W967" s="18">
        <v>2.3250000000000002</v>
      </c>
      <c r="X967" s="14" t="s">
        <v>66</v>
      </c>
      <c r="CM967" s="2"/>
    </row>
    <row r="968" spans="1:91" x14ac:dyDescent="0.2">
      <c r="A968" s="2">
        <v>35664</v>
      </c>
      <c r="B968" s="5">
        <f t="shared" si="123"/>
        <v>8</v>
      </c>
      <c r="C968" s="1" t="s">
        <v>45</v>
      </c>
      <c r="D968" s="14">
        <v>1.53</v>
      </c>
      <c r="E968" s="14">
        <v>1.24</v>
      </c>
      <c r="F968" s="21">
        <v>1.4950000000000001</v>
      </c>
      <c r="G968" s="24">
        <v>2.2349999999999999</v>
      </c>
      <c r="H968" s="14">
        <v>2.3050000000000002</v>
      </c>
      <c r="I968" s="14">
        <v>2.44</v>
      </c>
      <c r="J968" s="14" t="s">
        <v>66</v>
      </c>
      <c r="K968" s="14">
        <v>1.49</v>
      </c>
      <c r="L968" s="14">
        <v>1.45</v>
      </c>
      <c r="M968" s="14" t="s">
        <v>66</v>
      </c>
      <c r="N968" s="21">
        <v>1.48</v>
      </c>
      <c r="O968" s="14" t="s">
        <v>66</v>
      </c>
      <c r="P968" s="14">
        <v>2.375</v>
      </c>
      <c r="Q968" s="14">
        <v>1.2849999999999999</v>
      </c>
      <c r="R968" s="24">
        <v>1.47</v>
      </c>
      <c r="S968" s="18">
        <v>2.52</v>
      </c>
      <c r="T968" s="18">
        <v>2.4300000000000002</v>
      </c>
      <c r="U968" s="18">
        <v>2.33</v>
      </c>
      <c r="V968" s="18">
        <v>2.355</v>
      </c>
      <c r="W968" s="18">
        <v>2.3250000000000002</v>
      </c>
      <c r="X968" s="14" t="s">
        <v>66</v>
      </c>
      <c r="CM968" s="2"/>
    </row>
    <row r="969" spans="1:91" x14ac:dyDescent="0.2">
      <c r="A969" s="2">
        <v>35665</v>
      </c>
      <c r="B969" s="5">
        <f t="shared" si="123"/>
        <v>8</v>
      </c>
      <c r="C969" s="1" t="s">
        <v>46</v>
      </c>
      <c r="D969" s="14">
        <v>1.53</v>
      </c>
      <c r="E969" s="14">
        <v>1.2450000000000001</v>
      </c>
      <c r="F969" s="21">
        <v>1.46</v>
      </c>
      <c r="G969" s="24">
        <v>2.11</v>
      </c>
      <c r="H969" s="14">
        <v>2.2000000000000002</v>
      </c>
      <c r="I969" s="14">
        <v>2.44</v>
      </c>
      <c r="J969" s="14" t="s">
        <v>66</v>
      </c>
      <c r="K969" s="14">
        <v>1.4550000000000001</v>
      </c>
      <c r="L969" s="14">
        <v>1.425</v>
      </c>
      <c r="M969" s="14" t="s">
        <v>66</v>
      </c>
      <c r="N969" s="21">
        <v>1.44</v>
      </c>
      <c r="O969" s="14" t="s">
        <v>66</v>
      </c>
      <c r="P969" s="14">
        <v>2.2999999999999998</v>
      </c>
      <c r="Q969" s="14">
        <v>1.2849999999999999</v>
      </c>
      <c r="R969" s="24">
        <v>1.47</v>
      </c>
      <c r="S969" s="18">
        <v>2.4849999999999999</v>
      </c>
      <c r="T969" s="18">
        <v>2.4</v>
      </c>
      <c r="U969" s="18">
        <v>2.29</v>
      </c>
      <c r="V969" s="18">
        <v>2.3149999999999999</v>
      </c>
      <c r="W969" s="18">
        <v>2.2850000000000001</v>
      </c>
      <c r="X969" s="14" t="s">
        <v>66</v>
      </c>
      <c r="CM969" s="2"/>
    </row>
    <row r="970" spans="1:91" x14ac:dyDescent="0.2">
      <c r="A970" s="2">
        <v>35666</v>
      </c>
      <c r="B970" s="5">
        <f t="shared" si="123"/>
        <v>8</v>
      </c>
      <c r="C970" s="1" t="s">
        <v>47</v>
      </c>
      <c r="D970" s="14">
        <v>1.53</v>
      </c>
      <c r="E970" s="14">
        <v>1.2450000000000001</v>
      </c>
      <c r="F970" s="21">
        <v>1.46</v>
      </c>
      <c r="G970" s="24">
        <v>2.11</v>
      </c>
      <c r="H970" s="14">
        <v>2.2000000000000002</v>
      </c>
      <c r="I970" s="14">
        <v>2.44</v>
      </c>
      <c r="J970" s="14" t="s">
        <v>66</v>
      </c>
      <c r="K970" s="14">
        <v>1.4550000000000001</v>
      </c>
      <c r="L970" s="14">
        <v>1.425</v>
      </c>
      <c r="M970" s="14" t="s">
        <v>66</v>
      </c>
      <c r="N970" s="21">
        <v>1.44</v>
      </c>
      <c r="O970" s="14" t="s">
        <v>66</v>
      </c>
      <c r="P970" s="14">
        <v>2.2999999999999998</v>
      </c>
      <c r="Q970" s="14">
        <v>1.2849999999999999</v>
      </c>
      <c r="R970" s="24">
        <v>1.47</v>
      </c>
      <c r="S970" s="18">
        <v>2.4849999999999999</v>
      </c>
      <c r="T970" s="18">
        <v>2.4</v>
      </c>
      <c r="U970" s="18">
        <v>2.29</v>
      </c>
      <c r="V970" s="18">
        <v>2.3149999999999999</v>
      </c>
      <c r="W970" s="18">
        <v>2.2850000000000001</v>
      </c>
      <c r="X970" s="14" t="s">
        <v>66</v>
      </c>
      <c r="CM970" s="2"/>
    </row>
    <row r="971" spans="1:91" x14ac:dyDescent="0.2">
      <c r="A971" s="2">
        <v>35667</v>
      </c>
      <c r="B971" s="5">
        <f t="shared" si="123"/>
        <v>8</v>
      </c>
      <c r="C971" s="1" t="s">
        <v>48</v>
      </c>
      <c r="D971" s="14">
        <v>1.53</v>
      </c>
      <c r="E971" s="14">
        <v>1.2450000000000001</v>
      </c>
      <c r="F971" s="21">
        <v>1.4750000000000001</v>
      </c>
      <c r="G971" s="24">
        <v>2.3450000000000002</v>
      </c>
      <c r="H971" s="14">
        <v>2.415</v>
      </c>
      <c r="I971" s="14">
        <v>2.52</v>
      </c>
      <c r="J971" s="14" t="s">
        <v>66</v>
      </c>
      <c r="K971" s="14">
        <v>1.4750000000000001</v>
      </c>
      <c r="L971" s="14">
        <v>1.46</v>
      </c>
      <c r="M971" s="14" t="s">
        <v>66</v>
      </c>
      <c r="N971" s="21">
        <v>1.4450000000000001</v>
      </c>
      <c r="O971" s="14" t="s">
        <v>66</v>
      </c>
      <c r="P971" s="14">
        <v>2.4550000000000001</v>
      </c>
      <c r="Q971" s="14">
        <v>1.28</v>
      </c>
      <c r="R971" s="24">
        <v>1.4750000000000001</v>
      </c>
      <c r="S971" s="18">
        <v>2.4849999999999999</v>
      </c>
      <c r="T971" s="18">
        <v>2.4900000000000002</v>
      </c>
      <c r="U971" s="18">
        <v>2.4249999999999998</v>
      </c>
      <c r="V971" s="18">
        <v>2.44</v>
      </c>
      <c r="W971" s="18">
        <v>2.4249999999999998</v>
      </c>
      <c r="X971" s="14" t="s">
        <v>66</v>
      </c>
      <c r="CM971" s="2"/>
    </row>
    <row r="972" spans="1:91" x14ac:dyDescent="0.2">
      <c r="A972" s="2">
        <v>35668</v>
      </c>
      <c r="B972" s="5">
        <f t="shared" si="123"/>
        <v>8</v>
      </c>
      <c r="C972" s="1" t="s">
        <v>49</v>
      </c>
      <c r="D972" s="14">
        <v>1.52</v>
      </c>
      <c r="E972" s="14">
        <v>1.25</v>
      </c>
      <c r="F972" s="21">
        <v>1.49</v>
      </c>
      <c r="G972" s="24">
        <v>2.4649999999999999</v>
      </c>
      <c r="H972" s="14">
        <v>2.5299999999999998</v>
      </c>
      <c r="I972" s="14">
        <v>2.58</v>
      </c>
      <c r="J972" s="14" t="s">
        <v>66</v>
      </c>
      <c r="K972" s="14">
        <v>1.49</v>
      </c>
      <c r="L972" s="14">
        <v>1.4850000000000001</v>
      </c>
      <c r="M972" s="14" t="s">
        <v>66</v>
      </c>
      <c r="N972" s="21">
        <v>1.4450000000000001</v>
      </c>
      <c r="O972" s="14" t="s">
        <v>66</v>
      </c>
      <c r="P972" s="14">
        <v>2.54</v>
      </c>
      <c r="Q972" s="14">
        <v>1.28</v>
      </c>
      <c r="R972" s="24">
        <v>1.5</v>
      </c>
      <c r="S972" s="18">
        <v>2.62</v>
      </c>
      <c r="T972" s="18">
        <v>2.5649999999999999</v>
      </c>
      <c r="U972" s="18">
        <v>2.4700000000000002</v>
      </c>
      <c r="V972" s="18">
        <v>2.5049999999999999</v>
      </c>
      <c r="W972" s="18">
        <v>2.48</v>
      </c>
      <c r="X972" s="14" t="s">
        <v>66</v>
      </c>
      <c r="CM972" s="2"/>
    </row>
    <row r="973" spans="1:91" x14ac:dyDescent="0.2">
      <c r="A973" s="2">
        <v>35669</v>
      </c>
      <c r="B973" s="5">
        <f t="shared" si="123"/>
        <v>8</v>
      </c>
      <c r="C973" s="1" t="s">
        <v>50</v>
      </c>
      <c r="D973" s="14">
        <v>1.5349999999999999</v>
      </c>
      <c r="E973" s="14">
        <v>1.26</v>
      </c>
      <c r="F973" s="21">
        <v>1.48</v>
      </c>
      <c r="G973" s="24">
        <v>2.3849999999999998</v>
      </c>
      <c r="H973" s="14">
        <v>2.415</v>
      </c>
      <c r="I973" s="14">
        <v>2.5049999999999999</v>
      </c>
      <c r="J973" s="14" t="s">
        <v>66</v>
      </c>
      <c r="K973" s="14">
        <v>1.4750000000000001</v>
      </c>
      <c r="L973" s="14">
        <v>1.4750000000000001</v>
      </c>
      <c r="M973" s="14" t="s">
        <v>66</v>
      </c>
      <c r="N973" s="21">
        <v>1.4450000000000001</v>
      </c>
      <c r="O973" s="14" t="s">
        <v>66</v>
      </c>
      <c r="P973" s="14">
        <v>2.4449999999999998</v>
      </c>
      <c r="Q973" s="14">
        <v>1.2949999999999999</v>
      </c>
      <c r="R973" s="24">
        <v>1.5</v>
      </c>
      <c r="S973" s="18">
        <v>2.6749999999999998</v>
      </c>
      <c r="T973" s="18">
        <v>2.46</v>
      </c>
      <c r="U973" s="18">
        <v>2.4</v>
      </c>
      <c r="V973" s="18">
        <v>2.4300000000000002</v>
      </c>
      <c r="W973" s="18">
        <v>2.415</v>
      </c>
      <c r="X973" s="14" t="s">
        <v>66</v>
      </c>
      <c r="CM973" s="2"/>
    </row>
    <row r="974" spans="1:91" x14ac:dyDescent="0.2">
      <c r="A974" s="2">
        <v>35670</v>
      </c>
      <c r="B974" s="5">
        <f t="shared" si="123"/>
        <v>8</v>
      </c>
      <c r="C974" s="1" t="s">
        <v>51</v>
      </c>
      <c r="D974" s="14">
        <v>1.55</v>
      </c>
      <c r="E974" s="14">
        <v>1.3</v>
      </c>
      <c r="F974" s="21">
        <v>1.4850000000000001</v>
      </c>
      <c r="G974" s="24">
        <v>2.415</v>
      </c>
      <c r="H974" s="14">
        <v>2.4550000000000001</v>
      </c>
      <c r="I974" s="14">
        <v>2.5649999999999999</v>
      </c>
      <c r="J974" s="14" t="s">
        <v>66</v>
      </c>
      <c r="K974" s="14">
        <v>1.4850000000000001</v>
      </c>
      <c r="L974" s="14">
        <v>1.52</v>
      </c>
      <c r="M974" s="14" t="s">
        <v>66</v>
      </c>
      <c r="N974" s="21">
        <v>1.4450000000000001</v>
      </c>
      <c r="O974" s="14" t="s">
        <v>66</v>
      </c>
      <c r="P974" s="14">
        <v>2.5</v>
      </c>
      <c r="Q974" s="14">
        <v>1.32</v>
      </c>
      <c r="R974" s="24">
        <v>1.46</v>
      </c>
      <c r="S974" s="18">
        <v>2.5950000000000002</v>
      </c>
      <c r="T974" s="18">
        <v>2.52</v>
      </c>
      <c r="U974" s="18">
        <v>2.4700000000000002</v>
      </c>
      <c r="V974" s="18">
        <v>2.5099999999999998</v>
      </c>
      <c r="W974" s="18">
        <v>2.4750000000000001</v>
      </c>
      <c r="X974" s="14" t="s">
        <v>66</v>
      </c>
      <c r="CM974" s="2"/>
    </row>
    <row r="975" spans="1:91" x14ac:dyDescent="0.2">
      <c r="A975" s="2">
        <v>35671</v>
      </c>
      <c r="B975" s="5">
        <f t="shared" si="123"/>
        <v>8</v>
      </c>
      <c r="C975" s="1" t="s">
        <v>45</v>
      </c>
      <c r="D975" s="14">
        <v>1.585</v>
      </c>
      <c r="E975" s="14">
        <v>1.3</v>
      </c>
      <c r="F975" s="21">
        <v>1.4850000000000001</v>
      </c>
      <c r="G975" s="24">
        <v>2.415</v>
      </c>
      <c r="H975" s="14">
        <v>2.4550000000000001</v>
      </c>
      <c r="I975" s="14">
        <v>2.5649999999999999</v>
      </c>
      <c r="J975" s="14" t="s">
        <v>66</v>
      </c>
      <c r="K975" s="14">
        <v>1.4850000000000001</v>
      </c>
      <c r="L975" s="14">
        <v>1.52</v>
      </c>
      <c r="M975" s="14" t="s">
        <v>66</v>
      </c>
      <c r="N975" s="21">
        <v>1.4450000000000001</v>
      </c>
      <c r="O975" s="14" t="s">
        <v>66</v>
      </c>
      <c r="P975" s="14">
        <v>2.5</v>
      </c>
      <c r="Q975" s="14">
        <v>1.32</v>
      </c>
      <c r="R975" s="24">
        <v>1.46</v>
      </c>
      <c r="S975" s="18">
        <v>2.6850000000000001</v>
      </c>
      <c r="T975" s="18">
        <v>2.52</v>
      </c>
      <c r="U975" s="18">
        <v>2.4700000000000002</v>
      </c>
      <c r="V975" s="18">
        <v>2.5099999999999998</v>
      </c>
      <c r="W975" s="18">
        <v>2.4750000000000001</v>
      </c>
      <c r="X975" s="14" t="s">
        <v>66</v>
      </c>
      <c r="CM975" s="2"/>
    </row>
    <row r="976" spans="1:91" x14ac:dyDescent="0.2">
      <c r="A976" s="2">
        <v>35672</v>
      </c>
      <c r="B976" s="5">
        <f t="shared" si="123"/>
        <v>8</v>
      </c>
      <c r="C976" s="1" t="s">
        <v>46</v>
      </c>
      <c r="D976" s="14">
        <v>1.64</v>
      </c>
      <c r="E976" s="14">
        <v>1.32</v>
      </c>
      <c r="F976" s="21">
        <v>1.5</v>
      </c>
      <c r="G976" s="24">
        <v>2.31</v>
      </c>
      <c r="H976" s="14">
        <v>2.4950000000000001</v>
      </c>
      <c r="I976" s="14">
        <v>2.7</v>
      </c>
      <c r="J976" s="14" t="s">
        <v>66</v>
      </c>
      <c r="K976" s="14">
        <v>1.4850000000000001</v>
      </c>
      <c r="L976" s="14">
        <v>1.5549999999999999</v>
      </c>
      <c r="M976" s="14" t="s">
        <v>66</v>
      </c>
      <c r="N976" s="21">
        <v>1.4450000000000001</v>
      </c>
      <c r="O976" s="14" t="s">
        <v>66</v>
      </c>
      <c r="P976" s="14">
        <v>2.59</v>
      </c>
      <c r="Q976" s="14">
        <v>1.46</v>
      </c>
      <c r="R976" s="24">
        <v>1.46</v>
      </c>
      <c r="S976" s="18">
        <v>2.76</v>
      </c>
      <c r="T976" s="18">
        <v>2.68</v>
      </c>
      <c r="U976" s="18">
        <v>2.5750000000000002</v>
      </c>
      <c r="V976" s="18">
        <v>2.605</v>
      </c>
      <c r="W976" s="18">
        <v>2.5950000000000002</v>
      </c>
      <c r="X976" s="14" t="s">
        <v>66</v>
      </c>
      <c r="CM976" s="2"/>
    </row>
    <row r="977" spans="1:91" x14ac:dyDescent="0.2">
      <c r="A977" s="2">
        <v>35673</v>
      </c>
      <c r="B977" s="5">
        <f t="shared" si="123"/>
        <v>8</v>
      </c>
      <c r="C977" s="1" t="s">
        <v>47</v>
      </c>
      <c r="D977" s="14">
        <v>1.64</v>
      </c>
      <c r="E977" s="14">
        <v>1.32</v>
      </c>
      <c r="F977" s="21">
        <v>1.5</v>
      </c>
      <c r="G977" s="24">
        <v>2.31</v>
      </c>
      <c r="H977" s="14">
        <v>2.4950000000000001</v>
      </c>
      <c r="I977" s="14">
        <v>2.7</v>
      </c>
      <c r="J977" s="14" t="s">
        <v>66</v>
      </c>
      <c r="K977" s="14">
        <v>1.4850000000000001</v>
      </c>
      <c r="L977" s="14">
        <v>1.5549999999999999</v>
      </c>
      <c r="M977" s="14" t="s">
        <v>66</v>
      </c>
      <c r="N977" s="21">
        <v>1.4450000000000001</v>
      </c>
      <c r="O977" s="14" t="s">
        <v>66</v>
      </c>
      <c r="P977" s="14">
        <v>2.59</v>
      </c>
      <c r="Q977" s="14">
        <v>1.46</v>
      </c>
      <c r="R977" s="24">
        <v>1.46</v>
      </c>
      <c r="S977" s="18">
        <v>2.76</v>
      </c>
      <c r="T977" s="18">
        <v>2.68</v>
      </c>
      <c r="U977" s="18">
        <v>2.5750000000000002</v>
      </c>
      <c r="V977" s="18">
        <v>2.605</v>
      </c>
      <c r="W977" s="18">
        <v>2.5950000000000002</v>
      </c>
      <c r="X977" s="14" t="s">
        <v>66</v>
      </c>
      <c r="CM977" s="2"/>
    </row>
    <row r="978" spans="1:91" x14ac:dyDescent="0.2">
      <c r="A978" s="2">
        <v>35674</v>
      </c>
      <c r="B978" s="5">
        <f t="shared" si="123"/>
        <v>9</v>
      </c>
      <c r="C978" s="1" t="s">
        <v>48</v>
      </c>
      <c r="D978" s="14">
        <v>1.64</v>
      </c>
      <c r="E978" s="14" t="s">
        <v>66</v>
      </c>
      <c r="F978" s="21" t="s">
        <v>66</v>
      </c>
      <c r="G978" s="24" t="s">
        <v>10</v>
      </c>
      <c r="H978" s="14">
        <v>2.4950000000000001</v>
      </c>
      <c r="I978" s="14" t="s">
        <v>66</v>
      </c>
      <c r="J978" s="14" t="s">
        <v>66</v>
      </c>
      <c r="K978" s="14" t="s">
        <v>66</v>
      </c>
      <c r="L978" s="14" t="s">
        <v>66</v>
      </c>
      <c r="M978" s="14" t="s">
        <v>66</v>
      </c>
      <c r="N978" s="21" t="s">
        <v>66</v>
      </c>
      <c r="O978" s="14" t="s">
        <v>66</v>
      </c>
      <c r="P978" s="14" t="s">
        <v>66</v>
      </c>
      <c r="Q978" s="14" t="s">
        <v>66</v>
      </c>
      <c r="R978" s="24" t="s">
        <v>66</v>
      </c>
      <c r="S978" s="18">
        <v>2.76</v>
      </c>
      <c r="T978" s="18" t="s">
        <v>66</v>
      </c>
      <c r="U978" s="18" t="s">
        <v>66</v>
      </c>
      <c r="V978" s="18" t="s">
        <v>66</v>
      </c>
      <c r="W978" s="18" t="s">
        <v>66</v>
      </c>
      <c r="X978" s="14" t="s">
        <v>66</v>
      </c>
      <c r="CM978" s="2"/>
    </row>
    <row r="979" spans="1:91" x14ac:dyDescent="0.2">
      <c r="A979" s="2">
        <v>35675</v>
      </c>
      <c r="B979" s="5">
        <f t="shared" si="123"/>
        <v>9</v>
      </c>
      <c r="C979" s="1" t="s">
        <v>49</v>
      </c>
      <c r="D979" s="14">
        <v>1.64</v>
      </c>
      <c r="E979" s="14">
        <v>1.32</v>
      </c>
      <c r="F979" s="21">
        <v>1.5</v>
      </c>
      <c r="G979" s="24">
        <v>2.31</v>
      </c>
      <c r="H979" s="14">
        <v>2.4950000000000001</v>
      </c>
      <c r="I979" s="14">
        <v>2.7</v>
      </c>
      <c r="J979" s="14" t="s">
        <v>66</v>
      </c>
      <c r="K979" s="14">
        <v>1.4850000000000001</v>
      </c>
      <c r="L979" s="14">
        <v>1.5549999999999999</v>
      </c>
      <c r="M979" s="14" t="s">
        <v>66</v>
      </c>
      <c r="N979" s="21">
        <v>1.4450000000000001</v>
      </c>
      <c r="O979" s="14" t="s">
        <v>66</v>
      </c>
      <c r="P979" s="14">
        <v>2.59</v>
      </c>
      <c r="Q979" s="14">
        <v>1.46</v>
      </c>
      <c r="R979" s="24">
        <v>1.46</v>
      </c>
      <c r="S979" s="18">
        <v>2.76</v>
      </c>
      <c r="T979" s="18">
        <v>2.68</v>
      </c>
      <c r="U979" s="18">
        <v>2.5750000000000002</v>
      </c>
      <c r="V979" s="18">
        <v>2.605</v>
      </c>
      <c r="W979" s="18">
        <v>2.5950000000000002</v>
      </c>
      <c r="X979" s="14" t="s">
        <v>66</v>
      </c>
      <c r="CM979" s="2"/>
    </row>
    <row r="980" spans="1:91" x14ac:dyDescent="0.2">
      <c r="A980" s="2">
        <v>35676</v>
      </c>
      <c r="B980" s="5">
        <f t="shared" si="123"/>
        <v>9</v>
      </c>
      <c r="C980" s="1" t="s">
        <v>50</v>
      </c>
      <c r="D980" s="14">
        <v>1.2150000000000001</v>
      </c>
      <c r="E980" s="14" t="s">
        <v>66</v>
      </c>
      <c r="F980" s="21" t="s">
        <v>66</v>
      </c>
      <c r="G980" s="24" t="s">
        <v>10</v>
      </c>
      <c r="H980" s="14" t="s">
        <v>66</v>
      </c>
      <c r="I980" s="14" t="s">
        <v>66</v>
      </c>
      <c r="J980" s="14" t="s">
        <v>66</v>
      </c>
      <c r="K980" s="14" t="s">
        <v>66</v>
      </c>
      <c r="L980" s="14" t="s">
        <v>66</v>
      </c>
      <c r="M980" s="14" t="s">
        <v>66</v>
      </c>
      <c r="N980" s="21" t="s">
        <v>66</v>
      </c>
      <c r="O980" s="14" t="s">
        <v>66</v>
      </c>
      <c r="P980" s="14" t="s">
        <v>66</v>
      </c>
      <c r="Q980" s="14" t="s">
        <v>66</v>
      </c>
      <c r="R980" s="24" t="s">
        <v>66</v>
      </c>
      <c r="S980" s="18">
        <v>2.855</v>
      </c>
      <c r="T980" s="18" t="s">
        <v>66</v>
      </c>
      <c r="U980" s="18" t="s">
        <v>66</v>
      </c>
      <c r="V980" s="18" t="s">
        <v>66</v>
      </c>
      <c r="W980" s="18" t="s">
        <v>66</v>
      </c>
      <c r="X980" s="14" t="s">
        <v>66</v>
      </c>
      <c r="CM980" s="2"/>
    </row>
    <row r="981" spans="1:91" x14ac:dyDescent="0.2">
      <c r="A981" s="2">
        <v>35677</v>
      </c>
      <c r="B981" s="5">
        <f t="shared" si="123"/>
        <v>9</v>
      </c>
      <c r="C981" s="1" t="s">
        <v>51</v>
      </c>
      <c r="D981" s="14">
        <v>1.1850000000000001</v>
      </c>
      <c r="E981" s="14">
        <v>1.1599999999999999</v>
      </c>
      <c r="F981" s="21">
        <v>1.5149999999999999</v>
      </c>
      <c r="G981" s="24">
        <v>2.6549999999999998</v>
      </c>
      <c r="H981" s="14">
        <v>2.7</v>
      </c>
      <c r="I981" s="14">
        <v>2.8450000000000002</v>
      </c>
      <c r="J981" s="14" t="s">
        <v>66</v>
      </c>
      <c r="K981" s="14">
        <v>1.53</v>
      </c>
      <c r="L981" s="14">
        <v>1.5349999999999999</v>
      </c>
      <c r="M981" s="14" t="s">
        <v>66</v>
      </c>
      <c r="N981" s="21">
        <v>1.5149999999999999</v>
      </c>
      <c r="O981" s="14" t="s">
        <v>66</v>
      </c>
      <c r="P981" s="14">
        <v>2.7650000000000001</v>
      </c>
      <c r="Q981" s="14">
        <v>1.39</v>
      </c>
      <c r="R981" s="24">
        <v>1.53</v>
      </c>
      <c r="S981" s="18">
        <v>2.94</v>
      </c>
      <c r="T981" s="18">
        <v>2.7949999999999999</v>
      </c>
      <c r="U981" s="18">
        <v>2.74</v>
      </c>
      <c r="V981" s="18">
        <v>2.7949999999999999</v>
      </c>
      <c r="W981" s="18">
        <v>2.7549999999999999</v>
      </c>
      <c r="X981" s="14" t="s">
        <v>66</v>
      </c>
      <c r="CM981" s="2"/>
    </row>
    <row r="982" spans="1:91" x14ac:dyDescent="0.2">
      <c r="A982" s="2">
        <v>35678</v>
      </c>
      <c r="B982" s="5">
        <f t="shared" si="123"/>
        <v>9</v>
      </c>
      <c r="C982" s="1" t="s">
        <v>45</v>
      </c>
      <c r="D982" s="14">
        <v>1.36</v>
      </c>
      <c r="E982" s="14">
        <v>1.1399999999999999</v>
      </c>
      <c r="F982" s="21">
        <v>1.49</v>
      </c>
      <c r="G982" s="24">
        <v>2.61</v>
      </c>
      <c r="H982" s="14">
        <v>2.66</v>
      </c>
      <c r="I982" s="14">
        <v>2.8</v>
      </c>
      <c r="J982" s="14" t="s">
        <v>66</v>
      </c>
      <c r="K982" s="14">
        <v>1.52</v>
      </c>
      <c r="L982" s="14">
        <v>1.53</v>
      </c>
      <c r="M982" s="14" t="s">
        <v>66</v>
      </c>
      <c r="N982" s="21">
        <v>1.5</v>
      </c>
      <c r="O982" s="14" t="s">
        <v>66</v>
      </c>
      <c r="P982" s="14">
        <v>2.74</v>
      </c>
      <c r="Q982" s="14">
        <v>1.34</v>
      </c>
      <c r="R982" s="24">
        <v>1.51</v>
      </c>
      <c r="S982" s="18">
        <v>2.8050000000000002</v>
      </c>
      <c r="T982" s="18">
        <v>2.77</v>
      </c>
      <c r="U982" s="18">
        <v>2.71</v>
      </c>
      <c r="V982" s="18">
        <v>2.77</v>
      </c>
      <c r="W982" s="18">
        <v>2.73</v>
      </c>
      <c r="X982" s="14" t="s">
        <v>66</v>
      </c>
      <c r="CM982" s="2"/>
    </row>
    <row r="983" spans="1:91" x14ac:dyDescent="0.2">
      <c r="A983" s="2">
        <v>35679</v>
      </c>
      <c r="B983" s="5">
        <f t="shared" si="123"/>
        <v>9</v>
      </c>
      <c r="C983" s="1" t="s">
        <v>46</v>
      </c>
      <c r="D983" s="14">
        <v>1.37</v>
      </c>
      <c r="E983" s="14">
        <v>1.18</v>
      </c>
      <c r="F983" s="21">
        <v>1.57</v>
      </c>
      <c r="G983" s="24">
        <v>2.52</v>
      </c>
      <c r="H983" s="14">
        <v>2.56</v>
      </c>
      <c r="I983" s="14">
        <v>2.6349999999999998</v>
      </c>
      <c r="J983" s="14" t="s">
        <v>66</v>
      </c>
      <c r="K983" s="14">
        <v>1.5349999999999999</v>
      </c>
      <c r="L983" s="14">
        <v>1.605</v>
      </c>
      <c r="M983" s="14" t="s">
        <v>66</v>
      </c>
      <c r="N983" s="21">
        <v>1.58</v>
      </c>
      <c r="O983" s="14" t="s">
        <v>66</v>
      </c>
      <c r="P983" s="14">
        <v>2.5750000000000002</v>
      </c>
      <c r="Q983" s="14">
        <v>1.375</v>
      </c>
      <c r="R983" s="24">
        <v>1.575</v>
      </c>
      <c r="S983" s="18">
        <v>2.71</v>
      </c>
      <c r="T983" s="18">
        <v>2.61</v>
      </c>
      <c r="U983" s="18">
        <v>2.5299999999999998</v>
      </c>
      <c r="V983" s="18">
        <v>2.56</v>
      </c>
      <c r="W983" s="18">
        <v>2.56</v>
      </c>
      <c r="X983" s="14" t="s">
        <v>66</v>
      </c>
      <c r="CM983" s="2"/>
    </row>
    <row r="984" spans="1:91" x14ac:dyDescent="0.2">
      <c r="A984" s="2">
        <v>35680</v>
      </c>
      <c r="B984" s="5">
        <f t="shared" si="123"/>
        <v>9</v>
      </c>
      <c r="C984" s="1" t="s">
        <v>47</v>
      </c>
      <c r="D984" s="14">
        <v>1.37</v>
      </c>
      <c r="E984" s="14">
        <v>1.18</v>
      </c>
      <c r="F984" s="21">
        <v>1.57</v>
      </c>
      <c r="G984" s="24">
        <v>2.52</v>
      </c>
      <c r="H984" s="14">
        <v>2.56</v>
      </c>
      <c r="I984" s="14">
        <v>2.6349999999999998</v>
      </c>
      <c r="J984" s="14" t="s">
        <v>66</v>
      </c>
      <c r="K984" s="14">
        <v>1.5349999999999999</v>
      </c>
      <c r="L984" s="14">
        <v>1.605</v>
      </c>
      <c r="M984" s="14" t="s">
        <v>66</v>
      </c>
      <c r="N984" s="21">
        <v>1.58</v>
      </c>
      <c r="O984" s="14" t="s">
        <v>66</v>
      </c>
      <c r="P984" s="14">
        <v>2.5750000000000002</v>
      </c>
      <c r="Q984" s="14">
        <v>1.375</v>
      </c>
      <c r="R984" s="24">
        <v>1.575</v>
      </c>
      <c r="S984" s="18">
        <v>2.71</v>
      </c>
      <c r="T984" s="18">
        <v>2.61</v>
      </c>
      <c r="U984" s="18">
        <v>2.5299999999999998</v>
      </c>
      <c r="V984" s="18">
        <v>2.56</v>
      </c>
      <c r="W984" s="18">
        <v>2.56</v>
      </c>
      <c r="X984" s="14" t="s">
        <v>66</v>
      </c>
      <c r="CM984" s="2"/>
    </row>
    <row r="985" spans="1:91" x14ac:dyDescent="0.2">
      <c r="A985" s="2">
        <v>35681</v>
      </c>
      <c r="B985" s="5">
        <f t="shared" si="123"/>
        <v>9</v>
      </c>
      <c r="C985" s="1" t="s">
        <v>48</v>
      </c>
      <c r="D985" s="14">
        <v>1.37</v>
      </c>
      <c r="E985" s="14">
        <v>1.22</v>
      </c>
      <c r="F985" s="21">
        <v>1.57</v>
      </c>
      <c r="G985" s="24">
        <v>2.65</v>
      </c>
      <c r="H985" s="14">
        <v>2.65</v>
      </c>
      <c r="I985" s="14">
        <v>2.74</v>
      </c>
      <c r="J985" s="14" t="s">
        <v>66</v>
      </c>
      <c r="K985" s="14">
        <v>1.58</v>
      </c>
      <c r="L985" s="14">
        <v>1.6</v>
      </c>
      <c r="M985" s="14" t="s">
        <v>66</v>
      </c>
      <c r="N985" s="21">
        <v>1.59</v>
      </c>
      <c r="O985" s="14" t="s">
        <v>66</v>
      </c>
      <c r="P985" s="14">
        <v>2.78</v>
      </c>
      <c r="Q985" s="14">
        <v>1.42</v>
      </c>
      <c r="R985" s="24">
        <v>1.59</v>
      </c>
      <c r="S985" s="18">
        <v>2.71</v>
      </c>
      <c r="T985" s="18">
        <v>2.75</v>
      </c>
      <c r="U985" s="18">
        <v>2.66</v>
      </c>
      <c r="V985" s="18">
        <v>2.69</v>
      </c>
      <c r="W985" s="18">
        <v>2.65</v>
      </c>
      <c r="X985" s="14" t="s">
        <v>66</v>
      </c>
      <c r="CM985" s="2"/>
    </row>
    <row r="986" spans="1:91" x14ac:dyDescent="0.2">
      <c r="A986" s="2">
        <v>35682</v>
      </c>
      <c r="B986" s="5">
        <f t="shared" si="123"/>
        <v>9</v>
      </c>
      <c r="C986" s="1" t="s">
        <v>49</v>
      </c>
      <c r="D986" s="14">
        <v>1.5449999999999999</v>
      </c>
      <c r="E986" s="14">
        <v>1.1599999999999999</v>
      </c>
      <c r="F986" s="21">
        <v>1.53</v>
      </c>
      <c r="G986" s="24">
        <v>2.46</v>
      </c>
      <c r="H986" s="14">
        <v>2.52</v>
      </c>
      <c r="I986" s="14">
        <v>2.59</v>
      </c>
      <c r="J986" s="14" t="s">
        <v>66</v>
      </c>
      <c r="K986" s="14">
        <v>1.5</v>
      </c>
      <c r="L986" s="14">
        <v>1.56</v>
      </c>
      <c r="M986" s="14" t="s">
        <v>66</v>
      </c>
      <c r="N986" s="21">
        <v>1.57</v>
      </c>
      <c r="O986" s="14" t="s">
        <v>66</v>
      </c>
      <c r="P986" s="14">
        <v>2.54</v>
      </c>
      <c r="Q986" s="14">
        <v>1.31</v>
      </c>
      <c r="R986" s="24">
        <v>1.55</v>
      </c>
      <c r="S986" s="18">
        <v>2.7050000000000001</v>
      </c>
      <c r="T986" s="18">
        <v>2.5499999999999998</v>
      </c>
      <c r="U986" s="18">
        <v>2.48</v>
      </c>
      <c r="V986" s="18">
        <v>2.5099999999999998</v>
      </c>
      <c r="W986" s="18">
        <v>2.5</v>
      </c>
      <c r="X986" s="14" t="s">
        <v>66</v>
      </c>
      <c r="CM986" s="2"/>
    </row>
    <row r="987" spans="1:91" x14ac:dyDescent="0.2">
      <c r="A987" s="2">
        <v>35683</v>
      </c>
      <c r="B987" s="5">
        <f t="shared" si="123"/>
        <v>9</v>
      </c>
      <c r="C987" s="1" t="s">
        <v>50</v>
      </c>
      <c r="D987" s="14">
        <v>1.65</v>
      </c>
      <c r="E987" s="14">
        <v>1.24</v>
      </c>
      <c r="F987" s="21">
        <v>1.64</v>
      </c>
      <c r="G987" s="24">
        <v>2.64</v>
      </c>
      <c r="H987" s="14">
        <v>2.66</v>
      </c>
      <c r="I987" s="14">
        <v>2.6549999999999998</v>
      </c>
      <c r="J987" s="14" t="s">
        <v>66</v>
      </c>
      <c r="K987" s="14">
        <v>1.61</v>
      </c>
      <c r="L987" s="14">
        <v>1.69</v>
      </c>
      <c r="M987" s="14" t="s">
        <v>66</v>
      </c>
      <c r="N987" s="21">
        <v>1.64</v>
      </c>
      <c r="O987" s="14" t="s">
        <v>66</v>
      </c>
      <c r="P987" s="14">
        <v>2.66</v>
      </c>
      <c r="Q987" s="14">
        <v>1.375</v>
      </c>
      <c r="R987" s="24">
        <v>1.615</v>
      </c>
      <c r="S987" s="18">
        <v>2.855</v>
      </c>
      <c r="T987" s="18">
        <v>2.65</v>
      </c>
      <c r="U987" s="18">
        <v>2.585</v>
      </c>
      <c r="V987" s="18">
        <v>2.625</v>
      </c>
      <c r="W987" s="18">
        <v>2.5950000000000002</v>
      </c>
      <c r="X987" s="14" t="s">
        <v>66</v>
      </c>
      <c r="CM987" s="2"/>
    </row>
    <row r="988" spans="1:91" x14ac:dyDescent="0.2">
      <c r="A988" s="2">
        <v>35684</v>
      </c>
      <c r="B988" s="5">
        <f t="shared" si="123"/>
        <v>9</v>
      </c>
      <c r="C988" s="1" t="s">
        <v>51</v>
      </c>
      <c r="D988" s="14">
        <v>1.68</v>
      </c>
      <c r="E988" s="14">
        <v>1.31</v>
      </c>
      <c r="F988" s="21">
        <v>1.81</v>
      </c>
      <c r="G988" s="24">
        <v>2.74</v>
      </c>
      <c r="H988" s="14">
        <v>2.75</v>
      </c>
      <c r="I988" s="14">
        <v>2.7250000000000001</v>
      </c>
      <c r="J988" s="14" t="s">
        <v>66</v>
      </c>
      <c r="K988" s="14">
        <v>1.845</v>
      </c>
      <c r="L988" s="14">
        <v>1.87</v>
      </c>
      <c r="M988" s="14" t="s">
        <v>66</v>
      </c>
      <c r="N988" s="21">
        <v>1.86</v>
      </c>
      <c r="O988" s="14" t="s">
        <v>66</v>
      </c>
      <c r="P988" s="14">
        <v>2.7650000000000001</v>
      </c>
      <c r="Q988" s="14">
        <v>1.51</v>
      </c>
      <c r="R988" s="24">
        <v>1.8149999999999999</v>
      </c>
      <c r="S988" s="18">
        <v>2.83</v>
      </c>
      <c r="T988" s="18">
        <v>2.73</v>
      </c>
      <c r="U988" s="18">
        <v>2.6949999999999998</v>
      </c>
      <c r="V988" s="18">
        <v>2.72</v>
      </c>
      <c r="W988" s="18">
        <v>2.7050000000000001</v>
      </c>
      <c r="X988" s="14" t="s">
        <v>66</v>
      </c>
      <c r="CM988" s="2"/>
    </row>
    <row r="989" spans="1:91" x14ac:dyDescent="0.2">
      <c r="A989" s="2">
        <v>35685</v>
      </c>
      <c r="B989" s="5">
        <f t="shared" si="123"/>
        <v>9</v>
      </c>
      <c r="C989" s="1" t="s">
        <v>45</v>
      </c>
      <c r="D989" s="14">
        <v>1.27</v>
      </c>
      <c r="E989" s="14">
        <v>1.31</v>
      </c>
      <c r="F989" s="21">
        <v>1.81</v>
      </c>
      <c r="G989" s="24">
        <v>2.74</v>
      </c>
      <c r="H989" s="14">
        <v>2.75</v>
      </c>
      <c r="I989" s="14">
        <v>2.7250000000000001</v>
      </c>
      <c r="J989" s="14" t="s">
        <v>66</v>
      </c>
      <c r="K989" s="14">
        <v>1.845</v>
      </c>
      <c r="L989" s="14">
        <v>1.87</v>
      </c>
      <c r="M989" s="14" t="s">
        <v>66</v>
      </c>
      <c r="N989" s="21">
        <v>1.86</v>
      </c>
      <c r="O989" s="14" t="s">
        <v>66</v>
      </c>
      <c r="P989" s="14">
        <v>2.7650000000000001</v>
      </c>
      <c r="Q989" s="14">
        <v>1.51</v>
      </c>
      <c r="R989" s="24">
        <v>1.8149999999999999</v>
      </c>
      <c r="S989" s="18">
        <v>2.86</v>
      </c>
      <c r="T989" s="18">
        <v>2.73</v>
      </c>
      <c r="U989" s="18">
        <v>2.6949999999999998</v>
      </c>
      <c r="V989" s="18">
        <v>2.72</v>
      </c>
      <c r="W989" s="18">
        <v>2.7050000000000001</v>
      </c>
      <c r="X989" s="14" t="s">
        <v>66</v>
      </c>
      <c r="CM989" s="2"/>
    </row>
    <row r="990" spans="1:91" x14ac:dyDescent="0.2">
      <c r="A990" s="2">
        <v>35686</v>
      </c>
      <c r="B990" s="5">
        <f t="shared" si="123"/>
        <v>9</v>
      </c>
      <c r="C990" s="1" t="s">
        <v>46</v>
      </c>
      <c r="D990" s="14">
        <v>0.86</v>
      </c>
      <c r="E990" s="14">
        <v>1.0449999999999999</v>
      </c>
      <c r="F990" s="21">
        <v>1.84</v>
      </c>
      <c r="G990" s="24">
        <v>2.7349999999999999</v>
      </c>
      <c r="H990" s="14">
        <v>2.77</v>
      </c>
      <c r="I990" s="14">
        <v>2.87</v>
      </c>
      <c r="J990" s="14" t="s">
        <v>66</v>
      </c>
      <c r="K990" s="14">
        <v>1.85</v>
      </c>
      <c r="L990" s="14">
        <v>1.905</v>
      </c>
      <c r="M990" s="14" t="s">
        <v>66</v>
      </c>
      <c r="N990" s="21">
        <v>1.7949999999999999</v>
      </c>
      <c r="O990" s="14" t="s">
        <v>66</v>
      </c>
      <c r="P990" s="14">
        <v>2.84</v>
      </c>
      <c r="Q990" s="14">
        <v>1.47</v>
      </c>
      <c r="R990" s="24">
        <v>1.835</v>
      </c>
      <c r="S990" s="18">
        <v>2.95</v>
      </c>
      <c r="T990" s="18">
        <v>2.85</v>
      </c>
      <c r="U990" s="18">
        <v>2.74</v>
      </c>
      <c r="V990" s="18">
        <v>2.78</v>
      </c>
      <c r="W990" s="18">
        <v>2.76</v>
      </c>
      <c r="X990" s="14" t="s">
        <v>66</v>
      </c>
      <c r="CM990" s="2"/>
    </row>
    <row r="991" spans="1:91" x14ac:dyDescent="0.2">
      <c r="A991" s="2">
        <v>35687</v>
      </c>
      <c r="B991" s="5">
        <f t="shared" si="123"/>
        <v>9</v>
      </c>
      <c r="C991" s="1" t="s">
        <v>47</v>
      </c>
      <c r="D991" s="14">
        <v>0.86</v>
      </c>
      <c r="E991" s="14">
        <v>1.0449999999999999</v>
      </c>
      <c r="F991" s="21">
        <v>1.84</v>
      </c>
      <c r="G991" s="24">
        <v>2.7349999999999999</v>
      </c>
      <c r="H991" s="14">
        <v>2.77</v>
      </c>
      <c r="I991" s="14">
        <v>2.87</v>
      </c>
      <c r="J991" s="14" t="s">
        <v>66</v>
      </c>
      <c r="K991" s="14">
        <v>1.85</v>
      </c>
      <c r="L991" s="14">
        <v>1.905</v>
      </c>
      <c r="M991" s="14" t="s">
        <v>66</v>
      </c>
      <c r="N991" s="21">
        <v>1.7949999999999999</v>
      </c>
      <c r="O991" s="14" t="s">
        <v>66</v>
      </c>
      <c r="P991" s="14">
        <v>2.84</v>
      </c>
      <c r="Q991" s="14">
        <v>1.47</v>
      </c>
      <c r="R991" s="24">
        <v>1.835</v>
      </c>
      <c r="S991" s="18">
        <v>2.95</v>
      </c>
      <c r="T991" s="18">
        <v>2.85</v>
      </c>
      <c r="U991" s="18">
        <v>2.74</v>
      </c>
      <c r="V991" s="18">
        <v>2.78</v>
      </c>
      <c r="W991" s="18">
        <v>2.76</v>
      </c>
      <c r="X991" s="14" t="s">
        <v>66</v>
      </c>
      <c r="CM991" s="2"/>
    </row>
    <row r="992" spans="1:91" x14ac:dyDescent="0.2">
      <c r="A992" s="2">
        <v>35688</v>
      </c>
      <c r="B992" s="5">
        <f t="shared" si="123"/>
        <v>9</v>
      </c>
      <c r="C992" s="1" t="s">
        <v>48</v>
      </c>
      <c r="D992" s="14">
        <v>0.86</v>
      </c>
      <c r="E992" s="14">
        <v>1.2050000000000001</v>
      </c>
      <c r="F992" s="21">
        <v>1.845</v>
      </c>
      <c r="G992" s="24">
        <v>2.7850000000000001</v>
      </c>
      <c r="H992" s="14">
        <v>2.8</v>
      </c>
      <c r="I992" s="14">
        <v>2.7650000000000001</v>
      </c>
      <c r="J992" s="14" t="s">
        <v>66</v>
      </c>
      <c r="K992" s="14">
        <v>1.85</v>
      </c>
      <c r="L992" s="14">
        <v>1.905</v>
      </c>
      <c r="M992" s="14" t="s">
        <v>66</v>
      </c>
      <c r="N992" s="21">
        <v>1.845</v>
      </c>
      <c r="O992" s="14" t="s">
        <v>66</v>
      </c>
      <c r="P992" s="14">
        <v>2.8050000000000002</v>
      </c>
      <c r="Q992" s="14">
        <v>1.51</v>
      </c>
      <c r="R992" s="24">
        <v>1.85</v>
      </c>
      <c r="S992" s="18">
        <v>2.95</v>
      </c>
      <c r="T992" s="18">
        <v>2.7850000000000001</v>
      </c>
      <c r="U992" s="18">
        <v>2.73</v>
      </c>
      <c r="V992" s="18">
        <v>2.75</v>
      </c>
      <c r="W992" s="18">
        <v>2.74</v>
      </c>
      <c r="X992" s="14" t="s">
        <v>66</v>
      </c>
      <c r="CM992" s="2"/>
    </row>
    <row r="993" spans="1:91" x14ac:dyDescent="0.2">
      <c r="A993" s="2">
        <v>35689</v>
      </c>
      <c r="B993" s="5">
        <f t="shared" si="123"/>
        <v>9</v>
      </c>
      <c r="C993" s="1" t="s">
        <v>49</v>
      </c>
      <c r="D993" s="14">
        <v>1.69</v>
      </c>
      <c r="E993" s="14">
        <v>1.0449999999999999</v>
      </c>
      <c r="F993" s="21">
        <v>1.84</v>
      </c>
      <c r="G993" s="24">
        <v>2.7349999999999999</v>
      </c>
      <c r="H993" s="14">
        <v>2.77</v>
      </c>
      <c r="I993" s="14">
        <v>2.87</v>
      </c>
      <c r="J993" s="14" t="s">
        <v>66</v>
      </c>
      <c r="K993" s="14">
        <v>1.85</v>
      </c>
      <c r="L993" s="14">
        <v>1.905</v>
      </c>
      <c r="M993" s="14" t="s">
        <v>66</v>
      </c>
      <c r="N993" s="21">
        <v>1.7949999999999999</v>
      </c>
      <c r="O993" s="14" t="s">
        <v>66</v>
      </c>
      <c r="P993" s="14">
        <v>2.84</v>
      </c>
      <c r="Q993" s="14">
        <v>1.47</v>
      </c>
      <c r="R993" s="24">
        <v>1.835</v>
      </c>
      <c r="S993" s="18">
        <v>2.95</v>
      </c>
      <c r="T993" s="18">
        <v>2.85</v>
      </c>
      <c r="U993" s="18">
        <v>2.74</v>
      </c>
      <c r="V993" s="18">
        <v>2.78</v>
      </c>
      <c r="W993" s="18">
        <v>2.76</v>
      </c>
      <c r="X993" s="14" t="s">
        <v>66</v>
      </c>
      <c r="CM993" s="2"/>
    </row>
    <row r="994" spans="1:91" x14ac:dyDescent="0.2">
      <c r="A994" s="2">
        <v>35690</v>
      </c>
      <c r="B994" s="5">
        <f t="shared" si="123"/>
        <v>9</v>
      </c>
      <c r="C994" s="1" t="s">
        <v>50</v>
      </c>
      <c r="D994" s="14">
        <v>1.7</v>
      </c>
      <c r="E994" s="14">
        <v>1.1599999999999999</v>
      </c>
      <c r="F994" s="21">
        <v>1.845</v>
      </c>
      <c r="G994" s="24">
        <v>2.76</v>
      </c>
      <c r="H994" s="14">
        <v>2.7850000000000001</v>
      </c>
      <c r="I994" s="14">
        <v>2.8650000000000002</v>
      </c>
      <c r="J994" s="14" t="s">
        <v>66</v>
      </c>
      <c r="K994" s="14">
        <v>1.855</v>
      </c>
      <c r="L994" s="14">
        <v>1.925</v>
      </c>
      <c r="M994" s="14" t="s">
        <v>66</v>
      </c>
      <c r="N994" s="21">
        <v>1.84</v>
      </c>
      <c r="O994" s="14" t="s">
        <v>66</v>
      </c>
      <c r="P994" s="14">
        <v>2.855</v>
      </c>
      <c r="Q994" s="14">
        <v>1.58</v>
      </c>
      <c r="R994" s="24">
        <v>1.845</v>
      </c>
      <c r="S994" s="18">
        <v>2.93</v>
      </c>
      <c r="T994" s="18">
        <v>2.86</v>
      </c>
      <c r="U994" s="18">
        <v>2.79</v>
      </c>
      <c r="V994" s="18">
        <v>2.8149999999999999</v>
      </c>
      <c r="W994" s="18">
        <v>2.8050000000000002</v>
      </c>
      <c r="X994" s="14" t="s">
        <v>66</v>
      </c>
      <c r="CM994" s="2"/>
    </row>
    <row r="995" spans="1:91" x14ac:dyDescent="0.2">
      <c r="A995" s="2">
        <v>35691</v>
      </c>
      <c r="B995" s="5">
        <f t="shared" si="123"/>
        <v>9</v>
      </c>
      <c r="C995" s="1" t="s">
        <v>51</v>
      </c>
      <c r="D995" s="14">
        <v>1.56</v>
      </c>
      <c r="E995" s="14">
        <v>1.2450000000000001</v>
      </c>
      <c r="F995" s="21">
        <v>1.9350000000000001</v>
      </c>
      <c r="G995" s="24">
        <v>2.66</v>
      </c>
      <c r="H995" s="14">
        <v>2.69</v>
      </c>
      <c r="I995" s="14">
        <v>2.7450000000000001</v>
      </c>
      <c r="J995" s="14" t="s">
        <v>66</v>
      </c>
      <c r="K995" s="14">
        <v>1.92</v>
      </c>
      <c r="L995" s="14">
        <v>1.99</v>
      </c>
      <c r="M995" s="14" t="s">
        <v>66</v>
      </c>
      <c r="N995" s="21">
        <v>1.86</v>
      </c>
      <c r="O995" s="14" t="s">
        <v>66</v>
      </c>
      <c r="P995" s="14">
        <v>2.76</v>
      </c>
      <c r="Q995" s="14">
        <v>1.5249999999999999</v>
      </c>
      <c r="R995" s="24">
        <v>1.89</v>
      </c>
      <c r="S995" s="18">
        <v>2.88</v>
      </c>
      <c r="T995" s="18">
        <v>2.75</v>
      </c>
      <c r="U995" s="18">
        <v>2.6850000000000001</v>
      </c>
      <c r="V995" s="18">
        <v>2.7050000000000001</v>
      </c>
      <c r="W995" s="18">
        <v>2.69</v>
      </c>
      <c r="X995" s="14" t="s">
        <v>66</v>
      </c>
      <c r="CM995" s="2"/>
    </row>
    <row r="996" spans="1:91" x14ac:dyDescent="0.2">
      <c r="A996" s="2">
        <v>35692</v>
      </c>
      <c r="B996" s="5">
        <f t="shared" si="123"/>
        <v>9</v>
      </c>
      <c r="C996" s="1" t="s">
        <v>45</v>
      </c>
      <c r="D996" s="14">
        <v>1.5149999999999999</v>
      </c>
      <c r="E996" s="14">
        <v>1.2450000000000001</v>
      </c>
      <c r="F996" s="21">
        <v>1.9350000000000001</v>
      </c>
      <c r="G996" s="24">
        <v>2.66</v>
      </c>
      <c r="H996" s="14">
        <v>2.69</v>
      </c>
      <c r="I996" s="14">
        <v>2.7450000000000001</v>
      </c>
      <c r="J996" s="14" t="s">
        <v>66</v>
      </c>
      <c r="K996" s="14">
        <v>1.92</v>
      </c>
      <c r="L996" s="14">
        <v>1.99</v>
      </c>
      <c r="M996" s="14" t="s">
        <v>66</v>
      </c>
      <c r="N996" s="21">
        <v>1.86</v>
      </c>
      <c r="O996" s="14" t="s">
        <v>66</v>
      </c>
      <c r="P996" s="14">
        <v>2.76</v>
      </c>
      <c r="Q996" s="14">
        <v>1.5249999999999999</v>
      </c>
      <c r="R996" s="24">
        <v>1.89</v>
      </c>
      <c r="S996" s="18">
        <v>2.9750000000000001</v>
      </c>
      <c r="T996" s="18">
        <v>2.75</v>
      </c>
      <c r="U996" s="18">
        <v>2.6850000000000001</v>
      </c>
      <c r="V996" s="18">
        <v>2.7050000000000001</v>
      </c>
      <c r="W996" s="18">
        <v>2.69</v>
      </c>
      <c r="X996" s="14" t="s">
        <v>66</v>
      </c>
      <c r="CM996" s="2"/>
    </row>
    <row r="997" spans="1:91" x14ac:dyDescent="0.2">
      <c r="A997" s="2">
        <v>35693</v>
      </c>
      <c r="B997" s="5">
        <f t="shared" si="123"/>
        <v>9</v>
      </c>
      <c r="C997" s="1" t="s">
        <v>46</v>
      </c>
      <c r="D997" s="14">
        <v>1.4450000000000001</v>
      </c>
      <c r="E997" s="14">
        <v>1.2150000000000001</v>
      </c>
      <c r="F997" s="21">
        <v>1.9750000000000001</v>
      </c>
      <c r="G997" s="24">
        <v>2.64</v>
      </c>
      <c r="H997" s="14">
        <v>2.71</v>
      </c>
      <c r="I997" s="14">
        <v>2.93</v>
      </c>
      <c r="J997" s="14" t="s">
        <v>66</v>
      </c>
      <c r="K997" s="14">
        <v>1.9550000000000001</v>
      </c>
      <c r="L997" s="14">
        <v>1.97</v>
      </c>
      <c r="M997" s="14" t="s">
        <v>66</v>
      </c>
      <c r="N997" s="21">
        <v>1.905</v>
      </c>
      <c r="O997" s="14" t="s">
        <v>66</v>
      </c>
      <c r="P997" s="14">
        <v>2.73</v>
      </c>
      <c r="Q997" s="14">
        <v>1.52</v>
      </c>
      <c r="R997" s="24">
        <v>1.9950000000000001</v>
      </c>
      <c r="S997" s="18">
        <v>3.04</v>
      </c>
      <c r="T997" s="18">
        <v>2.83</v>
      </c>
      <c r="U997" s="18">
        <v>2.7250000000000001</v>
      </c>
      <c r="V997" s="18">
        <v>2.77</v>
      </c>
      <c r="W997" s="18">
        <v>2.75</v>
      </c>
      <c r="X997" s="14" t="s">
        <v>66</v>
      </c>
      <c r="CM997" s="2"/>
    </row>
    <row r="998" spans="1:91" x14ac:dyDescent="0.2">
      <c r="A998" s="2">
        <v>35694</v>
      </c>
      <c r="B998" s="5">
        <f t="shared" si="123"/>
        <v>9</v>
      </c>
      <c r="C998" s="1" t="s">
        <v>47</v>
      </c>
      <c r="D998" s="14">
        <v>1.4450000000000001</v>
      </c>
      <c r="E998" s="14">
        <v>1.2150000000000001</v>
      </c>
      <c r="F998" s="21">
        <v>1.9750000000000001</v>
      </c>
      <c r="G998" s="24">
        <v>2.64</v>
      </c>
      <c r="H998" s="14">
        <v>2.71</v>
      </c>
      <c r="I998" s="14">
        <v>2.93</v>
      </c>
      <c r="J998" s="14" t="s">
        <v>66</v>
      </c>
      <c r="K998" s="14">
        <v>1.9550000000000001</v>
      </c>
      <c r="L998" s="14">
        <v>1.97</v>
      </c>
      <c r="M998" s="14" t="s">
        <v>66</v>
      </c>
      <c r="N998" s="21">
        <v>1.905</v>
      </c>
      <c r="O998" s="14" t="s">
        <v>66</v>
      </c>
      <c r="P998" s="14">
        <v>2.73</v>
      </c>
      <c r="Q998" s="14">
        <v>1.52</v>
      </c>
      <c r="R998" s="24">
        <v>1.9950000000000001</v>
      </c>
      <c r="S998" s="18">
        <v>3.04</v>
      </c>
      <c r="T998" s="18">
        <v>2.83</v>
      </c>
      <c r="U998" s="18">
        <v>2.7250000000000001</v>
      </c>
      <c r="V998" s="18">
        <v>2.77</v>
      </c>
      <c r="W998" s="18">
        <v>2.75</v>
      </c>
      <c r="X998" s="14" t="s">
        <v>66</v>
      </c>
      <c r="CM998" s="2"/>
    </row>
    <row r="999" spans="1:91" x14ac:dyDescent="0.2">
      <c r="A999" s="2">
        <v>35695</v>
      </c>
      <c r="B999" s="5">
        <f t="shared" si="123"/>
        <v>9</v>
      </c>
      <c r="C999" s="1" t="s">
        <v>48</v>
      </c>
      <c r="D999" s="14">
        <v>1.4450000000000001</v>
      </c>
      <c r="E999" s="14">
        <v>1.2549999999999999</v>
      </c>
      <c r="F999" s="21">
        <v>1.98</v>
      </c>
      <c r="G999" s="24">
        <v>2.73</v>
      </c>
      <c r="H999" s="14">
        <v>2.77</v>
      </c>
      <c r="I999" s="14">
        <v>2.835</v>
      </c>
      <c r="J999" s="14" t="s">
        <v>66</v>
      </c>
      <c r="K999" s="14">
        <v>1.97</v>
      </c>
      <c r="L999" s="14">
        <v>2.0350000000000001</v>
      </c>
      <c r="M999" s="14" t="s">
        <v>66</v>
      </c>
      <c r="N999" s="21">
        <v>1.85</v>
      </c>
      <c r="O999" s="14" t="s">
        <v>66</v>
      </c>
      <c r="P999" s="14">
        <v>2.8250000000000002</v>
      </c>
      <c r="Q999" s="14">
        <v>1.5249999999999999</v>
      </c>
      <c r="R999" s="24">
        <v>1.92</v>
      </c>
      <c r="S999" s="18">
        <v>3.04</v>
      </c>
      <c r="T999" s="18">
        <v>2.84</v>
      </c>
      <c r="U999" s="18">
        <v>2.71</v>
      </c>
      <c r="V999" s="18">
        <v>2.7749999999999999</v>
      </c>
      <c r="W999" s="18">
        <v>2.74</v>
      </c>
      <c r="X999" s="14" t="s">
        <v>66</v>
      </c>
      <c r="CM999" s="2"/>
    </row>
    <row r="1000" spans="1:91" x14ac:dyDescent="0.2">
      <c r="A1000" s="2">
        <v>35696</v>
      </c>
      <c r="B1000" s="5">
        <f t="shared" si="123"/>
        <v>9</v>
      </c>
      <c r="C1000" s="1" t="s">
        <v>49</v>
      </c>
      <c r="D1000" s="14">
        <v>1.41</v>
      </c>
      <c r="E1000" s="14">
        <v>1.2150000000000001</v>
      </c>
      <c r="F1000" s="21">
        <v>1.9750000000000001</v>
      </c>
      <c r="G1000" s="24">
        <v>2.64</v>
      </c>
      <c r="H1000" s="14">
        <v>2.71</v>
      </c>
      <c r="I1000" s="14">
        <v>2.93</v>
      </c>
      <c r="J1000" s="14" t="s">
        <v>66</v>
      </c>
      <c r="K1000" s="14">
        <v>1.9550000000000001</v>
      </c>
      <c r="L1000" s="14">
        <v>1.97</v>
      </c>
      <c r="M1000" s="14" t="s">
        <v>66</v>
      </c>
      <c r="N1000" s="21">
        <v>1.905</v>
      </c>
      <c r="O1000" s="14" t="s">
        <v>66</v>
      </c>
      <c r="P1000" s="14">
        <v>2.73</v>
      </c>
      <c r="Q1000" s="14">
        <v>1.52</v>
      </c>
      <c r="R1000" s="24">
        <v>1.9950000000000001</v>
      </c>
      <c r="S1000" s="18">
        <v>3.0449999999999999</v>
      </c>
      <c r="T1000" s="18">
        <v>2.83</v>
      </c>
      <c r="U1000" s="18">
        <v>2.7250000000000001</v>
      </c>
      <c r="V1000" s="18">
        <v>2.77</v>
      </c>
      <c r="W1000" s="18">
        <v>2.75</v>
      </c>
      <c r="X1000" s="14" t="s">
        <v>66</v>
      </c>
      <c r="CM1000" s="2"/>
    </row>
    <row r="1001" spans="1:91" x14ac:dyDescent="0.2">
      <c r="A1001" s="2">
        <v>35697</v>
      </c>
      <c r="B1001" s="5">
        <f t="shared" si="123"/>
        <v>9</v>
      </c>
      <c r="C1001" s="1" t="s">
        <v>50</v>
      </c>
      <c r="D1001" s="14">
        <v>1.68</v>
      </c>
      <c r="E1001" s="14">
        <v>1.18</v>
      </c>
      <c r="F1001" s="21">
        <v>1.93</v>
      </c>
      <c r="G1001" s="24">
        <v>2.7349999999999999</v>
      </c>
      <c r="H1001" s="14">
        <v>2.7749999999999999</v>
      </c>
      <c r="I1001" s="14">
        <v>2.93</v>
      </c>
      <c r="J1001" s="14" t="s">
        <v>66</v>
      </c>
      <c r="K1001" s="14">
        <v>1.92</v>
      </c>
      <c r="L1001" s="14">
        <v>1.915</v>
      </c>
      <c r="M1001" s="14" t="s">
        <v>66</v>
      </c>
      <c r="N1001" s="21">
        <v>1.9350000000000001</v>
      </c>
      <c r="O1001" s="14" t="s">
        <v>66</v>
      </c>
      <c r="P1001" s="14">
        <v>2.8450000000000002</v>
      </c>
      <c r="Q1001" s="14">
        <v>1.415</v>
      </c>
      <c r="R1001" s="24">
        <v>1.94</v>
      </c>
      <c r="S1001" s="18">
        <v>3.19</v>
      </c>
      <c r="T1001" s="18">
        <v>2.89</v>
      </c>
      <c r="U1001" s="18">
        <v>2.7549999999999999</v>
      </c>
      <c r="V1001" s="18">
        <v>2.8149999999999999</v>
      </c>
      <c r="W1001" s="18">
        <v>2.79</v>
      </c>
      <c r="X1001" s="14" t="s">
        <v>66</v>
      </c>
      <c r="CM1001" s="2"/>
    </row>
    <row r="1002" spans="1:91" x14ac:dyDescent="0.2">
      <c r="A1002" s="2">
        <v>35698</v>
      </c>
      <c r="B1002" s="5">
        <f t="shared" si="123"/>
        <v>9</v>
      </c>
      <c r="C1002" s="1" t="s">
        <v>51</v>
      </c>
      <c r="D1002" s="14">
        <v>1.6950000000000001</v>
      </c>
      <c r="E1002" s="14">
        <v>1.21</v>
      </c>
      <c r="F1002" s="21">
        <v>1.9350000000000001</v>
      </c>
      <c r="G1002" s="24">
        <v>2.83</v>
      </c>
      <c r="H1002" s="14">
        <v>2.855</v>
      </c>
      <c r="I1002" s="14">
        <v>3.0150000000000001</v>
      </c>
      <c r="J1002" s="14" t="s">
        <v>66</v>
      </c>
      <c r="K1002" s="14">
        <v>1.895</v>
      </c>
      <c r="L1002" s="14">
        <v>1.84</v>
      </c>
      <c r="M1002" s="14" t="s">
        <v>66</v>
      </c>
      <c r="N1002" s="21">
        <v>1.885</v>
      </c>
      <c r="O1002" s="14" t="s">
        <v>66</v>
      </c>
      <c r="P1002" s="14">
        <v>2.915</v>
      </c>
      <c r="Q1002" s="14">
        <v>1.5449999999999999</v>
      </c>
      <c r="R1002" s="24">
        <v>1.915</v>
      </c>
      <c r="S1002" s="18">
        <v>3.125</v>
      </c>
      <c r="T1002" s="18">
        <v>2.96</v>
      </c>
      <c r="U1002" s="18">
        <v>2.88</v>
      </c>
      <c r="V1002" s="18">
        <v>2.9449999999999998</v>
      </c>
      <c r="W1002" s="18">
        <v>2.9</v>
      </c>
      <c r="X1002" s="14" t="s">
        <v>66</v>
      </c>
      <c r="CM1002" s="2"/>
    </row>
    <row r="1003" spans="1:91" x14ac:dyDescent="0.2">
      <c r="A1003" s="2">
        <v>35699</v>
      </c>
      <c r="B1003" s="5">
        <f t="shared" si="123"/>
        <v>9</v>
      </c>
      <c r="C1003" s="1" t="s">
        <v>45</v>
      </c>
      <c r="D1003" s="14">
        <v>1.6850000000000001</v>
      </c>
      <c r="E1003" s="14">
        <v>1.21</v>
      </c>
      <c r="F1003" s="21">
        <v>1.9350000000000001</v>
      </c>
      <c r="G1003" s="24">
        <v>2.83</v>
      </c>
      <c r="H1003" s="14">
        <v>2.855</v>
      </c>
      <c r="I1003" s="14">
        <v>3.0150000000000001</v>
      </c>
      <c r="J1003" s="14" t="s">
        <v>66</v>
      </c>
      <c r="K1003" s="14">
        <v>1.895</v>
      </c>
      <c r="L1003" s="14">
        <v>1.84</v>
      </c>
      <c r="M1003" s="14" t="s">
        <v>66</v>
      </c>
      <c r="N1003" s="21">
        <v>1.885</v>
      </c>
      <c r="O1003" s="14" t="s">
        <v>66</v>
      </c>
      <c r="P1003" s="14">
        <v>2.915</v>
      </c>
      <c r="Q1003" s="14">
        <v>1.5449999999999999</v>
      </c>
      <c r="R1003" s="24">
        <v>1.915</v>
      </c>
      <c r="S1003" s="18">
        <v>3.1349999999999998</v>
      </c>
      <c r="T1003" s="18">
        <v>2.96</v>
      </c>
      <c r="U1003" s="18">
        <v>2.88</v>
      </c>
      <c r="V1003" s="18">
        <v>2.9449999999999998</v>
      </c>
      <c r="W1003" s="18">
        <v>2.9</v>
      </c>
      <c r="X1003" s="14" t="s">
        <v>66</v>
      </c>
      <c r="CM1003" s="2"/>
    </row>
    <row r="1004" spans="1:91" x14ac:dyDescent="0.2">
      <c r="A1004" s="2">
        <v>35700</v>
      </c>
      <c r="B1004" s="5">
        <f t="shared" si="123"/>
        <v>9</v>
      </c>
      <c r="C1004" s="1" t="s">
        <v>46</v>
      </c>
      <c r="D1004" s="14">
        <v>1.73</v>
      </c>
      <c r="E1004" s="14">
        <v>1.33</v>
      </c>
      <c r="F1004" s="21">
        <v>1.905</v>
      </c>
      <c r="G1004" s="24">
        <v>2.86</v>
      </c>
      <c r="H1004" s="14">
        <v>2.9249999999999998</v>
      </c>
      <c r="I1004" s="14">
        <v>3.2650000000000001</v>
      </c>
      <c r="J1004" s="14" t="s">
        <v>66</v>
      </c>
      <c r="K1004" s="14">
        <v>1.895</v>
      </c>
      <c r="L1004" s="14">
        <v>1.7050000000000001</v>
      </c>
      <c r="M1004" s="14" t="s">
        <v>66</v>
      </c>
      <c r="N1004" s="21">
        <v>1.92</v>
      </c>
      <c r="O1004" s="14" t="s">
        <v>66</v>
      </c>
      <c r="P1004" s="14">
        <v>2.9950000000000001</v>
      </c>
      <c r="Q1004" s="14">
        <v>1.5049999999999999</v>
      </c>
      <c r="R1004" s="24">
        <v>1.885</v>
      </c>
      <c r="S1004" s="18">
        <v>3.355</v>
      </c>
      <c r="T1004" s="18">
        <v>3.165</v>
      </c>
      <c r="U1004" s="18">
        <v>3.0950000000000002</v>
      </c>
      <c r="V1004" s="18">
        <v>3.125</v>
      </c>
      <c r="W1004" s="18">
        <v>3.07</v>
      </c>
      <c r="X1004" s="14" t="s">
        <v>66</v>
      </c>
      <c r="CM1004" s="2"/>
    </row>
    <row r="1005" spans="1:91" x14ac:dyDescent="0.2">
      <c r="A1005" s="2">
        <v>35701</v>
      </c>
      <c r="B1005" s="5">
        <f t="shared" si="123"/>
        <v>9</v>
      </c>
      <c r="C1005" s="1" t="s">
        <v>47</v>
      </c>
      <c r="D1005" s="14">
        <v>1.73</v>
      </c>
      <c r="E1005" s="14">
        <v>1.33</v>
      </c>
      <c r="F1005" s="21">
        <v>1.905</v>
      </c>
      <c r="G1005" s="24">
        <v>2.86</v>
      </c>
      <c r="H1005" s="14">
        <v>2.9249999999999998</v>
      </c>
      <c r="I1005" s="14">
        <v>3.2650000000000001</v>
      </c>
      <c r="J1005" s="14" t="s">
        <v>66</v>
      </c>
      <c r="K1005" s="14">
        <v>1.895</v>
      </c>
      <c r="L1005" s="14">
        <v>1.7050000000000001</v>
      </c>
      <c r="M1005" s="14" t="s">
        <v>66</v>
      </c>
      <c r="N1005" s="21">
        <v>1.92</v>
      </c>
      <c r="O1005" s="14" t="s">
        <v>66</v>
      </c>
      <c r="P1005" s="14">
        <v>2.9950000000000001</v>
      </c>
      <c r="Q1005" s="14">
        <v>1.5049999999999999</v>
      </c>
      <c r="R1005" s="24">
        <v>1.885</v>
      </c>
      <c r="S1005" s="18">
        <v>3.355</v>
      </c>
      <c r="T1005" s="18">
        <v>3.165</v>
      </c>
      <c r="U1005" s="18">
        <v>3.0950000000000002</v>
      </c>
      <c r="V1005" s="18">
        <v>3.125</v>
      </c>
      <c r="W1005" s="18">
        <v>3.07</v>
      </c>
      <c r="X1005" s="14" t="s">
        <v>66</v>
      </c>
      <c r="CM1005" s="2"/>
    </row>
    <row r="1006" spans="1:91" x14ac:dyDescent="0.2">
      <c r="A1006" s="2">
        <v>35702</v>
      </c>
      <c r="B1006" s="5">
        <f t="shared" si="123"/>
        <v>9</v>
      </c>
      <c r="C1006" s="1" t="s">
        <v>48</v>
      </c>
      <c r="D1006" s="14">
        <v>1.73</v>
      </c>
      <c r="E1006" s="14">
        <v>1.24</v>
      </c>
      <c r="F1006" s="21">
        <v>1.9</v>
      </c>
      <c r="G1006" s="24">
        <v>2.8450000000000002</v>
      </c>
      <c r="H1006" s="14">
        <v>2.87</v>
      </c>
      <c r="I1006" s="14">
        <v>3.0449999999999999</v>
      </c>
      <c r="J1006" s="14" t="s">
        <v>66</v>
      </c>
      <c r="K1006" s="14">
        <v>1.89</v>
      </c>
      <c r="L1006" s="14">
        <v>1.75</v>
      </c>
      <c r="M1006" s="14" t="s">
        <v>66</v>
      </c>
      <c r="N1006" s="21">
        <v>1.895</v>
      </c>
      <c r="O1006" s="14" t="s">
        <v>66</v>
      </c>
      <c r="P1006" s="14">
        <v>2.93</v>
      </c>
      <c r="Q1006" s="14">
        <v>1.5449999999999999</v>
      </c>
      <c r="R1006" s="24">
        <v>1.875</v>
      </c>
      <c r="S1006" s="18">
        <v>3.355</v>
      </c>
      <c r="T1006" s="18">
        <v>2.9950000000000001</v>
      </c>
      <c r="U1006" s="18">
        <v>2.915</v>
      </c>
      <c r="V1006" s="18">
        <v>2.9550000000000001</v>
      </c>
      <c r="W1006" s="18">
        <v>2.93</v>
      </c>
      <c r="X1006" s="14" t="s">
        <v>66</v>
      </c>
      <c r="CM1006" s="2"/>
    </row>
    <row r="1007" spans="1:91" x14ac:dyDescent="0.2">
      <c r="A1007" s="2">
        <v>35703</v>
      </c>
      <c r="B1007" s="5">
        <f t="shared" si="123"/>
        <v>9</v>
      </c>
      <c r="C1007" s="1" t="s">
        <v>49</v>
      </c>
      <c r="D1007" s="14">
        <v>1.61</v>
      </c>
      <c r="E1007" s="14">
        <v>1.33</v>
      </c>
      <c r="F1007" s="21">
        <v>1.905</v>
      </c>
      <c r="G1007" s="24">
        <v>2.86</v>
      </c>
      <c r="H1007" s="14">
        <v>2.9249999999999998</v>
      </c>
      <c r="I1007" s="14">
        <v>3.2650000000000001</v>
      </c>
      <c r="J1007" s="14" t="s">
        <v>66</v>
      </c>
      <c r="K1007" s="14">
        <v>1.895</v>
      </c>
      <c r="L1007" s="14">
        <v>1.7050000000000001</v>
      </c>
      <c r="M1007" s="14" t="s">
        <v>66</v>
      </c>
      <c r="N1007" s="21">
        <v>1.92</v>
      </c>
      <c r="O1007" s="14" t="s">
        <v>66</v>
      </c>
      <c r="P1007" s="14">
        <v>2.9950000000000001</v>
      </c>
      <c r="Q1007" s="14">
        <v>1.5049999999999999</v>
      </c>
      <c r="R1007" s="24">
        <v>1.885</v>
      </c>
      <c r="S1007" s="18">
        <v>3.11</v>
      </c>
      <c r="T1007" s="18">
        <v>3.165</v>
      </c>
      <c r="U1007" s="18">
        <v>3.0950000000000002</v>
      </c>
      <c r="V1007" s="18">
        <v>3.125</v>
      </c>
      <c r="W1007" s="18">
        <v>3.07</v>
      </c>
      <c r="X1007" s="14" t="s">
        <v>66</v>
      </c>
      <c r="CM1007" s="2"/>
    </row>
    <row r="1008" spans="1:91" x14ac:dyDescent="0.2">
      <c r="A1008" s="2">
        <v>35704</v>
      </c>
      <c r="B1008" s="5">
        <f t="shared" si="123"/>
        <v>10</v>
      </c>
      <c r="C1008" s="1" t="s">
        <v>50</v>
      </c>
      <c r="D1008" s="14">
        <v>1.365</v>
      </c>
      <c r="E1008" s="14">
        <v>1.3</v>
      </c>
      <c r="F1008" s="21">
        <v>2.06</v>
      </c>
      <c r="G1008" s="24">
        <v>2.8149999999999999</v>
      </c>
      <c r="H1008" s="14">
        <v>2.8650000000000002</v>
      </c>
      <c r="I1008" s="14">
        <v>2.9449999999999998</v>
      </c>
      <c r="J1008" s="14" t="s">
        <v>66</v>
      </c>
      <c r="K1008" s="14">
        <v>2.0550000000000002</v>
      </c>
      <c r="L1008" s="14">
        <v>1.9850000000000001</v>
      </c>
      <c r="M1008" s="14" t="s">
        <v>66</v>
      </c>
      <c r="N1008" s="21">
        <v>1.9850000000000001</v>
      </c>
      <c r="O1008" s="14" t="s">
        <v>66</v>
      </c>
      <c r="P1008" s="14">
        <v>2.915</v>
      </c>
      <c r="Q1008" s="14">
        <v>1.44</v>
      </c>
      <c r="R1008" s="24">
        <v>2.0449999999999999</v>
      </c>
      <c r="S1008" s="18">
        <v>3.1349999999999998</v>
      </c>
      <c r="T1008" s="18">
        <v>2.9449999999999998</v>
      </c>
      <c r="U1008" s="18">
        <v>2.89</v>
      </c>
      <c r="V1008" s="18">
        <v>2.9550000000000001</v>
      </c>
      <c r="W1008" s="18">
        <v>2.85</v>
      </c>
      <c r="X1008" s="14" t="s">
        <v>66</v>
      </c>
      <c r="CM1008" s="2"/>
    </row>
    <row r="1009" spans="1:91" x14ac:dyDescent="0.2">
      <c r="A1009" s="2">
        <v>35705</v>
      </c>
      <c r="B1009" s="5">
        <f t="shared" si="123"/>
        <v>10</v>
      </c>
      <c r="C1009" s="1" t="s">
        <v>51</v>
      </c>
      <c r="D1009" s="14">
        <v>1.415</v>
      </c>
      <c r="E1009" s="14">
        <v>1.28</v>
      </c>
      <c r="F1009" s="21">
        <v>2.0049999999999999</v>
      </c>
      <c r="G1009" s="24">
        <v>2.9649999999999999</v>
      </c>
      <c r="H1009" s="14">
        <v>3.0049999999999999</v>
      </c>
      <c r="I1009" s="14">
        <v>3.1</v>
      </c>
      <c r="J1009" s="14" t="s">
        <v>66</v>
      </c>
      <c r="K1009" s="14">
        <v>2.0249999999999999</v>
      </c>
      <c r="L1009" s="14">
        <v>1.9650000000000001</v>
      </c>
      <c r="M1009" s="14" t="s">
        <v>66</v>
      </c>
      <c r="N1009" s="21">
        <v>1.98</v>
      </c>
      <c r="O1009" s="14" t="s">
        <v>66</v>
      </c>
      <c r="P1009" s="14">
        <v>3.0649999999999999</v>
      </c>
      <c r="Q1009" s="14">
        <v>1.395</v>
      </c>
      <c r="R1009" s="24">
        <v>2.0299999999999998</v>
      </c>
      <c r="S1009" s="18">
        <v>3.2050000000000001</v>
      </c>
      <c r="T1009" s="18">
        <v>3.12</v>
      </c>
      <c r="U1009" s="18">
        <v>3.0350000000000001</v>
      </c>
      <c r="V1009" s="18">
        <v>3.09</v>
      </c>
      <c r="W1009" s="18">
        <v>3.0249999999999999</v>
      </c>
      <c r="X1009" s="14" t="s">
        <v>66</v>
      </c>
      <c r="CM1009" s="2"/>
    </row>
    <row r="1010" spans="1:91" x14ac:dyDescent="0.2">
      <c r="A1010" s="2">
        <v>35706</v>
      </c>
      <c r="B1010" s="5">
        <f t="shared" si="123"/>
        <v>10</v>
      </c>
      <c r="C1010" s="1" t="s">
        <v>45</v>
      </c>
      <c r="D1010" s="14">
        <v>0.88</v>
      </c>
      <c r="E1010" s="14">
        <v>1.2749999999999999</v>
      </c>
      <c r="F1010" s="21">
        <v>2.0550000000000002</v>
      </c>
      <c r="G1010" s="24">
        <v>2.9049999999999998</v>
      </c>
      <c r="H1010" s="14">
        <v>2.9449999999999998</v>
      </c>
      <c r="I1010" s="14">
        <v>2.9750000000000001</v>
      </c>
      <c r="J1010" s="14" t="s">
        <v>66</v>
      </c>
      <c r="K1010" s="14">
        <v>2.1150000000000002</v>
      </c>
      <c r="L1010" s="14">
        <v>2.145</v>
      </c>
      <c r="M1010" s="14" t="s">
        <v>66</v>
      </c>
      <c r="N1010" s="21">
        <v>1.98</v>
      </c>
      <c r="O1010" s="14" t="s">
        <v>66</v>
      </c>
      <c r="P1010" s="14">
        <v>2.9550000000000001</v>
      </c>
      <c r="Q1010" s="14">
        <v>1.645</v>
      </c>
      <c r="R1010" s="24">
        <v>2.0499999999999998</v>
      </c>
      <c r="S1010" s="18">
        <v>3.0649999999999999</v>
      </c>
      <c r="T1010" s="18">
        <v>2.97</v>
      </c>
      <c r="U1010" s="18">
        <v>2.9049999999999998</v>
      </c>
      <c r="V1010" s="18">
        <v>3</v>
      </c>
      <c r="W1010" s="18">
        <v>2.9049999999999998</v>
      </c>
      <c r="X1010" s="14" t="s">
        <v>66</v>
      </c>
      <c r="CM1010" s="2"/>
    </row>
    <row r="1011" spans="1:91" x14ac:dyDescent="0.2">
      <c r="A1011" s="2">
        <v>35707</v>
      </c>
      <c r="B1011" s="5">
        <f t="shared" si="123"/>
        <v>10</v>
      </c>
      <c r="C1011" s="1" t="s">
        <v>46</v>
      </c>
      <c r="D1011" s="14">
        <v>0.61499999999999999</v>
      </c>
      <c r="E1011" s="14">
        <v>1.2649999999999999</v>
      </c>
      <c r="F1011" s="21">
        <v>2.0550000000000002</v>
      </c>
      <c r="G1011" s="24">
        <v>2.7749999999999999</v>
      </c>
      <c r="H1011" s="14">
        <v>2.82</v>
      </c>
      <c r="I1011" s="14">
        <v>2.895</v>
      </c>
      <c r="J1011" s="14" t="s">
        <v>66</v>
      </c>
      <c r="K1011" s="14">
        <v>2.1</v>
      </c>
      <c r="L1011" s="14">
        <v>2.11</v>
      </c>
      <c r="M1011" s="14" t="s">
        <v>66</v>
      </c>
      <c r="N1011" s="21">
        <v>1.98</v>
      </c>
      <c r="O1011" s="14" t="s">
        <v>66</v>
      </c>
      <c r="P1011" s="14">
        <v>2.88</v>
      </c>
      <c r="Q1011" s="14">
        <v>1.61</v>
      </c>
      <c r="R1011" s="24">
        <v>2.0499999999999998</v>
      </c>
      <c r="S1011" s="18">
        <v>2.99</v>
      </c>
      <c r="T1011" s="18">
        <v>2.915</v>
      </c>
      <c r="U1011" s="18">
        <v>2.8</v>
      </c>
      <c r="V1011" s="18">
        <v>2.855</v>
      </c>
      <c r="W1011" s="18">
        <v>2.8050000000000002</v>
      </c>
      <c r="X1011" s="14" t="s">
        <v>66</v>
      </c>
      <c r="CM1011" s="2"/>
    </row>
    <row r="1012" spans="1:91" x14ac:dyDescent="0.2">
      <c r="A1012" s="2">
        <v>35708</v>
      </c>
      <c r="B1012" s="5">
        <f t="shared" si="123"/>
        <v>10</v>
      </c>
      <c r="C1012" s="1" t="s">
        <v>47</v>
      </c>
      <c r="D1012" s="14">
        <v>0.61499999999999999</v>
      </c>
      <c r="E1012" s="14">
        <v>1.2649999999999999</v>
      </c>
      <c r="F1012" s="21">
        <v>2.0550000000000002</v>
      </c>
      <c r="G1012" s="24">
        <v>2.7749999999999999</v>
      </c>
      <c r="H1012" s="14">
        <v>2.82</v>
      </c>
      <c r="I1012" s="14">
        <v>2.895</v>
      </c>
      <c r="J1012" s="14" t="s">
        <v>66</v>
      </c>
      <c r="K1012" s="14">
        <v>2.1</v>
      </c>
      <c r="L1012" s="14">
        <v>2.11</v>
      </c>
      <c r="M1012" s="14" t="s">
        <v>66</v>
      </c>
      <c r="N1012" s="21">
        <v>1.98</v>
      </c>
      <c r="O1012" s="14" t="s">
        <v>66</v>
      </c>
      <c r="P1012" s="14">
        <v>2.88</v>
      </c>
      <c r="Q1012" s="14">
        <v>1.61</v>
      </c>
      <c r="R1012" s="24">
        <v>2.0499999999999998</v>
      </c>
      <c r="S1012" s="18">
        <v>2.99</v>
      </c>
      <c r="T1012" s="18">
        <v>2.915</v>
      </c>
      <c r="U1012" s="18">
        <v>2.8</v>
      </c>
      <c r="V1012" s="18">
        <v>2.855</v>
      </c>
      <c r="W1012" s="18">
        <v>2.8050000000000002</v>
      </c>
      <c r="X1012" s="14" t="s">
        <v>66</v>
      </c>
      <c r="CM1012" s="2"/>
    </row>
    <row r="1013" spans="1:91" x14ac:dyDescent="0.2">
      <c r="A1013" s="2">
        <v>35709</v>
      </c>
      <c r="B1013" s="5">
        <f t="shared" si="123"/>
        <v>10</v>
      </c>
      <c r="C1013" s="1" t="s">
        <v>48</v>
      </c>
      <c r="D1013" s="14">
        <v>0.61499999999999999</v>
      </c>
      <c r="E1013" s="14">
        <v>1.2649999999999999</v>
      </c>
      <c r="F1013" s="21">
        <v>2.0550000000000002</v>
      </c>
      <c r="G1013" s="24">
        <v>2.7749999999999999</v>
      </c>
      <c r="H1013" s="14">
        <v>2.82</v>
      </c>
      <c r="I1013" s="14">
        <v>2.895</v>
      </c>
      <c r="J1013" s="14" t="s">
        <v>66</v>
      </c>
      <c r="K1013" s="14">
        <v>2.1</v>
      </c>
      <c r="L1013" s="14">
        <v>2.11</v>
      </c>
      <c r="M1013" s="14" t="s">
        <v>66</v>
      </c>
      <c r="N1013" s="21">
        <v>1.98</v>
      </c>
      <c r="O1013" s="14" t="s">
        <v>66</v>
      </c>
      <c r="P1013" s="14">
        <v>2.88</v>
      </c>
      <c r="Q1013" s="14">
        <v>1.61</v>
      </c>
      <c r="R1013" s="24">
        <v>2.0499999999999998</v>
      </c>
      <c r="S1013" s="18">
        <v>2.99</v>
      </c>
      <c r="T1013" s="18">
        <v>2.915</v>
      </c>
      <c r="U1013" s="18">
        <v>2.8</v>
      </c>
      <c r="V1013" s="18">
        <v>2.855</v>
      </c>
      <c r="W1013" s="18">
        <v>2.8050000000000002</v>
      </c>
      <c r="X1013" s="14" t="s">
        <v>66</v>
      </c>
      <c r="CM1013" s="2"/>
    </row>
    <row r="1014" spans="1:91" x14ac:dyDescent="0.2">
      <c r="A1014" s="2">
        <v>35710</v>
      </c>
      <c r="B1014" s="5">
        <f t="shared" si="123"/>
        <v>10</v>
      </c>
      <c r="C1014" s="1" t="s">
        <v>49</v>
      </c>
      <c r="D1014" s="14">
        <v>1.64</v>
      </c>
      <c r="E1014" s="14">
        <v>1.31</v>
      </c>
      <c r="F1014" s="21">
        <v>2.0350000000000001</v>
      </c>
      <c r="G1014" s="24">
        <v>2.835</v>
      </c>
      <c r="H1014" s="14">
        <v>2.89</v>
      </c>
      <c r="I1014" s="14">
        <v>2.9849999999999999</v>
      </c>
      <c r="J1014" s="14" t="s">
        <v>66</v>
      </c>
      <c r="K1014" s="14">
        <v>2.06</v>
      </c>
      <c r="L1014" s="14">
        <v>2.0550000000000002</v>
      </c>
      <c r="M1014" s="14" t="s">
        <v>66</v>
      </c>
      <c r="N1014" s="21">
        <v>1.98</v>
      </c>
      <c r="O1014" s="14" t="s">
        <v>66</v>
      </c>
      <c r="P1014" s="14">
        <v>2.95</v>
      </c>
      <c r="Q1014" s="14">
        <v>1.52</v>
      </c>
      <c r="R1014" s="24">
        <v>2.0499999999999998</v>
      </c>
      <c r="S1014" s="18">
        <v>3.125</v>
      </c>
      <c r="T1014" s="18">
        <v>2.99</v>
      </c>
      <c r="U1014" s="18">
        <v>2.895</v>
      </c>
      <c r="V1014" s="18">
        <v>2.9449999999999998</v>
      </c>
      <c r="W1014" s="18">
        <v>2.8849999999999998</v>
      </c>
      <c r="X1014" s="14" t="s">
        <v>66</v>
      </c>
      <c r="CM1014" s="2"/>
    </row>
    <row r="1015" spans="1:91" x14ac:dyDescent="0.2">
      <c r="A1015" s="2">
        <v>35711</v>
      </c>
      <c r="B1015" s="5">
        <f t="shared" si="123"/>
        <v>10</v>
      </c>
      <c r="C1015" s="1" t="s">
        <v>50</v>
      </c>
      <c r="D1015" s="14">
        <v>1.585</v>
      </c>
      <c r="E1015" s="14">
        <v>1.34</v>
      </c>
      <c r="F1015" s="21">
        <v>1.95</v>
      </c>
      <c r="G1015" s="24">
        <v>2.75</v>
      </c>
      <c r="H1015" s="14">
        <v>2.7850000000000001</v>
      </c>
      <c r="I1015" s="14">
        <v>2.83</v>
      </c>
      <c r="J1015" s="14" t="s">
        <v>66</v>
      </c>
      <c r="K1015" s="14">
        <v>2.0099999999999998</v>
      </c>
      <c r="L1015" s="14">
        <v>1.97</v>
      </c>
      <c r="M1015" s="14" t="s">
        <v>66</v>
      </c>
      <c r="N1015" s="21">
        <v>1.9350000000000001</v>
      </c>
      <c r="O1015" s="14" t="s">
        <v>66</v>
      </c>
      <c r="P1015" s="14">
        <v>2.79</v>
      </c>
      <c r="Q1015" s="14">
        <v>1.5</v>
      </c>
      <c r="R1015" s="24">
        <v>1.98</v>
      </c>
      <c r="S1015" s="18">
        <v>2.89</v>
      </c>
      <c r="T1015" s="18">
        <v>2.81</v>
      </c>
      <c r="U1015" s="18">
        <v>2.7149999999999999</v>
      </c>
      <c r="V1015" s="18">
        <v>2.76</v>
      </c>
      <c r="W1015" s="18">
        <v>2.7149999999999999</v>
      </c>
      <c r="X1015" s="14" t="s">
        <v>66</v>
      </c>
      <c r="CM1015" s="2"/>
    </row>
    <row r="1016" spans="1:91" x14ac:dyDescent="0.2">
      <c r="A1016" s="2">
        <v>35712</v>
      </c>
      <c r="B1016" s="5">
        <f t="shared" si="123"/>
        <v>10</v>
      </c>
      <c r="C1016" s="1" t="s">
        <v>51</v>
      </c>
      <c r="D1016" s="14">
        <v>1.73</v>
      </c>
      <c r="E1016" s="14">
        <v>1.38</v>
      </c>
      <c r="F1016" s="21">
        <v>1.82</v>
      </c>
      <c r="G1016" s="24">
        <v>2.665</v>
      </c>
      <c r="H1016" s="14">
        <v>2.7</v>
      </c>
      <c r="I1016" s="14">
        <v>2.7850000000000001</v>
      </c>
      <c r="J1016" s="14" t="s">
        <v>66</v>
      </c>
      <c r="K1016" s="14">
        <v>1.865</v>
      </c>
      <c r="L1016" s="14">
        <v>1.84</v>
      </c>
      <c r="M1016" s="14" t="s">
        <v>66</v>
      </c>
      <c r="N1016" s="21">
        <v>1.915</v>
      </c>
      <c r="O1016" s="14" t="s">
        <v>66</v>
      </c>
      <c r="P1016" s="14">
        <v>2.73</v>
      </c>
      <c r="Q1016" s="14">
        <v>1.5649999999999999</v>
      </c>
      <c r="R1016" s="24">
        <v>1.85</v>
      </c>
      <c r="S1016" s="18">
        <v>2.875</v>
      </c>
      <c r="T1016" s="18">
        <v>2.77</v>
      </c>
      <c r="U1016" s="18">
        <v>2.7</v>
      </c>
      <c r="V1016" s="18">
        <v>2.7349999999999999</v>
      </c>
      <c r="W1016" s="18">
        <v>2.7050000000000001</v>
      </c>
      <c r="X1016" s="14" t="s">
        <v>66</v>
      </c>
      <c r="CM1016" s="2"/>
    </row>
    <row r="1017" spans="1:91" x14ac:dyDescent="0.2">
      <c r="A1017" s="2">
        <v>35713</v>
      </c>
      <c r="B1017" s="5">
        <f t="shared" si="123"/>
        <v>10</v>
      </c>
      <c r="C1017" s="1" t="s">
        <v>45</v>
      </c>
      <c r="D1017" s="14">
        <v>1.9</v>
      </c>
      <c r="E1017" s="14">
        <v>1.56</v>
      </c>
      <c r="F1017" s="21">
        <v>1.81</v>
      </c>
      <c r="G1017" s="24">
        <v>2.585</v>
      </c>
      <c r="H1017" s="14">
        <v>2.6549999999999998</v>
      </c>
      <c r="I1017" s="14">
        <v>2.7850000000000001</v>
      </c>
      <c r="J1017" s="14" t="s">
        <v>66</v>
      </c>
      <c r="K1017" s="14">
        <v>1.835</v>
      </c>
      <c r="L1017" s="14">
        <v>1.8149999999999999</v>
      </c>
      <c r="M1017" s="14" t="s">
        <v>66</v>
      </c>
      <c r="N1017" s="21">
        <v>1.82</v>
      </c>
      <c r="O1017" s="14" t="s">
        <v>66</v>
      </c>
      <c r="P1017" s="14">
        <v>2.72</v>
      </c>
      <c r="Q1017" s="14">
        <v>1.655</v>
      </c>
      <c r="R1017" s="24">
        <v>1.875</v>
      </c>
      <c r="S1017" s="18">
        <v>2.89</v>
      </c>
      <c r="T1017" s="18">
        <v>2.79</v>
      </c>
      <c r="U1017" s="18">
        <v>2.71</v>
      </c>
      <c r="V1017" s="18">
        <v>2.7450000000000001</v>
      </c>
      <c r="W1017" s="18">
        <v>2.7050000000000001</v>
      </c>
      <c r="X1017" s="14" t="s">
        <v>66</v>
      </c>
      <c r="CM1017" s="2"/>
    </row>
    <row r="1018" spans="1:91" x14ac:dyDescent="0.2">
      <c r="A1018" s="2">
        <v>35714</v>
      </c>
      <c r="B1018" s="5">
        <f t="shared" si="123"/>
        <v>10</v>
      </c>
      <c r="C1018" s="1" t="s">
        <v>46</v>
      </c>
      <c r="D1018" s="14">
        <v>1.78</v>
      </c>
      <c r="E1018" s="14">
        <v>1.48</v>
      </c>
      <c r="F1018" s="21">
        <v>1.825</v>
      </c>
      <c r="G1018" s="24">
        <v>2.4</v>
      </c>
      <c r="H1018" s="14">
        <v>2.5649999999999999</v>
      </c>
      <c r="I1018" s="14">
        <v>2.7549999999999999</v>
      </c>
      <c r="J1018" s="14" t="s">
        <v>66</v>
      </c>
      <c r="K1018" s="14">
        <v>1.835</v>
      </c>
      <c r="L1018" s="14">
        <v>1.7949999999999999</v>
      </c>
      <c r="M1018" s="14" t="s">
        <v>66</v>
      </c>
      <c r="N1018" s="21">
        <v>1.835</v>
      </c>
      <c r="O1018" s="14" t="s">
        <v>66</v>
      </c>
      <c r="P1018" s="14">
        <v>2.645</v>
      </c>
      <c r="Q1018" s="14">
        <v>1.595</v>
      </c>
      <c r="R1018" s="24">
        <v>1.825</v>
      </c>
      <c r="S1018" s="18">
        <v>2.87</v>
      </c>
      <c r="T1018" s="18">
        <v>2.7650000000000001</v>
      </c>
      <c r="U1018" s="18">
        <v>2.66</v>
      </c>
      <c r="V1018" s="18">
        <v>2.7450000000000001</v>
      </c>
      <c r="W1018" s="18">
        <v>2.67</v>
      </c>
      <c r="X1018" s="14" t="s">
        <v>66</v>
      </c>
      <c r="CM1018" s="2"/>
    </row>
    <row r="1019" spans="1:91" x14ac:dyDescent="0.2">
      <c r="A1019" s="2">
        <v>35715</v>
      </c>
      <c r="B1019" s="5">
        <f t="shared" si="123"/>
        <v>10</v>
      </c>
      <c r="C1019" s="1" t="s">
        <v>47</v>
      </c>
      <c r="D1019" s="14">
        <v>1.78</v>
      </c>
      <c r="E1019" s="14">
        <v>1.48</v>
      </c>
      <c r="F1019" s="21">
        <v>1.825</v>
      </c>
      <c r="G1019" s="24">
        <v>2.4</v>
      </c>
      <c r="H1019" s="14">
        <v>2.5649999999999999</v>
      </c>
      <c r="I1019" s="14">
        <v>2.7549999999999999</v>
      </c>
      <c r="J1019" s="14" t="s">
        <v>66</v>
      </c>
      <c r="K1019" s="14">
        <v>1.835</v>
      </c>
      <c r="L1019" s="14">
        <v>1.7949999999999999</v>
      </c>
      <c r="M1019" s="14" t="s">
        <v>66</v>
      </c>
      <c r="N1019" s="21">
        <v>1.835</v>
      </c>
      <c r="O1019" s="14" t="s">
        <v>66</v>
      </c>
      <c r="P1019" s="14">
        <v>2.645</v>
      </c>
      <c r="Q1019" s="14">
        <v>1.595</v>
      </c>
      <c r="R1019" s="24">
        <v>1.825</v>
      </c>
      <c r="S1019" s="18">
        <v>2.87</v>
      </c>
      <c r="T1019" s="18">
        <v>2.7650000000000001</v>
      </c>
      <c r="U1019" s="18">
        <v>2.66</v>
      </c>
      <c r="V1019" s="18">
        <v>2.7450000000000001</v>
      </c>
      <c r="W1019" s="18">
        <v>2.67</v>
      </c>
      <c r="X1019" s="14" t="s">
        <v>66</v>
      </c>
      <c r="CM1019" s="2"/>
    </row>
    <row r="1020" spans="1:91" x14ac:dyDescent="0.2">
      <c r="A1020" s="2">
        <v>35716</v>
      </c>
      <c r="B1020" s="5">
        <f t="shared" si="123"/>
        <v>10</v>
      </c>
      <c r="C1020" s="1" t="s">
        <v>48</v>
      </c>
      <c r="D1020" s="14">
        <v>1.78</v>
      </c>
      <c r="E1020" s="14">
        <v>1.48</v>
      </c>
      <c r="F1020" s="21">
        <v>1.825</v>
      </c>
      <c r="G1020" s="24">
        <v>2.4</v>
      </c>
      <c r="H1020" s="14">
        <v>2.5649999999999999</v>
      </c>
      <c r="I1020" s="14">
        <v>2.7549999999999999</v>
      </c>
      <c r="J1020" s="14" t="s">
        <v>66</v>
      </c>
      <c r="K1020" s="14">
        <v>1.835</v>
      </c>
      <c r="L1020" s="14">
        <v>1.7949999999999999</v>
      </c>
      <c r="M1020" s="14" t="s">
        <v>66</v>
      </c>
      <c r="N1020" s="21">
        <v>1.835</v>
      </c>
      <c r="O1020" s="14" t="s">
        <v>66</v>
      </c>
      <c r="P1020" s="14">
        <v>2.645</v>
      </c>
      <c r="Q1020" s="14">
        <v>1.595</v>
      </c>
      <c r="R1020" s="24">
        <v>1.825</v>
      </c>
      <c r="S1020" s="18">
        <v>2.87</v>
      </c>
      <c r="T1020" s="18">
        <v>2.7650000000000001</v>
      </c>
      <c r="U1020" s="18">
        <v>2.66</v>
      </c>
      <c r="V1020" s="18">
        <v>2.7450000000000001</v>
      </c>
      <c r="W1020" s="18">
        <v>2.67</v>
      </c>
      <c r="X1020" s="14" t="s">
        <v>66</v>
      </c>
      <c r="CM1020" s="2"/>
    </row>
    <row r="1021" spans="1:91" x14ac:dyDescent="0.2">
      <c r="A1021" s="2">
        <v>35717</v>
      </c>
      <c r="B1021" s="5">
        <f t="shared" si="123"/>
        <v>10</v>
      </c>
      <c r="C1021" s="1" t="s">
        <v>49</v>
      </c>
      <c r="D1021" s="14">
        <v>1.8149999999999999</v>
      </c>
      <c r="E1021" s="14">
        <v>1.5</v>
      </c>
      <c r="F1021" s="21">
        <v>1.835</v>
      </c>
      <c r="G1021" s="24">
        <v>2.6349999999999998</v>
      </c>
      <c r="H1021" s="14">
        <v>2.72</v>
      </c>
      <c r="I1021" s="14">
        <v>2.87</v>
      </c>
      <c r="J1021" s="14" t="s">
        <v>66</v>
      </c>
      <c r="K1021" s="14">
        <v>1.885</v>
      </c>
      <c r="L1021" s="14">
        <v>1.8</v>
      </c>
      <c r="M1021" s="14" t="s">
        <v>66</v>
      </c>
      <c r="N1021" s="21">
        <v>1.91</v>
      </c>
      <c r="O1021" s="14" t="s">
        <v>66</v>
      </c>
      <c r="P1021" s="14">
        <v>2.78</v>
      </c>
      <c r="Q1021" s="14">
        <v>1.48</v>
      </c>
      <c r="R1021" s="24">
        <v>1.88</v>
      </c>
      <c r="S1021" s="18">
        <v>3.1150000000000002</v>
      </c>
      <c r="T1021" s="18">
        <v>2.88</v>
      </c>
      <c r="U1021" s="18">
        <v>2.8149999999999999</v>
      </c>
      <c r="V1021" s="18">
        <v>2.9649999999999999</v>
      </c>
      <c r="W1021" s="18">
        <v>2.84</v>
      </c>
      <c r="X1021" s="14" t="s">
        <v>66</v>
      </c>
      <c r="CM1021" s="2"/>
    </row>
    <row r="1022" spans="1:91" x14ac:dyDescent="0.2">
      <c r="A1022" s="2">
        <v>35718</v>
      </c>
      <c r="B1022" s="5">
        <f t="shared" si="123"/>
        <v>10</v>
      </c>
      <c r="C1022" s="1" t="s">
        <v>50</v>
      </c>
      <c r="D1022" s="14">
        <v>1.81</v>
      </c>
      <c r="E1022" s="14">
        <v>1.5</v>
      </c>
      <c r="F1022" s="21">
        <v>1.84</v>
      </c>
      <c r="G1022" s="24">
        <v>2.61</v>
      </c>
      <c r="H1022" s="14">
        <v>2.64</v>
      </c>
      <c r="I1022" s="14">
        <v>2.82</v>
      </c>
      <c r="J1022" s="14" t="s">
        <v>66</v>
      </c>
      <c r="K1022" s="14">
        <v>1.885</v>
      </c>
      <c r="L1022" s="14">
        <v>1.835</v>
      </c>
      <c r="M1022" s="14" t="s">
        <v>66</v>
      </c>
      <c r="N1022" s="21">
        <v>1.89</v>
      </c>
      <c r="O1022" s="14" t="s">
        <v>66</v>
      </c>
      <c r="P1022" s="14">
        <v>2.69</v>
      </c>
      <c r="Q1022" s="14">
        <v>1.5549999999999999</v>
      </c>
      <c r="R1022" s="24">
        <v>1.87</v>
      </c>
      <c r="S1022" s="18">
        <v>3.01</v>
      </c>
      <c r="T1022" s="18">
        <v>2.77</v>
      </c>
      <c r="U1022" s="18">
        <v>2.66</v>
      </c>
      <c r="V1022" s="18">
        <v>2.855</v>
      </c>
      <c r="W1022" s="18">
        <v>2.7349999999999999</v>
      </c>
      <c r="X1022" s="14" t="s">
        <v>66</v>
      </c>
      <c r="CM1022" s="2"/>
    </row>
    <row r="1023" spans="1:91" x14ac:dyDescent="0.2">
      <c r="A1023" s="2">
        <v>35719</v>
      </c>
      <c r="B1023" s="5">
        <f t="shared" si="123"/>
        <v>10</v>
      </c>
      <c r="C1023" s="1" t="s">
        <v>51</v>
      </c>
      <c r="D1023" s="14">
        <v>1.865</v>
      </c>
      <c r="E1023" s="14">
        <v>1.54</v>
      </c>
      <c r="F1023" s="21">
        <v>1.91</v>
      </c>
      <c r="G1023" s="24">
        <v>2.605</v>
      </c>
      <c r="H1023" s="14">
        <v>2.625</v>
      </c>
      <c r="I1023" s="14">
        <v>2.835</v>
      </c>
      <c r="J1023" s="14" t="s">
        <v>66</v>
      </c>
      <c r="K1023" s="14">
        <v>1.9550000000000001</v>
      </c>
      <c r="L1023" s="14">
        <v>1.88</v>
      </c>
      <c r="M1023" s="14" t="s">
        <v>66</v>
      </c>
      <c r="N1023" s="21">
        <v>1.915</v>
      </c>
      <c r="O1023" s="14" t="s">
        <v>66</v>
      </c>
      <c r="P1023" s="14">
        <v>2.6549999999999998</v>
      </c>
      <c r="Q1023" s="14">
        <v>1.605</v>
      </c>
      <c r="R1023" s="24">
        <v>1.97</v>
      </c>
      <c r="S1023" s="18">
        <v>3.01</v>
      </c>
      <c r="T1023" s="18">
        <v>2.74</v>
      </c>
      <c r="U1023" s="18">
        <v>2.61</v>
      </c>
      <c r="V1023" s="18">
        <v>2.81</v>
      </c>
      <c r="W1023" s="18">
        <v>2.665</v>
      </c>
      <c r="X1023" s="14" t="s">
        <v>66</v>
      </c>
      <c r="CM1023" s="2"/>
    </row>
    <row r="1024" spans="1:91" x14ac:dyDescent="0.2">
      <c r="A1024" s="2">
        <v>35720</v>
      </c>
      <c r="B1024" s="5">
        <f t="shared" si="123"/>
        <v>10</v>
      </c>
      <c r="C1024" s="1" t="s">
        <v>45</v>
      </c>
      <c r="D1024" s="14">
        <v>1.87</v>
      </c>
      <c r="E1024" s="14">
        <v>1.58</v>
      </c>
      <c r="F1024" s="21">
        <v>2.06</v>
      </c>
      <c r="G1024" s="24">
        <v>2.64</v>
      </c>
      <c r="H1024" s="14">
        <v>2.67</v>
      </c>
      <c r="I1024" s="14">
        <v>2.92</v>
      </c>
      <c r="J1024" s="14" t="s">
        <v>66</v>
      </c>
      <c r="K1024" s="14">
        <v>2.085</v>
      </c>
      <c r="L1024" s="14">
        <v>1.9650000000000001</v>
      </c>
      <c r="M1024" s="14" t="s">
        <v>66</v>
      </c>
      <c r="N1024" s="21">
        <v>2.0499999999999998</v>
      </c>
      <c r="O1024" s="14" t="s">
        <v>66</v>
      </c>
      <c r="P1024" s="14">
        <v>2.7250000000000001</v>
      </c>
      <c r="Q1024" s="14">
        <v>1.595</v>
      </c>
      <c r="R1024" s="24">
        <v>2.0649999999999999</v>
      </c>
      <c r="S1024" s="18">
        <v>3.085</v>
      </c>
      <c r="T1024" s="18">
        <v>2.83</v>
      </c>
      <c r="U1024" s="18">
        <v>2.7050000000000001</v>
      </c>
      <c r="V1024" s="18">
        <v>2.9</v>
      </c>
      <c r="W1024" s="18">
        <v>2.77</v>
      </c>
      <c r="X1024" s="14" t="s">
        <v>66</v>
      </c>
      <c r="CM1024" s="2"/>
    </row>
    <row r="1025" spans="1:91" x14ac:dyDescent="0.2">
      <c r="A1025" s="2">
        <v>35721</v>
      </c>
      <c r="B1025" s="5">
        <f t="shared" si="123"/>
        <v>10</v>
      </c>
      <c r="C1025" s="1" t="s">
        <v>46</v>
      </c>
      <c r="D1025" s="14">
        <v>1.87</v>
      </c>
      <c r="E1025" s="14">
        <v>1.51</v>
      </c>
      <c r="F1025" s="21">
        <v>2.12</v>
      </c>
      <c r="G1025" s="24">
        <v>2.5099999999999998</v>
      </c>
      <c r="H1025" s="14">
        <v>2.57</v>
      </c>
      <c r="I1025" s="14">
        <v>2.98</v>
      </c>
      <c r="J1025" s="14" t="s">
        <v>66</v>
      </c>
      <c r="K1025" s="14">
        <v>2.1150000000000002</v>
      </c>
      <c r="L1025" s="14">
        <v>1.93</v>
      </c>
      <c r="M1025" s="14" t="s">
        <v>66</v>
      </c>
      <c r="N1025" s="21">
        <v>2.105</v>
      </c>
      <c r="O1025" s="14" t="s">
        <v>66</v>
      </c>
      <c r="P1025" s="14">
        <v>2.71</v>
      </c>
      <c r="Q1025" s="14">
        <v>1.56</v>
      </c>
      <c r="R1025" s="24">
        <v>2.0649999999999999</v>
      </c>
      <c r="S1025" s="18">
        <v>3.125</v>
      </c>
      <c r="T1025" s="18">
        <v>2.88</v>
      </c>
      <c r="U1025" s="18">
        <v>2.7</v>
      </c>
      <c r="V1025" s="18">
        <v>2.93</v>
      </c>
      <c r="W1025" s="18">
        <v>2.8149999999999999</v>
      </c>
      <c r="X1025" s="14" t="s">
        <v>66</v>
      </c>
      <c r="CM1025" s="2"/>
    </row>
    <row r="1026" spans="1:91" x14ac:dyDescent="0.2">
      <c r="A1026" s="2">
        <v>35722</v>
      </c>
      <c r="B1026" s="5">
        <f t="shared" si="123"/>
        <v>10</v>
      </c>
      <c r="C1026" s="1" t="s">
        <v>47</v>
      </c>
      <c r="D1026" s="14">
        <v>1.87</v>
      </c>
      <c r="E1026" s="14">
        <v>1.51</v>
      </c>
      <c r="F1026" s="21">
        <v>2.12</v>
      </c>
      <c r="G1026" s="24">
        <v>2.5099999999999998</v>
      </c>
      <c r="H1026" s="14">
        <v>2.57</v>
      </c>
      <c r="I1026" s="14">
        <v>2.98</v>
      </c>
      <c r="J1026" s="14" t="s">
        <v>66</v>
      </c>
      <c r="K1026" s="14">
        <v>2.1150000000000002</v>
      </c>
      <c r="L1026" s="14">
        <v>1.93</v>
      </c>
      <c r="M1026" s="14" t="s">
        <v>66</v>
      </c>
      <c r="N1026" s="21">
        <v>2.105</v>
      </c>
      <c r="O1026" s="14" t="s">
        <v>66</v>
      </c>
      <c r="P1026" s="14">
        <v>2.71</v>
      </c>
      <c r="Q1026" s="14">
        <v>1.56</v>
      </c>
      <c r="R1026" s="24">
        <v>2.0649999999999999</v>
      </c>
      <c r="S1026" s="18">
        <v>3.125</v>
      </c>
      <c r="T1026" s="18">
        <v>2.88</v>
      </c>
      <c r="U1026" s="18">
        <v>2.7</v>
      </c>
      <c r="V1026" s="18">
        <v>2.93</v>
      </c>
      <c r="W1026" s="18">
        <v>2.8149999999999999</v>
      </c>
      <c r="X1026" s="14" t="s">
        <v>66</v>
      </c>
      <c r="CM1026" s="2"/>
    </row>
    <row r="1027" spans="1:91" x14ac:dyDescent="0.2">
      <c r="A1027" s="2">
        <v>35723</v>
      </c>
      <c r="B1027" s="5">
        <f t="shared" ref="B1027:B1090" si="124">IF(A1027&lt;&gt;"",MONTH(A1027),0)</f>
        <v>10</v>
      </c>
      <c r="C1027" s="1" t="s">
        <v>48</v>
      </c>
      <c r="D1027" s="14">
        <v>1.87</v>
      </c>
      <c r="E1027" s="14">
        <v>1.51</v>
      </c>
      <c r="F1027" s="21">
        <v>2.12</v>
      </c>
      <c r="G1027" s="24">
        <v>2.5099999999999998</v>
      </c>
      <c r="H1027" s="14">
        <v>2.57</v>
      </c>
      <c r="I1027" s="14">
        <v>2.98</v>
      </c>
      <c r="J1027" s="14" t="s">
        <v>66</v>
      </c>
      <c r="K1027" s="14">
        <v>2.1150000000000002</v>
      </c>
      <c r="L1027" s="14">
        <v>1.93</v>
      </c>
      <c r="M1027" s="14" t="s">
        <v>66</v>
      </c>
      <c r="N1027" s="21">
        <v>2.105</v>
      </c>
      <c r="O1027" s="14" t="s">
        <v>66</v>
      </c>
      <c r="P1027" s="14">
        <v>2.71</v>
      </c>
      <c r="Q1027" s="14">
        <v>1.56</v>
      </c>
      <c r="R1027" s="24">
        <v>2.0649999999999999</v>
      </c>
      <c r="S1027" s="18">
        <v>3.125</v>
      </c>
      <c r="T1027" s="18">
        <v>2.88</v>
      </c>
      <c r="U1027" s="18">
        <v>2.7</v>
      </c>
      <c r="V1027" s="18">
        <v>2.93</v>
      </c>
      <c r="W1027" s="18">
        <v>2.8149999999999999</v>
      </c>
      <c r="X1027" s="14" t="s">
        <v>66</v>
      </c>
      <c r="CM1027" s="2"/>
    </row>
    <row r="1028" spans="1:91" x14ac:dyDescent="0.2">
      <c r="A1028" s="2">
        <v>35724</v>
      </c>
      <c r="B1028" s="5">
        <f t="shared" si="124"/>
        <v>10</v>
      </c>
      <c r="C1028" s="1" t="s">
        <v>49</v>
      </c>
      <c r="D1028" s="14">
        <v>1.93</v>
      </c>
      <c r="E1028" s="14">
        <v>1.5449999999999999</v>
      </c>
      <c r="F1028" s="21">
        <v>1.9950000000000001</v>
      </c>
      <c r="G1028" s="24">
        <v>2.625</v>
      </c>
      <c r="H1028" s="14">
        <v>2.6949999999999998</v>
      </c>
      <c r="I1028" s="14">
        <v>3.0249999999999999</v>
      </c>
      <c r="J1028" s="14" t="s">
        <v>66</v>
      </c>
      <c r="K1028" s="14">
        <v>1.9750000000000001</v>
      </c>
      <c r="L1028" s="14">
        <v>1.915</v>
      </c>
      <c r="M1028" s="14" t="s">
        <v>66</v>
      </c>
      <c r="N1028" s="21">
        <v>1.98</v>
      </c>
      <c r="O1028" s="14" t="s">
        <v>66</v>
      </c>
      <c r="P1028" s="14">
        <v>2.8149999999999999</v>
      </c>
      <c r="Q1028" s="14">
        <v>1.595</v>
      </c>
      <c r="R1028" s="24">
        <v>1.99</v>
      </c>
      <c r="S1028" s="18">
        <v>3.3</v>
      </c>
      <c r="T1028" s="18">
        <v>2.95</v>
      </c>
      <c r="U1028" s="18">
        <v>2.8650000000000002</v>
      </c>
      <c r="V1028" s="18">
        <v>3.03</v>
      </c>
      <c r="W1028" s="18">
        <v>2.89</v>
      </c>
      <c r="X1028" s="14" t="s">
        <v>66</v>
      </c>
      <c r="CM1028" s="2"/>
    </row>
    <row r="1029" spans="1:91" x14ac:dyDescent="0.2">
      <c r="A1029" s="2">
        <v>35725</v>
      </c>
      <c r="B1029" s="5">
        <f t="shared" si="124"/>
        <v>10</v>
      </c>
      <c r="C1029" s="1" t="s">
        <v>50</v>
      </c>
      <c r="D1029" s="14">
        <v>2.0249999999999999</v>
      </c>
      <c r="E1029" s="14">
        <v>1.65</v>
      </c>
      <c r="F1029" s="21">
        <v>2.06</v>
      </c>
      <c r="G1029" s="24">
        <v>2.68</v>
      </c>
      <c r="H1029" s="14">
        <v>2.7949999999999999</v>
      </c>
      <c r="I1029" s="14">
        <v>3.14</v>
      </c>
      <c r="J1029" s="14" t="s">
        <v>66</v>
      </c>
      <c r="K1029" s="14">
        <v>2.02</v>
      </c>
      <c r="L1029" s="14">
        <v>1.97</v>
      </c>
      <c r="M1029" s="14" t="s">
        <v>66</v>
      </c>
      <c r="N1029" s="21">
        <v>1.9950000000000001</v>
      </c>
      <c r="O1029" s="14" t="s">
        <v>66</v>
      </c>
      <c r="P1029" s="14">
        <v>2.8849999999999998</v>
      </c>
      <c r="Q1029" s="14">
        <v>1.69</v>
      </c>
      <c r="R1029" s="24">
        <v>1.99</v>
      </c>
      <c r="S1029" s="18">
        <v>3.4350000000000001</v>
      </c>
      <c r="T1029" s="18">
        <v>3.02</v>
      </c>
      <c r="U1029" s="18">
        <v>2.99</v>
      </c>
      <c r="V1029" s="18">
        <v>3.085</v>
      </c>
      <c r="W1029" s="18">
        <v>3.0049999999999999</v>
      </c>
      <c r="X1029" s="14" t="s">
        <v>66</v>
      </c>
      <c r="CM1029" s="2"/>
    </row>
    <row r="1030" spans="1:91" x14ac:dyDescent="0.2">
      <c r="A1030" s="2">
        <v>35726</v>
      </c>
      <c r="B1030" s="5">
        <f t="shared" si="124"/>
        <v>10</v>
      </c>
      <c r="C1030" s="1" t="s">
        <v>51</v>
      </c>
      <c r="D1030" s="14">
        <v>2.0499999999999998</v>
      </c>
      <c r="E1030" s="14">
        <v>1.7350000000000001</v>
      </c>
      <c r="F1030" s="21">
        <v>2.2000000000000002</v>
      </c>
      <c r="G1030" s="24">
        <v>2.83</v>
      </c>
      <c r="H1030" s="14">
        <v>2.92</v>
      </c>
      <c r="I1030" s="14">
        <v>3.2250000000000001</v>
      </c>
      <c r="J1030" s="14" t="s">
        <v>66</v>
      </c>
      <c r="K1030" s="14">
        <v>2.2000000000000002</v>
      </c>
      <c r="L1030" s="14">
        <v>2.1549999999999998</v>
      </c>
      <c r="M1030" s="14" t="s">
        <v>66</v>
      </c>
      <c r="N1030" s="21">
        <v>2.2200000000000002</v>
      </c>
      <c r="O1030" s="14" t="s">
        <v>66</v>
      </c>
      <c r="P1030" s="14">
        <v>2.9950000000000001</v>
      </c>
      <c r="Q1030" s="14">
        <v>1.73</v>
      </c>
      <c r="R1030" s="24">
        <v>1.99</v>
      </c>
      <c r="S1030" s="18">
        <v>3.56</v>
      </c>
      <c r="T1030" s="18">
        <v>3.1150000000000002</v>
      </c>
      <c r="U1030" s="18">
        <v>3.0750000000000002</v>
      </c>
      <c r="V1030" s="18">
        <v>3.14</v>
      </c>
      <c r="W1030" s="18">
        <v>3.08</v>
      </c>
      <c r="X1030" s="14" t="s">
        <v>66</v>
      </c>
      <c r="CM1030" s="2"/>
    </row>
    <row r="1031" spans="1:91" x14ac:dyDescent="0.2">
      <c r="A1031" s="2">
        <v>35727</v>
      </c>
      <c r="B1031" s="5">
        <f t="shared" si="124"/>
        <v>10</v>
      </c>
      <c r="C1031" s="1" t="s">
        <v>45</v>
      </c>
      <c r="D1031" s="14">
        <v>2.15</v>
      </c>
      <c r="E1031" s="14">
        <v>1.9950000000000001</v>
      </c>
      <c r="F1031" s="21">
        <v>2.4550000000000001</v>
      </c>
      <c r="G1031" s="24">
        <v>2.9550000000000001</v>
      </c>
      <c r="H1031" s="14">
        <v>3.08</v>
      </c>
      <c r="I1031" s="14">
        <v>3.3450000000000002</v>
      </c>
      <c r="J1031" s="14" t="s">
        <v>66</v>
      </c>
      <c r="K1031" s="14">
        <v>2.39</v>
      </c>
      <c r="L1031" s="14">
        <v>2.35</v>
      </c>
      <c r="M1031" s="14" t="s">
        <v>66</v>
      </c>
      <c r="N1031" s="21">
        <v>2.3650000000000002</v>
      </c>
      <c r="O1031" s="14" t="s">
        <v>66</v>
      </c>
      <c r="P1031" s="14">
        <v>3.14</v>
      </c>
      <c r="Q1031" s="14">
        <v>1.9350000000000001</v>
      </c>
      <c r="R1031" s="24">
        <v>2.5</v>
      </c>
      <c r="S1031" s="18">
        <v>3.71</v>
      </c>
      <c r="T1031" s="18">
        <v>3.25</v>
      </c>
      <c r="U1031" s="18">
        <v>3.19</v>
      </c>
      <c r="V1031" s="18">
        <v>3.3149999999999999</v>
      </c>
      <c r="W1031" s="18">
        <v>3.2050000000000001</v>
      </c>
      <c r="X1031" s="14" t="s">
        <v>66</v>
      </c>
      <c r="CM1031" s="2"/>
    </row>
    <row r="1032" spans="1:91" x14ac:dyDescent="0.2">
      <c r="A1032" s="2">
        <v>35728</v>
      </c>
      <c r="B1032" s="5">
        <f t="shared" si="124"/>
        <v>10</v>
      </c>
      <c r="C1032" s="1" t="s">
        <v>46</v>
      </c>
      <c r="D1032" s="14">
        <v>2.17</v>
      </c>
      <c r="E1032" s="14">
        <v>2.1850000000000001</v>
      </c>
      <c r="F1032" s="21">
        <v>2.5649999999999999</v>
      </c>
      <c r="G1032" s="24">
        <v>2.8149999999999999</v>
      </c>
      <c r="H1032" s="14">
        <v>2.89</v>
      </c>
      <c r="I1032" s="14">
        <v>3.2</v>
      </c>
      <c r="J1032" s="14" t="s">
        <v>66</v>
      </c>
      <c r="K1032" s="14">
        <v>2.605</v>
      </c>
      <c r="L1032" s="14">
        <v>2.4500000000000002</v>
      </c>
      <c r="M1032" s="14" t="s">
        <v>66</v>
      </c>
      <c r="N1032" s="21">
        <v>2.5049999999999999</v>
      </c>
      <c r="O1032" s="14" t="s">
        <v>66</v>
      </c>
      <c r="P1032" s="14">
        <v>2.99</v>
      </c>
      <c r="Q1032" s="14">
        <v>1.905</v>
      </c>
      <c r="R1032" s="24">
        <v>2.7</v>
      </c>
      <c r="S1032" s="18">
        <v>3.5150000000000001</v>
      </c>
      <c r="T1032" s="18">
        <v>3.1150000000000002</v>
      </c>
      <c r="U1032" s="18">
        <v>3.05</v>
      </c>
      <c r="V1032" s="18">
        <v>3.21</v>
      </c>
      <c r="W1032" s="18">
        <v>3.08</v>
      </c>
      <c r="X1032" s="14" t="s">
        <v>66</v>
      </c>
      <c r="CM1032" s="2"/>
    </row>
    <row r="1033" spans="1:91" x14ac:dyDescent="0.2">
      <c r="A1033" s="2">
        <v>35729</v>
      </c>
      <c r="B1033" s="5">
        <f t="shared" si="124"/>
        <v>10</v>
      </c>
      <c r="C1033" s="1" t="s">
        <v>47</v>
      </c>
      <c r="D1033" s="14">
        <v>2.17</v>
      </c>
      <c r="E1033" s="14">
        <v>2.1850000000000001</v>
      </c>
      <c r="F1033" s="21">
        <v>2.5649999999999999</v>
      </c>
      <c r="G1033" s="24">
        <v>2.8149999999999999</v>
      </c>
      <c r="H1033" s="14">
        <v>2.89</v>
      </c>
      <c r="I1033" s="14">
        <v>3.2</v>
      </c>
      <c r="J1033" s="14" t="s">
        <v>66</v>
      </c>
      <c r="K1033" s="14">
        <v>2.605</v>
      </c>
      <c r="L1033" s="14">
        <v>2.4500000000000002</v>
      </c>
      <c r="M1033" s="14" t="s">
        <v>66</v>
      </c>
      <c r="N1033" s="21">
        <v>2.5049999999999999</v>
      </c>
      <c r="O1033" s="14" t="s">
        <v>66</v>
      </c>
      <c r="P1033" s="14">
        <v>2.99</v>
      </c>
      <c r="Q1033" s="14">
        <v>1.905</v>
      </c>
      <c r="R1033" s="24">
        <v>2.7</v>
      </c>
      <c r="S1033" s="18">
        <v>3.5150000000000001</v>
      </c>
      <c r="T1033" s="18">
        <v>3.1150000000000002</v>
      </c>
      <c r="U1033" s="18">
        <v>3.05</v>
      </c>
      <c r="V1033" s="18">
        <v>3.21</v>
      </c>
      <c r="W1033" s="18">
        <v>3.08</v>
      </c>
      <c r="X1033" s="14" t="s">
        <v>66</v>
      </c>
      <c r="CM1033" s="2"/>
    </row>
    <row r="1034" spans="1:91" x14ac:dyDescent="0.2">
      <c r="A1034" s="2">
        <v>35730</v>
      </c>
      <c r="B1034" s="5">
        <f t="shared" si="124"/>
        <v>10</v>
      </c>
      <c r="C1034" s="1" t="s">
        <v>48</v>
      </c>
      <c r="D1034" s="14">
        <v>2.17</v>
      </c>
      <c r="E1034" s="14">
        <v>2.1850000000000001</v>
      </c>
      <c r="F1034" s="21">
        <v>2.5649999999999999</v>
      </c>
      <c r="G1034" s="24">
        <v>2.8149999999999999</v>
      </c>
      <c r="H1034" s="14">
        <v>2.89</v>
      </c>
      <c r="I1034" s="14">
        <v>3.2</v>
      </c>
      <c r="J1034" s="14" t="s">
        <v>66</v>
      </c>
      <c r="K1034" s="14">
        <v>2.605</v>
      </c>
      <c r="L1034" s="14">
        <v>2.4500000000000002</v>
      </c>
      <c r="M1034" s="14" t="s">
        <v>66</v>
      </c>
      <c r="N1034" s="21">
        <v>2.5049999999999999</v>
      </c>
      <c r="O1034" s="14" t="s">
        <v>66</v>
      </c>
      <c r="P1034" s="14">
        <v>2.99</v>
      </c>
      <c r="Q1034" s="14">
        <v>1.905</v>
      </c>
      <c r="R1034" s="24">
        <v>2.7</v>
      </c>
      <c r="S1034" s="18">
        <v>3.5150000000000001</v>
      </c>
      <c r="T1034" s="18">
        <v>3.1150000000000002</v>
      </c>
      <c r="U1034" s="18">
        <v>3.05</v>
      </c>
      <c r="V1034" s="18">
        <v>3.21</v>
      </c>
      <c r="W1034" s="18">
        <v>3.08</v>
      </c>
      <c r="X1034" s="14" t="s">
        <v>66</v>
      </c>
      <c r="CM1034" s="2"/>
    </row>
    <row r="1035" spans="1:91" x14ac:dyDescent="0.2">
      <c r="A1035" s="2">
        <v>35731</v>
      </c>
      <c r="B1035" s="5">
        <f t="shared" si="124"/>
        <v>10</v>
      </c>
      <c r="C1035" s="1" t="s">
        <v>49</v>
      </c>
      <c r="D1035" s="14">
        <v>2.19</v>
      </c>
      <c r="E1035" s="14">
        <v>2.1349999999999998</v>
      </c>
      <c r="F1035" s="21">
        <v>2.72</v>
      </c>
      <c r="G1035" s="24">
        <v>3.06</v>
      </c>
      <c r="H1035" s="14">
        <v>3.145</v>
      </c>
      <c r="I1035" s="14">
        <v>3.4350000000000001</v>
      </c>
      <c r="J1035" s="14" t="s">
        <v>66</v>
      </c>
      <c r="K1035" s="14">
        <v>2.8050000000000002</v>
      </c>
      <c r="L1035" s="14">
        <v>2.7149999999999999</v>
      </c>
      <c r="M1035" s="14" t="s">
        <v>66</v>
      </c>
      <c r="N1035" s="21">
        <v>2.65</v>
      </c>
      <c r="O1035" s="14" t="s">
        <v>66</v>
      </c>
      <c r="P1035" s="14">
        <v>3.23</v>
      </c>
      <c r="Q1035" s="14">
        <v>1.96</v>
      </c>
      <c r="R1035" s="24">
        <v>2.855</v>
      </c>
      <c r="S1035" s="18">
        <v>3.6549999999999998</v>
      </c>
      <c r="T1035" s="18">
        <v>3.34</v>
      </c>
      <c r="U1035" s="18">
        <v>3.2850000000000001</v>
      </c>
      <c r="V1035" s="18">
        <v>3.4049999999999998</v>
      </c>
      <c r="W1035" s="18">
        <v>3.3050000000000002</v>
      </c>
      <c r="X1035" s="14" t="s">
        <v>66</v>
      </c>
      <c r="CM1035" s="2"/>
    </row>
    <row r="1036" spans="1:91" x14ac:dyDescent="0.2">
      <c r="A1036" s="2">
        <v>35732</v>
      </c>
      <c r="B1036" s="5">
        <f t="shared" si="124"/>
        <v>10</v>
      </c>
      <c r="C1036" s="1" t="s">
        <v>50</v>
      </c>
      <c r="D1036" s="14">
        <v>2.125</v>
      </c>
      <c r="E1036" s="14">
        <v>2.0449999999999999</v>
      </c>
      <c r="F1036" s="21">
        <v>2.84</v>
      </c>
      <c r="G1036" s="24">
        <v>3.31</v>
      </c>
      <c r="H1036" s="14">
        <v>3.4049999999999998</v>
      </c>
      <c r="I1036" s="14">
        <v>3.625</v>
      </c>
      <c r="J1036" s="14" t="s">
        <v>66</v>
      </c>
      <c r="K1036" s="14">
        <v>2.85</v>
      </c>
      <c r="L1036" s="14">
        <v>2.74</v>
      </c>
      <c r="M1036" s="14" t="s">
        <v>66</v>
      </c>
      <c r="N1036" s="21">
        <v>2.855</v>
      </c>
      <c r="O1036" s="14" t="s">
        <v>66</v>
      </c>
      <c r="P1036" s="14">
        <v>3.47</v>
      </c>
      <c r="Q1036" s="14">
        <v>1.905</v>
      </c>
      <c r="R1036" s="24">
        <v>2.7650000000000001</v>
      </c>
      <c r="S1036" s="18">
        <v>3.81</v>
      </c>
      <c r="T1036" s="18">
        <v>3.56</v>
      </c>
      <c r="U1036" s="18">
        <v>3.4750000000000001</v>
      </c>
      <c r="V1036" s="18">
        <v>3.605</v>
      </c>
      <c r="W1036" s="18">
        <v>3.5</v>
      </c>
      <c r="X1036" s="14" t="s">
        <v>66</v>
      </c>
      <c r="CM1036" s="2"/>
    </row>
    <row r="1037" spans="1:91" x14ac:dyDescent="0.2">
      <c r="A1037" s="2">
        <v>35733</v>
      </c>
      <c r="B1037" s="5">
        <f t="shared" si="124"/>
        <v>10</v>
      </c>
      <c r="C1037" s="1" t="s">
        <v>51</v>
      </c>
      <c r="D1037" s="14">
        <v>2.0649999999999999</v>
      </c>
      <c r="E1037" s="14">
        <v>1.86</v>
      </c>
      <c r="F1037" s="21">
        <v>2.85</v>
      </c>
      <c r="G1037" s="24">
        <v>3.1549999999999998</v>
      </c>
      <c r="H1037" s="14">
        <v>3.23</v>
      </c>
      <c r="I1037" s="14">
        <v>3.4</v>
      </c>
      <c r="J1037" s="14" t="s">
        <v>66</v>
      </c>
      <c r="K1037" s="14">
        <v>2.855</v>
      </c>
      <c r="L1037" s="14">
        <v>2.76</v>
      </c>
      <c r="M1037" s="14" t="s">
        <v>66</v>
      </c>
      <c r="N1037" s="21">
        <v>2.84</v>
      </c>
      <c r="O1037" s="14" t="s">
        <v>66</v>
      </c>
      <c r="P1037" s="14">
        <v>3.28</v>
      </c>
      <c r="Q1037" s="14">
        <v>1.875</v>
      </c>
      <c r="R1037" s="24">
        <v>2.7650000000000001</v>
      </c>
      <c r="S1037" s="18">
        <v>3.645</v>
      </c>
      <c r="T1037" s="18">
        <v>3.335</v>
      </c>
      <c r="U1037" s="18">
        <v>3.2749999999999999</v>
      </c>
      <c r="V1037" s="18">
        <v>3.415</v>
      </c>
      <c r="W1037" s="18">
        <v>3.32</v>
      </c>
      <c r="X1037" s="14" t="s">
        <v>66</v>
      </c>
      <c r="CM1037" s="2"/>
    </row>
    <row r="1038" spans="1:91" x14ac:dyDescent="0.2">
      <c r="A1038" s="2">
        <v>35734</v>
      </c>
      <c r="B1038" s="5">
        <f t="shared" si="124"/>
        <v>10</v>
      </c>
      <c r="C1038" s="1" t="s">
        <v>45</v>
      </c>
      <c r="D1038" s="14">
        <v>2.0499999999999998</v>
      </c>
      <c r="E1038" s="14">
        <v>1.7849999999999999</v>
      </c>
      <c r="F1038" s="21">
        <v>2.895</v>
      </c>
      <c r="G1038" s="24">
        <v>3.0249999999999999</v>
      </c>
      <c r="H1038" s="14">
        <v>3.05</v>
      </c>
      <c r="I1038" s="14">
        <v>3.2349999999999999</v>
      </c>
      <c r="J1038" s="14" t="s">
        <v>66</v>
      </c>
      <c r="K1038" s="14">
        <v>2.72</v>
      </c>
      <c r="L1038" s="14">
        <v>2.6749999999999998</v>
      </c>
      <c r="M1038" s="14" t="s">
        <v>66</v>
      </c>
      <c r="N1038" s="21">
        <v>2.605</v>
      </c>
      <c r="O1038" s="14" t="s">
        <v>66</v>
      </c>
      <c r="P1038" s="14">
        <v>3.085</v>
      </c>
      <c r="Q1038" s="14">
        <v>1.86</v>
      </c>
      <c r="R1038" s="24">
        <v>2.75</v>
      </c>
      <c r="S1038" s="18">
        <v>3.5</v>
      </c>
      <c r="T1038" s="18">
        <v>3.1549999999999998</v>
      </c>
      <c r="U1038" s="18">
        <v>3.12</v>
      </c>
      <c r="V1038" s="18">
        <v>3.2549999999999999</v>
      </c>
      <c r="W1038" s="18">
        <v>3.15</v>
      </c>
      <c r="X1038" s="14" t="s">
        <v>66</v>
      </c>
      <c r="CM1038" s="2"/>
    </row>
    <row r="1039" spans="1:91" x14ac:dyDescent="0.2">
      <c r="A1039" s="2">
        <v>35735</v>
      </c>
      <c r="B1039" s="5">
        <f t="shared" si="124"/>
        <v>11</v>
      </c>
      <c r="C1039" s="1" t="s">
        <v>46</v>
      </c>
      <c r="D1039" s="14">
        <v>1.9650000000000001</v>
      </c>
      <c r="E1039" s="14">
        <v>1.53</v>
      </c>
      <c r="F1039" s="21">
        <v>2.7</v>
      </c>
      <c r="G1039" s="24">
        <v>2.87</v>
      </c>
      <c r="H1039" s="14">
        <v>2.98</v>
      </c>
      <c r="I1039" s="14">
        <v>3.2250000000000001</v>
      </c>
      <c r="J1039" s="14" t="s">
        <v>66</v>
      </c>
      <c r="K1039" s="14">
        <v>2.7650000000000001</v>
      </c>
      <c r="L1039" s="14">
        <v>2.105</v>
      </c>
      <c r="M1039" s="14" t="s">
        <v>66</v>
      </c>
      <c r="N1039" s="21">
        <v>2.74</v>
      </c>
      <c r="O1039" s="14" t="s">
        <v>66</v>
      </c>
      <c r="P1039" s="14">
        <v>2.99</v>
      </c>
      <c r="Q1039" s="14">
        <v>1.895</v>
      </c>
      <c r="R1039" s="24">
        <v>2.9</v>
      </c>
      <c r="S1039" s="18">
        <v>3.55</v>
      </c>
      <c r="T1039" s="18">
        <v>3.18</v>
      </c>
      <c r="U1039" s="18">
        <v>3.085</v>
      </c>
      <c r="V1039" s="18">
        <v>3.2949999999999999</v>
      </c>
      <c r="W1039" s="18">
        <v>3.1349999999999998</v>
      </c>
      <c r="X1039" s="14" t="s">
        <v>66</v>
      </c>
      <c r="CM1039" s="2"/>
    </row>
    <row r="1040" spans="1:91" x14ac:dyDescent="0.2">
      <c r="A1040" s="2">
        <v>35736</v>
      </c>
      <c r="B1040" s="5">
        <f t="shared" si="124"/>
        <v>11</v>
      </c>
      <c r="C1040" s="1" t="s">
        <v>47</v>
      </c>
      <c r="D1040" s="14">
        <v>1.9650000000000001</v>
      </c>
      <c r="E1040" s="14">
        <v>1.53</v>
      </c>
      <c r="F1040" s="21">
        <v>2.7</v>
      </c>
      <c r="G1040" s="24">
        <v>2.87</v>
      </c>
      <c r="H1040" s="14">
        <v>2.98</v>
      </c>
      <c r="I1040" s="14">
        <v>3.2250000000000001</v>
      </c>
      <c r="J1040" s="14" t="s">
        <v>66</v>
      </c>
      <c r="K1040" s="14">
        <v>2.7650000000000001</v>
      </c>
      <c r="L1040" s="14">
        <v>2.105</v>
      </c>
      <c r="M1040" s="14" t="s">
        <v>66</v>
      </c>
      <c r="N1040" s="21">
        <v>2.74</v>
      </c>
      <c r="O1040" s="14" t="s">
        <v>66</v>
      </c>
      <c r="P1040" s="14">
        <v>2.99</v>
      </c>
      <c r="Q1040" s="14">
        <v>1.895</v>
      </c>
      <c r="R1040" s="24">
        <v>2.9</v>
      </c>
      <c r="S1040" s="18">
        <v>3.55</v>
      </c>
      <c r="T1040" s="18">
        <v>3.18</v>
      </c>
      <c r="U1040" s="18">
        <v>3.085</v>
      </c>
      <c r="V1040" s="18">
        <v>3.2949999999999999</v>
      </c>
      <c r="W1040" s="18">
        <v>3.1349999999999998</v>
      </c>
      <c r="X1040" s="14" t="s">
        <v>66</v>
      </c>
      <c r="CM1040" s="2"/>
    </row>
    <row r="1041" spans="1:91" x14ac:dyDescent="0.2">
      <c r="A1041" s="2">
        <v>35737</v>
      </c>
      <c r="B1041" s="5">
        <f t="shared" si="124"/>
        <v>11</v>
      </c>
      <c r="C1041" s="1" t="s">
        <v>48</v>
      </c>
      <c r="D1041" s="14">
        <v>1.9650000000000001</v>
      </c>
      <c r="E1041" s="14">
        <v>1.53</v>
      </c>
      <c r="F1041" s="21">
        <v>2.7</v>
      </c>
      <c r="G1041" s="24">
        <v>2.87</v>
      </c>
      <c r="H1041" s="14">
        <v>2.98</v>
      </c>
      <c r="I1041" s="14">
        <v>3.2250000000000001</v>
      </c>
      <c r="J1041" s="14" t="s">
        <v>66</v>
      </c>
      <c r="K1041" s="14">
        <v>2.7650000000000001</v>
      </c>
      <c r="L1041" s="14">
        <v>2.105</v>
      </c>
      <c r="M1041" s="14" t="s">
        <v>66</v>
      </c>
      <c r="N1041" s="21">
        <v>2.74</v>
      </c>
      <c r="O1041" s="14" t="s">
        <v>66</v>
      </c>
      <c r="P1041" s="14">
        <v>2.99</v>
      </c>
      <c r="Q1041" s="14">
        <v>1.895</v>
      </c>
      <c r="R1041" s="24">
        <v>2.9</v>
      </c>
      <c r="S1041" s="18">
        <v>3.55</v>
      </c>
      <c r="T1041" s="18">
        <v>3.18</v>
      </c>
      <c r="U1041" s="18">
        <v>3.085</v>
      </c>
      <c r="V1041" s="18">
        <v>3.2949999999999999</v>
      </c>
      <c r="W1041" s="18">
        <v>3.1349999999999998</v>
      </c>
      <c r="X1041" s="14" t="s">
        <v>66</v>
      </c>
      <c r="CM1041" s="2"/>
    </row>
    <row r="1042" spans="1:91" x14ac:dyDescent="0.2">
      <c r="A1042" s="2">
        <v>35738</v>
      </c>
      <c r="B1042" s="5">
        <f t="shared" si="124"/>
        <v>11</v>
      </c>
      <c r="C1042" s="1" t="s">
        <v>49</v>
      </c>
      <c r="D1042" s="14">
        <v>1.8</v>
      </c>
      <c r="E1042" s="14">
        <v>1.405</v>
      </c>
      <c r="F1042" s="21">
        <v>2.7050000000000001</v>
      </c>
      <c r="G1042" s="24">
        <v>3.0049999999999999</v>
      </c>
      <c r="H1042" s="14">
        <v>3.05</v>
      </c>
      <c r="I1042" s="14">
        <v>3.24</v>
      </c>
      <c r="J1042" s="14" t="s">
        <v>66</v>
      </c>
      <c r="K1042" s="14">
        <v>2.7</v>
      </c>
      <c r="L1042" s="14">
        <v>2.02</v>
      </c>
      <c r="M1042" s="14" t="s">
        <v>66</v>
      </c>
      <c r="N1042" s="21">
        <v>2.7549999999999999</v>
      </c>
      <c r="O1042" s="14" t="s">
        <v>66</v>
      </c>
      <c r="P1042" s="14">
        <v>3.1349999999999998</v>
      </c>
      <c r="Q1042" s="14">
        <v>1.8149999999999999</v>
      </c>
      <c r="R1042" s="24">
        <v>2.74</v>
      </c>
      <c r="S1042" s="18">
        <v>3.6</v>
      </c>
      <c r="T1042" s="18">
        <v>3.2</v>
      </c>
      <c r="U1042" s="18">
        <v>3.1349999999999998</v>
      </c>
      <c r="V1042" s="18">
        <v>3.31</v>
      </c>
      <c r="W1042" s="18">
        <v>3.17</v>
      </c>
      <c r="X1042" s="14" t="s">
        <v>66</v>
      </c>
      <c r="CM1042" s="2"/>
    </row>
    <row r="1043" spans="1:91" x14ac:dyDescent="0.2">
      <c r="A1043" s="2">
        <v>35739</v>
      </c>
      <c r="B1043" s="5">
        <f t="shared" si="124"/>
        <v>11</v>
      </c>
      <c r="C1043" s="1" t="s">
        <v>50</v>
      </c>
      <c r="D1043" s="14">
        <v>1.8149999999999999</v>
      </c>
      <c r="E1043" s="14">
        <v>1.335</v>
      </c>
      <c r="F1043" s="21">
        <v>2.7050000000000001</v>
      </c>
      <c r="G1043" s="24">
        <v>2.85</v>
      </c>
      <c r="H1043" s="14">
        <v>2.875</v>
      </c>
      <c r="I1043" s="14">
        <v>3.1349999999999998</v>
      </c>
      <c r="J1043" s="14" t="s">
        <v>66</v>
      </c>
      <c r="K1043" s="14">
        <v>2.66</v>
      </c>
      <c r="L1043" s="14">
        <v>2.0049999999999999</v>
      </c>
      <c r="M1043" s="14" t="s">
        <v>66</v>
      </c>
      <c r="N1043" s="21">
        <v>2.7250000000000001</v>
      </c>
      <c r="O1043" s="14" t="s">
        <v>66</v>
      </c>
      <c r="P1043" s="14">
        <v>2.98</v>
      </c>
      <c r="Q1043" s="14">
        <v>1.7450000000000001</v>
      </c>
      <c r="R1043" s="24">
        <v>2.66</v>
      </c>
      <c r="S1043" s="18">
        <v>3.43</v>
      </c>
      <c r="T1043" s="18">
        <v>3.125</v>
      </c>
      <c r="U1043" s="18">
        <v>2.9950000000000001</v>
      </c>
      <c r="V1043" s="18">
        <v>3.2050000000000001</v>
      </c>
      <c r="W1043" s="18">
        <v>3.06</v>
      </c>
      <c r="X1043" s="14" t="s">
        <v>66</v>
      </c>
      <c r="CM1043" s="2"/>
    </row>
    <row r="1044" spans="1:91" x14ac:dyDescent="0.2">
      <c r="A1044" s="2">
        <v>35740</v>
      </c>
      <c r="B1044" s="5">
        <f t="shared" si="124"/>
        <v>11</v>
      </c>
      <c r="C1044" s="1" t="s">
        <v>51</v>
      </c>
      <c r="D1044" s="14">
        <v>1.84</v>
      </c>
      <c r="E1044" s="14">
        <v>1.26</v>
      </c>
      <c r="F1044" s="21">
        <v>2.67</v>
      </c>
      <c r="G1044" s="24">
        <v>2.875</v>
      </c>
      <c r="H1044" s="14">
        <v>2.9449999999999998</v>
      </c>
      <c r="I1044" s="14">
        <v>3.1850000000000001</v>
      </c>
      <c r="J1044" s="14" t="s">
        <v>66</v>
      </c>
      <c r="K1044" s="14">
        <v>2.67</v>
      </c>
      <c r="L1044" s="14">
        <v>2.0499999999999998</v>
      </c>
      <c r="M1044" s="14" t="s">
        <v>66</v>
      </c>
      <c r="N1044" s="21">
        <v>2.6150000000000002</v>
      </c>
      <c r="O1044" s="14" t="s">
        <v>66</v>
      </c>
      <c r="P1044" s="14">
        <v>3.0449999999999999</v>
      </c>
      <c r="Q1044" s="14">
        <v>1.7549999999999999</v>
      </c>
      <c r="R1044" s="24">
        <v>2.665</v>
      </c>
      <c r="S1044" s="18">
        <v>3.5049999999999999</v>
      </c>
      <c r="T1044" s="18">
        <v>3.165</v>
      </c>
      <c r="U1044" s="18">
        <v>3.07</v>
      </c>
      <c r="V1044" s="18">
        <v>3.2149999999999999</v>
      </c>
      <c r="W1044" s="18">
        <v>3.0950000000000002</v>
      </c>
      <c r="X1044" s="14" t="s">
        <v>66</v>
      </c>
      <c r="CM1044" s="2"/>
    </row>
    <row r="1045" spans="1:91" x14ac:dyDescent="0.2">
      <c r="A1045" s="2">
        <v>35741</v>
      </c>
      <c r="B1045" s="5">
        <f t="shared" si="124"/>
        <v>11</v>
      </c>
      <c r="C1045" s="1" t="s">
        <v>45</v>
      </c>
      <c r="D1045" s="14">
        <v>1.78</v>
      </c>
      <c r="E1045" s="14">
        <v>1.2350000000000001</v>
      </c>
      <c r="F1045" s="21">
        <v>2.66</v>
      </c>
      <c r="G1045" s="24">
        <v>2.855</v>
      </c>
      <c r="H1045" s="14">
        <v>2.95</v>
      </c>
      <c r="I1045" s="14">
        <v>3.23</v>
      </c>
      <c r="J1045" s="14" t="s">
        <v>66</v>
      </c>
      <c r="K1045" s="14">
        <v>2.66</v>
      </c>
      <c r="L1045" s="14">
        <v>2.16</v>
      </c>
      <c r="M1045" s="14" t="s">
        <v>66</v>
      </c>
      <c r="N1045" s="21">
        <v>2.645</v>
      </c>
      <c r="O1045" s="14" t="s">
        <v>66</v>
      </c>
      <c r="P1045" s="14">
        <v>3.0550000000000002</v>
      </c>
      <c r="Q1045" s="14">
        <v>1.845</v>
      </c>
      <c r="R1045" s="24">
        <v>2.69</v>
      </c>
      <c r="S1045" s="18">
        <v>3.51</v>
      </c>
      <c r="T1045" s="18">
        <v>3.16</v>
      </c>
      <c r="U1045" s="18">
        <v>3.09</v>
      </c>
      <c r="V1045" s="18">
        <v>3.17</v>
      </c>
      <c r="W1045" s="18">
        <v>3.1</v>
      </c>
      <c r="X1045" s="14" t="s">
        <v>66</v>
      </c>
      <c r="CM1045" s="2"/>
    </row>
    <row r="1046" spans="1:91" x14ac:dyDescent="0.2">
      <c r="A1046" s="2">
        <v>35742</v>
      </c>
      <c r="B1046" s="5">
        <f t="shared" si="124"/>
        <v>11</v>
      </c>
      <c r="C1046" s="1" t="s">
        <v>46</v>
      </c>
      <c r="D1046" s="14">
        <v>1.8049999999999999</v>
      </c>
      <c r="E1046" s="14">
        <v>1.2350000000000001</v>
      </c>
      <c r="F1046" s="21">
        <v>2.645</v>
      </c>
      <c r="G1046" s="24">
        <v>2.71</v>
      </c>
      <c r="H1046" s="14">
        <v>2.81</v>
      </c>
      <c r="I1046" s="14">
        <v>3.0750000000000002</v>
      </c>
      <c r="J1046" s="14" t="s">
        <v>66</v>
      </c>
      <c r="K1046" s="14">
        <v>2.605</v>
      </c>
      <c r="L1046" s="14">
        <v>2.2349999999999999</v>
      </c>
      <c r="M1046" s="14" t="s">
        <v>66</v>
      </c>
      <c r="N1046" s="21">
        <v>2.585</v>
      </c>
      <c r="O1046" s="14" t="s">
        <v>66</v>
      </c>
      <c r="P1046" s="14">
        <v>2.89</v>
      </c>
      <c r="Q1046" s="14">
        <v>1.875</v>
      </c>
      <c r="R1046" s="24">
        <v>2.6349999999999998</v>
      </c>
      <c r="S1046" s="18">
        <v>3.2650000000000001</v>
      </c>
      <c r="T1046" s="18">
        <v>3.01</v>
      </c>
      <c r="U1046" s="18">
        <v>2.9649999999999999</v>
      </c>
      <c r="V1046" s="18">
        <v>3.08</v>
      </c>
      <c r="W1046" s="18">
        <v>3</v>
      </c>
      <c r="X1046" s="14" t="s">
        <v>66</v>
      </c>
      <c r="CM1046" s="2"/>
    </row>
    <row r="1047" spans="1:91" x14ac:dyDescent="0.2">
      <c r="A1047" s="2">
        <v>35743</v>
      </c>
      <c r="B1047" s="5">
        <f t="shared" si="124"/>
        <v>11</v>
      </c>
      <c r="C1047" s="1" t="s">
        <v>47</v>
      </c>
      <c r="D1047" s="14">
        <v>1.8049999999999999</v>
      </c>
      <c r="E1047" s="14">
        <v>1.2350000000000001</v>
      </c>
      <c r="F1047" s="21">
        <v>2.645</v>
      </c>
      <c r="G1047" s="24">
        <v>2.71</v>
      </c>
      <c r="H1047" s="14">
        <v>2.81</v>
      </c>
      <c r="I1047" s="14">
        <v>3.0750000000000002</v>
      </c>
      <c r="J1047" s="14" t="s">
        <v>66</v>
      </c>
      <c r="K1047" s="14">
        <v>2.605</v>
      </c>
      <c r="L1047" s="14">
        <v>2.2349999999999999</v>
      </c>
      <c r="M1047" s="14" t="s">
        <v>66</v>
      </c>
      <c r="N1047" s="21">
        <v>2.585</v>
      </c>
      <c r="O1047" s="14" t="s">
        <v>66</v>
      </c>
      <c r="P1047" s="14">
        <v>2.89</v>
      </c>
      <c r="Q1047" s="14">
        <v>1.875</v>
      </c>
      <c r="R1047" s="24">
        <v>2.6349999999999998</v>
      </c>
      <c r="S1047" s="18">
        <v>3.2650000000000001</v>
      </c>
      <c r="T1047" s="18">
        <v>3.01</v>
      </c>
      <c r="U1047" s="18">
        <v>2.9649999999999999</v>
      </c>
      <c r="V1047" s="18">
        <v>3.08</v>
      </c>
      <c r="W1047" s="18">
        <v>3</v>
      </c>
      <c r="X1047" s="14" t="s">
        <v>66</v>
      </c>
      <c r="CM1047" s="2"/>
    </row>
    <row r="1048" spans="1:91" x14ac:dyDescent="0.2">
      <c r="A1048" s="2">
        <v>35744</v>
      </c>
      <c r="B1048" s="5">
        <f t="shared" si="124"/>
        <v>11</v>
      </c>
      <c r="C1048" s="1" t="s">
        <v>48</v>
      </c>
      <c r="D1048" s="14">
        <v>1.8049999999999999</v>
      </c>
      <c r="E1048" s="14">
        <v>1.2350000000000001</v>
      </c>
      <c r="F1048" s="21">
        <v>2.645</v>
      </c>
      <c r="G1048" s="24">
        <v>2.71</v>
      </c>
      <c r="H1048" s="14">
        <v>2.81</v>
      </c>
      <c r="I1048" s="14">
        <v>3.0750000000000002</v>
      </c>
      <c r="J1048" s="14" t="s">
        <v>66</v>
      </c>
      <c r="K1048" s="14">
        <v>2.605</v>
      </c>
      <c r="L1048" s="14">
        <v>2.2349999999999999</v>
      </c>
      <c r="M1048" s="14" t="s">
        <v>66</v>
      </c>
      <c r="N1048" s="21">
        <v>2.585</v>
      </c>
      <c r="O1048" s="14" t="s">
        <v>66</v>
      </c>
      <c r="P1048" s="14">
        <v>2.89</v>
      </c>
      <c r="Q1048" s="14">
        <v>1.875</v>
      </c>
      <c r="R1048" s="24">
        <v>2.6349999999999998</v>
      </c>
      <c r="S1048" s="18">
        <v>3.2650000000000001</v>
      </c>
      <c r="T1048" s="18">
        <v>3.01</v>
      </c>
      <c r="U1048" s="18">
        <v>2.9649999999999999</v>
      </c>
      <c r="V1048" s="18">
        <v>3.08</v>
      </c>
      <c r="W1048" s="18">
        <v>3</v>
      </c>
      <c r="X1048" s="14" t="s">
        <v>66</v>
      </c>
      <c r="CM1048" s="2"/>
    </row>
    <row r="1049" spans="1:91" x14ac:dyDescent="0.2">
      <c r="A1049" s="2">
        <v>35745</v>
      </c>
      <c r="B1049" s="5">
        <f t="shared" si="124"/>
        <v>11</v>
      </c>
      <c r="C1049" s="1" t="s">
        <v>49</v>
      </c>
      <c r="D1049" s="14">
        <v>1.74</v>
      </c>
      <c r="E1049" s="14">
        <v>1.25</v>
      </c>
      <c r="F1049" s="21">
        <v>2.7</v>
      </c>
      <c r="G1049" s="24">
        <v>2.95</v>
      </c>
      <c r="H1049" s="14">
        <v>2.9950000000000001</v>
      </c>
      <c r="I1049" s="14">
        <v>3.1850000000000001</v>
      </c>
      <c r="J1049" s="14" t="s">
        <v>66</v>
      </c>
      <c r="K1049" s="14">
        <v>2.68</v>
      </c>
      <c r="L1049" s="14">
        <v>2.33</v>
      </c>
      <c r="M1049" s="14" t="s">
        <v>66</v>
      </c>
      <c r="N1049" s="21">
        <v>2.69</v>
      </c>
      <c r="O1049" s="14" t="s">
        <v>66</v>
      </c>
      <c r="P1049" s="14">
        <v>3.07</v>
      </c>
      <c r="Q1049" s="14">
        <v>1.88</v>
      </c>
      <c r="R1049" s="24">
        <v>2.67</v>
      </c>
      <c r="S1049" s="18">
        <v>3.42</v>
      </c>
      <c r="T1049" s="18">
        <v>3.1349999999999998</v>
      </c>
      <c r="U1049" s="18">
        <v>3.0750000000000002</v>
      </c>
      <c r="V1049" s="18">
        <v>3.18</v>
      </c>
      <c r="W1049" s="18">
        <v>3.09</v>
      </c>
      <c r="X1049" s="14" t="s">
        <v>66</v>
      </c>
      <c r="CM1049" s="2"/>
    </row>
    <row r="1050" spans="1:91" x14ac:dyDescent="0.2">
      <c r="A1050" s="2">
        <v>35746</v>
      </c>
      <c r="B1050" s="5">
        <f t="shared" si="124"/>
        <v>11</v>
      </c>
      <c r="C1050" s="1" t="s">
        <v>50</v>
      </c>
      <c r="D1050" s="14">
        <v>1.7350000000000001</v>
      </c>
      <c r="E1050" s="14">
        <v>1.2649999999999999</v>
      </c>
      <c r="F1050" s="21">
        <v>2.71</v>
      </c>
      <c r="G1050" s="24">
        <v>3.0449999999999999</v>
      </c>
      <c r="H1050" s="14">
        <v>3.07</v>
      </c>
      <c r="I1050" s="14">
        <v>3.2549999999999999</v>
      </c>
      <c r="J1050" s="14" t="s">
        <v>66</v>
      </c>
      <c r="K1050" s="14">
        <v>2.7149999999999999</v>
      </c>
      <c r="L1050" s="14">
        <v>2.4300000000000002</v>
      </c>
      <c r="M1050" s="14" t="s">
        <v>66</v>
      </c>
      <c r="N1050" s="21">
        <v>2.71</v>
      </c>
      <c r="O1050" s="14" t="s">
        <v>66</v>
      </c>
      <c r="P1050" s="14">
        <v>3.125</v>
      </c>
      <c r="Q1050" s="14">
        <v>1.95</v>
      </c>
      <c r="R1050" s="24">
        <v>2.75</v>
      </c>
      <c r="S1050" s="18">
        <v>3.4649999999999999</v>
      </c>
      <c r="T1050" s="18">
        <v>3.18</v>
      </c>
      <c r="U1050" s="18">
        <v>3.13</v>
      </c>
      <c r="V1050" s="18">
        <v>3.2850000000000001</v>
      </c>
      <c r="W1050" s="18">
        <v>3.1549999999999998</v>
      </c>
      <c r="X1050" s="14" t="s">
        <v>66</v>
      </c>
      <c r="CM1050" s="2"/>
    </row>
    <row r="1051" spans="1:91" x14ac:dyDescent="0.2">
      <c r="A1051" s="2">
        <v>35747</v>
      </c>
      <c r="B1051" s="5">
        <f t="shared" si="124"/>
        <v>11</v>
      </c>
      <c r="C1051" s="1" t="s">
        <v>51</v>
      </c>
      <c r="D1051" s="14">
        <v>1.7250000000000001</v>
      </c>
      <c r="E1051" s="14">
        <v>1.33</v>
      </c>
      <c r="F1051" s="21">
        <v>2.7749999999999999</v>
      </c>
      <c r="G1051" s="24">
        <v>3.0350000000000001</v>
      </c>
      <c r="H1051" s="14">
        <v>3.07</v>
      </c>
      <c r="I1051" s="14">
        <v>3.2749999999999999</v>
      </c>
      <c r="J1051" s="14" t="s">
        <v>66</v>
      </c>
      <c r="K1051" s="14">
        <v>2.7250000000000001</v>
      </c>
      <c r="L1051" s="14">
        <v>2.4649999999999999</v>
      </c>
      <c r="M1051" s="14" t="s">
        <v>66</v>
      </c>
      <c r="N1051" s="21">
        <v>2.69</v>
      </c>
      <c r="O1051" s="14" t="s">
        <v>66</v>
      </c>
      <c r="P1051" s="14">
        <v>3.145</v>
      </c>
      <c r="Q1051" s="14">
        <v>1.98</v>
      </c>
      <c r="R1051" s="24">
        <v>2.6850000000000001</v>
      </c>
      <c r="S1051" s="18">
        <v>3.4449999999999998</v>
      </c>
      <c r="T1051" s="18">
        <v>3.1850000000000001</v>
      </c>
      <c r="U1051" s="18">
        <v>3.125</v>
      </c>
      <c r="V1051" s="18">
        <v>3.27</v>
      </c>
      <c r="W1051" s="18">
        <v>3.165</v>
      </c>
      <c r="X1051" s="14" t="s">
        <v>66</v>
      </c>
      <c r="CM1051" s="2"/>
    </row>
    <row r="1052" spans="1:91" x14ac:dyDescent="0.2">
      <c r="A1052" s="2">
        <v>35748</v>
      </c>
      <c r="B1052" s="5">
        <f t="shared" si="124"/>
        <v>11</v>
      </c>
      <c r="C1052" s="1" t="s">
        <v>45</v>
      </c>
      <c r="D1052" s="14">
        <v>1.56</v>
      </c>
      <c r="E1052" s="14">
        <v>1.51</v>
      </c>
      <c r="F1052" s="21">
        <v>2.74</v>
      </c>
      <c r="G1052" s="24">
        <v>3.03</v>
      </c>
      <c r="H1052" s="14">
        <v>3.08</v>
      </c>
      <c r="I1052" s="14">
        <v>3.26</v>
      </c>
      <c r="J1052" s="14" t="s">
        <v>66</v>
      </c>
      <c r="K1052" s="14">
        <v>2.72</v>
      </c>
      <c r="L1052" s="14">
        <v>2.4950000000000001</v>
      </c>
      <c r="M1052" s="14" t="s">
        <v>66</v>
      </c>
      <c r="N1052" s="21">
        <v>2.66</v>
      </c>
      <c r="O1052" s="14" t="s">
        <v>66</v>
      </c>
      <c r="P1052" s="14">
        <v>3.15</v>
      </c>
      <c r="Q1052" s="14">
        <v>2.0099999999999998</v>
      </c>
      <c r="R1052" s="24">
        <v>2.7</v>
      </c>
      <c r="S1052" s="18">
        <v>3.46</v>
      </c>
      <c r="T1052" s="18">
        <v>3.2</v>
      </c>
      <c r="U1052" s="18">
        <v>3.1349999999999998</v>
      </c>
      <c r="V1052" s="18">
        <v>3.24</v>
      </c>
      <c r="W1052" s="18">
        <v>3.165</v>
      </c>
      <c r="X1052" s="14" t="s">
        <v>66</v>
      </c>
      <c r="CM1052" s="2"/>
    </row>
    <row r="1053" spans="1:91" x14ac:dyDescent="0.2">
      <c r="A1053" s="2">
        <v>35749</v>
      </c>
      <c r="B1053" s="5">
        <f t="shared" si="124"/>
        <v>11</v>
      </c>
      <c r="C1053" s="1" t="s">
        <v>46</v>
      </c>
      <c r="D1053" s="14">
        <v>1.605</v>
      </c>
      <c r="E1053" s="14">
        <v>1.5349999999999999</v>
      </c>
      <c r="F1053" s="21">
        <v>2.73</v>
      </c>
      <c r="G1053" s="24">
        <v>3.01</v>
      </c>
      <c r="H1053" s="14">
        <v>3.0649999999999999</v>
      </c>
      <c r="I1053" s="14">
        <v>3.2250000000000001</v>
      </c>
      <c r="J1053" s="14" t="s">
        <v>66</v>
      </c>
      <c r="K1053" s="14">
        <v>2.7149999999999999</v>
      </c>
      <c r="L1053" s="14">
        <v>2.5299999999999998</v>
      </c>
      <c r="M1053" s="14" t="s">
        <v>66</v>
      </c>
      <c r="N1053" s="21">
        <v>2.7050000000000001</v>
      </c>
      <c r="O1053" s="14" t="s">
        <v>66</v>
      </c>
      <c r="P1053" s="14">
        <v>3.1549999999999998</v>
      </c>
      <c r="Q1053" s="14">
        <v>1.9750000000000001</v>
      </c>
      <c r="R1053" s="24">
        <v>2.67</v>
      </c>
      <c r="S1053" s="18">
        <v>3.4449999999999998</v>
      </c>
      <c r="T1053" s="18">
        <v>3.2</v>
      </c>
      <c r="U1053" s="18">
        <v>3.13</v>
      </c>
      <c r="V1053" s="18">
        <v>3.25</v>
      </c>
      <c r="W1053" s="18">
        <v>3.165</v>
      </c>
      <c r="X1053" s="14" t="s">
        <v>66</v>
      </c>
      <c r="CM1053" s="2"/>
    </row>
    <row r="1054" spans="1:91" x14ac:dyDescent="0.2">
      <c r="A1054" s="2">
        <v>35750</v>
      </c>
      <c r="B1054" s="5">
        <f t="shared" si="124"/>
        <v>11</v>
      </c>
      <c r="C1054" s="1" t="s">
        <v>47</v>
      </c>
      <c r="D1054" s="14">
        <v>1.605</v>
      </c>
      <c r="E1054" s="14">
        <v>1.5349999999999999</v>
      </c>
      <c r="F1054" s="21">
        <v>2.73</v>
      </c>
      <c r="G1054" s="24">
        <v>3.01</v>
      </c>
      <c r="H1054" s="14">
        <v>3.0649999999999999</v>
      </c>
      <c r="I1054" s="14">
        <v>3.2250000000000001</v>
      </c>
      <c r="J1054" s="14" t="s">
        <v>66</v>
      </c>
      <c r="K1054" s="14">
        <v>2.7149999999999999</v>
      </c>
      <c r="L1054" s="14">
        <v>2.5299999999999998</v>
      </c>
      <c r="M1054" s="14" t="s">
        <v>66</v>
      </c>
      <c r="N1054" s="21">
        <v>2.7050000000000001</v>
      </c>
      <c r="O1054" s="14" t="s">
        <v>66</v>
      </c>
      <c r="P1054" s="14">
        <v>3.1549999999999998</v>
      </c>
      <c r="Q1054" s="14">
        <v>1.9750000000000001</v>
      </c>
      <c r="R1054" s="24">
        <v>2.67</v>
      </c>
      <c r="S1054" s="18">
        <v>3.4449999999999998</v>
      </c>
      <c r="T1054" s="18">
        <v>3.2</v>
      </c>
      <c r="U1054" s="18">
        <v>3.13</v>
      </c>
      <c r="V1054" s="18">
        <v>3.25</v>
      </c>
      <c r="W1054" s="18">
        <v>3.165</v>
      </c>
      <c r="X1054" s="14" t="s">
        <v>66</v>
      </c>
      <c r="CM1054" s="2"/>
    </row>
    <row r="1055" spans="1:91" x14ac:dyDescent="0.2">
      <c r="A1055" s="2">
        <v>35751</v>
      </c>
      <c r="B1055" s="5">
        <f t="shared" si="124"/>
        <v>11</v>
      </c>
      <c r="C1055" s="1" t="s">
        <v>48</v>
      </c>
      <c r="D1055" s="14">
        <v>1.605</v>
      </c>
      <c r="E1055" s="14">
        <v>1.5349999999999999</v>
      </c>
      <c r="F1055" s="21">
        <v>2.73</v>
      </c>
      <c r="G1055" s="24">
        <v>3.01</v>
      </c>
      <c r="H1055" s="14">
        <v>3.0649999999999999</v>
      </c>
      <c r="I1055" s="14">
        <v>3.2250000000000001</v>
      </c>
      <c r="J1055" s="14" t="s">
        <v>66</v>
      </c>
      <c r="K1055" s="14">
        <v>2.7149999999999999</v>
      </c>
      <c r="L1055" s="14">
        <v>2.5299999999999998</v>
      </c>
      <c r="M1055" s="14" t="s">
        <v>66</v>
      </c>
      <c r="N1055" s="21">
        <v>2.7050000000000001</v>
      </c>
      <c r="O1055" s="14" t="s">
        <v>66</v>
      </c>
      <c r="P1055" s="14">
        <v>3.1549999999999998</v>
      </c>
      <c r="Q1055" s="14">
        <v>1.9750000000000001</v>
      </c>
      <c r="R1055" s="24">
        <v>2.67</v>
      </c>
      <c r="S1055" s="18">
        <v>3.4449999999999998</v>
      </c>
      <c r="T1055" s="18">
        <v>3.2</v>
      </c>
      <c r="U1055" s="18">
        <v>3.13</v>
      </c>
      <c r="V1055" s="18">
        <v>3.25</v>
      </c>
      <c r="W1055" s="18">
        <v>3.165</v>
      </c>
      <c r="X1055" s="14" t="s">
        <v>66</v>
      </c>
      <c r="CM1055" s="2"/>
    </row>
    <row r="1056" spans="1:91" x14ac:dyDescent="0.2">
      <c r="A1056" s="2">
        <v>35752</v>
      </c>
      <c r="B1056" s="5">
        <f t="shared" si="124"/>
        <v>11</v>
      </c>
      <c r="C1056" s="1" t="s">
        <v>49</v>
      </c>
      <c r="D1056" s="14">
        <v>1.675</v>
      </c>
      <c r="E1056" s="14">
        <v>1.6</v>
      </c>
      <c r="F1056" s="21">
        <v>2.5350000000000001</v>
      </c>
      <c r="G1056" s="24">
        <v>2.9449999999999998</v>
      </c>
      <c r="H1056" s="14">
        <v>2.96</v>
      </c>
      <c r="I1056" s="14">
        <v>3.0950000000000002</v>
      </c>
      <c r="J1056" s="14" t="s">
        <v>66</v>
      </c>
      <c r="K1056" s="14">
        <v>2.56</v>
      </c>
      <c r="L1056" s="14">
        <v>2.42</v>
      </c>
      <c r="M1056" s="14" t="s">
        <v>66</v>
      </c>
      <c r="N1056" s="21">
        <v>2.5449999999999999</v>
      </c>
      <c r="O1056" s="14" t="s">
        <v>66</v>
      </c>
      <c r="P1056" s="14">
        <v>3.0249999999999999</v>
      </c>
      <c r="Q1056" s="14">
        <v>1.9450000000000001</v>
      </c>
      <c r="R1056" s="24">
        <v>2.61</v>
      </c>
      <c r="S1056" s="18">
        <v>3.27</v>
      </c>
      <c r="T1056" s="18">
        <v>3.07</v>
      </c>
      <c r="U1056" s="18">
        <v>2.9950000000000001</v>
      </c>
      <c r="V1056" s="18">
        <v>3.085</v>
      </c>
      <c r="W1056" s="18">
        <v>3.03</v>
      </c>
      <c r="X1056" s="14" t="s">
        <v>66</v>
      </c>
      <c r="CM1056" s="2"/>
    </row>
    <row r="1057" spans="1:91" x14ac:dyDescent="0.2">
      <c r="A1057" s="2">
        <v>35753</v>
      </c>
      <c r="B1057" s="5">
        <f t="shared" si="124"/>
        <v>11</v>
      </c>
      <c r="C1057" s="1" t="s">
        <v>50</v>
      </c>
      <c r="D1057" s="14">
        <v>1.7050000000000001</v>
      </c>
      <c r="E1057" s="14">
        <v>1.4850000000000001</v>
      </c>
      <c r="F1057" s="21">
        <v>2.5049999999999999</v>
      </c>
      <c r="G1057" s="24">
        <v>2.79</v>
      </c>
      <c r="H1057" s="14">
        <v>2.8149999999999999</v>
      </c>
      <c r="I1057" s="14">
        <v>2.9950000000000001</v>
      </c>
      <c r="J1057" s="14" t="s">
        <v>66</v>
      </c>
      <c r="K1057" s="14">
        <v>2.4350000000000001</v>
      </c>
      <c r="L1057" s="14">
        <v>2.27</v>
      </c>
      <c r="M1057" s="14" t="s">
        <v>66</v>
      </c>
      <c r="N1057" s="21">
        <v>2.52</v>
      </c>
      <c r="O1057" s="14" t="s">
        <v>66</v>
      </c>
      <c r="P1057" s="14">
        <v>2.8849999999999998</v>
      </c>
      <c r="Q1057" s="14">
        <v>1.91</v>
      </c>
      <c r="R1057" s="24">
        <v>2.665</v>
      </c>
      <c r="S1057" s="18">
        <v>3.2050000000000001</v>
      </c>
      <c r="T1057" s="18">
        <v>2.9449999999999998</v>
      </c>
      <c r="U1057" s="18">
        <v>2.89</v>
      </c>
      <c r="V1057" s="18">
        <v>3.0150000000000001</v>
      </c>
      <c r="W1057" s="18">
        <v>2.9249999999999998</v>
      </c>
      <c r="X1057" s="14" t="s">
        <v>66</v>
      </c>
      <c r="CM1057" s="2"/>
    </row>
    <row r="1058" spans="1:91" x14ac:dyDescent="0.2">
      <c r="A1058" s="2">
        <v>35754</v>
      </c>
      <c r="B1058" s="5">
        <f t="shared" si="124"/>
        <v>11</v>
      </c>
      <c r="C1058" s="1" t="s">
        <v>51</v>
      </c>
      <c r="D1058" s="14">
        <v>1.77</v>
      </c>
      <c r="E1058" s="14">
        <v>1.43</v>
      </c>
      <c r="F1058" s="21">
        <v>2.4</v>
      </c>
      <c r="G1058" s="24">
        <v>2.73</v>
      </c>
      <c r="H1058" s="14">
        <v>2.78</v>
      </c>
      <c r="I1058" s="14">
        <v>2.98</v>
      </c>
      <c r="J1058" s="14" t="s">
        <v>66</v>
      </c>
      <c r="K1058" s="14">
        <v>2.4</v>
      </c>
      <c r="L1058" s="14">
        <v>2.2250000000000001</v>
      </c>
      <c r="M1058" s="14" t="s">
        <v>66</v>
      </c>
      <c r="N1058" s="21">
        <v>2.39</v>
      </c>
      <c r="O1058" s="14" t="s">
        <v>66</v>
      </c>
      <c r="P1058" s="14">
        <v>2.87</v>
      </c>
      <c r="Q1058" s="14">
        <v>1.91</v>
      </c>
      <c r="R1058" s="24">
        <v>2.3650000000000002</v>
      </c>
      <c r="S1058" s="18">
        <v>3.1850000000000001</v>
      </c>
      <c r="T1058" s="18">
        <v>2.93</v>
      </c>
      <c r="U1058" s="18">
        <v>2.8450000000000002</v>
      </c>
      <c r="V1058" s="18">
        <v>2.9950000000000001</v>
      </c>
      <c r="W1058" s="18">
        <v>2.895</v>
      </c>
      <c r="X1058" s="14" t="s">
        <v>66</v>
      </c>
      <c r="CM1058" s="2"/>
    </row>
    <row r="1059" spans="1:91" x14ac:dyDescent="0.2">
      <c r="A1059" s="2">
        <v>35755</v>
      </c>
      <c r="B1059" s="5">
        <f t="shared" si="124"/>
        <v>11</v>
      </c>
      <c r="C1059" s="1" t="s">
        <v>45</v>
      </c>
      <c r="D1059" s="14">
        <v>1.69</v>
      </c>
      <c r="E1059" s="14">
        <v>1.325</v>
      </c>
      <c r="F1059" s="21">
        <v>2.4</v>
      </c>
      <c r="G1059" s="24">
        <v>2.5</v>
      </c>
      <c r="H1059" s="14">
        <v>2.5550000000000002</v>
      </c>
      <c r="I1059" s="14">
        <v>2.76</v>
      </c>
      <c r="J1059" s="14" t="s">
        <v>66</v>
      </c>
      <c r="K1059" s="14">
        <v>2.2349999999999999</v>
      </c>
      <c r="L1059" s="14">
        <v>2.0249999999999999</v>
      </c>
      <c r="M1059" s="14" t="s">
        <v>66</v>
      </c>
      <c r="N1059" s="21">
        <v>2.15</v>
      </c>
      <c r="O1059" s="14" t="s">
        <v>66</v>
      </c>
      <c r="P1059" s="14">
        <v>2.64</v>
      </c>
      <c r="Q1059" s="14">
        <v>1.76</v>
      </c>
      <c r="R1059" s="24">
        <v>2.16</v>
      </c>
      <c r="S1059" s="18">
        <v>2.9249999999999998</v>
      </c>
      <c r="T1059" s="18">
        <v>2.69</v>
      </c>
      <c r="U1059" s="18">
        <v>2.62</v>
      </c>
      <c r="V1059" s="18">
        <v>2.76</v>
      </c>
      <c r="W1059" s="18">
        <v>2.6749999999999998</v>
      </c>
      <c r="X1059" s="14" t="s">
        <v>66</v>
      </c>
      <c r="CM1059" s="2"/>
    </row>
    <row r="1060" spans="1:91" x14ac:dyDescent="0.2">
      <c r="A1060" s="2">
        <v>35756</v>
      </c>
      <c r="B1060" s="5">
        <f t="shared" si="124"/>
        <v>11</v>
      </c>
      <c r="C1060" s="1" t="s">
        <v>46</v>
      </c>
      <c r="D1060" s="14">
        <v>1.605</v>
      </c>
      <c r="E1060" s="14">
        <v>1.1200000000000001</v>
      </c>
      <c r="F1060" s="21">
        <v>1.9950000000000001</v>
      </c>
      <c r="G1060" s="24">
        <v>2.2400000000000002</v>
      </c>
      <c r="H1060" s="14">
        <v>2.2949999999999999</v>
      </c>
      <c r="I1060" s="14">
        <v>2.57</v>
      </c>
      <c r="J1060" s="14" t="s">
        <v>66</v>
      </c>
      <c r="K1060" s="14">
        <v>1.94</v>
      </c>
      <c r="L1060" s="14">
        <v>1.74</v>
      </c>
      <c r="M1060" s="14" t="s">
        <v>66</v>
      </c>
      <c r="N1060" s="21">
        <v>2.04</v>
      </c>
      <c r="O1060" s="14" t="s">
        <v>66</v>
      </c>
      <c r="P1060" s="14">
        <v>2.395</v>
      </c>
      <c r="Q1060" s="14">
        <v>1.6</v>
      </c>
      <c r="R1060" s="24">
        <v>1.89</v>
      </c>
      <c r="S1060" s="18">
        <v>2.68</v>
      </c>
      <c r="T1060" s="18">
        <v>2.5</v>
      </c>
      <c r="U1060" s="18">
        <v>2.44</v>
      </c>
      <c r="V1060" s="18">
        <v>2.5649999999999999</v>
      </c>
      <c r="W1060" s="18">
        <v>2.4950000000000001</v>
      </c>
      <c r="X1060" s="14" t="s">
        <v>66</v>
      </c>
      <c r="CM1060" s="2"/>
    </row>
    <row r="1061" spans="1:91" x14ac:dyDescent="0.2">
      <c r="A1061" s="2">
        <v>35757</v>
      </c>
      <c r="B1061" s="5">
        <f t="shared" si="124"/>
        <v>11</v>
      </c>
      <c r="C1061" s="1" t="s">
        <v>47</v>
      </c>
      <c r="D1061" s="14">
        <v>1.605</v>
      </c>
      <c r="E1061" s="14">
        <v>1.1200000000000001</v>
      </c>
      <c r="F1061" s="21">
        <v>1.9950000000000001</v>
      </c>
      <c r="G1061" s="24">
        <v>2.2400000000000002</v>
      </c>
      <c r="H1061" s="14">
        <v>2.2949999999999999</v>
      </c>
      <c r="I1061" s="14">
        <v>2.57</v>
      </c>
      <c r="J1061" s="14" t="s">
        <v>66</v>
      </c>
      <c r="K1061" s="14">
        <v>1.94</v>
      </c>
      <c r="L1061" s="14">
        <v>1.74</v>
      </c>
      <c r="M1061" s="14" t="s">
        <v>66</v>
      </c>
      <c r="N1061" s="21">
        <v>2.04</v>
      </c>
      <c r="O1061" s="14" t="s">
        <v>66</v>
      </c>
      <c r="P1061" s="14">
        <v>2.395</v>
      </c>
      <c r="Q1061" s="14">
        <v>1.6</v>
      </c>
      <c r="R1061" s="24">
        <v>1.89</v>
      </c>
      <c r="S1061" s="18">
        <v>2.68</v>
      </c>
      <c r="T1061" s="18">
        <v>2.5</v>
      </c>
      <c r="U1061" s="18">
        <v>2.44</v>
      </c>
      <c r="V1061" s="18">
        <v>2.5649999999999999</v>
      </c>
      <c r="W1061" s="18">
        <v>2.4950000000000001</v>
      </c>
      <c r="X1061" s="14" t="s">
        <v>66</v>
      </c>
      <c r="CM1061" s="2"/>
    </row>
    <row r="1062" spans="1:91" x14ac:dyDescent="0.2">
      <c r="A1062" s="2">
        <v>35758</v>
      </c>
      <c r="B1062" s="5">
        <f t="shared" si="124"/>
        <v>11</v>
      </c>
      <c r="C1062" s="1" t="s">
        <v>48</v>
      </c>
      <c r="D1062" s="14">
        <v>1.605</v>
      </c>
      <c r="E1062" s="14">
        <v>1.1200000000000001</v>
      </c>
      <c r="F1062" s="21">
        <v>1.9950000000000001</v>
      </c>
      <c r="G1062" s="24">
        <v>2.2400000000000002</v>
      </c>
      <c r="H1062" s="14">
        <v>2.2949999999999999</v>
      </c>
      <c r="I1062" s="14">
        <v>2.57</v>
      </c>
      <c r="J1062" s="14" t="s">
        <v>66</v>
      </c>
      <c r="K1062" s="14">
        <v>1.94</v>
      </c>
      <c r="L1062" s="14">
        <v>1.74</v>
      </c>
      <c r="M1062" s="14" t="s">
        <v>66</v>
      </c>
      <c r="N1062" s="21">
        <v>2.04</v>
      </c>
      <c r="O1062" s="14" t="s">
        <v>66</v>
      </c>
      <c r="P1062" s="14">
        <v>2.395</v>
      </c>
      <c r="Q1062" s="14">
        <v>1.6</v>
      </c>
      <c r="R1062" s="24">
        <v>1.89</v>
      </c>
      <c r="S1062" s="18">
        <v>2.68</v>
      </c>
      <c r="T1062" s="18">
        <v>2.5</v>
      </c>
      <c r="U1062" s="18">
        <v>2.44</v>
      </c>
      <c r="V1062" s="18">
        <v>2.5649999999999999</v>
      </c>
      <c r="W1062" s="18">
        <v>2.4950000000000001</v>
      </c>
      <c r="X1062" s="14" t="s">
        <v>66</v>
      </c>
      <c r="CM1062" s="2"/>
    </row>
    <row r="1063" spans="1:91" x14ac:dyDescent="0.2">
      <c r="A1063" s="2">
        <v>35759</v>
      </c>
      <c r="B1063" s="5">
        <f t="shared" si="124"/>
        <v>11</v>
      </c>
      <c r="C1063" s="1" t="s">
        <v>49</v>
      </c>
      <c r="D1063" s="14">
        <v>1.57</v>
      </c>
      <c r="E1063" s="14">
        <v>1.1000000000000001</v>
      </c>
      <c r="F1063" s="21">
        <v>1.925</v>
      </c>
      <c r="G1063" s="24">
        <v>2.1749999999999998</v>
      </c>
      <c r="H1063" s="14">
        <v>2.2349999999999999</v>
      </c>
      <c r="I1063" s="14">
        <v>2.5950000000000002</v>
      </c>
      <c r="J1063" s="14" t="s">
        <v>66</v>
      </c>
      <c r="K1063" s="14">
        <v>1.82</v>
      </c>
      <c r="L1063" s="14">
        <v>1.67</v>
      </c>
      <c r="M1063" s="14" t="s">
        <v>66</v>
      </c>
      <c r="N1063" s="21">
        <v>1.845</v>
      </c>
      <c r="O1063" s="14" t="s">
        <v>66</v>
      </c>
      <c r="P1063" s="14">
        <v>2.2949999999999999</v>
      </c>
      <c r="Q1063" s="14">
        <v>1.37</v>
      </c>
      <c r="R1063" s="24">
        <v>1.8</v>
      </c>
      <c r="S1063" s="18">
        <v>2.5950000000000002</v>
      </c>
      <c r="T1063" s="18">
        <v>2.46</v>
      </c>
      <c r="U1063" s="18">
        <v>2.4</v>
      </c>
      <c r="V1063" s="18">
        <v>2.5150000000000001</v>
      </c>
      <c r="W1063" s="18">
        <v>2.4649999999999999</v>
      </c>
      <c r="X1063" s="14" t="s">
        <v>66</v>
      </c>
      <c r="CM1063" s="2"/>
    </row>
    <row r="1064" spans="1:91" x14ac:dyDescent="0.2">
      <c r="A1064" s="2">
        <v>35760</v>
      </c>
      <c r="B1064" s="5">
        <f t="shared" si="124"/>
        <v>11</v>
      </c>
      <c r="C1064" s="1" t="s">
        <v>50</v>
      </c>
      <c r="D1064" s="14">
        <v>1.48</v>
      </c>
      <c r="E1064" s="14">
        <v>1.0900000000000001</v>
      </c>
      <c r="F1064" s="21">
        <v>1.79</v>
      </c>
      <c r="G1064" s="24">
        <v>2.02</v>
      </c>
      <c r="H1064" s="14">
        <v>2.0699999999999998</v>
      </c>
      <c r="I1064" s="14">
        <v>2.4700000000000002</v>
      </c>
      <c r="J1064" s="14" t="s">
        <v>66</v>
      </c>
      <c r="K1064" s="14">
        <v>1.74</v>
      </c>
      <c r="L1064" s="14">
        <v>1.605</v>
      </c>
      <c r="M1064" s="14" t="s">
        <v>66</v>
      </c>
      <c r="N1064" s="21">
        <v>1.7350000000000001</v>
      </c>
      <c r="O1064" s="14" t="s">
        <v>66</v>
      </c>
      <c r="P1064" s="14">
        <v>2.1549999999999998</v>
      </c>
      <c r="Q1064" s="14">
        <v>1.38</v>
      </c>
      <c r="R1064" s="24">
        <v>1.71</v>
      </c>
      <c r="S1064" s="18">
        <v>2.5649999999999999</v>
      </c>
      <c r="T1064" s="18">
        <v>2.3250000000000002</v>
      </c>
      <c r="U1064" s="18">
        <v>2.2349999999999999</v>
      </c>
      <c r="V1064" s="18">
        <v>2.335</v>
      </c>
      <c r="W1064" s="18">
        <v>2.31</v>
      </c>
      <c r="X1064" s="14" t="s">
        <v>66</v>
      </c>
      <c r="CM1064" s="2"/>
    </row>
    <row r="1065" spans="1:91" x14ac:dyDescent="0.2">
      <c r="A1065" s="2">
        <v>35761</v>
      </c>
      <c r="B1065" s="5">
        <f t="shared" si="124"/>
        <v>11</v>
      </c>
      <c r="C1065" s="1" t="s">
        <v>51</v>
      </c>
      <c r="D1065" s="14">
        <v>1.385</v>
      </c>
      <c r="E1065" s="14" t="s">
        <v>66</v>
      </c>
      <c r="F1065" s="21" t="s">
        <v>66</v>
      </c>
      <c r="G1065" s="24" t="s">
        <v>10</v>
      </c>
      <c r="H1065" s="14" t="s">
        <v>66</v>
      </c>
      <c r="I1065" s="14" t="s">
        <v>66</v>
      </c>
      <c r="J1065" s="14" t="s">
        <v>66</v>
      </c>
      <c r="K1065" s="14" t="s">
        <v>66</v>
      </c>
      <c r="L1065" s="14" t="s">
        <v>66</v>
      </c>
      <c r="M1065" s="14" t="s">
        <v>66</v>
      </c>
      <c r="N1065" s="21" t="s">
        <v>66</v>
      </c>
      <c r="O1065" s="14" t="s">
        <v>66</v>
      </c>
      <c r="P1065" s="14" t="s">
        <v>66</v>
      </c>
      <c r="Q1065" s="14" t="s">
        <v>66</v>
      </c>
      <c r="R1065" s="24" t="s">
        <v>66</v>
      </c>
      <c r="S1065" s="18">
        <v>2.4249999999999998</v>
      </c>
      <c r="T1065" s="18" t="s">
        <v>66</v>
      </c>
      <c r="U1065" s="18" t="s">
        <v>66</v>
      </c>
      <c r="V1065" s="18" t="s">
        <v>66</v>
      </c>
      <c r="W1065" s="18" t="s">
        <v>66</v>
      </c>
      <c r="X1065" s="14" t="s">
        <v>66</v>
      </c>
      <c r="CM1065" s="2"/>
    </row>
    <row r="1066" spans="1:91" x14ac:dyDescent="0.2">
      <c r="A1066" s="2">
        <v>35762</v>
      </c>
      <c r="B1066" s="5">
        <f t="shared" si="124"/>
        <v>11</v>
      </c>
      <c r="C1066" s="1" t="s">
        <v>45</v>
      </c>
      <c r="D1066" s="14">
        <v>1.385</v>
      </c>
      <c r="E1066" s="14" t="s">
        <v>66</v>
      </c>
      <c r="F1066" s="21" t="s">
        <v>66</v>
      </c>
      <c r="G1066" s="24" t="s">
        <v>10</v>
      </c>
      <c r="H1066" s="14" t="s">
        <v>66</v>
      </c>
      <c r="I1066" s="14" t="s">
        <v>66</v>
      </c>
      <c r="J1066" s="14" t="s">
        <v>66</v>
      </c>
      <c r="K1066" s="14" t="s">
        <v>66</v>
      </c>
      <c r="L1066" s="14" t="s">
        <v>66</v>
      </c>
      <c r="M1066" s="14" t="s">
        <v>66</v>
      </c>
      <c r="N1066" s="21" t="s">
        <v>66</v>
      </c>
      <c r="O1066" s="14" t="s">
        <v>66</v>
      </c>
      <c r="P1066" s="14" t="s">
        <v>66</v>
      </c>
      <c r="Q1066" s="14" t="s">
        <v>66</v>
      </c>
      <c r="R1066" s="24" t="s">
        <v>66</v>
      </c>
      <c r="S1066" s="18">
        <v>2.4249999999999998</v>
      </c>
      <c r="T1066" s="18" t="s">
        <v>66</v>
      </c>
      <c r="U1066" s="18" t="s">
        <v>66</v>
      </c>
      <c r="V1066" s="18" t="s">
        <v>66</v>
      </c>
      <c r="W1066" s="18" t="s">
        <v>66</v>
      </c>
      <c r="X1066" s="14" t="s">
        <v>66</v>
      </c>
      <c r="CM1066" s="2"/>
    </row>
    <row r="1067" spans="1:91" x14ac:dyDescent="0.2">
      <c r="A1067" s="2">
        <v>35763</v>
      </c>
      <c r="B1067" s="5">
        <f t="shared" si="124"/>
        <v>11</v>
      </c>
      <c r="C1067" s="1" t="s">
        <v>46</v>
      </c>
      <c r="D1067" s="14">
        <v>1.385</v>
      </c>
      <c r="E1067" s="14">
        <v>1.075</v>
      </c>
      <c r="F1067" s="21">
        <v>1.8049999999999999</v>
      </c>
      <c r="G1067" s="24">
        <v>2.0699999999999998</v>
      </c>
      <c r="H1067" s="14">
        <v>2.1349999999999998</v>
      </c>
      <c r="I1067" s="14">
        <v>2.4300000000000002</v>
      </c>
      <c r="J1067" s="14" t="s">
        <v>66</v>
      </c>
      <c r="K1067" s="14">
        <v>1.7949999999999999</v>
      </c>
      <c r="L1067" s="14">
        <v>1.645</v>
      </c>
      <c r="M1067" s="14" t="s">
        <v>66</v>
      </c>
      <c r="N1067" s="21">
        <v>1.86</v>
      </c>
      <c r="O1067" s="14" t="s">
        <v>66</v>
      </c>
      <c r="P1067" s="14">
        <v>2.1349999999999998</v>
      </c>
      <c r="Q1067" s="14">
        <v>1.375</v>
      </c>
      <c r="R1067" s="24">
        <v>1.73</v>
      </c>
      <c r="S1067" s="18">
        <v>2.4249999999999998</v>
      </c>
      <c r="T1067" s="18">
        <v>2.2599999999999998</v>
      </c>
      <c r="U1067" s="18">
        <v>2.2349999999999999</v>
      </c>
      <c r="V1067" s="18">
        <v>2.2599999999999998</v>
      </c>
      <c r="W1067" s="18">
        <v>2.2799999999999998</v>
      </c>
      <c r="X1067" s="14" t="s">
        <v>66</v>
      </c>
      <c r="CM1067" s="2"/>
    </row>
    <row r="1068" spans="1:91" x14ac:dyDescent="0.2">
      <c r="A1068" s="2">
        <v>35764</v>
      </c>
      <c r="B1068" s="5">
        <f t="shared" si="124"/>
        <v>11</v>
      </c>
      <c r="C1068" s="1" t="s">
        <v>47</v>
      </c>
      <c r="D1068" s="14">
        <v>1.385</v>
      </c>
      <c r="E1068" s="14">
        <v>1.075</v>
      </c>
      <c r="F1068" s="21">
        <v>1.8049999999999999</v>
      </c>
      <c r="G1068" s="24">
        <v>2.0699999999999998</v>
      </c>
      <c r="H1068" s="14">
        <v>2.1349999999999998</v>
      </c>
      <c r="I1068" s="14">
        <v>2.4300000000000002</v>
      </c>
      <c r="J1068" s="14" t="s">
        <v>66</v>
      </c>
      <c r="K1068" s="14">
        <v>1.7949999999999999</v>
      </c>
      <c r="L1068" s="14">
        <v>1.645</v>
      </c>
      <c r="M1068" s="14" t="s">
        <v>66</v>
      </c>
      <c r="N1068" s="21">
        <v>1.86</v>
      </c>
      <c r="O1068" s="14" t="s">
        <v>66</v>
      </c>
      <c r="P1068" s="14">
        <v>2.1349999999999998</v>
      </c>
      <c r="Q1068" s="14">
        <v>1.375</v>
      </c>
      <c r="R1068" s="24">
        <v>1.73</v>
      </c>
      <c r="S1068" s="18">
        <v>2.4249999999999998</v>
      </c>
      <c r="T1068" s="18">
        <v>2.2599999999999998</v>
      </c>
      <c r="U1068" s="18">
        <v>2.2349999999999999</v>
      </c>
      <c r="V1068" s="18">
        <v>2.2599999999999998</v>
      </c>
      <c r="W1068" s="18">
        <v>2.2799999999999998</v>
      </c>
      <c r="X1068" s="14" t="s">
        <v>66</v>
      </c>
      <c r="CM1068" s="2"/>
    </row>
    <row r="1069" spans="1:91" x14ac:dyDescent="0.2">
      <c r="A1069" s="2">
        <v>35765</v>
      </c>
      <c r="B1069" s="5">
        <f t="shared" si="124"/>
        <v>12</v>
      </c>
      <c r="C1069" s="1" t="s">
        <v>48</v>
      </c>
      <c r="D1069" s="14">
        <v>1.385</v>
      </c>
      <c r="E1069" s="14">
        <v>1.075</v>
      </c>
      <c r="F1069" s="21">
        <v>1.8049999999999999</v>
      </c>
      <c r="G1069" s="24">
        <v>2.0699999999999998</v>
      </c>
      <c r="H1069" s="14">
        <v>2.1349999999999998</v>
      </c>
      <c r="I1069" s="14">
        <v>2.4300000000000002</v>
      </c>
      <c r="J1069" s="14" t="s">
        <v>66</v>
      </c>
      <c r="K1069" s="14">
        <v>1.7949999999999999</v>
      </c>
      <c r="L1069" s="14">
        <v>1.645</v>
      </c>
      <c r="M1069" s="14" t="s">
        <v>66</v>
      </c>
      <c r="N1069" s="21">
        <v>1.86</v>
      </c>
      <c r="O1069" s="14" t="s">
        <v>66</v>
      </c>
      <c r="P1069" s="14">
        <v>2.1349999999999998</v>
      </c>
      <c r="Q1069" s="14">
        <v>1.375</v>
      </c>
      <c r="R1069" s="24">
        <v>1.73</v>
      </c>
      <c r="S1069" s="18">
        <v>2.4249999999999998</v>
      </c>
      <c r="T1069" s="18">
        <v>2.2599999999999998</v>
      </c>
      <c r="U1069" s="18">
        <v>2.2349999999999999</v>
      </c>
      <c r="V1069" s="18">
        <v>2.2599999999999998</v>
      </c>
      <c r="W1069" s="18">
        <v>2.2799999999999998</v>
      </c>
      <c r="X1069" s="14" t="s">
        <v>66</v>
      </c>
      <c r="CM1069" s="2"/>
    </row>
    <row r="1070" spans="1:91" x14ac:dyDescent="0.2">
      <c r="A1070" s="2">
        <v>35766</v>
      </c>
      <c r="B1070" s="5">
        <f t="shared" si="124"/>
        <v>12</v>
      </c>
      <c r="C1070" s="1" t="s">
        <v>49</v>
      </c>
      <c r="D1070" s="14">
        <v>1.2649999999999999</v>
      </c>
      <c r="E1070" s="14">
        <v>1.04</v>
      </c>
      <c r="F1070" s="21">
        <v>1.72</v>
      </c>
      <c r="G1070" s="24">
        <v>1.95</v>
      </c>
      <c r="H1070" s="14">
        <v>2.02</v>
      </c>
      <c r="I1070" s="14">
        <v>2.33</v>
      </c>
      <c r="J1070" s="14" t="s">
        <v>66</v>
      </c>
      <c r="K1070" s="14">
        <v>1.72</v>
      </c>
      <c r="L1070" s="14">
        <v>1.6</v>
      </c>
      <c r="M1070" s="14" t="s">
        <v>66</v>
      </c>
      <c r="N1070" s="21">
        <v>1.76</v>
      </c>
      <c r="O1070" s="14" t="s">
        <v>66</v>
      </c>
      <c r="P1070" s="14">
        <v>2.0699999999999998</v>
      </c>
      <c r="Q1070" s="14">
        <v>1.37</v>
      </c>
      <c r="R1070" s="24">
        <v>1.7</v>
      </c>
      <c r="S1070" s="18">
        <v>2.59</v>
      </c>
      <c r="T1070" s="18">
        <v>2.23</v>
      </c>
      <c r="U1070" s="18">
        <v>2.19</v>
      </c>
      <c r="V1070" s="18">
        <v>2.21</v>
      </c>
      <c r="W1070" s="18">
        <v>2.2400000000000002</v>
      </c>
      <c r="X1070" s="14" t="s">
        <v>66</v>
      </c>
      <c r="CM1070" s="2"/>
    </row>
    <row r="1071" spans="1:91" x14ac:dyDescent="0.2">
      <c r="A1071" s="2">
        <v>35767</v>
      </c>
      <c r="B1071" s="5">
        <f t="shared" si="124"/>
        <v>12</v>
      </c>
      <c r="C1071" s="1" t="s">
        <v>50</v>
      </c>
      <c r="D1071" s="14">
        <v>1.335</v>
      </c>
      <c r="E1071" s="14">
        <v>1.1599999999999999</v>
      </c>
      <c r="F1071" s="21">
        <v>1.92</v>
      </c>
      <c r="G1071" s="24">
        <v>2.1800000000000002</v>
      </c>
      <c r="H1071" s="14">
        <v>2.2000000000000002</v>
      </c>
      <c r="I1071" s="14">
        <v>2.65</v>
      </c>
      <c r="J1071" s="14" t="s">
        <v>66</v>
      </c>
      <c r="K1071" s="14">
        <v>1.93</v>
      </c>
      <c r="L1071" s="14">
        <v>1.72</v>
      </c>
      <c r="M1071" s="14" t="s">
        <v>66</v>
      </c>
      <c r="N1071" s="21">
        <v>1.92</v>
      </c>
      <c r="O1071" s="14" t="s">
        <v>66</v>
      </c>
      <c r="P1071" s="14">
        <v>2.27</v>
      </c>
      <c r="Q1071" s="14">
        <v>1.38</v>
      </c>
      <c r="R1071" s="24">
        <v>1.93</v>
      </c>
      <c r="S1071" s="18">
        <v>2.71</v>
      </c>
      <c r="T1071" s="18">
        <v>2.4</v>
      </c>
      <c r="U1071" s="18">
        <v>2.38</v>
      </c>
      <c r="V1071" s="18">
        <v>2.4</v>
      </c>
      <c r="W1071" s="18">
        <v>2.37</v>
      </c>
      <c r="X1071" s="14" t="s">
        <v>66</v>
      </c>
      <c r="CM1071" s="2"/>
    </row>
    <row r="1072" spans="1:91" x14ac:dyDescent="0.2">
      <c r="A1072" s="2">
        <v>35768</v>
      </c>
      <c r="B1072" s="5">
        <f t="shared" si="124"/>
        <v>12</v>
      </c>
      <c r="C1072" s="1" t="s">
        <v>51</v>
      </c>
      <c r="D1072" s="14">
        <v>1.48</v>
      </c>
      <c r="E1072" s="14">
        <v>1.3049999999999999</v>
      </c>
      <c r="F1072" s="21">
        <v>1.95</v>
      </c>
      <c r="G1072" s="24">
        <v>2.165</v>
      </c>
      <c r="H1072" s="14">
        <v>2.2400000000000002</v>
      </c>
      <c r="I1072" s="14">
        <v>2.5299999999999998</v>
      </c>
      <c r="J1072" s="14" t="s">
        <v>66</v>
      </c>
      <c r="K1072" s="14">
        <v>1.99</v>
      </c>
      <c r="L1072" s="14">
        <v>1.865</v>
      </c>
      <c r="M1072" s="14" t="s">
        <v>66</v>
      </c>
      <c r="N1072" s="21">
        <v>1.885</v>
      </c>
      <c r="O1072" s="14" t="s">
        <v>66</v>
      </c>
      <c r="P1072" s="14">
        <v>2.2949999999999999</v>
      </c>
      <c r="Q1072" s="14">
        <v>1.45</v>
      </c>
      <c r="R1072" s="24">
        <v>1.99</v>
      </c>
      <c r="S1072" s="18">
        <v>2.66</v>
      </c>
      <c r="T1072" s="18">
        <v>2.38</v>
      </c>
      <c r="U1072" s="18">
        <v>2.3050000000000002</v>
      </c>
      <c r="V1072" s="18">
        <v>2.3450000000000002</v>
      </c>
      <c r="W1072" s="18">
        <v>2.36</v>
      </c>
      <c r="X1072" s="14" t="s">
        <v>66</v>
      </c>
      <c r="CM1072" s="2"/>
    </row>
    <row r="1073" spans="1:91" x14ac:dyDescent="0.2">
      <c r="A1073" s="2">
        <v>35769</v>
      </c>
      <c r="B1073" s="5">
        <f t="shared" si="124"/>
        <v>12</v>
      </c>
      <c r="C1073" s="1" t="s">
        <v>45</v>
      </c>
      <c r="D1073" s="14">
        <v>1.4</v>
      </c>
      <c r="E1073" s="14">
        <v>1.3049999999999999</v>
      </c>
      <c r="F1073" s="21">
        <v>1.95</v>
      </c>
      <c r="G1073" s="24">
        <v>2.165</v>
      </c>
      <c r="H1073" s="14">
        <v>2.2400000000000002</v>
      </c>
      <c r="I1073" s="14">
        <v>2.5299999999999998</v>
      </c>
      <c r="J1073" s="14" t="s">
        <v>66</v>
      </c>
      <c r="K1073" s="14">
        <v>1.99</v>
      </c>
      <c r="L1073" s="14">
        <v>1.865</v>
      </c>
      <c r="M1073" s="14" t="s">
        <v>66</v>
      </c>
      <c r="N1073" s="21">
        <v>1.885</v>
      </c>
      <c r="O1073" s="14" t="s">
        <v>66</v>
      </c>
      <c r="P1073" s="14">
        <v>2.2949999999999999</v>
      </c>
      <c r="Q1073" s="14">
        <v>1.45</v>
      </c>
      <c r="R1073" s="24">
        <v>1.99</v>
      </c>
      <c r="S1073" s="18">
        <v>2.5249999999999999</v>
      </c>
      <c r="T1073" s="18">
        <v>2.38</v>
      </c>
      <c r="U1073" s="18">
        <v>2.3050000000000002</v>
      </c>
      <c r="V1073" s="18">
        <v>2.3450000000000002</v>
      </c>
      <c r="W1073" s="18">
        <v>2.36</v>
      </c>
      <c r="X1073" s="14" t="s">
        <v>66</v>
      </c>
      <c r="CM1073" s="2"/>
    </row>
    <row r="1074" spans="1:91" x14ac:dyDescent="0.2">
      <c r="A1074" s="2">
        <v>35770</v>
      </c>
      <c r="B1074" s="5">
        <f t="shared" si="124"/>
        <v>12</v>
      </c>
      <c r="C1074" s="1" t="s">
        <v>46</v>
      </c>
      <c r="D1074" s="14">
        <v>1.4450000000000001</v>
      </c>
      <c r="E1074" s="14">
        <v>1.8049999999999999</v>
      </c>
      <c r="F1074" s="21">
        <v>1.915</v>
      </c>
      <c r="G1074" s="24">
        <v>2.0449999999999999</v>
      </c>
      <c r="H1074" s="14">
        <v>2.105</v>
      </c>
      <c r="I1074" s="14">
        <v>2.4350000000000001</v>
      </c>
      <c r="J1074" s="14" t="s">
        <v>66</v>
      </c>
      <c r="K1074" s="14">
        <v>1.98</v>
      </c>
      <c r="L1074" s="14">
        <v>1.865</v>
      </c>
      <c r="M1074" s="14" t="s">
        <v>66</v>
      </c>
      <c r="N1074" s="21">
        <v>1.95</v>
      </c>
      <c r="O1074" s="14" t="s">
        <v>66</v>
      </c>
      <c r="P1074" s="14">
        <v>2.1800000000000002</v>
      </c>
      <c r="Q1074" s="14">
        <v>1.6</v>
      </c>
      <c r="R1074" s="24">
        <v>1.9550000000000001</v>
      </c>
      <c r="S1074" s="18">
        <v>2.4900000000000002</v>
      </c>
      <c r="T1074" s="18">
        <v>2.2799999999999998</v>
      </c>
      <c r="U1074" s="18">
        <v>2.2250000000000001</v>
      </c>
      <c r="V1074" s="18">
        <v>2.25</v>
      </c>
      <c r="W1074" s="18">
        <v>2.2549999999999999</v>
      </c>
      <c r="X1074" s="14" t="s">
        <v>66</v>
      </c>
      <c r="CM1074" s="2"/>
    </row>
    <row r="1075" spans="1:91" x14ac:dyDescent="0.2">
      <c r="A1075" s="2">
        <v>35771</v>
      </c>
      <c r="B1075" s="5">
        <f t="shared" si="124"/>
        <v>12</v>
      </c>
      <c r="C1075" s="1" t="s">
        <v>47</v>
      </c>
      <c r="D1075" s="14">
        <v>1.4450000000000001</v>
      </c>
      <c r="E1075" s="14">
        <v>1.8049999999999999</v>
      </c>
      <c r="F1075" s="21">
        <v>1.915</v>
      </c>
      <c r="G1075" s="24">
        <v>2.0449999999999999</v>
      </c>
      <c r="H1075" s="14">
        <v>2.105</v>
      </c>
      <c r="I1075" s="14">
        <v>2.4350000000000001</v>
      </c>
      <c r="J1075" s="14" t="s">
        <v>66</v>
      </c>
      <c r="K1075" s="14">
        <v>1.98</v>
      </c>
      <c r="L1075" s="14">
        <v>1.865</v>
      </c>
      <c r="M1075" s="14" t="s">
        <v>66</v>
      </c>
      <c r="N1075" s="21">
        <v>1.95</v>
      </c>
      <c r="O1075" s="14" t="s">
        <v>66</v>
      </c>
      <c r="P1075" s="14">
        <v>2.1800000000000002</v>
      </c>
      <c r="Q1075" s="14">
        <v>1.6</v>
      </c>
      <c r="R1075" s="24">
        <v>1.9550000000000001</v>
      </c>
      <c r="S1075" s="18">
        <v>2.4900000000000002</v>
      </c>
      <c r="T1075" s="18">
        <v>2.2799999999999998</v>
      </c>
      <c r="U1075" s="18">
        <v>2.2250000000000001</v>
      </c>
      <c r="V1075" s="18">
        <v>2.25</v>
      </c>
      <c r="W1075" s="18">
        <v>2.2549999999999999</v>
      </c>
      <c r="X1075" s="14" t="s">
        <v>66</v>
      </c>
      <c r="CM1075" s="2"/>
    </row>
    <row r="1076" spans="1:91" x14ac:dyDescent="0.2">
      <c r="A1076" s="2">
        <v>35772</v>
      </c>
      <c r="B1076" s="5">
        <f t="shared" si="124"/>
        <v>12</v>
      </c>
      <c r="C1076" s="1" t="s">
        <v>48</v>
      </c>
      <c r="D1076" s="14">
        <v>1.4450000000000001</v>
      </c>
      <c r="E1076" s="14">
        <v>1.4550000000000001</v>
      </c>
      <c r="F1076" s="21">
        <v>1.95</v>
      </c>
      <c r="G1076" s="24">
        <v>2.06</v>
      </c>
      <c r="H1076" s="14">
        <v>2.13</v>
      </c>
      <c r="I1076" s="14">
        <v>2.4750000000000001</v>
      </c>
      <c r="J1076" s="14" t="s">
        <v>66</v>
      </c>
      <c r="K1076" s="14">
        <v>1.9850000000000001</v>
      </c>
      <c r="L1076" s="14">
        <v>1.87</v>
      </c>
      <c r="M1076" s="14" t="s">
        <v>66</v>
      </c>
      <c r="N1076" s="21">
        <v>1.915</v>
      </c>
      <c r="O1076" s="14" t="s">
        <v>66</v>
      </c>
      <c r="P1076" s="14">
        <v>2.2200000000000002</v>
      </c>
      <c r="Q1076" s="14">
        <v>1.4450000000000001</v>
      </c>
      <c r="R1076" s="24">
        <v>1.99</v>
      </c>
      <c r="S1076" s="18">
        <v>2.4900000000000002</v>
      </c>
      <c r="T1076" s="18">
        <v>2.3199999999999998</v>
      </c>
      <c r="U1076" s="18">
        <v>2.23</v>
      </c>
      <c r="V1076" s="18">
        <v>2.2549999999999999</v>
      </c>
      <c r="W1076" s="18">
        <v>2.2549999999999999</v>
      </c>
      <c r="X1076" s="14" t="s">
        <v>66</v>
      </c>
      <c r="CM1076" s="2"/>
    </row>
    <row r="1077" spans="1:91" x14ac:dyDescent="0.2">
      <c r="A1077" s="2">
        <v>35773</v>
      </c>
      <c r="B1077" s="5">
        <f t="shared" si="124"/>
        <v>12</v>
      </c>
      <c r="C1077" s="1" t="s">
        <v>49</v>
      </c>
      <c r="D1077" s="14">
        <v>1.4</v>
      </c>
      <c r="E1077" s="14">
        <v>1.8049999999999999</v>
      </c>
      <c r="F1077" s="21">
        <v>1.915</v>
      </c>
      <c r="G1077" s="24">
        <v>2.0449999999999999</v>
      </c>
      <c r="H1077" s="14">
        <v>2.105</v>
      </c>
      <c r="I1077" s="14">
        <v>2.4350000000000001</v>
      </c>
      <c r="J1077" s="14" t="s">
        <v>66</v>
      </c>
      <c r="K1077" s="14">
        <v>1.98</v>
      </c>
      <c r="L1077" s="14">
        <v>1.865</v>
      </c>
      <c r="M1077" s="14" t="s">
        <v>66</v>
      </c>
      <c r="N1077" s="21">
        <v>1.95</v>
      </c>
      <c r="O1077" s="14" t="s">
        <v>66</v>
      </c>
      <c r="P1077" s="14">
        <v>2.1800000000000002</v>
      </c>
      <c r="Q1077" s="14">
        <v>1.6</v>
      </c>
      <c r="R1077" s="24">
        <v>1.9550000000000001</v>
      </c>
      <c r="S1077" s="18">
        <v>2.33</v>
      </c>
      <c r="T1077" s="18">
        <v>2.2799999999999998</v>
      </c>
      <c r="U1077" s="18">
        <v>2.2250000000000001</v>
      </c>
      <c r="V1077" s="18">
        <v>2.25</v>
      </c>
      <c r="W1077" s="18">
        <v>2.2549999999999999</v>
      </c>
      <c r="X1077" s="14" t="s">
        <v>66</v>
      </c>
      <c r="CM1077" s="2"/>
    </row>
    <row r="1078" spans="1:91" x14ac:dyDescent="0.2">
      <c r="A1078" s="2">
        <v>35774</v>
      </c>
      <c r="B1078" s="5">
        <f t="shared" si="124"/>
        <v>12</v>
      </c>
      <c r="C1078" s="1" t="s">
        <v>50</v>
      </c>
      <c r="D1078" s="14">
        <v>1.35</v>
      </c>
      <c r="E1078" s="14">
        <v>1.885</v>
      </c>
      <c r="F1078" s="21">
        <v>2.0350000000000001</v>
      </c>
      <c r="G1078" s="24">
        <v>2.0699999999999998</v>
      </c>
      <c r="H1078" s="14">
        <v>2.085</v>
      </c>
      <c r="I1078" s="14">
        <v>2.3050000000000002</v>
      </c>
      <c r="J1078" s="14" t="s">
        <v>66</v>
      </c>
      <c r="K1078" s="14">
        <v>2.0699999999999998</v>
      </c>
      <c r="L1078" s="14">
        <v>1.9850000000000001</v>
      </c>
      <c r="M1078" s="14" t="s">
        <v>66</v>
      </c>
      <c r="N1078" s="21">
        <v>2.0449999999999999</v>
      </c>
      <c r="O1078" s="14" t="s">
        <v>66</v>
      </c>
      <c r="P1078" s="14">
        <v>2.1</v>
      </c>
      <c r="Q1078" s="14">
        <v>1.605</v>
      </c>
      <c r="R1078" s="24">
        <v>2.08</v>
      </c>
      <c r="S1078" s="18">
        <v>2.4</v>
      </c>
      <c r="T1078" s="18">
        <v>2.14</v>
      </c>
      <c r="U1078" s="18">
        <v>2.09</v>
      </c>
      <c r="V1078" s="18">
        <v>2.145</v>
      </c>
      <c r="W1078" s="18">
        <v>2.13</v>
      </c>
      <c r="X1078" s="14" t="s">
        <v>66</v>
      </c>
      <c r="CM1078" s="2"/>
    </row>
    <row r="1079" spans="1:91" x14ac:dyDescent="0.2">
      <c r="A1079" s="2">
        <v>35775</v>
      </c>
      <c r="B1079" s="5">
        <f t="shared" si="124"/>
        <v>12</v>
      </c>
      <c r="C1079" s="1" t="s">
        <v>51</v>
      </c>
      <c r="D1079" s="14">
        <v>1.365</v>
      </c>
      <c r="E1079" s="14">
        <v>1.925</v>
      </c>
      <c r="F1079" s="21">
        <v>2.2400000000000002</v>
      </c>
      <c r="G1079" s="24">
        <v>2.3050000000000002</v>
      </c>
      <c r="H1079" s="14">
        <v>2.3050000000000002</v>
      </c>
      <c r="I1079" s="14">
        <v>2.46</v>
      </c>
      <c r="J1079" s="14" t="s">
        <v>66</v>
      </c>
      <c r="K1079" s="14">
        <v>2.27</v>
      </c>
      <c r="L1079" s="14">
        <v>2.19</v>
      </c>
      <c r="M1079" s="14" t="s">
        <v>66</v>
      </c>
      <c r="N1079" s="21">
        <v>2.27</v>
      </c>
      <c r="O1079" s="14" t="s">
        <v>66</v>
      </c>
      <c r="P1079" s="14">
        <v>2.36</v>
      </c>
      <c r="Q1079" s="14">
        <v>1.45</v>
      </c>
      <c r="R1079" s="24">
        <v>2.31</v>
      </c>
      <c r="S1079" s="18">
        <v>2.4900000000000002</v>
      </c>
      <c r="T1079" s="18">
        <v>2.39</v>
      </c>
      <c r="U1079" s="18">
        <v>2.31</v>
      </c>
      <c r="V1079" s="18">
        <v>2.3450000000000002</v>
      </c>
      <c r="W1079" s="18">
        <v>2.3450000000000002</v>
      </c>
      <c r="X1079" s="14" t="s">
        <v>66</v>
      </c>
      <c r="CM1079" s="2"/>
    </row>
    <row r="1080" spans="1:91" x14ac:dyDescent="0.2">
      <c r="A1080" s="2">
        <v>35776</v>
      </c>
      <c r="B1080" s="5">
        <f t="shared" si="124"/>
        <v>12</v>
      </c>
      <c r="C1080" s="1" t="s">
        <v>45</v>
      </c>
      <c r="D1080" s="14">
        <v>1.3149999999999999</v>
      </c>
      <c r="E1080" s="14">
        <v>1.925</v>
      </c>
      <c r="F1080" s="21">
        <v>2.2400000000000002</v>
      </c>
      <c r="G1080" s="24">
        <v>2.3050000000000002</v>
      </c>
      <c r="H1080" s="14">
        <v>2.3050000000000002</v>
      </c>
      <c r="I1080" s="14">
        <v>2.46</v>
      </c>
      <c r="J1080" s="14" t="s">
        <v>66</v>
      </c>
      <c r="K1080" s="14">
        <v>2.27</v>
      </c>
      <c r="L1080" s="14">
        <v>2.19</v>
      </c>
      <c r="M1080" s="14" t="s">
        <v>66</v>
      </c>
      <c r="N1080" s="21">
        <v>2.27</v>
      </c>
      <c r="O1080" s="14" t="s">
        <v>66</v>
      </c>
      <c r="P1080" s="14">
        <v>2.36</v>
      </c>
      <c r="Q1080" s="14">
        <v>1.45</v>
      </c>
      <c r="R1080" s="24">
        <v>2.31</v>
      </c>
      <c r="S1080" s="18">
        <v>2.3050000000000002</v>
      </c>
      <c r="T1080" s="18">
        <v>2.39</v>
      </c>
      <c r="U1080" s="18">
        <v>2.31</v>
      </c>
      <c r="V1080" s="18">
        <v>2.3450000000000002</v>
      </c>
      <c r="W1080" s="18">
        <v>2.3450000000000002</v>
      </c>
      <c r="X1080" s="14" t="s">
        <v>66</v>
      </c>
      <c r="CM1080" s="2"/>
    </row>
    <row r="1081" spans="1:91" x14ac:dyDescent="0.2">
      <c r="A1081" s="2">
        <v>35777</v>
      </c>
      <c r="B1081" s="5">
        <f t="shared" si="124"/>
        <v>12</v>
      </c>
      <c r="C1081" s="1" t="s">
        <v>46</v>
      </c>
      <c r="D1081" s="14">
        <v>1.3049999999999999</v>
      </c>
      <c r="E1081" s="14">
        <v>2.11</v>
      </c>
      <c r="F1081" s="21">
        <v>2.14</v>
      </c>
      <c r="G1081" s="24">
        <v>2.16</v>
      </c>
      <c r="H1081" s="14">
        <v>2.165</v>
      </c>
      <c r="I1081" s="14">
        <v>2.29</v>
      </c>
      <c r="J1081" s="14" t="s">
        <v>66</v>
      </c>
      <c r="K1081" s="14">
        <v>2.145</v>
      </c>
      <c r="L1081" s="14">
        <v>2.1150000000000002</v>
      </c>
      <c r="M1081" s="14" t="s">
        <v>66</v>
      </c>
      <c r="N1081" s="21">
        <v>2.1150000000000002</v>
      </c>
      <c r="O1081" s="14" t="s">
        <v>66</v>
      </c>
      <c r="P1081" s="14">
        <v>2.1850000000000001</v>
      </c>
      <c r="Q1081" s="14">
        <v>1.54</v>
      </c>
      <c r="R1081" s="24">
        <v>2.1800000000000002</v>
      </c>
      <c r="S1081" s="18">
        <v>2.31</v>
      </c>
      <c r="T1081" s="18">
        <v>2.2349999999999999</v>
      </c>
      <c r="U1081" s="18">
        <v>2.16</v>
      </c>
      <c r="V1081" s="18">
        <v>2.17</v>
      </c>
      <c r="W1081" s="18">
        <v>2.17</v>
      </c>
      <c r="X1081" s="14" t="s">
        <v>66</v>
      </c>
      <c r="CM1081" s="2"/>
    </row>
    <row r="1082" spans="1:91" x14ac:dyDescent="0.2">
      <c r="A1082" s="2">
        <v>35778</v>
      </c>
      <c r="B1082" s="5">
        <f t="shared" si="124"/>
        <v>12</v>
      </c>
      <c r="C1082" s="1" t="s">
        <v>47</v>
      </c>
      <c r="D1082" s="14">
        <v>1.3049999999999999</v>
      </c>
      <c r="E1082" s="14">
        <v>2.11</v>
      </c>
      <c r="F1082" s="21">
        <v>2.14</v>
      </c>
      <c r="G1082" s="24">
        <v>2.16</v>
      </c>
      <c r="H1082" s="14">
        <v>2.165</v>
      </c>
      <c r="I1082" s="14">
        <v>2.29</v>
      </c>
      <c r="J1082" s="14" t="s">
        <v>66</v>
      </c>
      <c r="K1082" s="14">
        <v>2.145</v>
      </c>
      <c r="L1082" s="14">
        <v>2.1150000000000002</v>
      </c>
      <c r="M1082" s="14" t="s">
        <v>66</v>
      </c>
      <c r="N1082" s="21">
        <v>2.1150000000000002</v>
      </c>
      <c r="O1082" s="14" t="s">
        <v>66</v>
      </c>
      <c r="P1082" s="14">
        <v>2.1850000000000001</v>
      </c>
      <c r="Q1082" s="14">
        <v>1.54</v>
      </c>
      <c r="R1082" s="24">
        <v>2.1800000000000002</v>
      </c>
      <c r="S1082" s="18">
        <v>2.31</v>
      </c>
      <c r="T1082" s="18">
        <v>2.2349999999999999</v>
      </c>
      <c r="U1082" s="18">
        <v>2.16</v>
      </c>
      <c r="V1082" s="18">
        <v>2.17</v>
      </c>
      <c r="W1082" s="18">
        <v>2.17</v>
      </c>
      <c r="X1082" s="14" t="s">
        <v>66</v>
      </c>
      <c r="CM1082" s="2"/>
    </row>
    <row r="1083" spans="1:91" x14ac:dyDescent="0.2">
      <c r="A1083" s="2">
        <v>35779</v>
      </c>
      <c r="B1083" s="5">
        <f t="shared" si="124"/>
        <v>12</v>
      </c>
      <c r="C1083" s="1" t="s">
        <v>48</v>
      </c>
      <c r="D1083" s="14">
        <v>1.3049999999999999</v>
      </c>
      <c r="E1083" s="14">
        <v>2.09</v>
      </c>
      <c r="F1083" s="21">
        <v>2.105</v>
      </c>
      <c r="G1083" s="24">
        <v>2.1749999999999998</v>
      </c>
      <c r="H1083" s="14">
        <v>2.17</v>
      </c>
      <c r="I1083" s="14">
        <v>2.2850000000000001</v>
      </c>
      <c r="J1083" s="14" t="s">
        <v>66</v>
      </c>
      <c r="K1083" s="14">
        <v>2.1749999999999998</v>
      </c>
      <c r="L1083" s="14">
        <v>2.11</v>
      </c>
      <c r="M1083" s="14" t="s">
        <v>66</v>
      </c>
      <c r="N1083" s="21">
        <v>2.2250000000000001</v>
      </c>
      <c r="O1083" s="14" t="s">
        <v>66</v>
      </c>
      <c r="P1083" s="14">
        <v>2.1949999999999998</v>
      </c>
      <c r="Q1083" s="14">
        <v>1.575</v>
      </c>
      <c r="R1083" s="24">
        <v>2.23</v>
      </c>
      <c r="S1083" s="18">
        <v>2.31</v>
      </c>
      <c r="T1083" s="18">
        <v>2.2349999999999999</v>
      </c>
      <c r="U1083" s="18">
        <v>2.145</v>
      </c>
      <c r="V1083" s="18">
        <v>2.17</v>
      </c>
      <c r="W1083" s="18">
        <v>2.1800000000000002</v>
      </c>
      <c r="X1083" s="14" t="s">
        <v>66</v>
      </c>
      <c r="CM1083" s="2"/>
    </row>
    <row r="1084" spans="1:91" x14ac:dyDescent="0.2">
      <c r="A1084" s="2">
        <v>35780</v>
      </c>
      <c r="B1084" s="5">
        <f t="shared" si="124"/>
        <v>12</v>
      </c>
      <c r="C1084" s="1" t="s">
        <v>49</v>
      </c>
      <c r="D1084" s="14">
        <v>1.33</v>
      </c>
      <c r="E1084" s="14">
        <v>2.11</v>
      </c>
      <c r="F1084" s="21">
        <v>2.14</v>
      </c>
      <c r="G1084" s="24">
        <v>2.16</v>
      </c>
      <c r="H1084" s="14">
        <v>2.165</v>
      </c>
      <c r="I1084" s="14">
        <v>2.29</v>
      </c>
      <c r="J1084" s="14" t="s">
        <v>66</v>
      </c>
      <c r="K1084" s="14">
        <v>2.145</v>
      </c>
      <c r="L1084" s="14">
        <v>2.1150000000000002</v>
      </c>
      <c r="M1084" s="14" t="s">
        <v>66</v>
      </c>
      <c r="N1084" s="21">
        <v>2.1150000000000002</v>
      </c>
      <c r="O1084" s="14" t="s">
        <v>66</v>
      </c>
      <c r="P1084" s="14">
        <v>2.1850000000000001</v>
      </c>
      <c r="Q1084" s="14">
        <v>1.54</v>
      </c>
      <c r="R1084" s="24">
        <v>2.1800000000000002</v>
      </c>
      <c r="S1084" s="18">
        <v>2.2349999999999999</v>
      </c>
      <c r="T1084" s="18">
        <v>2.2349999999999999</v>
      </c>
      <c r="U1084" s="18">
        <v>2.16</v>
      </c>
      <c r="V1084" s="18">
        <v>2.17</v>
      </c>
      <c r="W1084" s="18">
        <v>2.17</v>
      </c>
      <c r="X1084" s="14" t="s">
        <v>66</v>
      </c>
      <c r="CM1084" s="2"/>
    </row>
    <row r="1085" spans="1:91" x14ac:dyDescent="0.2">
      <c r="A1085" s="2">
        <v>35781</v>
      </c>
      <c r="B1085" s="5">
        <f t="shared" si="124"/>
        <v>12</v>
      </c>
      <c r="C1085" s="1" t="s">
        <v>50</v>
      </c>
      <c r="D1085" s="14">
        <v>1.36</v>
      </c>
      <c r="E1085" s="14">
        <v>2.0099999999999998</v>
      </c>
      <c r="F1085" s="21">
        <v>2.085</v>
      </c>
      <c r="G1085" s="24">
        <v>2.1150000000000002</v>
      </c>
      <c r="H1085" s="14">
        <v>2.11</v>
      </c>
      <c r="I1085" s="14">
        <v>2.2400000000000002</v>
      </c>
      <c r="J1085" s="14" t="s">
        <v>66</v>
      </c>
      <c r="K1085" s="14">
        <v>2.09</v>
      </c>
      <c r="L1085" s="14">
        <v>2.0550000000000002</v>
      </c>
      <c r="M1085" s="14" t="s">
        <v>66</v>
      </c>
      <c r="N1085" s="21">
        <v>2.1150000000000002</v>
      </c>
      <c r="O1085" s="14" t="s">
        <v>66</v>
      </c>
      <c r="P1085" s="14">
        <v>2.1150000000000002</v>
      </c>
      <c r="Q1085" s="14">
        <v>1.6</v>
      </c>
      <c r="R1085" s="24">
        <v>2.12</v>
      </c>
      <c r="S1085" s="18">
        <v>2.2949999999999999</v>
      </c>
      <c r="T1085" s="18">
        <v>2.1549999999999998</v>
      </c>
      <c r="U1085" s="18">
        <v>2.0950000000000002</v>
      </c>
      <c r="V1085" s="18">
        <v>2.085</v>
      </c>
      <c r="W1085" s="18">
        <v>2.105</v>
      </c>
      <c r="X1085" s="14" t="s">
        <v>66</v>
      </c>
      <c r="CM1085" s="2"/>
    </row>
    <row r="1086" spans="1:91" x14ac:dyDescent="0.2">
      <c r="A1086" s="2">
        <v>35782</v>
      </c>
      <c r="B1086" s="5">
        <f t="shared" si="124"/>
        <v>12</v>
      </c>
      <c r="C1086" s="1" t="s">
        <v>51</v>
      </c>
      <c r="D1086" s="14">
        <v>1.375</v>
      </c>
      <c r="E1086" s="14">
        <v>2.0550000000000002</v>
      </c>
      <c r="F1086" s="21">
        <v>2.11</v>
      </c>
      <c r="G1086" s="24">
        <v>2.15</v>
      </c>
      <c r="H1086" s="14">
        <v>2.145</v>
      </c>
      <c r="I1086" s="14">
        <v>2.36</v>
      </c>
      <c r="J1086" s="14" t="s">
        <v>66</v>
      </c>
      <c r="K1086" s="14">
        <v>2.105</v>
      </c>
      <c r="L1086" s="14">
        <v>2.0649999999999999</v>
      </c>
      <c r="M1086" s="14" t="s">
        <v>66</v>
      </c>
      <c r="N1086" s="21">
        <v>2.0950000000000002</v>
      </c>
      <c r="O1086" s="14" t="s">
        <v>66</v>
      </c>
      <c r="P1086" s="14">
        <v>2.2050000000000001</v>
      </c>
      <c r="Q1086" s="14">
        <v>1.68</v>
      </c>
      <c r="R1086" s="24">
        <v>2.13</v>
      </c>
      <c r="S1086" s="18">
        <v>2.38</v>
      </c>
      <c r="T1086" s="18">
        <v>2.2650000000000001</v>
      </c>
      <c r="U1086" s="18">
        <v>2.19</v>
      </c>
      <c r="V1086" s="18">
        <v>2.2200000000000002</v>
      </c>
      <c r="W1086" s="18">
        <v>2.2149999999999999</v>
      </c>
      <c r="X1086" s="14" t="s">
        <v>66</v>
      </c>
      <c r="CM1086" s="2"/>
    </row>
    <row r="1087" spans="1:91" x14ac:dyDescent="0.2">
      <c r="A1087" s="2">
        <v>35783</v>
      </c>
      <c r="B1087" s="5">
        <f t="shared" si="124"/>
        <v>12</v>
      </c>
      <c r="C1087" s="1" t="s">
        <v>45</v>
      </c>
      <c r="D1087" s="14">
        <v>1.365</v>
      </c>
      <c r="E1087" s="14">
        <v>2.0550000000000002</v>
      </c>
      <c r="F1087" s="21">
        <v>2.11</v>
      </c>
      <c r="G1087" s="24">
        <v>2.15</v>
      </c>
      <c r="H1087" s="14">
        <v>2.145</v>
      </c>
      <c r="I1087" s="14">
        <v>2.36</v>
      </c>
      <c r="J1087" s="14" t="s">
        <v>66</v>
      </c>
      <c r="K1087" s="14">
        <v>2.105</v>
      </c>
      <c r="L1087" s="14">
        <v>2.0649999999999999</v>
      </c>
      <c r="M1087" s="14" t="s">
        <v>66</v>
      </c>
      <c r="N1087" s="21">
        <v>2.0950000000000002</v>
      </c>
      <c r="O1087" s="14" t="s">
        <v>66</v>
      </c>
      <c r="P1087" s="14">
        <v>2.2050000000000001</v>
      </c>
      <c r="Q1087" s="14">
        <v>1.68</v>
      </c>
      <c r="R1087" s="24">
        <v>2.13</v>
      </c>
      <c r="S1087" s="18">
        <v>2.34</v>
      </c>
      <c r="T1087" s="18">
        <v>2.2650000000000001</v>
      </c>
      <c r="U1087" s="18">
        <v>2.19</v>
      </c>
      <c r="V1087" s="18">
        <v>2.2200000000000002</v>
      </c>
      <c r="W1087" s="18">
        <v>2.2149999999999999</v>
      </c>
      <c r="X1087" s="14" t="s">
        <v>66</v>
      </c>
      <c r="CM1087" s="2"/>
    </row>
    <row r="1088" spans="1:91" x14ac:dyDescent="0.2">
      <c r="A1088" s="2">
        <v>35784</v>
      </c>
      <c r="B1088" s="5">
        <f t="shared" si="124"/>
        <v>12</v>
      </c>
      <c r="C1088" s="1" t="s">
        <v>46</v>
      </c>
      <c r="D1088" s="14">
        <v>1.39</v>
      </c>
      <c r="E1088" s="14">
        <v>2.1850000000000001</v>
      </c>
      <c r="F1088" s="21">
        <v>2.31</v>
      </c>
      <c r="G1088" s="24">
        <v>2.2749999999999999</v>
      </c>
      <c r="H1088" s="14">
        <v>2.2749999999999999</v>
      </c>
      <c r="I1088" s="14">
        <v>2.375</v>
      </c>
      <c r="J1088" s="14" t="s">
        <v>66</v>
      </c>
      <c r="K1088" s="14">
        <v>2.2999999999999998</v>
      </c>
      <c r="L1088" s="14">
        <v>2.2050000000000001</v>
      </c>
      <c r="M1088" s="14" t="s">
        <v>66</v>
      </c>
      <c r="N1088" s="21">
        <v>2.3250000000000002</v>
      </c>
      <c r="O1088" s="14" t="s">
        <v>66</v>
      </c>
      <c r="P1088" s="14">
        <v>2.2850000000000001</v>
      </c>
      <c r="Q1088" s="14">
        <v>1.54</v>
      </c>
      <c r="R1088" s="24">
        <v>2.2949999999999999</v>
      </c>
      <c r="S1088" s="18">
        <v>2.395</v>
      </c>
      <c r="T1088" s="18">
        <v>2.31</v>
      </c>
      <c r="U1088" s="18">
        <v>2.2599999999999998</v>
      </c>
      <c r="V1088" s="18">
        <v>2.29</v>
      </c>
      <c r="W1088" s="18">
        <v>2.29</v>
      </c>
      <c r="X1088" s="14" t="s">
        <v>66</v>
      </c>
      <c r="CM1088" s="2"/>
    </row>
    <row r="1089" spans="1:100" x14ac:dyDescent="0.2">
      <c r="A1089" s="2">
        <v>35785</v>
      </c>
      <c r="B1089" s="5">
        <f t="shared" si="124"/>
        <v>12</v>
      </c>
      <c r="C1089" s="1" t="s">
        <v>47</v>
      </c>
      <c r="D1089" s="14">
        <v>1.39</v>
      </c>
      <c r="E1089" s="14">
        <v>2.1850000000000001</v>
      </c>
      <c r="F1089" s="21">
        <v>2.31</v>
      </c>
      <c r="G1089" s="24">
        <v>2.2749999999999999</v>
      </c>
      <c r="H1089" s="14">
        <v>2.2749999999999999</v>
      </c>
      <c r="I1089" s="14">
        <v>2.375</v>
      </c>
      <c r="J1089" s="14" t="s">
        <v>66</v>
      </c>
      <c r="K1089" s="14">
        <v>2.2999999999999998</v>
      </c>
      <c r="L1089" s="14">
        <v>2.2050000000000001</v>
      </c>
      <c r="M1089" s="14" t="s">
        <v>66</v>
      </c>
      <c r="N1089" s="21">
        <v>2.3250000000000002</v>
      </c>
      <c r="O1089" s="14" t="s">
        <v>66</v>
      </c>
      <c r="P1089" s="14">
        <v>2.2850000000000001</v>
      </c>
      <c r="Q1089" s="14">
        <v>1.54</v>
      </c>
      <c r="R1089" s="24">
        <v>2.2949999999999999</v>
      </c>
      <c r="S1089" s="18">
        <v>2.395</v>
      </c>
      <c r="T1089" s="18">
        <v>2.31</v>
      </c>
      <c r="U1089" s="18">
        <v>2.2599999999999998</v>
      </c>
      <c r="V1089" s="18">
        <v>2.29</v>
      </c>
      <c r="W1089" s="18">
        <v>2.29</v>
      </c>
      <c r="X1089" s="14" t="s">
        <v>66</v>
      </c>
      <c r="CM1089" s="2"/>
    </row>
    <row r="1090" spans="1:100" x14ac:dyDescent="0.2">
      <c r="A1090" s="2">
        <v>35786</v>
      </c>
      <c r="B1090" s="5">
        <f t="shared" si="124"/>
        <v>12</v>
      </c>
      <c r="C1090" s="1" t="s">
        <v>48</v>
      </c>
      <c r="D1090" s="14">
        <v>1.39</v>
      </c>
      <c r="E1090" s="14">
        <v>2.1800000000000002</v>
      </c>
      <c r="F1090" s="21">
        <v>2.165</v>
      </c>
      <c r="G1090" s="24">
        <v>2.2050000000000001</v>
      </c>
      <c r="H1090" s="14">
        <v>2.2050000000000001</v>
      </c>
      <c r="I1090" s="14">
        <v>2.35</v>
      </c>
      <c r="J1090" s="14" t="s">
        <v>66</v>
      </c>
      <c r="K1090" s="14">
        <v>2.19</v>
      </c>
      <c r="L1090" s="14">
        <v>2.2149999999999999</v>
      </c>
      <c r="M1090" s="14" t="s">
        <v>66</v>
      </c>
      <c r="N1090" s="21">
        <v>2.2050000000000001</v>
      </c>
      <c r="O1090" s="14" t="s">
        <v>66</v>
      </c>
      <c r="P1090" s="14">
        <v>2.21</v>
      </c>
      <c r="Q1090" s="14">
        <v>1.595</v>
      </c>
      <c r="R1090" s="24">
        <v>2.21</v>
      </c>
      <c r="S1090" s="18">
        <v>2.395</v>
      </c>
      <c r="T1090" s="18">
        <v>2.2549999999999999</v>
      </c>
      <c r="U1090" s="18">
        <v>2.1949999999999998</v>
      </c>
      <c r="V1090" s="18">
        <v>2.23</v>
      </c>
      <c r="W1090" s="18">
        <v>2.2200000000000002</v>
      </c>
      <c r="X1090" s="14" t="s">
        <v>66</v>
      </c>
      <c r="CM1090" s="2"/>
    </row>
    <row r="1091" spans="1:100" x14ac:dyDescent="0.2">
      <c r="A1091" s="2">
        <v>35787</v>
      </c>
      <c r="B1091" s="5">
        <f t="shared" ref="B1091:B1154" si="125">IF(A1091&lt;&gt;"",MONTH(A1091),0)</f>
        <v>12</v>
      </c>
      <c r="C1091" s="1" t="s">
        <v>49</v>
      </c>
      <c r="D1091" s="14">
        <v>1.395</v>
      </c>
      <c r="E1091" s="14">
        <v>2.1749999999999998</v>
      </c>
      <c r="F1091" s="21">
        <v>2.27</v>
      </c>
      <c r="G1091" s="24">
        <v>2.2200000000000002</v>
      </c>
      <c r="H1091" s="14">
        <v>2.2400000000000002</v>
      </c>
      <c r="I1091" s="14">
        <v>2.35</v>
      </c>
      <c r="J1091" s="14" t="s">
        <v>66</v>
      </c>
      <c r="K1091" s="14">
        <v>2.2549999999999999</v>
      </c>
      <c r="L1091" s="14">
        <v>2.2549999999999999</v>
      </c>
      <c r="M1091" s="14" t="s">
        <v>66</v>
      </c>
      <c r="N1091" s="21">
        <v>2.2599999999999998</v>
      </c>
      <c r="O1091" s="14" t="s">
        <v>66</v>
      </c>
      <c r="P1091" s="14">
        <v>2.25</v>
      </c>
      <c r="Q1091" s="14">
        <v>1.585</v>
      </c>
      <c r="R1091" s="24">
        <v>2.25</v>
      </c>
      <c r="S1091" s="18">
        <v>2.39</v>
      </c>
      <c r="T1091" s="18">
        <v>2.2650000000000001</v>
      </c>
      <c r="U1091" s="18">
        <v>2.2549999999999999</v>
      </c>
      <c r="V1091" s="18">
        <v>2.2999999999999998</v>
      </c>
      <c r="W1091" s="18">
        <v>2.2850000000000001</v>
      </c>
      <c r="X1091" s="14" t="s">
        <v>66</v>
      </c>
      <c r="CM1091" s="2"/>
    </row>
    <row r="1092" spans="1:100" x14ac:dyDescent="0.2">
      <c r="A1092" s="2">
        <v>35788</v>
      </c>
      <c r="B1092" s="5">
        <f t="shared" si="125"/>
        <v>12</v>
      </c>
      <c r="C1092" s="1" t="s">
        <v>50</v>
      </c>
      <c r="D1092" s="14">
        <v>1.31</v>
      </c>
      <c r="E1092" s="14">
        <v>2.1749999999999998</v>
      </c>
      <c r="F1092" s="21">
        <v>2.27</v>
      </c>
      <c r="G1092" s="24">
        <v>2.2200000000000002</v>
      </c>
      <c r="H1092" s="14">
        <v>2.2400000000000002</v>
      </c>
      <c r="I1092" s="14">
        <v>2.35</v>
      </c>
      <c r="J1092" s="14" t="s">
        <v>66</v>
      </c>
      <c r="K1092" s="14">
        <v>2.2549999999999999</v>
      </c>
      <c r="L1092" s="14">
        <v>2.2549999999999999</v>
      </c>
      <c r="M1092" s="14" t="s">
        <v>66</v>
      </c>
      <c r="N1092" s="21">
        <v>2.2599999999999998</v>
      </c>
      <c r="O1092" s="14" t="s">
        <v>66</v>
      </c>
      <c r="P1092" s="14">
        <v>2.25</v>
      </c>
      <c r="Q1092" s="14">
        <v>1.585</v>
      </c>
      <c r="R1092" s="24">
        <v>2.25</v>
      </c>
      <c r="S1092" s="18">
        <v>2.2599999999999998</v>
      </c>
      <c r="T1092" s="18">
        <v>2.2650000000000001</v>
      </c>
      <c r="U1092" s="18">
        <v>2.2549999999999999</v>
      </c>
      <c r="V1092" s="18">
        <v>2.2999999999999998</v>
      </c>
      <c r="W1092" s="18">
        <v>2.2850000000000001</v>
      </c>
      <c r="X1092" s="14" t="s">
        <v>66</v>
      </c>
      <c r="CM1092" s="2"/>
    </row>
    <row r="1093" spans="1:100" x14ac:dyDescent="0.2">
      <c r="A1093" s="2">
        <v>35789</v>
      </c>
      <c r="B1093" s="5">
        <f t="shared" si="125"/>
        <v>12</v>
      </c>
      <c r="C1093" s="1" t="s">
        <v>51</v>
      </c>
      <c r="D1093" s="14">
        <v>1.23</v>
      </c>
      <c r="E1093" s="14" t="s">
        <v>66</v>
      </c>
      <c r="F1093" s="21" t="s">
        <v>66</v>
      </c>
      <c r="G1093" s="24" t="s">
        <v>10</v>
      </c>
      <c r="H1093" s="14" t="s">
        <v>66</v>
      </c>
      <c r="I1093" s="14" t="s">
        <v>66</v>
      </c>
      <c r="J1093" s="14" t="s">
        <v>66</v>
      </c>
      <c r="K1093" s="14" t="s">
        <v>66</v>
      </c>
      <c r="L1093" s="14" t="s">
        <v>66</v>
      </c>
      <c r="M1093" s="14" t="s">
        <v>66</v>
      </c>
      <c r="N1093" s="21" t="s">
        <v>66</v>
      </c>
      <c r="O1093" s="14" t="s">
        <v>66</v>
      </c>
      <c r="P1093" s="14" t="s">
        <v>66</v>
      </c>
      <c r="Q1093" s="14" t="s">
        <v>66</v>
      </c>
      <c r="R1093" s="24" t="s">
        <v>66</v>
      </c>
      <c r="S1093" s="18">
        <v>2.1349999999999998</v>
      </c>
      <c r="T1093" s="18" t="s">
        <v>66</v>
      </c>
      <c r="U1093" s="18" t="s">
        <v>66</v>
      </c>
      <c r="V1093" s="18" t="s">
        <v>66</v>
      </c>
      <c r="W1093" s="18" t="s">
        <v>66</v>
      </c>
      <c r="X1093" s="14" t="s">
        <v>66</v>
      </c>
      <c r="CM1093" s="2"/>
    </row>
    <row r="1094" spans="1:100" x14ac:dyDescent="0.2">
      <c r="A1094" s="2">
        <v>35790</v>
      </c>
      <c r="B1094" s="5">
        <f t="shared" si="125"/>
        <v>12</v>
      </c>
      <c r="C1094" s="1" t="s">
        <v>45</v>
      </c>
      <c r="D1094" s="14">
        <v>1.23</v>
      </c>
      <c r="E1094" s="14" t="s">
        <v>66</v>
      </c>
      <c r="F1094" s="21" t="s">
        <v>66</v>
      </c>
      <c r="G1094" s="24" t="s">
        <v>10</v>
      </c>
      <c r="H1094" s="14" t="s">
        <v>66</v>
      </c>
      <c r="I1094" s="14" t="s">
        <v>66</v>
      </c>
      <c r="J1094" s="14" t="s">
        <v>66</v>
      </c>
      <c r="K1094" s="14" t="s">
        <v>66</v>
      </c>
      <c r="L1094" s="14" t="s">
        <v>66</v>
      </c>
      <c r="M1094" s="14" t="s">
        <v>66</v>
      </c>
      <c r="N1094" s="21" t="s">
        <v>66</v>
      </c>
      <c r="O1094" s="14" t="s">
        <v>66</v>
      </c>
      <c r="P1094" s="14" t="s">
        <v>66</v>
      </c>
      <c r="Q1094" s="14" t="s">
        <v>66</v>
      </c>
      <c r="R1094" s="24" t="s">
        <v>66</v>
      </c>
      <c r="S1094" s="18">
        <v>2.1349999999999998</v>
      </c>
      <c r="T1094" s="18" t="s">
        <v>66</v>
      </c>
      <c r="U1094" s="18" t="s">
        <v>66</v>
      </c>
      <c r="V1094" s="18" t="s">
        <v>66</v>
      </c>
      <c r="W1094" s="18" t="s">
        <v>66</v>
      </c>
      <c r="X1094" s="14" t="s">
        <v>66</v>
      </c>
      <c r="CM1094" s="2"/>
    </row>
    <row r="1095" spans="1:100" x14ac:dyDescent="0.2">
      <c r="A1095" s="2">
        <v>35791</v>
      </c>
      <c r="B1095" s="5">
        <f t="shared" si="125"/>
        <v>12</v>
      </c>
      <c r="C1095" s="1" t="s">
        <v>46</v>
      </c>
      <c r="D1095" s="14">
        <v>1.23</v>
      </c>
      <c r="E1095" s="14">
        <v>1.9850000000000001</v>
      </c>
      <c r="F1095" s="21">
        <v>2.2000000000000002</v>
      </c>
      <c r="G1095" s="24">
        <v>2.105</v>
      </c>
      <c r="H1095" s="14">
        <v>2.0699999999999998</v>
      </c>
      <c r="I1095" s="14">
        <v>2.08</v>
      </c>
      <c r="J1095" s="14" t="s">
        <v>66</v>
      </c>
      <c r="K1095" s="14">
        <v>2.1949999999999998</v>
      </c>
      <c r="L1095" s="14">
        <v>2.1</v>
      </c>
      <c r="M1095" s="14" t="s">
        <v>66</v>
      </c>
      <c r="N1095" s="21">
        <v>2.2650000000000001</v>
      </c>
      <c r="O1095" s="14" t="s">
        <v>66</v>
      </c>
      <c r="P1095" s="14">
        <v>2.0299999999999998</v>
      </c>
      <c r="Q1095" s="14">
        <v>1.55</v>
      </c>
      <c r="R1095" s="24">
        <v>2.1</v>
      </c>
      <c r="S1095" s="18">
        <v>2.1349999999999998</v>
      </c>
      <c r="T1095" s="18">
        <v>1.9550000000000001</v>
      </c>
      <c r="U1095" s="18">
        <v>1.99</v>
      </c>
      <c r="V1095" s="18">
        <v>2.04</v>
      </c>
      <c r="W1095" s="18">
        <v>2.0099999999999998</v>
      </c>
      <c r="X1095" s="14" t="s">
        <v>66</v>
      </c>
      <c r="CM1095" s="2"/>
    </row>
    <row r="1096" spans="1:100" x14ac:dyDescent="0.2">
      <c r="A1096" s="2">
        <v>35792</v>
      </c>
      <c r="B1096" s="5">
        <f t="shared" si="125"/>
        <v>12</v>
      </c>
      <c r="C1096" s="1" t="s">
        <v>47</v>
      </c>
      <c r="D1096" s="14">
        <v>1.23</v>
      </c>
      <c r="E1096" s="14">
        <v>1.9850000000000001</v>
      </c>
      <c r="F1096" s="21">
        <v>2.2000000000000002</v>
      </c>
      <c r="G1096" s="24">
        <v>2.105</v>
      </c>
      <c r="H1096" s="14">
        <v>2.0699999999999998</v>
      </c>
      <c r="I1096" s="14">
        <v>2.08</v>
      </c>
      <c r="J1096" s="14" t="s">
        <v>66</v>
      </c>
      <c r="K1096" s="14">
        <v>2.1949999999999998</v>
      </c>
      <c r="L1096" s="14">
        <v>2.1</v>
      </c>
      <c r="M1096" s="14" t="s">
        <v>66</v>
      </c>
      <c r="N1096" s="21">
        <v>2.2650000000000001</v>
      </c>
      <c r="O1096" s="14" t="s">
        <v>66</v>
      </c>
      <c r="P1096" s="14">
        <v>2.0299999999999998</v>
      </c>
      <c r="Q1096" s="14">
        <v>1.55</v>
      </c>
      <c r="R1096" s="24">
        <v>2.1</v>
      </c>
      <c r="S1096" s="18">
        <v>2.1349999999999998</v>
      </c>
      <c r="T1096" s="18">
        <v>1.9550000000000001</v>
      </c>
      <c r="U1096" s="18">
        <v>1.99</v>
      </c>
      <c r="V1096" s="18">
        <v>2.04</v>
      </c>
      <c r="W1096" s="18">
        <v>2.0099999999999998</v>
      </c>
      <c r="X1096" s="14" t="s">
        <v>66</v>
      </c>
      <c r="CM1096" s="2"/>
    </row>
    <row r="1097" spans="1:100" x14ac:dyDescent="0.2">
      <c r="A1097" s="2">
        <v>35793</v>
      </c>
      <c r="B1097" s="5">
        <f t="shared" si="125"/>
        <v>12</v>
      </c>
      <c r="C1097" s="1" t="s">
        <v>48</v>
      </c>
      <c r="D1097" s="14">
        <v>1.23</v>
      </c>
      <c r="E1097" s="14">
        <v>2.11</v>
      </c>
      <c r="F1097" s="21">
        <v>2.1949999999999998</v>
      </c>
      <c r="G1097" s="24">
        <v>2.17</v>
      </c>
      <c r="H1097" s="14">
        <v>2.165</v>
      </c>
      <c r="I1097" s="14">
        <v>2.2149999999999999</v>
      </c>
      <c r="J1097" s="14" t="s">
        <v>66</v>
      </c>
      <c r="K1097" s="14">
        <v>2.1850000000000001</v>
      </c>
      <c r="L1097" s="14">
        <v>2.1850000000000001</v>
      </c>
      <c r="M1097" s="14" t="s">
        <v>66</v>
      </c>
      <c r="N1097" s="21">
        <v>2.1949999999999998</v>
      </c>
      <c r="O1097" s="14" t="s">
        <v>66</v>
      </c>
      <c r="P1097" s="14">
        <v>2.16</v>
      </c>
      <c r="Q1097" s="14">
        <v>1.6950000000000001</v>
      </c>
      <c r="R1097" s="24">
        <v>2.19</v>
      </c>
      <c r="S1097" s="18">
        <v>2.1349999999999998</v>
      </c>
      <c r="T1097" s="18">
        <v>2.14</v>
      </c>
      <c r="U1097" s="18">
        <v>2.12</v>
      </c>
      <c r="V1097" s="18">
        <v>2.17</v>
      </c>
      <c r="W1097" s="18">
        <v>2.17</v>
      </c>
      <c r="X1097" s="14" t="s">
        <v>66</v>
      </c>
      <c r="CM1097" s="2"/>
    </row>
    <row r="1098" spans="1:100" x14ac:dyDescent="0.2">
      <c r="A1098" s="2">
        <v>35794</v>
      </c>
      <c r="B1098" s="5">
        <f t="shared" si="125"/>
        <v>12</v>
      </c>
      <c r="C1098" s="1" t="s">
        <v>49</v>
      </c>
      <c r="D1098" s="14">
        <v>1.24</v>
      </c>
      <c r="E1098" s="14">
        <v>1.9850000000000001</v>
      </c>
      <c r="F1098" s="21">
        <v>2.2000000000000002</v>
      </c>
      <c r="G1098" s="24">
        <v>2.105</v>
      </c>
      <c r="H1098" s="14">
        <v>2.0699999999999998</v>
      </c>
      <c r="I1098" s="14">
        <v>2.08</v>
      </c>
      <c r="J1098" s="14" t="s">
        <v>66</v>
      </c>
      <c r="K1098" s="14">
        <v>2.1949999999999998</v>
      </c>
      <c r="L1098" s="14">
        <v>2.1</v>
      </c>
      <c r="M1098" s="14" t="s">
        <v>66</v>
      </c>
      <c r="N1098" s="21">
        <v>2.2650000000000001</v>
      </c>
      <c r="O1098" s="14" t="s">
        <v>66</v>
      </c>
      <c r="P1098" s="14">
        <v>2.0299999999999998</v>
      </c>
      <c r="Q1098" s="14">
        <v>1.55</v>
      </c>
      <c r="R1098" s="24">
        <v>2.1</v>
      </c>
      <c r="S1098" s="18">
        <v>2.3199999999999998</v>
      </c>
      <c r="T1098" s="18">
        <v>1.9550000000000001</v>
      </c>
      <c r="U1098" s="18">
        <v>1.99</v>
      </c>
      <c r="V1098" s="18">
        <v>2.04</v>
      </c>
      <c r="W1098" s="18">
        <v>2.0099999999999998</v>
      </c>
      <c r="X1098" s="14" t="s">
        <v>66</v>
      </c>
      <c r="CM1098" s="2"/>
    </row>
    <row r="1099" spans="1:100" x14ac:dyDescent="0.2">
      <c r="A1099" s="2">
        <v>35795</v>
      </c>
      <c r="B1099" s="5">
        <f t="shared" si="125"/>
        <v>12</v>
      </c>
      <c r="C1099" s="1" t="s">
        <v>50</v>
      </c>
      <c r="D1099" s="14">
        <v>1.2749999999999999</v>
      </c>
      <c r="E1099" s="14">
        <v>1.96</v>
      </c>
      <c r="F1099" s="21">
        <v>2.14</v>
      </c>
      <c r="G1099" s="24">
        <v>2.1749999999999998</v>
      </c>
      <c r="H1099" s="14">
        <v>2.16</v>
      </c>
      <c r="I1099" s="14">
        <v>2.29</v>
      </c>
      <c r="J1099" s="14" t="s">
        <v>66</v>
      </c>
      <c r="K1099" s="14">
        <v>2.105</v>
      </c>
      <c r="L1099" s="14">
        <v>2.0550000000000002</v>
      </c>
      <c r="M1099" s="14" t="s">
        <v>66</v>
      </c>
      <c r="N1099" s="21">
        <v>2.0049999999999999</v>
      </c>
      <c r="O1099" s="14" t="s">
        <v>66</v>
      </c>
      <c r="P1099" s="14">
        <v>2.1850000000000001</v>
      </c>
      <c r="Q1099" s="14">
        <v>1.66</v>
      </c>
      <c r="R1099" s="24">
        <v>2.1349999999999998</v>
      </c>
      <c r="S1099" s="18">
        <v>2.3149999999999999</v>
      </c>
      <c r="T1099" s="18">
        <v>2.1949999999999998</v>
      </c>
      <c r="U1099" s="18">
        <v>2.165</v>
      </c>
      <c r="V1099" s="18">
        <v>2.2149999999999999</v>
      </c>
      <c r="W1099" s="18">
        <v>2.1850000000000001</v>
      </c>
      <c r="X1099" s="14" t="s">
        <v>66</v>
      </c>
      <c r="CM1099" s="2"/>
    </row>
    <row r="1100" spans="1:100" s="4" customFormat="1" x14ac:dyDescent="0.2">
      <c r="A1100" s="4" t="s">
        <v>43</v>
      </c>
      <c r="B1100" s="4" t="s">
        <v>65</v>
      </c>
      <c r="C1100" s="4" t="s">
        <v>44</v>
      </c>
      <c r="D1100" s="17" t="s">
        <v>52</v>
      </c>
      <c r="E1100" s="17" t="s">
        <v>53</v>
      </c>
      <c r="F1100" s="20" t="s">
        <v>54</v>
      </c>
      <c r="G1100" s="26" t="s">
        <v>55</v>
      </c>
      <c r="H1100" s="17" t="s">
        <v>56</v>
      </c>
      <c r="I1100" s="17" t="s">
        <v>57</v>
      </c>
      <c r="J1100" s="17" t="s">
        <v>58</v>
      </c>
      <c r="K1100" s="17" t="s">
        <v>59</v>
      </c>
      <c r="L1100" s="17" t="s">
        <v>60</v>
      </c>
      <c r="M1100" s="17" t="s">
        <v>61</v>
      </c>
      <c r="N1100" s="20" t="s">
        <v>62</v>
      </c>
      <c r="O1100" s="17" t="s">
        <v>63</v>
      </c>
      <c r="P1100" s="17" t="s">
        <v>16</v>
      </c>
      <c r="Q1100" s="17" t="s">
        <v>11</v>
      </c>
      <c r="R1100" s="23" t="s">
        <v>7</v>
      </c>
      <c r="S1100" s="19" t="s">
        <v>4</v>
      </c>
      <c r="T1100" s="19" t="s">
        <v>5</v>
      </c>
      <c r="U1100" s="19" t="s">
        <v>6</v>
      </c>
      <c r="V1100" s="19" t="s">
        <v>71</v>
      </c>
      <c r="W1100" s="23" t="s">
        <v>0</v>
      </c>
      <c r="X1100" s="14" t="s">
        <v>66</v>
      </c>
      <c r="Y1100" s="17"/>
      <c r="Z1100" s="17"/>
      <c r="AA1100" s="1"/>
      <c r="AB1100" s="3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2"/>
      <c r="CN1100" s="1"/>
      <c r="CO1100" s="1"/>
      <c r="CP1100" s="1"/>
      <c r="CQ1100" s="1"/>
      <c r="CR1100" s="1"/>
      <c r="CS1100" s="1"/>
      <c r="CT1100" s="1"/>
      <c r="CU1100" s="1"/>
      <c r="CV1100" s="1"/>
    </row>
    <row r="1101" spans="1:100" x14ac:dyDescent="0.2">
      <c r="A1101" s="2">
        <v>35796</v>
      </c>
      <c r="B1101" s="5">
        <f t="shared" si="125"/>
        <v>1</v>
      </c>
      <c r="C1101" s="1" t="s">
        <v>51</v>
      </c>
      <c r="D1101" s="14">
        <v>1.34</v>
      </c>
      <c r="E1101" s="14" t="s">
        <v>66</v>
      </c>
      <c r="F1101" s="21" t="s">
        <v>66</v>
      </c>
      <c r="G1101" s="24" t="s">
        <v>10</v>
      </c>
      <c r="H1101" s="14" t="s">
        <v>66</v>
      </c>
      <c r="I1101" s="14" t="s">
        <v>66</v>
      </c>
      <c r="J1101" s="14" t="s">
        <v>66</v>
      </c>
      <c r="K1101" s="14" t="s">
        <v>66</v>
      </c>
      <c r="L1101" s="14" t="s">
        <v>66</v>
      </c>
      <c r="M1101" s="14" t="s">
        <v>66</v>
      </c>
      <c r="N1101" s="21" t="s">
        <v>66</v>
      </c>
      <c r="O1101" s="14" t="s">
        <v>66</v>
      </c>
      <c r="P1101" s="14" t="s">
        <v>66</v>
      </c>
      <c r="Q1101" s="14" t="s">
        <v>66</v>
      </c>
      <c r="R1101" s="24" t="s">
        <v>66</v>
      </c>
      <c r="S1101" s="18">
        <v>2.3250000000000002</v>
      </c>
      <c r="T1101" s="18" t="s">
        <v>66</v>
      </c>
      <c r="U1101" s="18" t="s">
        <v>66</v>
      </c>
      <c r="V1101" s="18" t="s">
        <v>66</v>
      </c>
      <c r="W1101" s="18" t="s">
        <v>66</v>
      </c>
      <c r="X1101" s="14" t="s">
        <v>66</v>
      </c>
      <c r="CM1101" s="2"/>
    </row>
    <row r="1102" spans="1:100" x14ac:dyDescent="0.2">
      <c r="A1102" s="2">
        <v>35797</v>
      </c>
      <c r="B1102" s="5">
        <f t="shared" si="125"/>
        <v>1</v>
      </c>
      <c r="C1102" s="1" t="s">
        <v>45</v>
      </c>
      <c r="D1102" s="14">
        <v>1.34</v>
      </c>
      <c r="E1102" s="14">
        <v>1.9950000000000001</v>
      </c>
      <c r="F1102" s="21">
        <v>2.02</v>
      </c>
      <c r="G1102" s="24">
        <v>2.0350000000000001</v>
      </c>
      <c r="H1102" s="14">
        <v>2.0550000000000002</v>
      </c>
      <c r="I1102" s="14">
        <v>2.27</v>
      </c>
      <c r="J1102" s="14" t="s">
        <v>66</v>
      </c>
      <c r="K1102" s="14">
        <v>2.0550000000000002</v>
      </c>
      <c r="L1102" s="14">
        <v>1.9750000000000001</v>
      </c>
      <c r="M1102" s="14" t="s">
        <v>66</v>
      </c>
      <c r="N1102" s="21">
        <v>2.0299999999999998</v>
      </c>
      <c r="O1102" s="14" t="s">
        <v>66</v>
      </c>
      <c r="P1102" s="14">
        <v>2.09</v>
      </c>
      <c r="Q1102" s="14">
        <v>1.835</v>
      </c>
      <c r="R1102" s="24">
        <v>2.0750000000000002</v>
      </c>
      <c r="S1102" s="18">
        <v>2.3250000000000002</v>
      </c>
      <c r="T1102" s="18">
        <v>2.1749999999999998</v>
      </c>
      <c r="U1102" s="18">
        <v>2.16</v>
      </c>
      <c r="V1102" s="18">
        <v>2.19</v>
      </c>
      <c r="W1102" s="18">
        <v>2.2000000000000002</v>
      </c>
      <c r="X1102" s="14" t="s">
        <v>66</v>
      </c>
      <c r="CM1102" s="2"/>
    </row>
    <row r="1103" spans="1:100" x14ac:dyDescent="0.2">
      <c r="A1103" s="2">
        <v>35798</v>
      </c>
      <c r="B1103" s="5">
        <f t="shared" si="125"/>
        <v>1</v>
      </c>
      <c r="C1103" s="1" t="s">
        <v>46</v>
      </c>
      <c r="D1103" s="14">
        <v>1.42</v>
      </c>
      <c r="E1103" s="14">
        <v>2.2400000000000002</v>
      </c>
      <c r="F1103" s="21">
        <v>2.02</v>
      </c>
      <c r="G1103" s="24">
        <v>2.0099999999999998</v>
      </c>
      <c r="H1103" s="14">
        <v>2.0150000000000001</v>
      </c>
      <c r="I1103" s="14">
        <v>2.1800000000000002</v>
      </c>
      <c r="J1103" s="14" t="s">
        <v>66</v>
      </c>
      <c r="K1103" s="14">
        <v>2.0950000000000002</v>
      </c>
      <c r="L1103" s="14">
        <v>2.04</v>
      </c>
      <c r="M1103" s="14" t="s">
        <v>66</v>
      </c>
      <c r="N1103" s="21">
        <v>2.0299999999999998</v>
      </c>
      <c r="O1103" s="14" t="s">
        <v>66</v>
      </c>
      <c r="P1103" s="14">
        <v>1.9950000000000001</v>
      </c>
      <c r="Q1103" s="14">
        <v>1.835</v>
      </c>
      <c r="R1103" s="24">
        <v>2.1</v>
      </c>
      <c r="S1103" s="18">
        <v>2.2200000000000002</v>
      </c>
      <c r="T1103" s="18">
        <v>2.06</v>
      </c>
      <c r="U1103" s="18">
        <v>2.04</v>
      </c>
      <c r="V1103" s="18">
        <v>2.12</v>
      </c>
      <c r="W1103" s="18">
        <v>2.08</v>
      </c>
      <c r="X1103" s="14" t="s">
        <v>66</v>
      </c>
      <c r="CM1103" s="2"/>
    </row>
    <row r="1104" spans="1:100" x14ac:dyDescent="0.2">
      <c r="A1104" s="2">
        <v>35799</v>
      </c>
      <c r="B1104" s="5">
        <f t="shared" si="125"/>
        <v>1</v>
      </c>
      <c r="C1104" s="1" t="s">
        <v>47</v>
      </c>
      <c r="D1104" s="14">
        <v>1.42</v>
      </c>
      <c r="E1104" s="14">
        <v>2.2400000000000002</v>
      </c>
      <c r="F1104" s="21">
        <v>2.02</v>
      </c>
      <c r="G1104" s="24">
        <v>2.0099999999999998</v>
      </c>
      <c r="H1104" s="14">
        <v>2.0150000000000001</v>
      </c>
      <c r="I1104" s="14">
        <v>2.1800000000000002</v>
      </c>
      <c r="J1104" s="14" t="s">
        <v>66</v>
      </c>
      <c r="K1104" s="14">
        <v>2.0950000000000002</v>
      </c>
      <c r="L1104" s="14">
        <v>2.04</v>
      </c>
      <c r="M1104" s="14" t="s">
        <v>66</v>
      </c>
      <c r="N1104" s="21">
        <v>2.0299999999999998</v>
      </c>
      <c r="O1104" s="14" t="s">
        <v>66</v>
      </c>
      <c r="P1104" s="14">
        <v>1.9950000000000001</v>
      </c>
      <c r="Q1104" s="14">
        <v>1.835</v>
      </c>
      <c r="R1104" s="24">
        <v>2.1</v>
      </c>
      <c r="S1104" s="18">
        <v>2.2200000000000002</v>
      </c>
      <c r="T1104" s="18">
        <v>2.06</v>
      </c>
      <c r="U1104" s="18">
        <v>2.04</v>
      </c>
      <c r="V1104" s="18">
        <v>2.12</v>
      </c>
      <c r="W1104" s="18">
        <v>2.08</v>
      </c>
      <c r="X1104" s="14" t="s">
        <v>66</v>
      </c>
      <c r="AA1104" s="4"/>
      <c r="CM1104" s="2"/>
    </row>
    <row r="1105" spans="1:100" x14ac:dyDescent="0.2">
      <c r="A1105" s="2">
        <v>35800</v>
      </c>
      <c r="B1105" s="5">
        <f t="shared" si="125"/>
        <v>1</v>
      </c>
      <c r="C1105" s="1" t="s">
        <v>48</v>
      </c>
      <c r="D1105" s="14">
        <v>1.42</v>
      </c>
      <c r="E1105" s="14">
        <v>2.2400000000000002</v>
      </c>
      <c r="F1105" s="21">
        <v>2.02</v>
      </c>
      <c r="G1105" s="24">
        <v>2.0099999999999998</v>
      </c>
      <c r="H1105" s="14">
        <v>2.0150000000000001</v>
      </c>
      <c r="I1105" s="14">
        <v>2.1800000000000002</v>
      </c>
      <c r="J1105" s="14" t="s">
        <v>66</v>
      </c>
      <c r="K1105" s="14">
        <v>2.0950000000000002</v>
      </c>
      <c r="L1105" s="14">
        <v>2.04</v>
      </c>
      <c r="M1105" s="14" t="s">
        <v>66</v>
      </c>
      <c r="N1105" s="21">
        <v>2.0299999999999998</v>
      </c>
      <c r="O1105" s="14" t="s">
        <v>66</v>
      </c>
      <c r="P1105" s="14">
        <v>1.9950000000000001</v>
      </c>
      <c r="Q1105" s="14">
        <v>1.835</v>
      </c>
      <c r="R1105" s="24">
        <v>2.1</v>
      </c>
      <c r="S1105" s="18">
        <v>2.2200000000000002</v>
      </c>
      <c r="T1105" s="18">
        <v>2.06</v>
      </c>
      <c r="U1105" s="18">
        <v>2.04</v>
      </c>
      <c r="V1105" s="18">
        <v>2.12</v>
      </c>
      <c r="W1105" s="18">
        <v>2.08</v>
      </c>
      <c r="X1105" s="14" t="s">
        <v>66</v>
      </c>
      <c r="CK1105" s="4"/>
      <c r="CL1105" s="4"/>
      <c r="CM1105" s="11"/>
      <c r="CN1105" s="4"/>
      <c r="CO1105" s="4"/>
      <c r="CP1105" s="4"/>
      <c r="CQ1105" s="4"/>
      <c r="CR1105" s="4"/>
      <c r="CS1105" s="4"/>
      <c r="CT1105" s="4"/>
      <c r="CU1105" s="4"/>
      <c r="CV1105" s="4"/>
    </row>
    <row r="1106" spans="1:100" x14ac:dyDescent="0.2">
      <c r="A1106" s="2">
        <v>35801</v>
      </c>
      <c r="B1106" s="5">
        <f t="shared" si="125"/>
        <v>1</v>
      </c>
      <c r="C1106" s="1" t="s">
        <v>49</v>
      </c>
      <c r="D1106" s="14">
        <v>1.57</v>
      </c>
      <c r="E1106" s="14">
        <v>2.19</v>
      </c>
      <c r="F1106" s="21">
        <v>2.04</v>
      </c>
      <c r="G1106" s="24">
        <v>1.95</v>
      </c>
      <c r="H1106" s="14">
        <v>1.925</v>
      </c>
      <c r="I1106" s="14">
        <v>2.04</v>
      </c>
      <c r="J1106" s="14" t="s">
        <v>66</v>
      </c>
      <c r="K1106" s="14">
        <v>2.0550000000000002</v>
      </c>
      <c r="L1106" s="14">
        <v>2.0550000000000002</v>
      </c>
      <c r="M1106" s="14" t="s">
        <v>66</v>
      </c>
      <c r="N1106" s="21">
        <v>2.0249999999999999</v>
      </c>
      <c r="O1106" s="14" t="s">
        <v>66</v>
      </c>
      <c r="P1106" s="14">
        <v>1.915</v>
      </c>
      <c r="Q1106" s="14">
        <v>1.8</v>
      </c>
      <c r="R1106" s="24">
        <v>2.04</v>
      </c>
      <c r="S1106" s="18">
        <v>2.0950000000000002</v>
      </c>
      <c r="T1106" s="18">
        <v>1.96</v>
      </c>
      <c r="U1106" s="18">
        <v>1.93</v>
      </c>
      <c r="V1106" s="18">
        <v>2.0249999999999999</v>
      </c>
      <c r="W1106" s="18">
        <v>1.98</v>
      </c>
      <c r="X1106" s="14" t="s">
        <v>66</v>
      </c>
      <c r="AB1106" s="4"/>
      <c r="AC1106" s="4"/>
      <c r="AD1106" s="4"/>
      <c r="AE1106" s="4"/>
      <c r="AF1106" s="4"/>
      <c r="CM1106" s="2"/>
    </row>
    <row r="1107" spans="1:100" x14ac:dyDescent="0.2">
      <c r="A1107" s="2">
        <v>35802</v>
      </c>
      <c r="B1107" s="5">
        <f t="shared" si="125"/>
        <v>1</v>
      </c>
      <c r="C1107" s="1" t="s">
        <v>50</v>
      </c>
      <c r="D1107" s="14">
        <v>1.59</v>
      </c>
      <c r="E1107" s="14">
        <v>2.06</v>
      </c>
      <c r="F1107" s="21">
        <v>2.04</v>
      </c>
      <c r="G1107" s="24">
        <v>2.0649999999999999</v>
      </c>
      <c r="H1107" s="14">
        <v>2.06</v>
      </c>
      <c r="I1107" s="14">
        <v>2.145</v>
      </c>
      <c r="J1107" s="14" t="s">
        <v>66</v>
      </c>
      <c r="K1107" s="14">
        <v>2.0499999999999998</v>
      </c>
      <c r="L1107" s="14">
        <v>2.0649999999999999</v>
      </c>
      <c r="M1107" s="14" t="s">
        <v>66</v>
      </c>
      <c r="N1107" s="21">
        <v>2.0550000000000002</v>
      </c>
      <c r="O1107" s="14" t="s">
        <v>66</v>
      </c>
      <c r="P1107" s="14">
        <v>2.0750000000000002</v>
      </c>
      <c r="Q1107" s="14">
        <v>1.85</v>
      </c>
      <c r="R1107" s="24">
        <v>2.0550000000000002</v>
      </c>
      <c r="S1107" s="18">
        <v>2.1949999999999998</v>
      </c>
      <c r="T1107" s="18">
        <v>2.085</v>
      </c>
      <c r="U1107" s="18">
        <v>2.0550000000000002</v>
      </c>
      <c r="V1107" s="18">
        <v>2.1</v>
      </c>
      <c r="W1107" s="18">
        <v>2.085</v>
      </c>
      <c r="X1107" s="14" t="s">
        <v>66</v>
      </c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M1107" s="2"/>
    </row>
    <row r="1108" spans="1:100" x14ac:dyDescent="0.2">
      <c r="A1108" s="2">
        <v>35803</v>
      </c>
      <c r="B1108" s="5">
        <f t="shared" si="125"/>
        <v>1</v>
      </c>
      <c r="C1108" s="1" t="s">
        <v>51</v>
      </c>
      <c r="D1108" s="14">
        <v>1.4650000000000001</v>
      </c>
      <c r="E1108" s="14">
        <v>2.11</v>
      </c>
      <c r="F1108" s="21">
        <v>2.0550000000000002</v>
      </c>
      <c r="G1108" s="24">
        <v>2.0750000000000002</v>
      </c>
      <c r="H1108" s="14">
        <v>2.0750000000000002</v>
      </c>
      <c r="I1108" s="14">
        <v>2.1349999999999998</v>
      </c>
      <c r="J1108" s="14" t="s">
        <v>66</v>
      </c>
      <c r="K1108" s="14">
        <v>2.09</v>
      </c>
      <c r="L1108" s="14">
        <v>2.0950000000000002</v>
      </c>
      <c r="M1108" s="14" t="s">
        <v>66</v>
      </c>
      <c r="N1108" s="21">
        <v>2.0499999999999998</v>
      </c>
      <c r="O1108" s="14" t="s">
        <v>66</v>
      </c>
      <c r="P1108" s="14">
        <v>2.08</v>
      </c>
      <c r="Q1108" s="14">
        <v>1.9</v>
      </c>
      <c r="R1108" s="24">
        <v>2.105</v>
      </c>
      <c r="S1108" s="18">
        <v>2.1800000000000002</v>
      </c>
      <c r="T1108" s="18">
        <v>2.0950000000000002</v>
      </c>
      <c r="U1108" s="18">
        <v>2.0649999999999999</v>
      </c>
      <c r="V1108" s="18">
        <v>2.1</v>
      </c>
      <c r="W1108" s="18">
        <v>2.09</v>
      </c>
      <c r="X1108" s="14" t="s">
        <v>66</v>
      </c>
      <c r="CM1108" s="2"/>
    </row>
    <row r="1109" spans="1:100" x14ac:dyDescent="0.2">
      <c r="A1109" s="2">
        <v>35804</v>
      </c>
      <c r="B1109" s="5">
        <f t="shared" si="125"/>
        <v>1</v>
      </c>
      <c r="C1109" s="1" t="s">
        <v>45</v>
      </c>
      <c r="D1109" s="14">
        <v>1.46</v>
      </c>
      <c r="E1109" s="14">
        <v>2.1</v>
      </c>
      <c r="F1109" s="21">
        <v>2.0699999999999998</v>
      </c>
      <c r="G1109" s="24">
        <v>2.0550000000000002</v>
      </c>
      <c r="H1109" s="14">
        <v>2.0499999999999998</v>
      </c>
      <c r="I1109" s="14">
        <v>2.1150000000000002</v>
      </c>
      <c r="J1109" s="14" t="s">
        <v>66</v>
      </c>
      <c r="K1109" s="14">
        <v>2.0699999999999998</v>
      </c>
      <c r="L1109" s="14">
        <v>2.08</v>
      </c>
      <c r="M1109" s="14" t="s">
        <v>66</v>
      </c>
      <c r="N1109" s="21">
        <v>2.0299999999999998</v>
      </c>
      <c r="O1109" s="14" t="s">
        <v>66</v>
      </c>
      <c r="P1109" s="14">
        <v>2.0750000000000002</v>
      </c>
      <c r="Q1109" s="14">
        <v>1.7649999999999999</v>
      </c>
      <c r="R1109" s="24">
        <v>2.1</v>
      </c>
      <c r="S1109" s="18">
        <v>2.165</v>
      </c>
      <c r="T1109" s="18">
        <v>2.0750000000000002</v>
      </c>
      <c r="U1109" s="18">
        <v>2.0499999999999998</v>
      </c>
      <c r="V1109" s="18">
        <v>2.1150000000000002</v>
      </c>
      <c r="W1109" s="18">
        <v>2.0950000000000002</v>
      </c>
      <c r="X1109" s="14" t="s">
        <v>66</v>
      </c>
      <c r="CM1109" s="2"/>
    </row>
    <row r="1110" spans="1:100" x14ac:dyDescent="0.2">
      <c r="A1110" s="2">
        <v>35805</v>
      </c>
      <c r="B1110" s="5">
        <f t="shared" si="125"/>
        <v>1</v>
      </c>
      <c r="C1110" s="1" t="s">
        <v>46</v>
      </c>
      <c r="D1110" s="14">
        <v>1.45</v>
      </c>
      <c r="E1110" s="14">
        <v>2.1</v>
      </c>
      <c r="F1110" s="21">
        <v>2.04</v>
      </c>
      <c r="G1110" s="24">
        <v>2.0299999999999998</v>
      </c>
      <c r="H1110" s="14">
        <v>2.02</v>
      </c>
      <c r="I1110" s="14">
        <v>2.08</v>
      </c>
      <c r="J1110" s="14" t="s">
        <v>66</v>
      </c>
      <c r="K1110" s="14">
        <v>2.0550000000000002</v>
      </c>
      <c r="L1110" s="14">
        <v>2.09</v>
      </c>
      <c r="M1110" s="14" t="s">
        <v>66</v>
      </c>
      <c r="N1110" s="21">
        <v>2.0350000000000001</v>
      </c>
      <c r="O1110" s="14" t="s">
        <v>66</v>
      </c>
      <c r="P1110" s="14">
        <v>2.0499999999999998</v>
      </c>
      <c r="Q1110" s="14">
        <v>1.8149999999999999</v>
      </c>
      <c r="R1110" s="24">
        <v>2.085</v>
      </c>
      <c r="S1110" s="18">
        <v>2.165</v>
      </c>
      <c r="T1110" s="18">
        <v>2.0449999999999999</v>
      </c>
      <c r="U1110" s="18">
        <v>2.04</v>
      </c>
      <c r="V1110" s="18">
        <v>2.15</v>
      </c>
      <c r="W1110" s="18">
        <v>2.1</v>
      </c>
      <c r="X1110" s="14" t="s">
        <v>66</v>
      </c>
      <c r="CM1110" s="2"/>
    </row>
    <row r="1111" spans="1:100" x14ac:dyDescent="0.2">
      <c r="A1111" s="2">
        <v>35806</v>
      </c>
      <c r="B1111" s="5">
        <f t="shared" si="125"/>
        <v>1</v>
      </c>
      <c r="C1111" s="1" t="s">
        <v>47</v>
      </c>
      <c r="D1111" s="14">
        <v>1.45</v>
      </c>
      <c r="E1111" s="14">
        <v>2.1</v>
      </c>
      <c r="F1111" s="21">
        <v>2.04</v>
      </c>
      <c r="G1111" s="24">
        <v>2.0299999999999998</v>
      </c>
      <c r="H1111" s="14">
        <v>2.02</v>
      </c>
      <c r="I1111" s="14">
        <v>2.08</v>
      </c>
      <c r="J1111" s="14" t="s">
        <v>66</v>
      </c>
      <c r="K1111" s="14">
        <v>2.0550000000000002</v>
      </c>
      <c r="L1111" s="14">
        <v>2.09</v>
      </c>
      <c r="M1111" s="14" t="s">
        <v>66</v>
      </c>
      <c r="N1111" s="21">
        <v>2.0350000000000001</v>
      </c>
      <c r="O1111" s="14" t="s">
        <v>66</v>
      </c>
      <c r="P1111" s="14">
        <v>2.0499999999999998</v>
      </c>
      <c r="Q1111" s="14">
        <v>1.8149999999999999</v>
      </c>
      <c r="R1111" s="24">
        <v>2.085</v>
      </c>
      <c r="S1111" s="18">
        <v>2.165</v>
      </c>
      <c r="T1111" s="18">
        <v>2.0449999999999999</v>
      </c>
      <c r="U1111" s="18">
        <v>2.04</v>
      </c>
      <c r="V1111" s="18">
        <v>2.15</v>
      </c>
      <c r="W1111" s="18">
        <v>2.1</v>
      </c>
      <c r="X1111" s="14" t="s">
        <v>66</v>
      </c>
      <c r="CM1111" s="2"/>
    </row>
    <row r="1112" spans="1:100" x14ac:dyDescent="0.2">
      <c r="A1112" s="2">
        <v>35807</v>
      </c>
      <c r="B1112" s="5">
        <f t="shared" si="125"/>
        <v>1</v>
      </c>
      <c r="C1112" s="1" t="s">
        <v>48</v>
      </c>
      <c r="D1112" s="14">
        <v>1.45</v>
      </c>
      <c r="E1112" s="14">
        <v>2.1</v>
      </c>
      <c r="F1112" s="21">
        <v>2.04</v>
      </c>
      <c r="G1112" s="24">
        <v>2.0299999999999998</v>
      </c>
      <c r="H1112" s="14">
        <v>2.02</v>
      </c>
      <c r="I1112" s="14">
        <v>2.08</v>
      </c>
      <c r="J1112" s="14" t="s">
        <v>66</v>
      </c>
      <c r="K1112" s="14">
        <v>2.0550000000000002</v>
      </c>
      <c r="L1112" s="14">
        <v>2.09</v>
      </c>
      <c r="M1112" s="14" t="s">
        <v>66</v>
      </c>
      <c r="N1112" s="21">
        <v>2.0350000000000001</v>
      </c>
      <c r="O1112" s="14" t="s">
        <v>66</v>
      </c>
      <c r="P1112" s="14">
        <v>2.0499999999999998</v>
      </c>
      <c r="Q1112" s="14">
        <v>1.8149999999999999</v>
      </c>
      <c r="R1112" s="24">
        <v>2.085</v>
      </c>
      <c r="S1112" s="18">
        <v>2.165</v>
      </c>
      <c r="T1112" s="18">
        <v>2.0449999999999999</v>
      </c>
      <c r="U1112" s="18">
        <v>2.04</v>
      </c>
      <c r="V1112" s="18">
        <v>2.15</v>
      </c>
      <c r="W1112" s="18">
        <v>2.1</v>
      </c>
      <c r="X1112" s="14" t="s">
        <v>66</v>
      </c>
      <c r="CM1112" s="2"/>
    </row>
    <row r="1113" spans="1:100" x14ac:dyDescent="0.2">
      <c r="A1113" s="2">
        <v>35808</v>
      </c>
      <c r="B1113" s="5">
        <f t="shared" si="125"/>
        <v>1</v>
      </c>
      <c r="C1113" s="1" t="s">
        <v>49</v>
      </c>
      <c r="D1113" s="14">
        <v>1.425</v>
      </c>
      <c r="E1113" s="14">
        <v>2.2450000000000001</v>
      </c>
      <c r="F1113" s="21">
        <v>2.0499999999999998</v>
      </c>
      <c r="G1113" s="24">
        <v>1.925</v>
      </c>
      <c r="H1113" s="14">
        <v>1.915</v>
      </c>
      <c r="I1113" s="14">
        <v>1.9950000000000001</v>
      </c>
      <c r="J1113" s="14" t="s">
        <v>66</v>
      </c>
      <c r="K1113" s="14">
        <v>1.9850000000000001</v>
      </c>
      <c r="L1113" s="14">
        <v>2.08</v>
      </c>
      <c r="M1113" s="14" t="s">
        <v>66</v>
      </c>
      <c r="N1113" s="21">
        <v>1.9950000000000001</v>
      </c>
      <c r="O1113" s="14" t="s">
        <v>66</v>
      </c>
      <c r="P1113" s="14">
        <v>1.94</v>
      </c>
      <c r="Q1113" s="14">
        <v>1.89</v>
      </c>
      <c r="R1113" s="24">
        <v>2.0150000000000001</v>
      </c>
      <c r="S1113" s="18">
        <v>2.0649999999999999</v>
      </c>
      <c r="T1113" s="18">
        <v>1.96</v>
      </c>
      <c r="U1113" s="18">
        <v>1.9350000000000001</v>
      </c>
      <c r="V1113" s="18">
        <v>2.0699999999999998</v>
      </c>
      <c r="W1113" s="18">
        <v>1.99</v>
      </c>
      <c r="X1113" s="14" t="s">
        <v>66</v>
      </c>
      <c r="CM1113" s="2"/>
    </row>
    <row r="1114" spans="1:100" x14ac:dyDescent="0.2">
      <c r="A1114" s="2">
        <v>35809</v>
      </c>
      <c r="B1114" s="5">
        <f t="shared" si="125"/>
        <v>1</v>
      </c>
      <c r="C1114" s="1" t="s">
        <v>50</v>
      </c>
      <c r="D1114" s="14">
        <v>1.42</v>
      </c>
      <c r="E1114" s="14">
        <v>2.1</v>
      </c>
      <c r="F1114" s="21">
        <v>2</v>
      </c>
      <c r="G1114" s="24">
        <v>1.915</v>
      </c>
      <c r="H1114" s="14">
        <v>1.91</v>
      </c>
      <c r="I1114" s="14">
        <v>2.02</v>
      </c>
      <c r="J1114" s="14" t="s">
        <v>66</v>
      </c>
      <c r="K1114" s="14">
        <v>1.98</v>
      </c>
      <c r="L1114" s="14">
        <v>2.0449999999999999</v>
      </c>
      <c r="M1114" s="14" t="s">
        <v>66</v>
      </c>
      <c r="N1114" s="21">
        <v>1.97</v>
      </c>
      <c r="O1114" s="14" t="s">
        <v>66</v>
      </c>
      <c r="P1114" s="14">
        <v>1.9450000000000001</v>
      </c>
      <c r="Q1114" s="14">
        <v>1.78</v>
      </c>
      <c r="R1114" s="24">
        <v>2.0049999999999999</v>
      </c>
      <c r="S1114" s="18">
        <v>2.0449999999999999</v>
      </c>
      <c r="T1114" s="18">
        <v>1.98</v>
      </c>
      <c r="U1114" s="18">
        <v>1.95</v>
      </c>
      <c r="V1114" s="18">
        <v>2.0049999999999999</v>
      </c>
      <c r="W1114" s="18">
        <v>1.99</v>
      </c>
      <c r="X1114" s="14" t="s">
        <v>66</v>
      </c>
      <c r="CM1114" s="2"/>
    </row>
    <row r="1115" spans="1:100" x14ac:dyDescent="0.2">
      <c r="A1115" s="2">
        <v>35810</v>
      </c>
      <c r="B1115" s="5">
        <f t="shared" si="125"/>
        <v>1</v>
      </c>
      <c r="C1115" s="1" t="s">
        <v>51</v>
      </c>
      <c r="D1115" s="14">
        <v>1.405</v>
      </c>
      <c r="E1115" s="14">
        <v>2.08</v>
      </c>
      <c r="F1115" s="21">
        <v>1.96</v>
      </c>
      <c r="G1115" s="24">
        <v>1.9350000000000001</v>
      </c>
      <c r="H1115" s="14">
        <v>1.93</v>
      </c>
      <c r="I1115" s="14">
        <v>2.04</v>
      </c>
      <c r="J1115" s="14" t="s">
        <v>66</v>
      </c>
      <c r="K1115" s="14">
        <v>1.9550000000000001</v>
      </c>
      <c r="L1115" s="14">
        <v>2.0249999999999999</v>
      </c>
      <c r="M1115" s="14" t="s">
        <v>66</v>
      </c>
      <c r="N1115" s="21">
        <v>1.9550000000000001</v>
      </c>
      <c r="O1115" s="14" t="s">
        <v>66</v>
      </c>
      <c r="P1115" s="14">
        <v>1.96</v>
      </c>
      <c r="Q1115" s="14">
        <v>1.825</v>
      </c>
      <c r="R1115" s="24">
        <v>1.99</v>
      </c>
      <c r="S1115" s="18">
        <v>2.1150000000000002</v>
      </c>
      <c r="T1115" s="18">
        <v>2.02</v>
      </c>
      <c r="U1115" s="18">
        <v>1.98</v>
      </c>
      <c r="V1115" s="18">
        <v>2.04</v>
      </c>
      <c r="W1115" s="18">
        <v>2.0150000000000001</v>
      </c>
      <c r="X1115" s="14" t="s">
        <v>66</v>
      </c>
      <c r="CM1115" s="2"/>
    </row>
    <row r="1116" spans="1:100" x14ac:dyDescent="0.2">
      <c r="A1116" s="2">
        <v>35811</v>
      </c>
      <c r="B1116" s="5">
        <f t="shared" si="125"/>
        <v>1</v>
      </c>
      <c r="C1116" s="1" t="s">
        <v>45</v>
      </c>
      <c r="D1116" s="14">
        <v>1.405</v>
      </c>
      <c r="E1116" s="14">
        <v>1.9950000000000001</v>
      </c>
      <c r="F1116" s="21">
        <v>1.9350000000000001</v>
      </c>
      <c r="G1116" s="24">
        <v>1.94</v>
      </c>
      <c r="H1116" s="14">
        <v>1.9350000000000001</v>
      </c>
      <c r="I1116" s="14">
        <v>2.0750000000000002</v>
      </c>
      <c r="J1116" s="14" t="s">
        <v>66</v>
      </c>
      <c r="K1116" s="14">
        <v>1.94</v>
      </c>
      <c r="L1116" s="14">
        <v>1.9750000000000001</v>
      </c>
      <c r="M1116" s="14" t="s">
        <v>66</v>
      </c>
      <c r="N1116" s="21">
        <v>1.925</v>
      </c>
      <c r="O1116" s="14" t="s">
        <v>66</v>
      </c>
      <c r="P1116" s="14">
        <v>1.98</v>
      </c>
      <c r="Q1116" s="14">
        <v>1.8049999999999999</v>
      </c>
      <c r="R1116" s="24">
        <v>1.9750000000000001</v>
      </c>
      <c r="S1116" s="18">
        <v>2.14</v>
      </c>
      <c r="T1116" s="18">
        <v>2.0350000000000001</v>
      </c>
      <c r="U1116" s="18">
        <v>2</v>
      </c>
      <c r="V1116" s="18">
        <v>2.0699999999999998</v>
      </c>
      <c r="W1116" s="18">
        <v>2.0550000000000002</v>
      </c>
      <c r="X1116" s="14" t="s">
        <v>66</v>
      </c>
      <c r="CM1116" s="2"/>
    </row>
    <row r="1117" spans="1:100" x14ac:dyDescent="0.2">
      <c r="A1117" s="2">
        <v>35812</v>
      </c>
      <c r="B1117" s="5">
        <f t="shared" si="125"/>
        <v>1</v>
      </c>
      <c r="C1117" s="1" t="s">
        <v>46</v>
      </c>
      <c r="D1117" s="14">
        <v>1.405</v>
      </c>
      <c r="E1117" s="14">
        <v>1.865</v>
      </c>
      <c r="F1117" s="21">
        <v>1.905</v>
      </c>
      <c r="G1117" s="24">
        <v>1.895</v>
      </c>
      <c r="H1117" s="14">
        <v>1.895</v>
      </c>
      <c r="I1117" s="14">
        <v>2.11</v>
      </c>
      <c r="J1117" s="14" t="s">
        <v>66</v>
      </c>
      <c r="K1117" s="14">
        <v>1.905</v>
      </c>
      <c r="L1117" s="14">
        <v>1.915</v>
      </c>
      <c r="M1117" s="14" t="s">
        <v>66</v>
      </c>
      <c r="N1117" s="21">
        <v>1.885</v>
      </c>
      <c r="O1117" s="14" t="s">
        <v>66</v>
      </c>
      <c r="P1117" s="14">
        <v>1.94</v>
      </c>
      <c r="Q1117" s="14">
        <v>1.6950000000000001</v>
      </c>
      <c r="R1117" s="24">
        <v>1.915</v>
      </c>
      <c r="S1117" s="18">
        <v>2.15</v>
      </c>
      <c r="T1117" s="18">
        <v>2.0299999999999998</v>
      </c>
      <c r="U1117" s="18">
        <v>1.99</v>
      </c>
      <c r="V1117" s="18">
        <v>2.06</v>
      </c>
      <c r="W1117" s="18">
        <v>2.02</v>
      </c>
      <c r="X1117" s="14" t="s">
        <v>66</v>
      </c>
      <c r="CM1117" s="2"/>
    </row>
    <row r="1118" spans="1:100" x14ac:dyDescent="0.2">
      <c r="A1118" s="2">
        <v>35813</v>
      </c>
      <c r="B1118" s="5">
        <f t="shared" si="125"/>
        <v>1</v>
      </c>
      <c r="C1118" s="1" t="s">
        <v>47</v>
      </c>
      <c r="D1118" s="14">
        <v>1.405</v>
      </c>
      <c r="E1118" s="14">
        <v>1.865</v>
      </c>
      <c r="F1118" s="21">
        <v>1.905</v>
      </c>
      <c r="G1118" s="24">
        <v>1.895</v>
      </c>
      <c r="H1118" s="14">
        <v>1.895</v>
      </c>
      <c r="I1118" s="14">
        <v>2.11</v>
      </c>
      <c r="J1118" s="14" t="s">
        <v>66</v>
      </c>
      <c r="K1118" s="14">
        <v>1.905</v>
      </c>
      <c r="L1118" s="14">
        <v>1.915</v>
      </c>
      <c r="M1118" s="14" t="s">
        <v>66</v>
      </c>
      <c r="N1118" s="21">
        <v>1.885</v>
      </c>
      <c r="O1118" s="14" t="s">
        <v>66</v>
      </c>
      <c r="P1118" s="14">
        <v>1.94</v>
      </c>
      <c r="Q1118" s="14">
        <v>1.6950000000000001</v>
      </c>
      <c r="R1118" s="24">
        <v>1.915</v>
      </c>
      <c r="S1118" s="18">
        <v>2.15</v>
      </c>
      <c r="T1118" s="18">
        <v>2.0299999999999998</v>
      </c>
      <c r="U1118" s="18">
        <v>1.99</v>
      </c>
      <c r="V1118" s="18">
        <v>2.06</v>
      </c>
      <c r="W1118" s="18">
        <v>2.02</v>
      </c>
      <c r="X1118" s="14" t="s">
        <v>66</v>
      </c>
      <c r="CM1118" s="2"/>
    </row>
    <row r="1119" spans="1:100" x14ac:dyDescent="0.2">
      <c r="A1119" s="2">
        <v>35814</v>
      </c>
      <c r="B1119" s="5">
        <f t="shared" si="125"/>
        <v>1</v>
      </c>
      <c r="C1119" s="1" t="s">
        <v>48</v>
      </c>
      <c r="D1119" s="14">
        <v>1.405</v>
      </c>
      <c r="E1119" s="14">
        <v>1.865</v>
      </c>
      <c r="F1119" s="21">
        <v>1.905</v>
      </c>
      <c r="G1119" s="24">
        <v>1.895</v>
      </c>
      <c r="H1119" s="14">
        <v>1.895</v>
      </c>
      <c r="I1119" s="14">
        <v>2.11</v>
      </c>
      <c r="J1119" s="14" t="s">
        <v>66</v>
      </c>
      <c r="K1119" s="14">
        <v>1.905</v>
      </c>
      <c r="L1119" s="14">
        <v>1.915</v>
      </c>
      <c r="M1119" s="14" t="s">
        <v>66</v>
      </c>
      <c r="N1119" s="21">
        <v>1.885</v>
      </c>
      <c r="O1119" s="14" t="s">
        <v>66</v>
      </c>
      <c r="P1119" s="14">
        <v>1.94</v>
      </c>
      <c r="Q1119" s="14">
        <v>1.6950000000000001</v>
      </c>
      <c r="R1119" s="24">
        <v>1.915</v>
      </c>
      <c r="S1119" s="18">
        <v>2.15</v>
      </c>
      <c r="T1119" s="18">
        <v>2.0299999999999998</v>
      </c>
      <c r="U1119" s="18">
        <v>1.99</v>
      </c>
      <c r="V1119" s="18">
        <v>2.06</v>
      </c>
      <c r="W1119" s="18">
        <v>2.02</v>
      </c>
      <c r="X1119" s="14" t="s">
        <v>66</v>
      </c>
      <c r="CM1119" s="2"/>
    </row>
    <row r="1120" spans="1:100" x14ac:dyDescent="0.2">
      <c r="A1120" s="2">
        <v>35815</v>
      </c>
      <c r="B1120" s="5">
        <f t="shared" si="125"/>
        <v>1</v>
      </c>
      <c r="C1120" s="1" t="s">
        <v>49</v>
      </c>
      <c r="D1120" s="14">
        <v>1.39</v>
      </c>
      <c r="E1120" s="14">
        <v>1.84</v>
      </c>
      <c r="F1120" s="21">
        <v>1.91</v>
      </c>
      <c r="G1120" s="24">
        <v>1.95</v>
      </c>
      <c r="H1120" s="14">
        <v>1.925</v>
      </c>
      <c r="I1120" s="14">
        <v>2.1349999999999998</v>
      </c>
      <c r="J1120" s="14" t="s">
        <v>66</v>
      </c>
      <c r="K1120" s="14">
        <v>1.9</v>
      </c>
      <c r="L1120" s="14">
        <v>1.97</v>
      </c>
      <c r="M1120" s="14" t="s">
        <v>66</v>
      </c>
      <c r="N1120" s="21">
        <v>1.87</v>
      </c>
      <c r="O1120" s="14" t="s">
        <v>66</v>
      </c>
      <c r="P1120" s="14">
        <v>1.98</v>
      </c>
      <c r="Q1120" s="14">
        <v>1.66</v>
      </c>
      <c r="R1120" s="24">
        <v>1.915</v>
      </c>
      <c r="S1120" s="18">
        <v>2.2050000000000001</v>
      </c>
      <c r="T1120" s="18">
        <v>2.0550000000000002</v>
      </c>
      <c r="U1120" s="18">
        <v>2.0249999999999999</v>
      </c>
      <c r="V1120" s="18">
        <v>2.0649999999999999</v>
      </c>
      <c r="W1120" s="18">
        <v>2.04</v>
      </c>
      <c r="X1120" s="14" t="s">
        <v>66</v>
      </c>
      <c r="CM1120" s="2"/>
    </row>
    <row r="1121" spans="1:91" x14ac:dyDescent="0.2">
      <c r="A1121" s="2">
        <v>35816</v>
      </c>
      <c r="B1121" s="5">
        <f t="shared" si="125"/>
        <v>1</v>
      </c>
      <c r="C1121" s="1" t="s">
        <v>50</v>
      </c>
      <c r="D1121" s="14">
        <v>1.395</v>
      </c>
      <c r="E1121" s="14">
        <v>1.825</v>
      </c>
      <c r="F1121" s="21">
        <v>1.91</v>
      </c>
      <c r="G1121" s="24">
        <v>1.95</v>
      </c>
      <c r="H1121" s="14">
        <v>1.95</v>
      </c>
      <c r="I1121" s="14">
        <v>2.1150000000000002</v>
      </c>
      <c r="J1121" s="14" t="s">
        <v>66</v>
      </c>
      <c r="K1121" s="14">
        <v>1.895</v>
      </c>
      <c r="L1121" s="14">
        <v>1.92</v>
      </c>
      <c r="M1121" s="14" t="s">
        <v>66</v>
      </c>
      <c r="N1121" s="21">
        <v>1.85</v>
      </c>
      <c r="O1121" s="14" t="s">
        <v>66</v>
      </c>
      <c r="P1121" s="14">
        <v>1.99</v>
      </c>
      <c r="Q1121" s="14">
        <v>1.69</v>
      </c>
      <c r="R1121" s="24">
        <v>1.92</v>
      </c>
      <c r="S1121" s="18">
        <v>2.1850000000000001</v>
      </c>
      <c r="T1121" s="18">
        <v>2.06</v>
      </c>
      <c r="U1121" s="18">
        <v>2.0299999999999998</v>
      </c>
      <c r="V1121" s="18">
        <v>2.0649999999999999</v>
      </c>
      <c r="W1121" s="18">
        <v>2.0499999999999998</v>
      </c>
      <c r="X1121" s="14" t="s">
        <v>66</v>
      </c>
      <c r="CM1121" s="2"/>
    </row>
    <row r="1122" spans="1:91" x14ac:dyDescent="0.2">
      <c r="A1122" s="2">
        <v>35817</v>
      </c>
      <c r="B1122" s="5">
        <f t="shared" si="125"/>
        <v>1</v>
      </c>
      <c r="C1122" s="1" t="s">
        <v>51</v>
      </c>
      <c r="D1122" s="14">
        <v>1.415</v>
      </c>
      <c r="E1122" s="14">
        <v>1.81</v>
      </c>
      <c r="F1122" s="21">
        <v>1.89</v>
      </c>
      <c r="G1122" s="24">
        <v>1.9350000000000001</v>
      </c>
      <c r="H1122" s="14">
        <v>1.9350000000000001</v>
      </c>
      <c r="I1122" s="14">
        <v>2.0750000000000002</v>
      </c>
      <c r="J1122" s="14" t="s">
        <v>66</v>
      </c>
      <c r="K1122" s="14">
        <v>1.885</v>
      </c>
      <c r="L1122" s="14">
        <v>1.91</v>
      </c>
      <c r="M1122" s="14" t="s">
        <v>66</v>
      </c>
      <c r="N1122" s="21">
        <v>1.855</v>
      </c>
      <c r="O1122" s="14" t="s">
        <v>66</v>
      </c>
      <c r="P1122" s="14">
        <v>1.9850000000000001</v>
      </c>
      <c r="Q1122" s="14">
        <v>1.6850000000000001</v>
      </c>
      <c r="R1122" s="24">
        <v>1.895</v>
      </c>
      <c r="S1122" s="18">
        <v>2.16</v>
      </c>
      <c r="T1122" s="18">
        <v>2.0449999999999999</v>
      </c>
      <c r="U1122" s="18">
        <v>2.0049999999999999</v>
      </c>
      <c r="V1122" s="18">
        <v>2.0499999999999998</v>
      </c>
      <c r="W1122" s="18">
        <v>2.02</v>
      </c>
      <c r="X1122" s="14" t="s">
        <v>66</v>
      </c>
      <c r="CM1122" s="2"/>
    </row>
    <row r="1123" spans="1:91" x14ac:dyDescent="0.2">
      <c r="A1123" s="2">
        <v>35818</v>
      </c>
      <c r="B1123" s="5">
        <f t="shared" si="125"/>
        <v>1</v>
      </c>
      <c r="C1123" s="1" t="s">
        <v>45</v>
      </c>
      <c r="D1123" s="14">
        <v>1.44</v>
      </c>
      <c r="E1123" s="14">
        <v>1.7849999999999999</v>
      </c>
      <c r="F1123" s="21">
        <v>1.885</v>
      </c>
      <c r="G1123" s="24">
        <v>1.9</v>
      </c>
      <c r="H1123" s="14">
        <v>1.925</v>
      </c>
      <c r="I1123" s="14">
        <v>2.09</v>
      </c>
      <c r="J1123" s="14" t="s">
        <v>66</v>
      </c>
      <c r="K1123" s="14">
        <v>1.88</v>
      </c>
      <c r="L1123" s="14">
        <v>1.875</v>
      </c>
      <c r="M1123" s="14" t="s">
        <v>66</v>
      </c>
      <c r="N1123" s="21">
        <v>1.84</v>
      </c>
      <c r="O1123" s="14" t="s">
        <v>66</v>
      </c>
      <c r="P1123" s="14">
        <v>1.98</v>
      </c>
      <c r="Q1123" s="14">
        <v>1.665</v>
      </c>
      <c r="R1123" s="24">
        <v>1.87</v>
      </c>
      <c r="S1123" s="18">
        <v>2.145</v>
      </c>
      <c r="T1123" s="18">
        <v>2.04</v>
      </c>
      <c r="U1123" s="18">
        <v>2</v>
      </c>
      <c r="V1123" s="18">
        <v>2.0449999999999999</v>
      </c>
      <c r="W1123" s="18">
        <v>2.0099999999999998</v>
      </c>
      <c r="X1123" s="14" t="s">
        <v>66</v>
      </c>
      <c r="CM1123" s="2"/>
    </row>
    <row r="1124" spans="1:91" x14ac:dyDescent="0.2">
      <c r="A1124" s="2">
        <v>35819</v>
      </c>
      <c r="B1124" s="5">
        <f t="shared" si="125"/>
        <v>1</v>
      </c>
      <c r="C1124" s="1" t="s">
        <v>46</v>
      </c>
      <c r="D1124" s="14">
        <v>1.48</v>
      </c>
      <c r="E1124" s="14">
        <v>1.7</v>
      </c>
      <c r="F1124" s="21">
        <v>1.84</v>
      </c>
      <c r="G1124" s="24">
        <v>1.85</v>
      </c>
      <c r="H1124" s="14">
        <v>1.905</v>
      </c>
      <c r="I1124" s="14">
        <v>2.125</v>
      </c>
      <c r="J1124" s="14" t="s">
        <v>66</v>
      </c>
      <c r="K1124" s="14">
        <v>1.8049999999999999</v>
      </c>
      <c r="L1124" s="14">
        <v>1.825</v>
      </c>
      <c r="M1124" s="14" t="s">
        <v>66</v>
      </c>
      <c r="N1124" s="21">
        <v>1.8049999999999999</v>
      </c>
      <c r="O1124" s="14" t="s">
        <v>66</v>
      </c>
      <c r="P1124" s="14">
        <v>1.97</v>
      </c>
      <c r="Q1124" s="14">
        <v>1.575</v>
      </c>
      <c r="R1124" s="24">
        <v>1.8149999999999999</v>
      </c>
      <c r="S1124" s="18">
        <v>2.16</v>
      </c>
      <c r="T1124" s="18">
        <v>2.0499999999999998</v>
      </c>
      <c r="U1124" s="18">
        <v>2.0049999999999999</v>
      </c>
      <c r="V1124" s="18">
        <v>2.04</v>
      </c>
      <c r="W1124" s="18">
        <v>2.02</v>
      </c>
      <c r="X1124" s="14" t="s">
        <v>66</v>
      </c>
      <c r="CM1124" s="2"/>
    </row>
    <row r="1125" spans="1:91" x14ac:dyDescent="0.2">
      <c r="A1125" s="2">
        <v>35820</v>
      </c>
      <c r="B1125" s="5">
        <f t="shared" si="125"/>
        <v>1</v>
      </c>
      <c r="C1125" s="1" t="s">
        <v>47</v>
      </c>
      <c r="D1125" s="14">
        <v>1.48</v>
      </c>
      <c r="E1125" s="14">
        <v>1.7</v>
      </c>
      <c r="F1125" s="21">
        <v>1.84</v>
      </c>
      <c r="G1125" s="24">
        <v>1.85</v>
      </c>
      <c r="H1125" s="14">
        <v>1.905</v>
      </c>
      <c r="I1125" s="14">
        <v>2.125</v>
      </c>
      <c r="J1125" s="14" t="s">
        <v>66</v>
      </c>
      <c r="K1125" s="14">
        <v>1.8049999999999999</v>
      </c>
      <c r="L1125" s="14">
        <v>1.825</v>
      </c>
      <c r="M1125" s="14" t="s">
        <v>66</v>
      </c>
      <c r="N1125" s="21">
        <v>1.8049999999999999</v>
      </c>
      <c r="O1125" s="14" t="s">
        <v>66</v>
      </c>
      <c r="P1125" s="14">
        <v>1.97</v>
      </c>
      <c r="Q1125" s="14">
        <v>1.575</v>
      </c>
      <c r="R1125" s="24">
        <v>1.8149999999999999</v>
      </c>
      <c r="S1125" s="18">
        <v>2.16</v>
      </c>
      <c r="T1125" s="18">
        <v>2.0499999999999998</v>
      </c>
      <c r="U1125" s="18">
        <v>2.0049999999999999</v>
      </c>
      <c r="V1125" s="18">
        <v>2.04</v>
      </c>
      <c r="W1125" s="18">
        <v>2.02</v>
      </c>
      <c r="X1125" s="14" t="s">
        <v>66</v>
      </c>
      <c r="CM1125" s="2"/>
    </row>
    <row r="1126" spans="1:91" x14ac:dyDescent="0.2">
      <c r="A1126" s="2">
        <v>35821</v>
      </c>
      <c r="B1126" s="5">
        <f t="shared" si="125"/>
        <v>1</v>
      </c>
      <c r="C1126" s="1" t="s">
        <v>48</v>
      </c>
      <c r="D1126" s="14">
        <v>1.48</v>
      </c>
      <c r="E1126" s="14">
        <v>1.7</v>
      </c>
      <c r="F1126" s="21">
        <v>1.84</v>
      </c>
      <c r="G1126" s="24">
        <v>1.85</v>
      </c>
      <c r="H1126" s="14">
        <v>1.905</v>
      </c>
      <c r="I1126" s="14">
        <v>2.125</v>
      </c>
      <c r="J1126" s="14" t="s">
        <v>66</v>
      </c>
      <c r="K1126" s="14">
        <v>1.8049999999999999</v>
      </c>
      <c r="L1126" s="14">
        <v>1.825</v>
      </c>
      <c r="M1126" s="14" t="s">
        <v>66</v>
      </c>
      <c r="N1126" s="21">
        <v>1.8049999999999999</v>
      </c>
      <c r="O1126" s="14" t="s">
        <v>66</v>
      </c>
      <c r="P1126" s="14">
        <v>1.97</v>
      </c>
      <c r="Q1126" s="14">
        <v>1.575</v>
      </c>
      <c r="R1126" s="24">
        <v>1.8149999999999999</v>
      </c>
      <c r="S1126" s="18">
        <v>2.16</v>
      </c>
      <c r="T1126" s="18">
        <v>2.0499999999999998</v>
      </c>
      <c r="U1126" s="18">
        <v>2.0049999999999999</v>
      </c>
      <c r="V1126" s="18">
        <v>2.04</v>
      </c>
      <c r="W1126" s="18">
        <v>2.02</v>
      </c>
      <c r="X1126" s="14" t="s">
        <v>66</v>
      </c>
      <c r="CM1126" s="2"/>
    </row>
    <row r="1127" spans="1:91" x14ac:dyDescent="0.2">
      <c r="A1127" s="2">
        <v>35822</v>
      </c>
      <c r="B1127" s="5">
        <f t="shared" si="125"/>
        <v>1</v>
      </c>
      <c r="C1127" s="1" t="s">
        <v>49</v>
      </c>
      <c r="D1127" s="14">
        <v>1.4750000000000001</v>
      </c>
      <c r="E1127" s="14">
        <v>1.635</v>
      </c>
      <c r="F1127" s="21">
        <v>1.77</v>
      </c>
      <c r="G1127" s="24">
        <v>1.81</v>
      </c>
      <c r="H1127" s="14">
        <v>1.85</v>
      </c>
      <c r="I1127" s="14">
        <v>2.08</v>
      </c>
      <c r="J1127" s="14" t="s">
        <v>66</v>
      </c>
      <c r="K1127" s="14">
        <v>1.76</v>
      </c>
      <c r="L1127" s="14">
        <v>1.75</v>
      </c>
      <c r="M1127" s="14" t="s">
        <v>66</v>
      </c>
      <c r="N1127" s="21">
        <v>1.75</v>
      </c>
      <c r="O1127" s="14" t="s">
        <v>66</v>
      </c>
      <c r="P1127" s="14">
        <v>1.925</v>
      </c>
      <c r="Q1127" s="14">
        <v>1.5349999999999999</v>
      </c>
      <c r="R1127" s="24">
        <v>1.7849999999999999</v>
      </c>
      <c r="S1127" s="18">
        <v>2.0950000000000002</v>
      </c>
      <c r="T1127" s="18">
        <v>2.0099999999999998</v>
      </c>
      <c r="U1127" s="18">
        <v>1.9450000000000001</v>
      </c>
      <c r="V1127" s="18">
        <v>1.9850000000000001</v>
      </c>
      <c r="W1127" s="18">
        <v>1.97</v>
      </c>
      <c r="X1127" s="14" t="s">
        <v>66</v>
      </c>
      <c r="CM1127" s="2"/>
    </row>
    <row r="1128" spans="1:91" x14ac:dyDescent="0.2">
      <c r="A1128" s="2">
        <v>35823</v>
      </c>
      <c r="B1128" s="5">
        <f t="shared" si="125"/>
        <v>1</v>
      </c>
      <c r="C1128" s="1" t="s">
        <v>50</v>
      </c>
      <c r="D1128" s="14">
        <v>1.5449999999999999</v>
      </c>
      <c r="E1128" s="14">
        <v>1.53</v>
      </c>
      <c r="F1128" s="21">
        <v>1.7050000000000001</v>
      </c>
      <c r="G1128" s="24">
        <v>1.7549999999999999</v>
      </c>
      <c r="H1128" s="14">
        <v>1.8049999999999999</v>
      </c>
      <c r="I1128" s="14">
        <v>2.06</v>
      </c>
      <c r="J1128" s="14" t="s">
        <v>66</v>
      </c>
      <c r="K1128" s="14">
        <v>1.6850000000000001</v>
      </c>
      <c r="L1128" s="14">
        <v>1.64</v>
      </c>
      <c r="M1128" s="14" t="s">
        <v>66</v>
      </c>
      <c r="N1128" s="21">
        <v>1.66</v>
      </c>
      <c r="O1128" s="14" t="s">
        <v>66</v>
      </c>
      <c r="P1128" s="14">
        <v>1.905</v>
      </c>
      <c r="Q1128" s="14">
        <v>1.44</v>
      </c>
      <c r="R1128" s="24">
        <v>1.6850000000000001</v>
      </c>
      <c r="S1128" s="18">
        <v>2.0699999999999998</v>
      </c>
      <c r="T1128" s="18">
        <v>1.98</v>
      </c>
      <c r="U1128" s="18">
        <v>1.93</v>
      </c>
      <c r="V1128" s="18">
        <v>1.9550000000000001</v>
      </c>
      <c r="W1128" s="18">
        <v>1.9350000000000001</v>
      </c>
      <c r="X1128" s="14" t="s">
        <v>66</v>
      </c>
      <c r="CM1128" s="2"/>
    </row>
    <row r="1129" spans="1:91" x14ac:dyDescent="0.2">
      <c r="A1129" s="2">
        <v>35824</v>
      </c>
      <c r="B1129" s="5">
        <f t="shared" si="125"/>
        <v>1</v>
      </c>
      <c r="C1129" s="1" t="s">
        <v>51</v>
      </c>
      <c r="D1129" s="14">
        <v>1.57</v>
      </c>
      <c r="E1129" s="14">
        <v>1.4750000000000001</v>
      </c>
      <c r="F1129" s="21">
        <v>1.69</v>
      </c>
      <c r="G1129" s="24">
        <v>1.7649999999999999</v>
      </c>
      <c r="H1129" s="14">
        <v>1.835</v>
      </c>
      <c r="I1129" s="14">
        <v>2.0950000000000002</v>
      </c>
      <c r="J1129" s="14" t="s">
        <v>66</v>
      </c>
      <c r="K1129" s="14">
        <v>1.6850000000000001</v>
      </c>
      <c r="L1129" s="14">
        <v>1.625</v>
      </c>
      <c r="M1129" s="14" t="s">
        <v>66</v>
      </c>
      <c r="N1129" s="21">
        <v>1.665</v>
      </c>
      <c r="O1129" s="14" t="s">
        <v>66</v>
      </c>
      <c r="P1129" s="14">
        <v>1.925</v>
      </c>
      <c r="Q1129" s="14">
        <v>1.41</v>
      </c>
      <c r="R1129" s="24">
        <v>1.69</v>
      </c>
      <c r="S1129" s="18">
        <v>2.11</v>
      </c>
      <c r="T1129" s="18">
        <v>2.0099999999999998</v>
      </c>
      <c r="U1129" s="18">
        <v>1.9450000000000001</v>
      </c>
      <c r="V1129" s="18">
        <v>1.9650000000000001</v>
      </c>
      <c r="W1129" s="18">
        <v>1.9450000000000001</v>
      </c>
      <c r="X1129" s="14" t="s">
        <v>66</v>
      </c>
      <c r="CM1129" s="2"/>
    </row>
    <row r="1130" spans="1:91" x14ac:dyDescent="0.2">
      <c r="A1130" s="2">
        <v>35825</v>
      </c>
      <c r="B1130" s="5">
        <f t="shared" si="125"/>
        <v>1</v>
      </c>
      <c r="C1130" s="1" t="s">
        <v>45</v>
      </c>
      <c r="D1130" s="14">
        <v>1.61</v>
      </c>
      <c r="E1130" s="14">
        <v>1.44</v>
      </c>
      <c r="F1130" s="21">
        <v>1.6950000000000001</v>
      </c>
      <c r="G1130" s="24">
        <v>1.77</v>
      </c>
      <c r="H1130" s="14">
        <v>1.855</v>
      </c>
      <c r="I1130" s="14">
        <v>2.11</v>
      </c>
      <c r="J1130" s="14" t="s">
        <v>66</v>
      </c>
      <c r="K1130" s="14">
        <v>1.68</v>
      </c>
      <c r="L1130" s="14">
        <v>1.63</v>
      </c>
      <c r="M1130" s="14" t="s">
        <v>66</v>
      </c>
      <c r="N1130" s="21">
        <v>1.665</v>
      </c>
      <c r="O1130" s="14" t="s">
        <v>66</v>
      </c>
      <c r="P1130" s="14">
        <v>1.94</v>
      </c>
      <c r="Q1130" s="14">
        <v>1.42</v>
      </c>
      <c r="R1130" s="24">
        <v>1.68</v>
      </c>
      <c r="S1130" s="18">
        <v>2.1</v>
      </c>
      <c r="T1130" s="18">
        <v>2.04</v>
      </c>
      <c r="U1130" s="18">
        <v>1.94</v>
      </c>
      <c r="V1130" s="18">
        <v>1.9650000000000001</v>
      </c>
      <c r="W1130" s="18">
        <v>1.94</v>
      </c>
      <c r="X1130" s="14" t="s">
        <v>66</v>
      </c>
      <c r="CM1130" s="2"/>
    </row>
    <row r="1131" spans="1:91" x14ac:dyDescent="0.2">
      <c r="A1131" s="2">
        <v>35826</v>
      </c>
      <c r="B1131" s="5">
        <f t="shared" si="125"/>
        <v>1</v>
      </c>
      <c r="C1131" s="1" t="s">
        <v>46</v>
      </c>
      <c r="D1131" s="14">
        <v>1.675</v>
      </c>
      <c r="E1131" s="14">
        <v>1.425</v>
      </c>
      <c r="F1131" s="21">
        <v>1.73</v>
      </c>
      <c r="G1131" s="24">
        <v>1.8049999999999999</v>
      </c>
      <c r="H1131" s="14">
        <v>1.87</v>
      </c>
      <c r="I1131" s="14">
        <v>2.105</v>
      </c>
      <c r="J1131" s="14" t="s">
        <v>66</v>
      </c>
      <c r="K1131" s="14">
        <v>1.73</v>
      </c>
      <c r="L1131" s="14">
        <v>1.7</v>
      </c>
      <c r="M1131" s="14" t="s">
        <v>66</v>
      </c>
      <c r="N1131" s="21">
        <v>1.645</v>
      </c>
      <c r="O1131" s="14" t="s">
        <v>66</v>
      </c>
      <c r="P1131" s="14">
        <v>1.94</v>
      </c>
      <c r="Q1131" s="14">
        <v>1.425</v>
      </c>
      <c r="R1131" s="24">
        <v>1.68</v>
      </c>
      <c r="S1131" s="18">
        <v>2.13</v>
      </c>
      <c r="T1131" s="18">
        <v>2.0449999999999999</v>
      </c>
      <c r="U1131" s="18">
        <v>1.97</v>
      </c>
      <c r="V1131" s="18">
        <v>1.98</v>
      </c>
      <c r="W1131" s="18">
        <v>1.9650000000000001</v>
      </c>
      <c r="X1131" s="14" t="s">
        <v>66</v>
      </c>
      <c r="CM1131" s="2"/>
    </row>
    <row r="1132" spans="1:91" x14ac:dyDescent="0.2">
      <c r="A1132" s="2">
        <v>35827</v>
      </c>
      <c r="B1132" s="5">
        <f t="shared" si="125"/>
        <v>2</v>
      </c>
      <c r="C1132" s="1" t="s">
        <v>47</v>
      </c>
      <c r="D1132" s="14">
        <v>1.675</v>
      </c>
      <c r="E1132" s="14">
        <v>1.425</v>
      </c>
      <c r="F1132" s="21">
        <v>1.73</v>
      </c>
      <c r="G1132" s="24">
        <v>1.8049999999999999</v>
      </c>
      <c r="H1132" s="14">
        <v>1.87</v>
      </c>
      <c r="I1132" s="14">
        <v>2.105</v>
      </c>
      <c r="J1132" s="14" t="s">
        <v>66</v>
      </c>
      <c r="K1132" s="14">
        <v>1.73</v>
      </c>
      <c r="L1132" s="14">
        <v>1.7</v>
      </c>
      <c r="M1132" s="14" t="s">
        <v>66</v>
      </c>
      <c r="N1132" s="21">
        <v>1.645</v>
      </c>
      <c r="O1132" s="14">
        <v>2.12</v>
      </c>
      <c r="P1132" s="14">
        <v>1.94</v>
      </c>
      <c r="Q1132" s="14">
        <v>1.425</v>
      </c>
      <c r="R1132" s="24">
        <v>1.68</v>
      </c>
      <c r="S1132" s="18">
        <v>2.13</v>
      </c>
      <c r="T1132" s="18">
        <v>2.0449999999999999</v>
      </c>
      <c r="U1132" s="18">
        <v>1.97</v>
      </c>
      <c r="V1132" s="18">
        <v>1.98</v>
      </c>
      <c r="W1132" s="18">
        <v>1.9650000000000001</v>
      </c>
      <c r="X1132" s="14" t="s">
        <v>66</v>
      </c>
      <c r="CM1132" s="2"/>
    </row>
    <row r="1133" spans="1:91" x14ac:dyDescent="0.2">
      <c r="A1133" s="2">
        <v>35828</v>
      </c>
      <c r="B1133" s="5">
        <f t="shared" si="125"/>
        <v>2</v>
      </c>
      <c r="C1133" s="1" t="s">
        <v>48</v>
      </c>
      <c r="D1133" s="14">
        <v>1.675</v>
      </c>
      <c r="E1133" s="14">
        <v>1.425</v>
      </c>
      <c r="F1133" s="21">
        <v>1.73</v>
      </c>
      <c r="G1133" s="24">
        <v>1.8049999999999999</v>
      </c>
      <c r="H1133" s="14">
        <v>1.87</v>
      </c>
      <c r="I1133" s="14">
        <v>2.105</v>
      </c>
      <c r="J1133" s="14" t="s">
        <v>66</v>
      </c>
      <c r="K1133" s="14">
        <v>1.73</v>
      </c>
      <c r="L1133" s="14">
        <v>1.7</v>
      </c>
      <c r="M1133" s="14" t="s">
        <v>66</v>
      </c>
      <c r="N1133" s="21">
        <v>1.645</v>
      </c>
      <c r="O1133" s="14">
        <v>2.12</v>
      </c>
      <c r="P1133" s="14">
        <v>1.94</v>
      </c>
      <c r="Q1133" s="14">
        <v>1.425</v>
      </c>
      <c r="R1133" s="24">
        <v>1.68</v>
      </c>
      <c r="S1133" s="18">
        <v>2.13</v>
      </c>
      <c r="T1133" s="18">
        <v>2.0449999999999999</v>
      </c>
      <c r="U1133" s="18">
        <v>1.97</v>
      </c>
      <c r="V1133" s="18">
        <v>1.98</v>
      </c>
      <c r="W1133" s="18">
        <v>1.9650000000000001</v>
      </c>
      <c r="X1133" s="14" t="s">
        <v>66</v>
      </c>
      <c r="CM1133" s="2"/>
    </row>
    <row r="1134" spans="1:91" x14ac:dyDescent="0.2">
      <c r="A1134" s="2">
        <v>35829</v>
      </c>
      <c r="B1134" s="5">
        <f t="shared" si="125"/>
        <v>2</v>
      </c>
      <c r="C1134" s="1" t="s">
        <v>49</v>
      </c>
      <c r="D1134" s="14">
        <v>1.635</v>
      </c>
      <c r="E1134" s="14">
        <v>1.4</v>
      </c>
      <c r="F1134" s="21">
        <v>1.8</v>
      </c>
      <c r="G1134" s="24">
        <v>1.915</v>
      </c>
      <c r="H1134" s="14">
        <v>1.97</v>
      </c>
      <c r="I1134" s="14">
        <v>2.2200000000000002</v>
      </c>
      <c r="J1134" s="14" t="s">
        <v>66</v>
      </c>
      <c r="K1134" s="14">
        <v>1.8</v>
      </c>
      <c r="L1134" s="14">
        <v>1.76</v>
      </c>
      <c r="M1134" s="14" t="s">
        <v>66</v>
      </c>
      <c r="N1134" s="21">
        <v>1.7849999999999999</v>
      </c>
      <c r="O1134" s="14">
        <v>2.1749999999999998</v>
      </c>
      <c r="P1134" s="14">
        <v>2.04</v>
      </c>
      <c r="Q1134" s="14">
        <v>1.425</v>
      </c>
      <c r="R1134" s="24">
        <v>1.8049999999999999</v>
      </c>
      <c r="S1134" s="18">
        <v>2.2650000000000001</v>
      </c>
      <c r="T1134" s="18">
        <v>2.145</v>
      </c>
      <c r="U1134" s="18">
        <v>2.12</v>
      </c>
      <c r="V1134" s="18">
        <v>2.1150000000000002</v>
      </c>
      <c r="W1134" s="18">
        <v>2.1150000000000002</v>
      </c>
      <c r="X1134" s="14" t="s">
        <v>66</v>
      </c>
      <c r="CM1134" s="2"/>
    </row>
    <row r="1135" spans="1:91" x14ac:dyDescent="0.2">
      <c r="A1135" s="2">
        <v>35830</v>
      </c>
      <c r="B1135" s="5">
        <f t="shared" si="125"/>
        <v>2</v>
      </c>
      <c r="C1135" s="1" t="s">
        <v>50</v>
      </c>
      <c r="D1135" s="14">
        <v>1.605</v>
      </c>
      <c r="E1135" s="14">
        <v>1.38</v>
      </c>
      <c r="F1135" s="21">
        <v>1.9</v>
      </c>
      <c r="G1135" s="24">
        <v>2.0049999999999999</v>
      </c>
      <c r="H1135" s="14">
        <v>2.0550000000000002</v>
      </c>
      <c r="I1135" s="14">
        <v>2.2599999999999998</v>
      </c>
      <c r="J1135" s="14" t="s">
        <v>66</v>
      </c>
      <c r="K1135" s="14">
        <v>1.89</v>
      </c>
      <c r="L1135" s="14">
        <v>1.83</v>
      </c>
      <c r="M1135" s="14" t="s">
        <v>66</v>
      </c>
      <c r="N1135" s="21">
        <v>1.88</v>
      </c>
      <c r="O1135" s="14">
        <v>2.27</v>
      </c>
      <c r="P1135" s="14">
        <v>2.1549999999999998</v>
      </c>
      <c r="Q1135" s="14">
        <v>1.4750000000000001</v>
      </c>
      <c r="R1135" s="24">
        <v>1.89</v>
      </c>
      <c r="S1135" s="18">
        <v>2.3149999999999999</v>
      </c>
      <c r="T1135" s="18">
        <v>2.2200000000000002</v>
      </c>
      <c r="U1135" s="18">
        <v>2.17</v>
      </c>
      <c r="V1135" s="18">
        <v>2.1800000000000002</v>
      </c>
      <c r="W1135" s="18">
        <v>2.165</v>
      </c>
      <c r="X1135" s="14" t="s">
        <v>66</v>
      </c>
      <c r="CM1135" s="2"/>
    </row>
    <row r="1136" spans="1:91" x14ac:dyDescent="0.2">
      <c r="A1136" s="2">
        <v>35831</v>
      </c>
      <c r="B1136" s="5">
        <f t="shared" si="125"/>
        <v>2</v>
      </c>
      <c r="C1136" s="1" t="s">
        <v>51</v>
      </c>
      <c r="D1136" s="14">
        <v>1.59</v>
      </c>
      <c r="E1136" s="14">
        <v>1.36</v>
      </c>
      <c r="F1136" s="21">
        <v>1.845</v>
      </c>
      <c r="G1136" s="24">
        <v>1.95</v>
      </c>
      <c r="H1136" s="14">
        <v>1.9850000000000001</v>
      </c>
      <c r="I1136" s="14">
        <v>2.2149999999999999</v>
      </c>
      <c r="J1136" s="14" t="s">
        <v>66</v>
      </c>
      <c r="K1136" s="14">
        <v>1.825</v>
      </c>
      <c r="L1136" s="14">
        <v>1.75</v>
      </c>
      <c r="M1136" s="14" t="s">
        <v>66</v>
      </c>
      <c r="N1136" s="21">
        <v>1.81</v>
      </c>
      <c r="O1136" s="14">
        <v>2.1850000000000001</v>
      </c>
      <c r="P1136" s="14">
        <v>2.085</v>
      </c>
      <c r="Q1136" s="14">
        <v>1.4650000000000001</v>
      </c>
      <c r="R1136" s="24">
        <v>1.855</v>
      </c>
      <c r="S1136" s="18">
        <v>2.2599999999999998</v>
      </c>
      <c r="T1136" s="18">
        <v>2.16</v>
      </c>
      <c r="U1136" s="18">
        <v>2.125</v>
      </c>
      <c r="V1136" s="18">
        <v>2.13</v>
      </c>
      <c r="W1136" s="18">
        <v>2.12</v>
      </c>
      <c r="X1136" s="14" t="s">
        <v>66</v>
      </c>
      <c r="CM1136" s="2"/>
    </row>
    <row r="1137" spans="1:91" x14ac:dyDescent="0.2">
      <c r="A1137" s="2">
        <v>35832</v>
      </c>
      <c r="B1137" s="5">
        <f t="shared" si="125"/>
        <v>2</v>
      </c>
      <c r="C1137" s="1" t="s">
        <v>45</v>
      </c>
      <c r="D1137" s="14">
        <v>1.635</v>
      </c>
      <c r="E1137" s="14">
        <v>1.35</v>
      </c>
      <c r="F1137" s="21">
        <v>1.87</v>
      </c>
      <c r="G1137" s="24">
        <v>2.0750000000000002</v>
      </c>
      <c r="H1137" s="14">
        <v>2.105</v>
      </c>
      <c r="I1137" s="14">
        <v>2.3050000000000002</v>
      </c>
      <c r="J1137" s="14" t="s">
        <v>66</v>
      </c>
      <c r="K1137" s="14">
        <v>1.865</v>
      </c>
      <c r="L1137" s="14">
        <v>1.8</v>
      </c>
      <c r="M1137" s="14" t="s">
        <v>66</v>
      </c>
      <c r="N1137" s="21">
        <v>1.88</v>
      </c>
      <c r="O1137" s="14">
        <v>2.2650000000000001</v>
      </c>
      <c r="P1137" s="14">
        <v>2.1800000000000002</v>
      </c>
      <c r="Q1137" s="14">
        <v>1.45</v>
      </c>
      <c r="R1137" s="24">
        <v>1.9</v>
      </c>
      <c r="S1137" s="18">
        <v>2.335</v>
      </c>
      <c r="T1137" s="18">
        <v>2.2549999999999999</v>
      </c>
      <c r="U1137" s="18">
        <v>2.1800000000000002</v>
      </c>
      <c r="V1137" s="18">
        <v>2.2000000000000002</v>
      </c>
      <c r="W1137" s="18">
        <v>2.17</v>
      </c>
      <c r="X1137" s="14" t="s">
        <v>66</v>
      </c>
      <c r="CM1137" s="2"/>
    </row>
    <row r="1138" spans="1:91" x14ac:dyDescent="0.2">
      <c r="A1138" s="2">
        <v>35833</v>
      </c>
      <c r="B1138" s="5">
        <f t="shared" si="125"/>
        <v>2</v>
      </c>
      <c r="C1138" s="1" t="s">
        <v>46</v>
      </c>
      <c r="D1138" s="14">
        <v>1.67</v>
      </c>
      <c r="E1138" s="14">
        <v>1.33</v>
      </c>
      <c r="F1138" s="21">
        <v>1.88</v>
      </c>
      <c r="G1138" s="24">
        <v>2.0950000000000002</v>
      </c>
      <c r="H1138" s="14">
        <v>2.145</v>
      </c>
      <c r="I1138" s="14">
        <v>2.35</v>
      </c>
      <c r="J1138" s="14" t="s">
        <v>66</v>
      </c>
      <c r="K1138" s="14">
        <v>1.885</v>
      </c>
      <c r="L1138" s="14">
        <v>1.7849999999999999</v>
      </c>
      <c r="M1138" s="14" t="s">
        <v>66</v>
      </c>
      <c r="N1138" s="21">
        <v>1.88</v>
      </c>
      <c r="O1138" s="14">
        <v>2.2400000000000002</v>
      </c>
      <c r="P1138" s="14">
        <v>2.2149999999999999</v>
      </c>
      <c r="Q1138" s="14">
        <v>1.44</v>
      </c>
      <c r="R1138" s="24">
        <v>1.895</v>
      </c>
      <c r="S1138" s="18">
        <v>2.3650000000000002</v>
      </c>
      <c r="T1138" s="18">
        <v>2.2749999999999999</v>
      </c>
      <c r="U1138" s="18">
        <v>2.23</v>
      </c>
      <c r="V1138" s="18">
        <v>2.2599999999999998</v>
      </c>
      <c r="W1138" s="18">
        <v>2.2349999999999999</v>
      </c>
      <c r="X1138" s="14" t="s">
        <v>66</v>
      </c>
      <c r="CM1138" s="2"/>
    </row>
    <row r="1139" spans="1:91" x14ac:dyDescent="0.2">
      <c r="A1139" s="2">
        <v>35834</v>
      </c>
      <c r="B1139" s="5">
        <f t="shared" si="125"/>
        <v>2</v>
      </c>
      <c r="C1139" s="1" t="s">
        <v>47</v>
      </c>
      <c r="D1139" s="14">
        <v>1.67</v>
      </c>
      <c r="E1139" s="14">
        <v>1.33</v>
      </c>
      <c r="F1139" s="21">
        <v>1.88</v>
      </c>
      <c r="G1139" s="24">
        <v>2.0950000000000002</v>
      </c>
      <c r="H1139" s="14">
        <v>2.145</v>
      </c>
      <c r="I1139" s="14">
        <v>2.35</v>
      </c>
      <c r="J1139" s="14" t="s">
        <v>66</v>
      </c>
      <c r="K1139" s="14">
        <v>1.885</v>
      </c>
      <c r="L1139" s="14">
        <v>1.7849999999999999</v>
      </c>
      <c r="M1139" s="14" t="s">
        <v>66</v>
      </c>
      <c r="N1139" s="21">
        <v>1.88</v>
      </c>
      <c r="O1139" s="14">
        <v>2.2400000000000002</v>
      </c>
      <c r="P1139" s="14">
        <v>2.2149999999999999</v>
      </c>
      <c r="Q1139" s="14">
        <v>1.44</v>
      </c>
      <c r="R1139" s="24">
        <v>1.895</v>
      </c>
      <c r="S1139" s="18">
        <v>2.3650000000000002</v>
      </c>
      <c r="T1139" s="18">
        <v>2.2749999999999999</v>
      </c>
      <c r="U1139" s="18">
        <v>2.23</v>
      </c>
      <c r="V1139" s="18">
        <v>2.2599999999999998</v>
      </c>
      <c r="W1139" s="18">
        <v>2.2349999999999999</v>
      </c>
      <c r="X1139" s="14" t="s">
        <v>66</v>
      </c>
      <c r="CM1139" s="2"/>
    </row>
    <row r="1140" spans="1:91" x14ac:dyDescent="0.2">
      <c r="A1140" s="2">
        <v>35835</v>
      </c>
      <c r="B1140" s="5">
        <f t="shared" si="125"/>
        <v>2</v>
      </c>
      <c r="C1140" s="1" t="s">
        <v>48</v>
      </c>
      <c r="D1140" s="14">
        <v>1.67</v>
      </c>
      <c r="E1140" s="14">
        <v>1.33</v>
      </c>
      <c r="F1140" s="21">
        <v>1.88</v>
      </c>
      <c r="G1140" s="24">
        <v>2.0950000000000002</v>
      </c>
      <c r="H1140" s="14">
        <v>2.145</v>
      </c>
      <c r="I1140" s="14">
        <v>2.35</v>
      </c>
      <c r="J1140" s="14" t="s">
        <v>66</v>
      </c>
      <c r="K1140" s="14">
        <v>1.885</v>
      </c>
      <c r="L1140" s="14">
        <v>1.7849999999999999</v>
      </c>
      <c r="M1140" s="14" t="s">
        <v>66</v>
      </c>
      <c r="N1140" s="21">
        <v>1.88</v>
      </c>
      <c r="O1140" s="14">
        <v>2.2400000000000002</v>
      </c>
      <c r="P1140" s="14">
        <v>2.2149999999999999</v>
      </c>
      <c r="Q1140" s="14">
        <v>1.44</v>
      </c>
      <c r="R1140" s="24">
        <v>1.895</v>
      </c>
      <c r="S1140" s="18">
        <v>2.3650000000000002</v>
      </c>
      <c r="T1140" s="18">
        <v>2.2749999999999999</v>
      </c>
      <c r="U1140" s="18">
        <v>2.23</v>
      </c>
      <c r="V1140" s="18">
        <v>2.2599999999999998</v>
      </c>
      <c r="W1140" s="18">
        <v>2.2349999999999999</v>
      </c>
      <c r="X1140" s="14" t="s">
        <v>66</v>
      </c>
      <c r="CM1140" s="2"/>
    </row>
    <row r="1141" spans="1:91" x14ac:dyDescent="0.2">
      <c r="A1141" s="2">
        <v>35836</v>
      </c>
      <c r="B1141" s="5">
        <f t="shared" si="125"/>
        <v>2</v>
      </c>
      <c r="C1141" s="1" t="s">
        <v>49</v>
      </c>
      <c r="D1141" s="14">
        <v>1.655</v>
      </c>
      <c r="E1141" s="14">
        <v>1.29</v>
      </c>
      <c r="F1141" s="21">
        <v>1.8149999999999999</v>
      </c>
      <c r="G1141" s="24">
        <v>2.0249999999999999</v>
      </c>
      <c r="H1141" s="14">
        <v>2.0449999999999999</v>
      </c>
      <c r="I1141" s="14">
        <v>2.25</v>
      </c>
      <c r="J1141" s="14" t="s">
        <v>66</v>
      </c>
      <c r="K1141" s="14">
        <v>1.7949999999999999</v>
      </c>
      <c r="L1141" s="14">
        <v>1.7450000000000001</v>
      </c>
      <c r="M1141" s="14" t="s">
        <v>66</v>
      </c>
      <c r="N1141" s="21">
        <v>1.7749999999999999</v>
      </c>
      <c r="O1141" s="14">
        <v>2.2149999999999999</v>
      </c>
      <c r="P1141" s="14">
        <v>2.1150000000000002</v>
      </c>
      <c r="Q1141" s="14">
        <v>1.4450000000000001</v>
      </c>
      <c r="R1141" s="24">
        <v>1.79</v>
      </c>
      <c r="S1141" s="18">
        <v>2.2650000000000001</v>
      </c>
      <c r="T1141" s="18">
        <v>2.2050000000000001</v>
      </c>
      <c r="U1141" s="18">
        <v>2.13</v>
      </c>
      <c r="V1141" s="18">
        <v>2.15</v>
      </c>
      <c r="W1141" s="18">
        <v>2.145</v>
      </c>
      <c r="X1141" s="14" t="s">
        <v>66</v>
      </c>
      <c r="CM1141" s="2"/>
    </row>
    <row r="1142" spans="1:91" x14ac:dyDescent="0.2">
      <c r="A1142" s="2">
        <v>35837</v>
      </c>
      <c r="B1142" s="5">
        <f t="shared" si="125"/>
        <v>2</v>
      </c>
      <c r="C1142" s="1" t="s">
        <v>50</v>
      </c>
      <c r="D1142" s="14">
        <v>1.65</v>
      </c>
      <c r="E1142" s="14">
        <v>1.23</v>
      </c>
      <c r="F1142" s="21">
        <v>1.7749999999999999</v>
      </c>
      <c r="G1142" s="24">
        <v>1.9950000000000001</v>
      </c>
      <c r="H1142" s="14">
        <v>2.0049999999999999</v>
      </c>
      <c r="I1142" s="14">
        <v>2.1850000000000001</v>
      </c>
      <c r="J1142" s="14" t="s">
        <v>66</v>
      </c>
      <c r="K1142" s="14">
        <v>1.77</v>
      </c>
      <c r="L1142" s="14">
        <v>1.71</v>
      </c>
      <c r="M1142" s="14" t="s">
        <v>66</v>
      </c>
      <c r="N1142" s="21">
        <v>1.76</v>
      </c>
      <c r="O1142" s="14">
        <v>2.1949999999999998</v>
      </c>
      <c r="P1142" s="14">
        <v>2.0750000000000002</v>
      </c>
      <c r="Q1142" s="14">
        <v>1.425</v>
      </c>
      <c r="R1142" s="24">
        <v>1.7849999999999999</v>
      </c>
      <c r="S1142" s="18">
        <v>2.2200000000000002</v>
      </c>
      <c r="T1142" s="18">
        <v>2.1349999999999998</v>
      </c>
      <c r="U1142" s="18">
        <v>2.0750000000000002</v>
      </c>
      <c r="V1142" s="18">
        <v>2.105</v>
      </c>
      <c r="W1142" s="18">
        <v>2.085</v>
      </c>
      <c r="X1142" s="14" t="s">
        <v>66</v>
      </c>
      <c r="CM1142" s="2"/>
    </row>
    <row r="1143" spans="1:91" x14ac:dyDescent="0.2">
      <c r="A1143" s="2">
        <v>35838</v>
      </c>
      <c r="B1143" s="5">
        <f t="shared" si="125"/>
        <v>2</v>
      </c>
      <c r="C1143" s="1" t="s">
        <v>51</v>
      </c>
      <c r="D1143" s="14">
        <v>1.7150000000000001</v>
      </c>
      <c r="E1143" s="14">
        <v>1.2</v>
      </c>
      <c r="F1143" s="21">
        <v>1.78</v>
      </c>
      <c r="G1143" s="24">
        <v>2.0299999999999998</v>
      </c>
      <c r="H1143" s="14">
        <v>2.0350000000000001</v>
      </c>
      <c r="I1143" s="14">
        <v>2.2149999999999999</v>
      </c>
      <c r="J1143" s="14" t="s">
        <v>66</v>
      </c>
      <c r="K1143" s="14">
        <v>1.7749999999999999</v>
      </c>
      <c r="L1143" s="14">
        <v>1.7050000000000001</v>
      </c>
      <c r="M1143" s="14" t="s">
        <v>66</v>
      </c>
      <c r="N1143" s="21">
        <v>1.7549999999999999</v>
      </c>
      <c r="O1143" s="14">
        <v>2.21</v>
      </c>
      <c r="P1143" s="14">
        <v>2.105</v>
      </c>
      <c r="Q1143" s="14">
        <v>1.45</v>
      </c>
      <c r="R1143" s="24">
        <v>1.7649999999999999</v>
      </c>
      <c r="S1143" s="18">
        <v>2.2250000000000001</v>
      </c>
      <c r="T1143" s="18">
        <v>2.15</v>
      </c>
      <c r="U1143" s="18">
        <v>2.105</v>
      </c>
      <c r="V1143" s="18">
        <v>2.125</v>
      </c>
      <c r="W1143" s="18">
        <v>2.105</v>
      </c>
      <c r="X1143" s="14" t="s">
        <v>66</v>
      </c>
      <c r="CM1143" s="2"/>
    </row>
    <row r="1144" spans="1:91" x14ac:dyDescent="0.2">
      <c r="A1144" s="2">
        <v>35839</v>
      </c>
      <c r="B1144" s="5">
        <f t="shared" si="125"/>
        <v>2</v>
      </c>
      <c r="C1144" s="1" t="s">
        <v>45</v>
      </c>
      <c r="D1144" s="14">
        <v>1.675</v>
      </c>
      <c r="E1144" s="14">
        <v>1.21</v>
      </c>
      <c r="F1144" s="21">
        <v>1.78</v>
      </c>
      <c r="G1144" s="24">
        <v>2.02</v>
      </c>
      <c r="H1144" s="14">
        <v>2.0249999999999999</v>
      </c>
      <c r="I1144" s="14">
        <v>2.1949999999999998</v>
      </c>
      <c r="J1144" s="14" t="s">
        <v>66</v>
      </c>
      <c r="K1144" s="14">
        <v>1.79</v>
      </c>
      <c r="L1144" s="14">
        <v>1.7</v>
      </c>
      <c r="M1144" s="14" t="s">
        <v>66</v>
      </c>
      <c r="N1144" s="21">
        <v>1.75</v>
      </c>
      <c r="O1144" s="14">
        <v>2.2050000000000001</v>
      </c>
      <c r="P1144" s="14">
        <v>2.0699999999999998</v>
      </c>
      <c r="Q1144" s="14">
        <v>1.4350000000000001</v>
      </c>
      <c r="R1144" s="24">
        <v>1.8</v>
      </c>
      <c r="S1144" s="18">
        <v>2.2200000000000002</v>
      </c>
      <c r="T1144" s="18">
        <v>2.13</v>
      </c>
      <c r="U1144" s="18">
        <v>2.105</v>
      </c>
      <c r="V1144" s="18">
        <v>2.11</v>
      </c>
      <c r="W1144" s="18">
        <v>2.1</v>
      </c>
      <c r="X1144" s="14" t="s">
        <v>66</v>
      </c>
      <c r="CM1144" s="2"/>
    </row>
    <row r="1145" spans="1:91" x14ac:dyDescent="0.2">
      <c r="A1145" s="2">
        <v>35840</v>
      </c>
      <c r="B1145" s="5">
        <f t="shared" si="125"/>
        <v>2</v>
      </c>
      <c r="C1145" s="1" t="s">
        <v>46</v>
      </c>
      <c r="D1145" s="14">
        <v>1.61</v>
      </c>
      <c r="E1145" s="14">
        <v>1.21</v>
      </c>
      <c r="F1145" s="21">
        <v>1.7849999999999999</v>
      </c>
      <c r="G1145" s="24">
        <v>2.0150000000000001</v>
      </c>
      <c r="H1145" s="14">
        <v>2.0350000000000001</v>
      </c>
      <c r="I1145" s="14">
        <v>2.2200000000000002</v>
      </c>
      <c r="J1145" s="14" t="s">
        <v>66</v>
      </c>
      <c r="K1145" s="14">
        <v>1.78</v>
      </c>
      <c r="L1145" s="14">
        <v>1.72</v>
      </c>
      <c r="M1145" s="14" t="s">
        <v>66</v>
      </c>
      <c r="N1145" s="21">
        <v>1.7549999999999999</v>
      </c>
      <c r="O1145" s="14">
        <v>2.2349999999999999</v>
      </c>
      <c r="P1145" s="14">
        <v>2.09</v>
      </c>
      <c r="Q1145" s="14">
        <v>1.43</v>
      </c>
      <c r="R1145" s="24">
        <v>1.7649999999999999</v>
      </c>
      <c r="S1145" s="18">
        <v>2.2450000000000001</v>
      </c>
      <c r="T1145" s="18">
        <v>2.15</v>
      </c>
      <c r="U1145" s="18">
        <v>2.13</v>
      </c>
      <c r="V1145" s="18">
        <v>2.13</v>
      </c>
      <c r="W1145" s="18">
        <v>2.125</v>
      </c>
      <c r="X1145" s="14" t="s">
        <v>66</v>
      </c>
      <c r="CM1145" s="2"/>
    </row>
    <row r="1146" spans="1:91" x14ac:dyDescent="0.2">
      <c r="A1146" s="2">
        <v>35841</v>
      </c>
      <c r="B1146" s="5">
        <f t="shared" si="125"/>
        <v>2</v>
      </c>
      <c r="C1146" s="1" t="s">
        <v>47</v>
      </c>
      <c r="D1146" s="14">
        <v>1.61</v>
      </c>
      <c r="E1146" s="14">
        <v>1.21</v>
      </c>
      <c r="F1146" s="21">
        <v>1.7849999999999999</v>
      </c>
      <c r="G1146" s="24">
        <v>2.0150000000000001</v>
      </c>
      <c r="H1146" s="14">
        <v>2.0350000000000001</v>
      </c>
      <c r="I1146" s="14">
        <v>2.2200000000000002</v>
      </c>
      <c r="J1146" s="14" t="s">
        <v>66</v>
      </c>
      <c r="K1146" s="14">
        <v>1.78</v>
      </c>
      <c r="L1146" s="14">
        <v>1.72</v>
      </c>
      <c r="M1146" s="14" t="s">
        <v>66</v>
      </c>
      <c r="N1146" s="21">
        <v>1.7549999999999999</v>
      </c>
      <c r="O1146" s="14">
        <v>2.2349999999999999</v>
      </c>
      <c r="P1146" s="14">
        <v>2.09</v>
      </c>
      <c r="Q1146" s="14">
        <v>1.43</v>
      </c>
      <c r="R1146" s="24">
        <v>1.7649999999999999</v>
      </c>
      <c r="S1146" s="18">
        <v>2.2450000000000001</v>
      </c>
      <c r="T1146" s="18">
        <v>2.15</v>
      </c>
      <c r="U1146" s="18">
        <v>2.13</v>
      </c>
      <c r="V1146" s="18">
        <v>2.13</v>
      </c>
      <c r="W1146" s="18">
        <v>2.125</v>
      </c>
      <c r="X1146" s="14" t="s">
        <v>66</v>
      </c>
      <c r="CM1146" s="2"/>
    </row>
    <row r="1147" spans="1:91" x14ac:dyDescent="0.2">
      <c r="A1147" s="2">
        <v>35842</v>
      </c>
      <c r="B1147" s="5">
        <f t="shared" si="125"/>
        <v>2</v>
      </c>
      <c r="C1147" s="1" t="s">
        <v>48</v>
      </c>
      <c r="D1147" s="14">
        <v>1.61</v>
      </c>
      <c r="E1147" s="14" t="s">
        <v>66</v>
      </c>
      <c r="F1147" s="21" t="s">
        <v>66</v>
      </c>
      <c r="G1147" s="24" t="s">
        <v>10</v>
      </c>
      <c r="H1147" s="14" t="s">
        <v>66</v>
      </c>
      <c r="I1147" s="14" t="s">
        <v>66</v>
      </c>
      <c r="J1147" s="14" t="s">
        <v>66</v>
      </c>
      <c r="K1147" s="14" t="s">
        <v>66</v>
      </c>
      <c r="L1147" s="14" t="s">
        <v>66</v>
      </c>
      <c r="M1147" s="14" t="s">
        <v>66</v>
      </c>
      <c r="N1147" s="21" t="s">
        <v>66</v>
      </c>
      <c r="O1147" s="14">
        <v>2.2349999999999999</v>
      </c>
      <c r="P1147" s="14" t="s">
        <v>66</v>
      </c>
      <c r="Q1147" s="14" t="s">
        <v>66</v>
      </c>
      <c r="R1147" s="24" t="s">
        <v>66</v>
      </c>
      <c r="S1147" s="18">
        <v>2.2450000000000001</v>
      </c>
      <c r="T1147" s="18" t="s">
        <v>66</v>
      </c>
      <c r="U1147" s="18" t="s">
        <v>66</v>
      </c>
      <c r="V1147" s="18" t="s">
        <v>66</v>
      </c>
      <c r="W1147" s="18" t="s">
        <v>66</v>
      </c>
      <c r="X1147" s="14" t="s">
        <v>66</v>
      </c>
      <c r="CM1147" s="2"/>
    </row>
    <row r="1148" spans="1:91" x14ac:dyDescent="0.2">
      <c r="A1148" s="2">
        <v>35843</v>
      </c>
      <c r="B1148" s="5">
        <f t="shared" si="125"/>
        <v>2</v>
      </c>
      <c r="C1148" s="1" t="s">
        <v>49</v>
      </c>
      <c r="D1148" s="14">
        <v>1.61</v>
      </c>
      <c r="E1148" s="14">
        <v>1.21</v>
      </c>
      <c r="F1148" s="21">
        <v>1.7849999999999999</v>
      </c>
      <c r="G1148" s="24">
        <v>2.0150000000000001</v>
      </c>
      <c r="H1148" s="14">
        <v>2.0350000000000001</v>
      </c>
      <c r="I1148" s="14">
        <v>2.2200000000000002</v>
      </c>
      <c r="J1148" s="14" t="s">
        <v>66</v>
      </c>
      <c r="K1148" s="14">
        <v>1.78</v>
      </c>
      <c r="L1148" s="14">
        <v>1.72</v>
      </c>
      <c r="M1148" s="14" t="s">
        <v>66</v>
      </c>
      <c r="N1148" s="21">
        <v>1.7549999999999999</v>
      </c>
      <c r="O1148" s="14">
        <v>2.2349999999999999</v>
      </c>
      <c r="P1148" s="14">
        <v>2.09</v>
      </c>
      <c r="Q1148" s="14">
        <v>1.43</v>
      </c>
      <c r="R1148" s="24">
        <v>1.7649999999999999</v>
      </c>
      <c r="S1148" s="18">
        <v>2.2450000000000001</v>
      </c>
      <c r="T1148" s="18">
        <v>2.15</v>
      </c>
      <c r="U1148" s="18">
        <v>2.13</v>
      </c>
      <c r="V1148" s="18">
        <v>2.13</v>
      </c>
      <c r="W1148" s="18">
        <v>2.125</v>
      </c>
      <c r="X1148" s="14" t="s">
        <v>66</v>
      </c>
      <c r="CM1148" s="2"/>
    </row>
    <row r="1149" spans="1:91" x14ac:dyDescent="0.2">
      <c r="A1149" s="2">
        <v>35844</v>
      </c>
      <c r="B1149" s="5">
        <f t="shared" si="125"/>
        <v>2</v>
      </c>
      <c r="C1149" s="1" t="s">
        <v>50</v>
      </c>
      <c r="D1149" s="14">
        <v>1.61</v>
      </c>
      <c r="E1149" s="14">
        <v>1.2050000000000001</v>
      </c>
      <c r="F1149" s="21">
        <v>1.78</v>
      </c>
      <c r="G1149" s="24">
        <v>2</v>
      </c>
      <c r="H1149" s="14">
        <v>2.0150000000000001</v>
      </c>
      <c r="I1149" s="14">
        <v>2.1749999999999998</v>
      </c>
      <c r="J1149" s="14" t="s">
        <v>66</v>
      </c>
      <c r="K1149" s="14">
        <v>1.7749999999999999</v>
      </c>
      <c r="L1149" s="14">
        <v>1.7050000000000001</v>
      </c>
      <c r="M1149" s="14" t="s">
        <v>66</v>
      </c>
      <c r="N1149" s="21">
        <v>1.75</v>
      </c>
      <c r="O1149" s="14">
        <v>2.21</v>
      </c>
      <c r="P1149" s="14">
        <v>2.0649999999999999</v>
      </c>
      <c r="Q1149" s="14">
        <v>1.415</v>
      </c>
      <c r="R1149" s="24">
        <v>1.7849999999999999</v>
      </c>
      <c r="S1149" s="18">
        <v>2.1850000000000001</v>
      </c>
      <c r="T1149" s="18">
        <v>2.13</v>
      </c>
      <c r="U1149" s="18">
        <v>2.08</v>
      </c>
      <c r="V1149" s="18">
        <v>2.1</v>
      </c>
      <c r="W1149" s="18">
        <v>2.08</v>
      </c>
      <c r="X1149" s="14" t="s">
        <v>66</v>
      </c>
      <c r="CM1149" s="2"/>
    </row>
    <row r="1150" spans="1:91" x14ac:dyDescent="0.2">
      <c r="A1150" s="2">
        <v>35845</v>
      </c>
      <c r="B1150" s="5">
        <f t="shared" si="125"/>
        <v>2</v>
      </c>
      <c r="C1150" s="1" t="s">
        <v>51</v>
      </c>
      <c r="D1150" s="14">
        <v>1.635</v>
      </c>
      <c r="E1150" s="14">
        <v>1.2</v>
      </c>
      <c r="F1150" s="21">
        <v>1.79</v>
      </c>
      <c r="G1150" s="24">
        <v>2.0499999999999998</v>
      </c>
      <c r="H1150" s="14">
        <v>2.06</v>
      </c>
      <c r="I1150" s="14">
        <v>2.1800000000000002</v>
      </c>
      <c r="J1150" s="14" t="s">
        <v>66</v>
      </c>
      <c r="K1150" s="14">
        <v>1.79</v>
      </c>
      <c r="L1150" s="14">
        <v>1.7050000000000001</v>
      </c>
      <c r="M1150" s="14" t="s">
        <v>66</v>
      </c>
      <c r="N1150" s="21">
        <v>1.76</v>
      </c>
      <c r="O1150" s="14">
        <v>2.23</v>
      </c>
      <c r="P1150" s="14">
        <v>2.0950000000000002</v>
      </c>
      <c r="Q1150" s="14">
        <v>1.41</v>
      </c>
      <c r="R1150" s="24">
        <v>1.7849999999999999</v>
      </c>
      <c r="S1150" s="18">
        <v>2.1850000000000001</v>
      </c>
      <c r="T1150" s="18">
        <v>2.14</v>
      </c>
      <c r="U1150" s="18">
        <v>2.08</v>
      </c>
      <c r="V1150" s="18">
        <v>2.09</v>
      </c>
      <c r="W1150" s="18">
        <v>2.08</v>
      </c>
      <c r="X1150" s="14" t="s">
        <v>66</v>
      </c>
      <c r="CM1150" s="2"/>
    </row>
    <row r="1151" spans="1:91" x14ac:dyDescent="0.2">
      <c r="A1151" s="2">
        <v>35846</v>
      </c>
      <c r="B1151" s="5">
        <f t="shared" si="125"/>
        <v>2</v>
      </c>
      <c r="C1151" s="1" t="s">
        <v>45</v>
      </c>
      <c r="D1151" s="14">
        <v>1.645</v>
      </c>
      <c r="E1151" s="14">
        <v>1.17</v>
      </c>
      <c r="F1151" s="21">
        <v>1.83</v>
      </c>
      <c r="G1151" s="24">
        <v>2.0950000000000002</v>
      </c>
      <c r="H1151" s="14">
        <v>2.1</v>
      </c>
      <c r="I1151" s="14">
        <v>2.2200000000000002</v>
      </c>
      <c r="J1151" s="14" t="s">
        <v>66</v>
      </c>
      <c r="K1151" s="14">
        <v>1.83</v>
      </c>
      <c r="L1151" s="14">
        <v>1.7150000000000001</v>
      </c>
      <c r="M1151" s="14" t="s">
        <v>66</v>
      </c>
      <c r="N1151" s="21">
        <v>1.7749999999999999</v>
      </c>
      <c r="O1151" s="14">
        <v>2.2799999999999998</v>
      </c>
      <c r="P1151" s="14">
        <v>2.13</v>
      </c>
      <c r="Q1151" s="14">
        <v>1.415</v>
      </c>
      <c r="R1151" s="24">
        <v>1.82</v>
      </c>
      <c r="S1151" s="18">
        <v>2.25</v>
      </c>
      <c r="T1151" s="18">
        <v>2.1800000000000002</v>
      </c>
      <c r="U1151" s="18">
        <v>2.12</v>
      </c>
      <c r="V1151" s="18">
        <v>2.1150000000000002</v>
      </c>
      <c r="W1151" s="18">
        <v>2.105</v>
      </c>
      <c r="X1151" s="14" t="s">
        <v>66</v>
      </c>
      <c r="CM1151" s="2"/>
    </row>
    <row r="1152" spans="1:91" x14ac:dyDescent="0.2">
      <c r="A1152" s="2">
        <v>35847</v>
      </c>
      <c r="B1152" s="5">
        <f t="shared" si="125"/>
        <v>2</v>
      </c>
      <c r="C1152" s="1" t="s">
        <v>46</v>
      </c>
      <c r="D1152" s="14">
        <v>1.61</v>
      </c>
      <c r="E1152" s="14">
        <v>1.1399999999999999</v>
      </c>
      <c r="F1152" s="21">
        <v>1.85</v>
      </c>
      <c r="G1152" s="24">
        <v>2.0150000000000001</v>
      </c>
      <c r="H1152" s="14">
        <v>2.0350000000000001</v>
      </c>
      <c r="I1152" s="14">
        <v>2.19</v>
      </c>
      <c r="J1152" s="14" t="s">
        <v>66</v>
      </c>
      <c r="K1152" s="14">
        <v>1.835</v>
      </c>
      <c r="L1152" s="14">
        <v>1.7250000000000001</v>
      </c>
      <c r="M1152" s="14" t="s">
        <v>66</v>
      </c>
      <c r="N1152" s="21">
        <v>1.83</v>
      </c>
      <c r="O1152" s="14">
        <v>2.25</v>
      </c>
      <c r="P1152" s="14">
        <v>2.08</v>
      </c>
      <c r="Q1152" s="14">
        <v>1.415</v>
      </c>
      <c r="R1152" s="24">
        <v>1.84</v>
      </c>
      <c r="S1152" s="18">
        <v>2.1949999999999998</v>
      </c>
      <c r="T1152" s="18">
        <v>2.16</v>
      </c>
      <c r="U1152" s="18">
        <v>2.085</v>
      </c>
      <c r="V1152" s="18">
        <v>2.08</v>
      </c>
      <c r="W1152" s="18">
        <v>2.08</v>
      </c>
      <c r="X1152" s="14" t="s">
        <v>66</v>
      </c>
      <c r="CM1152" s="2"/>
    </row>
    <row r="1153" spans="1:91" x14ac:dyDescent="0.2">
      <c r="A1153" s="2">
        <v>35848</v>
      </c>
      <c r="B1153" s="5">
        <f t="shared" si="125"/>
        <v>2</v>
      </c>
      <c r="C1153" s="1" t="s">
        <v>47</v>
      </c>
      <c r="D1153" s="14">
        <v>1.61</v>
      </c>
      <c r="E1153" s="14">
        <v>1.1399999999999999</v>
      </c>
      <c r="F1153" s="21">
        <v>1.85</v>
      </c>
      <c r="G1153" s="24">
        <v>2.0150000000000001</v>
      </c>
      <c r="H1153" s="14">
        <v>2.0350000000000001</v>
      </c>
      <c r="I1153" s="14">
        <v>2.19</v>
      </c>
      <c r="J1153" s="14" t="s">
        <v>66</v>
      </c>
      <c r="K1153" s="14">
        <v>1.835</v>
      </c>
      <c r="L1153" s="14">
        <v>1.7250000000000001</v>
      </c>
      <c r="M1153" s="14" t="s">
        <v>66</v>
      </c>
      <c r="N1153" s="21">
        <v>1.83</v>
      </c>
      <c r="O1153" s="14">
        <v>2.25</v>
      </c>
      <c r="P1153" s="14">
        <v>2.08</v>
      </c>
      <c r="Q1153" s="14">
        <v>1.415</v>
      </c>
      <c r="R1153" s="24">
        <v>1.84</v>
      </c>
      <c r="S1153" s="18">
        <v>2.1949999999999998</v>
      </c>
      <c r="T1153" s="18">
        <v>2.16</v>
      </c>
      <c r="U1153" s="18">
        <v>2.085</v>
      </c>
      <c r="V1153" s="18">
        <v>2.08</v>
      </c>
      <c r="W1153" s="18">
        <v>2.08</v>
      </c>
      <c r="X1153" s="14" t="s">
        <v>66</v>
      </c>
      <c r="CM1153" s="2"/>
    </row>
    <row r="1154" spans="1:91" x14ac:dyDescent="0.2">
      <c r="A1154" s="2">
        <v>35849</v>
      </c>
      <c r="B1154" s="5">
        <f t="shared" si="125"/>
        <v>2</v>
      </c>
      <c r="C1154" s="1" t="s">
        <v>48</v>
      </c>
      <c r="D1154" s="14">
        <v>1.61</v>
      </c>
      <c r="E1154" s="14">
        <v>1.1399999999999999</v>
      </c>
      <c r="F1154" s="21">
        <v>1.85</v>
      </c>
      <c r="G1154" s="24">
        <v>2.0150000000000001</v>
      </c>
      <c r="H1154" s="14">
        <v>2.0350000000000001</v>
      </c>
      <c r="I1154" s="14">
        <v>2.19</v>
      </c>
      <c r="J1154" s="14" t="s">
        <v>66</v>
      </c>
      <c r="K1154" s="14">
        <v>1.835</v>
      </c>
      <c r="L1154" s="14">
        <v>1.7250000000000001</v>
      </c>
      <c r="M1154" s="14" t="s">
        <v>66</v>
      </c>
      <c r="N1154" s="21">
        <v>1.83</v>
      </c>
      <c r="O1154" s="14">
        <v>2.25</v>
      </c>
      <c r="P1154" s="14">
        <v>2.08</v>
      </c>
      <c r="Q1154" s="14">
        <v>1.415</v>
      </c>
      <c r="R1154" s="24">
        <v>1.84</v>
      </c>
      <c r="S1154" s="18">
        <v>2.1949999999999998</v>
      </c>
      <c r="T1154" s="18">
        <v>2.16</v>
      </c>
      <c r="U1154" s="18">
        <v>2.085</v>
      </c>
      <c r="V1154" s="18">
        <v>2.08</v>
      </c>
      <c r="W1154" s="18">
        <v>2.08</v>
      </c>
      <c r="X1154" s="14" t="s">
        <v>66</v>
      </c>
      <c r="CM1154" s="2"/>
    </row>
    <row r="1155" spans="1:91" x14ac:dyDescent="0.2">
      <c r="A1155" s="2">
        <v>35850</v>
      </c>
      <c r="B1155" s="5">
        <f t="shared" ref="B1155:B1218" si="126">IF(A1155&lt;&gt;"",MONTH(A1155),0)</f>
        <v>2</v>
      </c>
      <c r="C1155" s="1" t="s">
        <v>49</v>
      </c>
      <c r="D1155" s="14">
        <v>1.625</v>
      </c>
      <c r="E1155" s="14">
        <v>1.145</v>
      </c>
      <c r="F1155" s="21">
        <v>1.845</v>
      </c>
      <c r="G1155" s="24">
        <v>2.02</v>
      </c>
      <c r="H1155" s="14">
        <v>2.0249999999999999</v>
      </c>
      <c r="I1155" s="14">
        <v>2.19</v>
      </c>
      <c r="J1155" s="14" t="s">
        <v>66</v>
      </c>
      <c r="K1155" s="14">
        <v>1.84</v>
      </c>
      <c r="L1155" s="14">
        <v>1.73</v>
      </c>
      <c r="M1155" s="14" t="s">
        <v>66</v>
      </c>
      <c r="N1155" s="21">
        <v>1.83</v>
      </c>
      <c r="O1155" s="14">
        <v>2.27</v>
      </c>
      <c r="P1155" s="14">
        <v>2.0699999999999998</v>
      </c>
      <c r="Q1155" s="14">
        <v>1.415</v>
      </c>
      <c r="R1155" s="24">
        <v>1.875</v>
      </c>
      <c r="S1155" s="18">
        <v>2.2149999999999999</v>
      </c>
      <c r="T1155" s="18">
        <v>2.16</v>
      </c>
      <c r="U1155" s="18">
        <v>2.09</v>
      </c>
      <c r="V1155" s="18">
        <v>2.0750000000000002</v>
      </c>
      <c r="W1155" s="18">
        <v>2.0750000000000002</v>
      </c>
      <c r="X1155" s="14" t="s">
        <v>66</v>
      </c>
      <c r="CM1155" s="2"/>
    </row>
    <row r="1156" spans="1:91" x14ac:dyDescent="0.2">
      <c r="A1156" s="2">
        <v>35851</v>
      </c>
      <c r="B1156" s="5">
        <f t="shared" si="126"/>
        <v>2</v>
      </c>
      <c r="C1156" s="1" t="s">
        <v>50</v>
      </c>
      <c r="D1156" s="14">
        <v>1.615</v>
      </c>
      <c r="E1156" s="14">
        <v>1.135</v>
      </c>
      <c r="F1156" s="21">
        <v>1.895</v>
      </c>
      <c r="G1156" s="24">
        <v>2.0150000000000001</v>
      </c>
      <c r="H1156" s="14">
        <v>2.0299999999999998</v>
      </c>
      <c r="I1156" s="14">
        <v>2.1850000000000001</v>
      </c>
      <c r="J1156" s="14" t="s">
        <v>66</v>
      </c>
      <c r="K1156" s="14">
        <v>1.875</v>
      </c>
      <c r="L1156" s="14">
        <v>1.7250000000000001</v>
      </c>
      <c r="M1156" s="14" t="s">
        <v>66</v>
      </c>
      <c r="N1156" s="21">
        <v>1.875</v>
      </c>
      <c r="O1156" s="14">
        <v>2.2949999999999999</v>
      </c>
      <c r="P1156" s="14">
        <v>2.0649999999999999</v>
      </c>
      <c r="Q1156" s="14">
        <v>1.425</v>
      </c>
      <c r="R1156" s="24">
        <v>1.9</v>
      </c>
      <c r="S1156" s="18">
        <v>2.2149999999999999</v>
      </c>
      <c r="T1156" s="18">
        <v>2.1549999999999998</v>
      </c>
      <c r="U1156" s="18">
        <v>2.08</v>
      </c>
      <c r="V1156" s="18">
        <v>2.08</v>
      </c>
      <c r="W1156" s="18">
        <v>2.0750000000000002</v>
      </c>
      <c r="X1156" s="14" t="s">
        <v>66</v>
      </c>
      <c r="CM1156" s="2"/>
    </row>
    <row r="1157" spans="1:91" x14ac:dyDescent="0.2">
      <c r="A1157" s="2">
        <v>35852</v>
      </c>
      <c r="B1157" s="5">
        <f t="shared" si="126"/>
        <v>2</v>
      </c>
      <c r="C1157" s="1" t="s">
        <v>51</v>
      </c>
      <c r="D1157" s="14">
        <v>1.635</v>
      </c>
      <c r="E1157" s="14">
        <v>1.23</v>
      </c>
      <c r="F1157" s="21">
        <v>1.925</v>
      </c>
      <c r="G1157" s="24">
        <v>2.04</v>
      </c>
      <c r="H1157" s="14">
        <v>2.0550000000000002</v>
      </c>
      <c r="I1157" s="14">
        <v>2.2050000000000001</v>
      </c>
      <c r="J1157" s="14" t="s">
        <v>66</v>
      </c>
      <c r="K1157" s="14">
        <v>1.92</v>
      </c>
      <c r="L1157" s="14">
        <v>1.82</v>
      </c>
      <c r="M1157" s="14" t="s">
        <v>66</v>
      </c>
      <c r="N1157" s="21">
        <v>1.89</v>
      </c>
      <c r="O1157" s="14">
        <v>2.3450000000000002</v>
      </c>
      <c r="P1157" s="14">
        <v>2.105</v>
      </c>
      <c r="Q1157" s="14">
        <v>1.45</v>
      </c>
      <c r="R1157" s="24">
        <v>1.925</v>
      </c>
      <c r="S1157" s="18">
        <v>2.2450000000000001</v>
      </c>
      <c r="T1157" s="18">
        <v>2.165</v>
      </c>
      <c r="U1157" s="18">
        <v>2.12</v>
      </c>
      <c r="V1157" s="18">
        <v>2.12</v>
      </c>
      <c r="W1157" s="18">
        <v>2.12</v>
      </c>
      <c r="X1157" s="14" t="s">
        <v>66</v>
      </c>
      <c r="CM1157" s="2"/>
    </row>
    <row r="1158" spans="1:91" x14ac:dyDescent="0.2">
      <c r="A1158" s="2">
        <v>35853</v>
      </c>
      <c r="B1158" s="5">
        <f t="shared" si="126"/>
        <v>2</v>
      </c>
      <c r="C1158" s="1" t="s">
        <v>45</v>
      </c>
      <c r="D1158" s="14">
        <v>1.645</v>
      </c>
      <c r="E1158" s="14">
        <v>1.27</v>
      </c>
      <c r="F1158" s="21">
        <v>1.94</v>
      </c>
      <c r="G1158" s="24">
        <v>2.0750000000000002</v>
      </c>
      <c r="H1158" s="14">
        <v>2.0950000000000002</v>
      </c>
      <c r="I1158" s="14">
        <v>2.2200000000000002</v>
      </c>
      <c r="J1158" s="14" t="s">
        <v>66</v>
      </c>
      <c r="K1158" s="14">
        <v>1.93</v>
      </c>
      <c r="L1158" s="14">
        <v>1.86</v>
      </c>
      <c r="M1158" s="14" t="s">
        <v>66</v>
      </c>
      <c r="N1158" s="21">
        <v>1.915</v>
      </c>
      <c r="O1158" s="14">
        <v>2.38</v>
      </c>
      <c r="P1158" s="14">
        <v>2.145</v>
      </c>
      <c r="Q1158" s="14">
        <v>1.5</v>
      </c>
      <c r="R1158" s="24">
        <v>1.91</v>
      </c>
      <c r="S1158" s="18">
        <v>2.3050000000000002</v>
      </c>
      <c r="T1158" s="18">
        <v>2.2050000000000001</v>
      </c>
      <c r="U1158" s="18">
        <v>2.1549999999999998</v>
      </c>
      <c r="V1158" s="18">
        <v>2.165</v>
      </c>
      <c r="W1158" s="18">
        <v>2.1549999999999998</v>
      </c>
      <c r="X1158" s="14" t="s">
        <v>66</v>
      </c>
      <c r="CM1158" s="2"/>
    </row>
    <row r="1159" spans="1:91" x14ac:dyDescent="0.2">
      <c r="A1159" s="2">
        <v>35854</v>
      </c>
      <c r="B1159" s="5">
        <f t="shared" si="126"/>
        <v>2</v>
      </c>
      <c r="C1159" s="1" t="s">
        <v>46</v>
      </c>
      <c r="D1159" s="14">
        <v>1.66</v>
      </c>
      <c r="E1159" s="14">
        <v>1.3</v>
      </c>
      <c r="F1159" s="21">
        <v>1.93</v>
      </c>
      <c r="G1159" s="24">
        <v>2.09</v>
      </c>
      <c r="H1159" s="14">
        <v>2.1</v>
      </c>
      <c r="I1159" s="14">
        <v>2.19</v>
      </c>
      <c r="J1159" s="14">
        <v>1.9450000000000001</v>
      </c>
      <c r="K1159" s="14">
        <v>1.94</v>
      </c>
      <c r="L1159" s="14">
        <v>1.905</v>
      </c>
      <c r="M1159" s="14" t="s">
        <v>66</v>
      </c>
      <c r="N1159" s="21">
        <v>1.93</v>
      </c>
      <c r="O1159" s="14">
        <v>2.37</v>
      </c>
      <c r="P1159" s="14">
        <v>2.15</v>
      </c>
      <c r="Q1159" s="14">
        <v>1.5049999999999999</v>
      </c>
      <c r="R1159" s="24">
        <v>1.9450000000000001</v>
      </c>
      <c r="S1159" s="18">
        <v>2.2650000000000001</v>
      </c>
      <c r="T1159" s="18">
        <v>2.1749999999999998</v>
      </c>
      <c r="U1159" s="18">
        <v>2.145</v>
      </c>
      <c r="V1159" s="18">
        <v>2.17</v>
      </c>
      <c r="W1159" s="18">
        <v>2.15</v>
      </c>
      <c r="X1159" s="14" t="s">
        <v>66</v>
      </c>
      <c r="CM1159" s="2"/>
    </row>
    <row r="1160" spans="1:91" x14ac:dyDescent="0.2">
      <c r="A1160" s="2">
        <v>35855</v>
      </c>
      <c r="B1160" s="5">
        <f t="shared" si="126"/>
        <v>3</v>
      </c>
      <c r="C1160" s="1" t="s">
        <v>47</v>
      </c>
      <c r="D1160" s="14">
        <v>1.665</v>
      </c>
      <c r="E1160" s="14">
        <v>1.3049999999999999</v>
      </c>
      <c r="F1160" s="21">
        <v>1.92</v>
      </c>
      <c r="G1160" s="24">
        <v>2.0699999999999998</v>
      </c>
      <c r="H1160" s="14">
        <v>2.0950000000000002</v>
      </c>
      <c r="I1160" s="14">
        <v>2.23</v>
      </c>
      <c r="J1160" s="14">
        <v>1.9450000000000001</v>
      </c>
      <c r="K1160" s="14">
        <v>1.93</v>
      </c>
      <c r="L1160" s="14">
        <v>1.91</v>
      </c>
      <c r="M1160" s="14" t="s">
        <v>66</v>
      </c>
      <c r="N1160" s="21">
        <v>1.95</v>
      </c>
      <c r="O1160" s="14">
        <v>2.37</v>
      </c>
      <c r="P1160" s="14">
        <v>2.15</v>
      </c>
      <c r="Q1160" s="14">
        <v>1.5049999999999999</v>
      </c>
      <c r="R1160" s="24">
        <v>1.94</v>
      </c>
      <c r="S1160" s="18">
        <v>2.29</v>
      </c>
      <c r="T1160" s="18">
        <v>2.1850000000000001</v>
      </c>
      <c r="U1160" s="18">
        <v>2.1549999999999998</v>
      </c>
      <c r="V1160" s="18">
        <v>2.1749999999999998</v>
      </c>
      <c r="W1160" s="18">
        <v>2.1549999999999998</v>
      </c>
      <c r="X1160" s="14" t="s">
        <v>66</v>
      </c>
      <c r="CM1160" s="2"/>
    </row>
    <row r="1161" spans="1:91" x14ac:dyDescent="0.2">
      <c r="A1161" s="2">
        <v>35856</v>
      </c>
      <c r="B1161" s="5">
        <f t="shared" si="126"/>
        <v>3</v>
      </c>
      <c r="C1161" s="1" t="s">
        <v>48</v>
      </c>
      <c r="D1161" s="14">
        <v>1.665</v>
      </c>
      <c r="E1161" s="14">
        <v>1.3049999999999999</v>
      </c>
      <c r="F1161" s="21">
        <v>1.92</v>
      </c>
      <c r="G1161" s="24">
        <v>2.0699999999999998</v>
      </c>
      <c r="H1161" s="14">
        <v>2.0950000000000002</v>
      </c>
      <c r="I1161" s="14">
        <v>2.23</v>
      </c>
      <c r="J1161" s="14">
        <v>1.9450000000000001</v>
      </c>
      <c r="K1161" s="14">
        <v>1.93</v>
      </c>
      <c r="L1161" s="14">
        <v>1.91</v>
      </c>
      <c r="M1161" s="14" t="s">
        <v>66</v>
      </c>
      <c r="N1161" s="21">
        <v>1.95</v>
      </c>
      <c r="O1161" s="14">
        <v>2.37</v>
      </c>
      <c r="P1161" s="14">
        <v>2.15</v>
      </c>
      <c r="Q1161" s="14">
        <v>1.5049999999999999</v>
      </c>
      <c r="R1161" s="24">
        <v>1.94</v>
      </c>
      <c r="S1161" s="18">
        <v>2.29</v>
      </c>
      <c r="T1161" s="18">
        <v>2.1850000000000001</v>
      </c>
      <c r="U1161" s="18">
        <v>2.1549999999999998</v>
      </c>
      <c r="V1161" s="18">
        <v>2.1749999999999998</v>
      </c>
      <c r="W1161" s="18">
        <v>2.1549999999999998</v>
      </c>
      <c r="X1161" s="14" t="s">
        <v>66</v>
      </c>
      <c r="CM1161" s="2"/>
    </row>
    <row r="1162" spans="1:91" x14ac:dyDescent="0.2">
      <c r="A1162" s="2">
        <v>35857</v>
      </c>
      <c r="B1162" s="5">
        <f t="shared" si="126"/>
        <v>3</v>
      </c>
      <c r="C1162" s="1" t="s">
        <v>49</v>
      </c>
      <c r="D1162" s="14">
        <v>1.6850000000000001</v>
      </c>
      <c r="E1162" s="14">
        <v>1.355</v>
      </c>
      <c r="F1162" s="21">
        <v>1.96</v>
      </c>
      <c r="G1162" s="24">
        <v>2.12</v>
      </c>
      <c r="H1162" s="14">
        <v>2.165</v>
      </c>
      <c r="I1162" s="14">
        <v>2.2749999999999999</v>
      </c>
      <c r="J1162" s="14">
        <v>2.0049999999999999</v>
      </c>
      <c r="K1162" s="14">
        <v>1.9750000000000001</v>
      </c>
      <c r="L1162" s="14">
        <v>1.92</v>
      </c>
      <c r="M1162" s="14" t="s">
        <v>66</v>
      </c>
      <c r="N1162" s="21">
        <v>1.925</v>
      </c>
      <c r="O1162" s="14">
        <v>2.4</v>
      </c>
      <c r="P1162" s="14">
        <v>2.2250000000000001</v>
      </c>
      <c r="Q1162" s="14">
        <v>1.55</v>
      </c>
      <c r="R1162" s="24">
        <v>1.97</v>
      </c>
      <c r="S1162" s="18">
        <v>2.375</v>
      </c>
      <c r="T1162" s="18">
        <v>2.2450000000000001</v>
      </c>
      <c r="U1162" s="18">
        <v>2.1949999999999998</v>
      </c>
      <c r="V1162" s="18">
        <v>2.2450000000000001</v>
      </c>
      <c r="W1162" s="18">
        <v>2.2050000000000001</v>
      </c>
      <c r="X1162" s="14" t="s">
        <v>66</v>
      </c>
      <c r="CM1162" s="2"/>
    </row>
    <row r="1163" spans="1:91" x14ac:dyDescent="0.2">
      <c r="A1163" s="2">
        <v>35858</v>
      </c>
      <c r="B1163" s="5">
        <f t="shared" si="126"/>
        <v>3</v>
      </c>
      <c r="C1163" s="1" t="s">
        <v>50</v>
      </c>
      <c r="D1163" s="14">
        <v>1.68</v>
      </c>
      <c r="E1163" s="14">
        <v>1.4450000000000001</v>
      </c>
      <c r="F1163" s="21">
        <v>1.9650000000000001</v>
      </c>
      <c r="G1163" s="24">
        <v>2.0750000000000002</v>
      </c>
      <c r="H1163" s="14">
        <v>2.105</v>
      </c>
      <c r="I1163" s="14">
        <v>2.2349999999999999</v>
      </c>
      <c r="J1163" s="14">
        <v>2.0049999999999999</v>
      </c>
      <c r="K1163" s="14">
        <v>1.9750000000000001</v>
      </c>
      <c r="L1163" s="14">
        <v>1.905</v>
      </c>
      <c r="M1163" s="14" t="s">
        <v>66</v>
      </c>
      <c r="N1163" s="21">
        <v>1.96</v>
      </c>
      <c r="O1163" s="14">
        <v>2.38</v>
      </c>
      <c r="P1163" s="14">
        <v>2.15</v>
      </c>
      <c r="Q1163" s="14">
        <v>1.56</v>
      </c>
      <c r="R1163" s="24">
        <v>2.0049999999999999</v>
      </c>
      <c r="S1163" s="18">
        <v>2.3050000000000002</v>
      </c>
      <c r="T1163" s="18">
        <v>2.1800000000000002</v>
      </c>
      <c r="U1163" s="18">
        <v>2.15</v>
      </c>
      <c r="V1163" s="18">
        <v>2.2050000000000001</v>
      </c>
      <c r="W1163" s="18">
        <v>2.16</v>
      </c>
      <c r="X1163" s="14" t="s">
        <v>66</v>
      </c>
      <c r="CM1163" s="2"/>
    </row>
    <row r="1164" spans="1:91" x14ac:dyDescent="0.2">
      <c r="A1164" s="2">
        <v>35859</v>
      </c>
      <c r="B1164" s="5">
        <f t="shared" si="126"/>
        <v>3</v>
      </c>
      <c r="C1164" s="1" t="s">
        <v>51</v>
      </c>
      <c r="D1164" s="14">
        <v>1.69</v>
      </c>
      <c r="E1164" s="14">
        <v>1.55</v>
      </c>
      <c r="F1164" s="21">
        <v>1.9850000000000001</v>
      </c>
      <c r="G1164" s="24">
        <v>2.0649999999999999</v>
      </c>
      <c r="H1164" s="14">
        <v>2.0699999999999998</v>
      </c>
      <c r="I1164" s="14">
        <v>2.19</v>
      </c>
      <c r="J1164" s="14">
        <v>1.9950000000000001</v>
      </c>
      <c r="K1164" s="14">
        <v>1.99</v>
      </c>
      <c r="L1164" s="14">
        <v>1.905</v>
      </c>
      <c r="M1164" s="14" t="s">
        <v>66</v>
      </c>
      <c r="N1164" s="21">
        <v>2.0049999999999999</v>
      </c>
      <c r="O1164" s="14">
        <v>2.375</v>
      </c>
      <c r="P1164" s="14">
        <v>2.1150000000000002</v>
      </c>
      <c r="Q1164" s="14">
        <v>1.5649999999999999</v>
      </c>
      <c r="R1164" s="24">
        <v>1.97</v>
      </c>
      <c r="S1164" s="18">
        <v>2.2599999999999998</v>
      </c>
      <c r="T1164" s="18">
        <v>2.15</v>
      </c>
      <c r="U1164" s="18">
        <v>2.12</v>
      </c>
      <c r="V1164" s="18">
        <v>2.165</v>
      </c>
      <c r="W1164" s="18">
        <v>2.1150000000000002</v>
      </c>
      <c r="X1164" s="14" t="s">
        <v>66</v>
      </c>
      <c r="CM1164" s="2"/>
    </row>
    <row r="1165" spans="1:91" x14ac:dyDescent="0.2">
      <c r="A1165" s="2">
        <v>35860</v>
      </c>
      <c r="B1165" s="5">
        <f t="shared" si="126"/>
        <v>3</v>
      </c>
      <c r="C1165" s="1" t="s">
        <v>45</v>
      </c>
      <c r="D1165" s="14">
        <v>1.72</v>
      </c>
      <c r="E1165" s="14">
        <v>1.605</v>
      </c>
      <c r="F1165" s="21">
        <v>1.9950000000000001</v>
      </c>
      <c r="G1165" s="24">
        <v>2.0649999999999999</v>
      </c>
      <c r="H1165" s="14">
        <v>2.06</v>
      </c>
      <c r="I1165" s="14">
        <v>2.1150000000000002</v>
      </c>
      <c r="J1165" s="14">
        <v>1.9950000000000001</v>
      </c>
      <c r="K1165" s="14">
        <v>1.9850000000000001</v>
      </c>
      <c r="L1165" s="14">
        <v>1.925</v>
      </c>
      <c r="M1165" s="14" t="s">
        <v>66</v>
      </c>
      <c r="N1165" s="21">
        <v>2</v>
      </c>
      <c r="O1165" s="14">
        <v>2.36</v>
      </c>
      <c r="P1165" s="14">
        <v>2.09</v>
      </c>
      <c r="Q1165" s="14">
        <v>1.595</v>
      </c>
      <c r="R1165" s="24">
        <v>1.9750000000000001</v>
      </c>
      <c r="S1165" s="18">
        <v>2.2200000000000002</v>
      </c>
      <c r="T1165" s="18">
        <v>2.1150000000000002</v>
      </c>
      <c r="U1165" s="18">
        <v>2.0750000000000002</v>
      </c>
      <c r="V1165" s="18">
        <v>2.145</v>
      </c>
      <c r="W1165" s="18">
        <v>2.0750000000000002</v>
      </c>
      <c r="X1165" s="14" t="s">
        <v>66</v>
      </c>
      <c r="CM1165" s="2"/>
    </row>
    <row r="1166" spans="1:91" x14ac:dyDescent="0.2">
      <c r="A1166" s="2">
        <v>35861</v>
      </c>
      <c r="B1166" s="5">
        <f t="shared" si="126"/>
        <v>3</v>
      </c>
      <c r="C1166" s="1" t="s">
        <v>46</v>
      </c>
      <c r="D1166" s="14">
        <v>1.7050000000000001</v>
      </c>
      <c r="E1166" s="14">
        <v>1.63</v>
      </c>
      <c r="F1166" s="21">
        <v>2</v>
      </c>
      <c r="G1166" s="24">
        <v>2.0649999999999999</v>
      </c>
      <c r="H1166" s="14">
        <v>2.0649999999999999</v>
      </c>
      <c r="I1166" s="14">
        <v>2.09</v>
      </c>
      <c r="J1166" s="14">
        <v>2</v>
      </c>
      <c r="K1166" s="14">
        <v>2</v>
      </c>
      <c r="L1166" s="14">
        <v>1.9350000000000001</v>
      </c>
      <c r="M1166" s="14" t="s">
        <v>66</v>
      </c>
      <c r="N1166" s="21">
        <v>2.02</v>
      </c>
      <c r="O1166" s="14">
        <v>2.355</v>
      </c>
      <c r="P1166" s="14">
        <v>2.1</v>
      </c>
      <c r="Q1166" s="14">
        <v>1.595</v>
      </c>
      <c r="R1166" s="24">
        <v>1.9850000000000001</v>
      </c>
      <c r="S1166" s="18">
        <v>2.21</v>
      </c>
      <c r="T1166" s="18">
        <v>2.1</v>
      </c>
      <c r="U1166" s="18">
        <v>2.0649999999999999</v>
      </c>
      <c r="V1166" s="18">
        <v>2.14</v>
      </c>
      <c r="W1166" s="18">
        <v>2.08</v>
      </c>
      <c r="X1166" s="14" t="s">
        <v>66</v>
      </c>
      <c r="CM1166" s="2"/>
    </row>
    <row r="1167" spans="1:91" x14ac:dyDescent="0.2">
      <c r="A1167" s="2">
        <v>35862</v>
      </c>
      <c r="B1167" s="5">
        <f t="shared" si="126"/>
        <v>3</v>
      </c>
      <c r="C1167" s="1" t="s">
        <v>47</v>
      </c>
      <c r="D1167" s="14">
        <v>1.7050000000000001</v>
      </c>
      <c r="E1167" s="14">
        <v>1.63</v>
      </c>
      <c r="F1167" s="21">
        <v>2</v>
      </c>
      <c r="G1167" s="24">
        <v>2.0649999999999999</v>
      </c>
      <c r="H1167" s="14">
        <v>2.0649999999999999</v>
      </c>
      <c r="I1167" s="14">
        <v>2.09</v>
      </c>
      <c r="J1167" s="14">
        <v>2</v>
      </c>
      <c r="K1167" s="14">
        <v>2</v>
      </c>
      <c r="L1167" s="14">
        <v>1.9350000000000001</v>
      </c>
      <c r="M1167" s="14" t="s">
        <v>66</v>
      </c>
      <c r="N1167" s="21">
        <v>2.02</v>
      </c>
      <c r="O1167" s="14">
        <v>2.355</v>
      </c>
      <c r="P1167" s="14">
        <v>2.1</v>
      </c>
      <c r="Q1167" s="14">
        <v>1.595</v>
      </c>
      <c r="R1167" s="24">
        <v>1.9850000000000001</v>
      </c>
      <c r="S1167" s="18">
        <v>2.21</v>
      </c>
      <c r="T1167" s="18">
        <v>2.1</v>
      </c>
      <c r="U1167" s="18">
        <v>2.0649999999999999</v>
      </c>
      <c r="V1167" s="18">
        <v>2.14</v>
      </c>
      <c r="W1167" s="18">
        <v>2.08</v>
      </c>
      <c r="X1167" s="14" t="s">
        <v>66</v>
      </c>
      <c r="CM1167" s="2"/>
    </row>
    <row r="1168" spans="1:91" x14ac:dyDescent="0.2">
      <c r="A1168" s="2">
        <v>35863</v>
      </c>
      <c r="B1168" s="5">
        <f t="shared" si="126"/>
        <v>3</v>
      </c>
      <c r="C1168" s="1" t="s">
        <v>48</v>
      </c>
      <c r="D1168" s="14">
        <v>1.7050000000000001</v>
      </c>
      <c r="E1168" s="14">
        <v>1.63</v>
      </c>
      <c r="F1168" s="21">
        <v>2</v>
      </c>
      <c r="G1168" s="24">
        <v>2.0649999999999999</v>
      </c>
      <c r="H1168" s="14">
        <v>2.0649999999999999</v>
      </c>
      <c r="I1168" s="14">
        <v>2.09</v>
      </c>
      <c r="J1168" s="14">
        <v>2</v>
      </c>
      <c r="K1168" s="14">
        <v>2</v>
      </c>
      <c r="L1168" s="14">
        <v>1.9350000000000001</v>
      </c>
      <c r="M1168" s="14" t="s">
        <v>66</v>
      </c>
      <c r="N1168" s="21">
        <v>2.02</v>
      </c>
      <c r="O1168" s="14">
        <v>2.355</v>
      </c>
      <c r="P1168" s="14">
        <v>2.1</v>
      </c>
      <c r="Q1168" s="14">
        <v>1.595</v>
      </c>
      <c r="R1168" s="24">
        <v>1.9850000000000001</v>
      </c>
      <c r="S1168" s="18">
        <v>2.21</v>
      </c>
      <c r="T1168" s="18">
        <v>2.1</v>
      </c>
      <c r="U1168" s="18">
        <v>2.0649999999999999</v>
      </c>
      <c r="V1168" s="18">
        <v>2.14</v>
      </c>
      <c r="W1168" s="18">
        <v>2.08</v>
      </c>
      <c r="X1168" s="14" t="s">
        <v>66</v>
      </c>
      <c r="CM1168" s="2"/>
    </row>
    <row r="1169" spans="1:91" x14ac:dyDescent="0.2">
      <c r="A1169" s="2">
        <v>35864</v>
      </c>
      <c r="B1169" s="5">
        <f t="shared" si="126"/>
        <v>3</v>
      </c>
      <c r="C1169" s="1" t="s">
        <v>49</v>
      </c>
      <c r="D1169" s="14">
        <v>1.8</v>
      </c>
      <c r="E1169" s="14">
        <v>1.655</v>
      </c>
      <c r="F1169" s="21">
        <v>2.0449999999999999</v>
      </c>
      <c r="G1169" s="24">
        <v>2.16</v>
      </c>
      <c r="H1169" s="14">
        <v>2.165</v>
      </c>
      <c r="I1169" s="14">
        <v>2.165</v>
      </c>
      <c r="J1169" s="14">
        <v>2.0550000000000002</v>
      </c>
      <c r="K1169" s="14">
        <v>2.0550000000000002</v>
      </c>
      <c r="L1169" s="14">
        <v>1.99</v>
      </c>
      <c r="M1169" s="14" t="s">
        <v>66</v>
      </c>
      <c r="N1169" s="21">
        <v>2.0299999999999998</v>
      </c>
      <c r="O1169" s="14">
        <v>2.4300000000000002</v>
      </c>
      <c r="P1169" s="14">
        <v>2.2400000000000002</v>
      </c>
      <c r="Q1169" s="14">
        <v>1.65</v>
      </c>
      <c r="R1169" s="24">
        <v>2.0499999999999998</v>
      </c>
      <c r="S1169" s="18">
        <v>2.335</v>
      </c>
      <c r="T1169" s="18">
        <v>2.2050000000000001</v>
      </c>
      <c r="U1169" s="18">
        <v>2.17</v>
      </c>
      <c r="V1169" s="18">
        <v>2.2999999999999998</v>
      </c>
      <c r="W1169" s="18">
        <v>2.1800000000000002</v>
      </c>
      <c r="X1169" s="14" t="s">
        <v>66</v>
      </c>
      <c r="CM1169" s="2"/>
    </row>
    <row r="1170" spans="1:91" x14ac:dyDescent="0.2">
      <c r="A1170" s="2">
        <v>35865</v>
      </c>
      <c r="B1170" s="5">
        <f t="shared" si="126"/>
        <v>3</v>
      </c>
      <c r="C1170" s="1" t="s">
        <v>50</v>
      </c>
      <c r="D1170" s="14">
        <v>1.76</v>
      </c>
      <c r="E1170" s="14">
        <v>1.645</v>
      </c>
      <c r="F1170" s="21">
        <v>2.1</v>
      </c>
      <c r="G1170" s="24">
        <v>2.1850000000000001</v>
      </c>
      <c r="H1170" s="14">
        <v>2.21</v>
      </c>
      <c r="I1170" s="14">
        <v>2.23</v>
      </c>
      <c r="J1170" s="14">
        <v>2.0750000000000002</v>
      </c>
      <c r="K1170" s="14">
        <v>2.08</v>
      </c>
      <c r="L1170" s="14">
        <v>2.0049999999999999</v>
      </c>
      <c r="M1170" s="14" t="s">
        <v>66</v>
      </c>
      <c r="N1170" s="21">
        <v>2.0649999999999999</v>
      </c>
      <c r="O1170" s="14">
        <v>2.4249999999999998</v>
      </c>
      <c r="P1170" s="14">
        <v>2.29</v>
      </c>
      <c r="Q1170" s="14">
        <v>1.635</v>
      </c>
      <c r="R1170" s="24">
        <v>2.0699999999999998</v>
      </c>
      <c r="S1170" s="18">
        <v>2.38</v>
      </c>
      <c r="T1170" s="18">
        <v>2.2599999999999998</v>
      </c>
      <c r="U1170" s="18">
        <v>2.21</v>
      </c>
      <c r="V1170" s="18">
        <v>2.39</v>
      </c>
      <c r="W1170" s="18">
        <v>2.23</v>
      </c>
      <c r="X1170" s="14" t="s">
        <v>66</v>
      </c>
      <c r="CM1170" s="2"/>
    </row>
    <row r="1171" spans="1:91" x14ac:dyDescent="0.2">
      <c r="A1171" s="2">
        <v>35866</v>
      </c>
      <c r="B1171" s="5">
        <f t="shared" si="126"/>
        <v>3</v>
      </c>
      <c r="C1171" s="1" t="s">
        <v>51</v>
      </c>
      <c r="D1171" s="14">
        <v>1.71</v>
      </c>
      <c r="E1171" s="14">
        <v>1.63</v>
      </c>
      <c r="F1171" s="21">
        <v>2.0750000000000002</v>
      </c>
      <c r="G1171" s="24">
        <v>2.1800000000000002</v>
      </c>
      <c r="H1171" s="14">
        <v>2.2200000000000002</v>
      </c>
      <c r="I1171" s="14">
        <v>2.25</v>
      </c>
      <c r="J1171" s="14">
        <v>2.085</v>
      </c>
      <c r="K1171" s="14">
        <v>2.085</v>
      </c>
      <c r="L1171" s="14">
        <v>1.9950000000000001</v>
      </c>
      <c r="M1171" s="14" t="s">
        <v>66</v>
      </c>
      <c r="N1171" s="21">
        <v>2.0649999999999999</v>
      </c>
      <c r="O1171" s="14">
        <v>2.4</v>
      </c>
      <c r="P1171" s="14">
        <v>2.2949999999999999</v>
      </c>
      <c r="Q1171" s="14">
        <v>1.645</v>
      </c>
      <c r="R1171" s="24">
        <v>2.1</v>
      </c>
      <c r="S1171" s="18">
        <v>2.36</v>
      </c>
      <c r="T1171" s="18">
        <v>2.2749999999999999</v>
      </c>
      <c r="U1171" s="18">
        <v>2.2149999999999999</v>
      </c>
      <c r="V1171" s="18">
        <v>2.38</v>
      </c>
      <c r="W1171" s="18">
        <v>2.2349999999999999</v>
      </c>
      <c r="X1171" s="14" t="s">
        <v>66</v>
      </c>
      <c r="CM1171" s="2"/>
    </row>
    <row r="1172" spans="1:91" x14ac:dyDescent="0.2">
      <c r="A1172" s="2">
        <v>35867</v>
      </c>
      <c r="B1172" s="5">
        <f t="shared" si="126"/>
        <v>3</v>
      </c>
      <c r="C1172" s="1" t="s">
        <v>45</v>
      </c>
      <c r="D1172" s="14">
        <v>1.7050000000000001</v>
      </c>
      <c r="E1172" s="14">
        <v>1.4850000000000001</v>
      </c>
      <c r="F1172" s="21">
        <v>2.0550000000000002</v>
      </c>
      <c r="G1172" s="24">
        <v>2.165</v>
      </c>
      <c r="H1172" s="14">
        <v>2.2050000000000001</v>
      </c>
      <c r="I1172" s="14">
        <v>2.2450000000000001</v>
      </c>
      <c r="J1172" s="14">
        <v>2.0750000000000002</v>
      </c>
      <c r="K1172" s="14">
        <v>2.0499999999999998</v>
      </c>
      <c r="L1172" s="14">
        <v>1.9850000000000001</v>
      </c>
      <c r="M1172" s="14" t="s">
        <v>66</v>
      </c>
      <c r="N1172" s="21">
        <v>2.0249999999999999</v>
      </c>
      <c r="O1172" s="14">
        <v>2.4</v>
      </c>
      <c r="P1172" s="14">
        <v>2.2599999999999998</v>
      </c>
      <c r="Q1172" s="14">
        <v>1.64</v>
      </c>
      <c r="R1172" s="24">
        <v>2.0499999999999998</v>
      </c>
      <c r="S1172" s="18">
        <v>2.33</v>
      </c>
      <c r="T1172" s="18">
        <v>2.2549999999999999</v>
      </c>
      <c r="U1172" s="18">
        <v>2.19</v>
      </c>
      <c r="V1172" s="18">
        <v>2.33</v>
      </c>
      <c r="W1172" s="18">
        <v>2.2149999999999999</v>
      </c>
      <c r="X1172" s="14" t="s">
        <v>66</v>
      </c>
      <c r="CM1172" s="2"/>
    </row>
    <row r="1173" spans="1:91" x14ac:dyDescent="0.2">
      <c r="A1173" s="2">
        <v>35868</v>
      </c>
      <c r="B1173" s="5">
        <f t="shared" si="126"/>
        <v>3</v>
      </c>
      <c r="C1173" s="1" t="s">
        <v>46</v>
      </c>
      <c r="D1173" s="14">
        <v>1.7050000000000001</v>
      </c>
      <c r="E1173" s="14">
        <v>1.405</v>
      </c>
      <c r="F1173" s="21">
        <v>2.0249999999999999</v>
      </c>
      <c r="G1173" s="24">
        <v>2.125</v>
      </c>
      <c r="H1173" s="14">
        <v>2.1349999999999998</v>
      </c>
      <c r="I1173" s="14">
        <v>2.2050000000000001</v>
      </c>
      <c r="J1173" s="14">
        <v>2.0649999999999999</v>
      </c>
      <c r="K1173" s="14">
        <v>2.0299999999999998</v>
      </c>
      <c r="L1173" s="14">
        <v>1.95</v>
      </c>
      <c r="M1173" s="14" t="s">
        <v>66</v>
      </c>
      <c r="N1173" s="21">
        <v>2.0350000000000001</v>
      </c>
      <c r="O1173" s="14">
        <v>2.36</v>
      </c>
      <c r="P1173" s="14">
        <v>2.1800000000000002</v>
      </c>
      <c r="Q1173" s="14">
        <v>1.635</v>
      </c>
      <c r="R1173" s="24">
        <v>2.0249999999999999</v>
      </c>
      <c r="S1173" s="18">
        <v>2.31</v>
      </c>
      <c r="T1173" s="18">
        <v>2.1749999999999998</v>
      </c>
      <c r="U1173" s="18">
        <v>2.16</v>
      </c>
      <c r="V1173" s="18">
        <v>2.2850000000000001</v>
      </c>
      <c r="W1173" s="18">
        <v>2.165</v>
      </c>
      <c r="X1173" s="14" t="s">
        <v>66</v>
      </c>
      <c r="CM1173" s="2"/>
    </row>
    <row r="1174" spans="1:91" x14ac:dyDescent="0.2">
      <c r="A1174" s="2">
        <v>35869</v>
      </c>
      <c r="B1174" s="5">
        <f t="shared" si="126"/>
        <v>3</v>
      </c>
      <c r="C1174" s="1" t="s">
        <v>47</v>
      </c>
      <c r="D1174" s="14">
        <v>1.7050000000000001</v>
      </c>
      <c r="E1174" s="14">
        <v>1.405</v>
      </c>
      <c r="F1174" s="21">
        <v>2.0249999999999999</v>
      </c>
      <c r="G1174" s="24">
        <v>2.125</v>
      </c>
      <c r="H1174" s="14">
        <v>2.1349999999999998</v>
      </c>
      <c r="I1174" s="14">
        <v>2.2050000000000001</v>
      </c>
      <c r="J1174" s="14">
        <v>2.0649999999999999</v>
      </c>
      <c r="K1174" s="14">
        <v>2.0299999999999998</v>
      </c>
      <c r="L1174" s="14">
        <v>1.95</v>
      </c>
      <c r="M1174" s="14" t="s">
        <v>66</v>
      </c>
      <c r="N1174" s="21">
        <v>2.0350000000000001</v>
      </c>
      <c r="O1174" s="14">
        <v>2.36</v>
      </c>
      <c r="P1174" s="14">
        <v>2.1800000000000002</v>
      </c>
      <c r="Q1174" s="14">
        <v>1.635</v>
      </c>
      <c r="R1174" s="24">
        <v>2.0249999999999999</v>
      </c>
      <c r="S1174" s="18">
        <v>2.31</v>
      </c>
      <c r="T1174" s="18">
        <v>2.1749999999999998</v>
      </c>
      <c r="U1174" s="18">
        <v>2.16</v>
      </c>
      <c r="V1174" s="18">
        <v>2.2850000000000001</v>
      </c>
      <c r="W1174" s="18">
        <v>2.165</v>
      </c>
      <c r="X1174" s="14" t="s">
        <v>66</v>
      </c>
      <c r="CM1174" s="2"/>
    </row>
    <row r="1175" spans="1:91" x14ac:dyDescent="0.2">
      <c r="A1175" s="2">
        <v>35870</v>
      </c>
      <c r="B1175" s="5">
        <f t="shared" si="126"/>
        <v>3</v>
      </c>
      <c r="C1175" s="1" t="s">
        <v>48</v>
      </c>
      <c r="D1175" s="14">
        <v>1.7050000000000001</v>
      </c>
      <c r="E1175" s="14">
        <v>1.405</v>
      </c>
      <c r="F1175" s="21">
        <v>2.0249999999999999</v>
      </c>
      <c r="G1175" s="24">
        <v>2.125</v>
      </c>
      <c r="H1175" s="14">
        <v>2.1349999999999998</v>
      </c>
      <c r="I1175" s="14">
        <v>2.2050000000000001</v>
      </c>
      <c r="J1175" s="14">
        <v>2.0649999999999999</v>
      </c>
      <c r="K1175" s="14">
        <v>2.0299999999999998</v>
      </c>
      <c r="L1175" s="14">
        <v>1.95</v>
      </c>
      <c r="M1175" s="14" t="s">
        <v>66</v>
      </c>
      <c r="N1175" s="21">
        <v>2.0350000000000001</v>
      </c>
      <c r="O1175" s="14">
        <v>2.36</v>
      </c>
      <c r="P1175" s="14">
        <v>2.1800000000000002</v>
      </c>
      <c r="Q1175" s="14">
        <v>1.635</v>
      </c>
      <c r="R1175" s="24">
        <v>2.0249999999999999</v>
      </c>
      <c r="S1175" s="18">
        <v>2.31</v>
      </c>
      <c r="T1175" s="18">
        <v>2.1749999999999998</v>
      </c>
      <c r="U1175" s="18">
        <v>2.16</v>
      </c>
      <c r="V1175" s="18">
        <v>2.2850000000000001</v>
      </c>
      <c r="W1175" s="18">
        <v>2.165</v>
      </c>
      <c r="X1175" s="14" t="s">
        <v>66</v>
      </c>
      <c r="CM1175" s="2"/>
    </row>
    <row r="1176" spans="1:91" x14ac:dyDescent="0.2">
      <c r="A1176" s="2">
        <v>35871</v>
      </c>
      <c r="B1176" s="5">
        <f t="shared" si="126"/>
        <v>3</v>
      </c>
      <c r="C1176" s="1" t="s">
        <v>49</v>
      </c>
      <c r="D1176" s="14">
        <v>1.7350000000000001</v>
      </c>
      <c r="E1176" s="14">
        <v>1.41</v>
      </c>
      <c r="F1176" s="21">
        <v>2.0049999999999999</v>
      </c>
      <c r="G1176" s="24">
        <v>2.08</v>
      </c>
      <c r="H1176" s="14">
        <v>2.0750000000000002</v>
      </c>
      <c r="I1176" s="14">
        <v>2.2000000000000002</v>
      </c>
      <c r="J1176" s="14">
        <v>2.06</v>
      </c>
      <c r="K1176" s="14">
        <v>2.0099999999999998</v>
      </c>
      <c r="L1176" s="14">
        <v>1.92</v>
      </c>
      <c r="M1176" s="14" t="s">
        <v>66</v>
      </c>
      <c r="N1176" s="21">
        <v>2.0249999999999999</v>
      </c>
      <c r="O1176" s="14">
        <v>2.3250000000000002</v>
      </c>
      <c r="P1176" s="14">
        <v>2.13</v>
      </c>
      <c r="Q1176" s="14">
        <v>1.61</v>
      </c>
      <c r="R1176" s="24">
        <v>2.0099999999999998</v>
      </c>
      <c r="S1176" s="18">
        <v>2.2799999999999998</v>
      </c>
      <c r="T1176" s="18">
        <v>2.16</v>
      </c>
      <c r="U1176" s="18">
        <v>2.125</v>
      </c>
      <c r="V1176" s="18">
        <v>2.2050000000000001</v>
      </c>
      <c r="W1176" s="18">
        <v>2.145</v>
      </c>
      <c r="X1176" s="14" t="s">
        <v>66</v>
      </c>
      <c r="CM1176" s="2"/>
    </row>
    <row r="1177" spans="1:91" x14ac:dyDescent="0.2">
      <c r="A1177" s="2">
        <v>35872</v>
      </c>
      <c r="B1177" s="5">
        <f t="shared" si="126"/>
        <v>3</v>
      </c>
      <c r="C1177" s="1" t="s">
        <v>50</v>
      </c>
      <c r="D1177" s="14">
        <v>1.7649999999999999</v>
      </c>
      <c r="E1177" s="14">
        <v>1.41</v>
      </c>
      <c r="F1177" s="21">
        <v>1.9850000000000001</v>
      </c>
      <c r="G1177" s="24">
        <v>2.0550000000000002</v>
      </c>
      <c r="H1177" s="14">
        <v>2.0699999999999998</v>
      </c>
      <c r="I1177" s="14">
        <v>2.2050000000000001</v>
      </c>
      <c r="J1177" s="14">
        <v>2.0499999999999998</v>
      </c>
      <c r="K1177" s="14">
        <v>1.9750000000000001</v>
      </c>
      <c r="L1177" s="14">
        <v>1.9</v>
      </c>
      <c r="M1177" s="14" t="s">
        <v>66</v>
      </c>
      <c r="N1177" s="21">
        <v>1.9950000000000001</v>
      </c>
      <c r="O1177" s="14">
        <v>2.33</v>
      </c>
      <c r="P1177" s="14">
        <v>2.12</v>
      </c>
      <c r="Q1177" s="14">
        <v>1.635</v>
      </c>
      <c r="R1177" s="24">
        <v>1.9850000000000001</v>
      </c>
      <c r="S1177" s="18">
        <v>2.2949999999999999</v>
      </c>
      <c r="T1177" s="18">
        <v>2.165</v>
      </c>
      <c r="U1177" s="18">
        <v>2.1349999999999998</v>
      </c>
      <c r="V1177" s="18">
        <v>2.2050000000000001</v>
      </c>
      <c r="W1177" s="18">
        <v>2.15</v>
      </c>
      <c r="X1177" s="14" t="s">
        <v>66</v>
      </c>
      <c r="CM1177" s="2"/>
    </row>
    <row r="1178" spans="1:91" x14ac:dyDescent="0.2">
      <c r="A1178" s="2">
        <v>35873</v>
      </c>
      <c r="B1178" s="5">
        <f t="shared" si="126"/>
        <v>3</v>
      </c>
      <c r="C1178" s="1" t="s">
        <v>51</v>
      </c>
      <c r="D1178" s="14">
        <v>1.7649999999999999</v>
      </c>
      <c r="E1178" s="14">
        <v>1.405</v>
      </c>
      <c r="F1178" s="21">
        <v>1.97</v>
      </c>
      <c r="G1178" s="24">
        <v>2.0350000000000001</v>
      </c>
      <c r="H1178" s="14">
        <v>2.0499999999999998</v>
      </c>
      <c r="I1178" s="14">
        <v>2.2050000000000001</v>
      </c>
      <c r="J1178" s="14">
        <v>2.0550000000000002</v>
      </c>
      <c r="K1178" s="14">
        <v>1.95</v>
      </c>
      <c r="L1178" s="14">
        <v>1.87</v>
      </c>
      <c r="M1178" s="14" t="s">
        <v>66</v>
      </c>
      <c r="N1178" s="21">
        <v>1.9450000000000001</v>
      </c>
      <c r="O1178" s="14">
        <v>2.3149999999999999</v>
      </c>
      <c r="P1178" s="14">
        <v>2.13</v>
      </c>
      <c r="Q1178" s="14">
        <v>1.63</v>
      </c>
      <c r="R1178" s="24">
        <v>1.9650000000000001</v>
      </c>
      <c r="S1178" s="18">
        <v>2.2749999999999999</v>
      </c>
      <c r="T1178" s="18">
        <v>2.17</v>
      </c>
      <c r="U1178" s="18">
        <v>2.125</v>
      </c>
      <c r="V1178" s="18">
        <v>2.1850000000000001</v>
      </c>
      <c r="W1178" s="18">
        <v>2.14</v>
      </c>
      <c r="X1178" s="14" t="s">
        <v>66</v>
      </c>
      <c r="CM1178" s="2"/>
    </row>
    <row r="1179" spans="1:91" x14ac:dyDescent="0.2">
      <c r="A1179" s="2">
        <v>35874</v>
      </c>
      <c r="B1179" s="5">
        <f t="shared" si="126"/>
        <v>3</v>
      </c>
      <c r="C1179" s="1" t="s">
        <v>45</v>
      </c>
      <c r="D1179" s="14">
        <v>1.79</v>
      </c>
      <c r="E1179" s="14">
        <v>1.4</v>
      </c>
      <c r="F1179" s="21">
        <v>1.9450000000000001</v>
      </c>
      <c r="G1179" s="24">
        <v>2.06</v>
      </c>
      <c r="H1179" s="14">
        <v>2.085</v>
      </c>
      <c r="I1179" s="14">
        <v>2.2349999999999999</v>
      </c>
      <c r="J1179" s="14">
        <v>2.0449999999999999</v>
      </c>
      <c r="K1179" s="14">
        <v>1.95</v>
      </c>
      <c r="L1179" s="14">
        <v>1.86</v>
      </c>
      <c r="M1179" s="14" t="s">
        <v>66</v>
      </c>
      <c r="N1179" s="21">
        <v>1.96</v>
      </c>
      <c r="O1179" s="14">
        <v>2.3250000000000002</v>
      </c>
      <c r="P1179" s="14">
        <v>2.17</v>
      </c>
      <c r="Q1179" s="14">
        <v>1.64</v>
      </c>
      <c r="R1179" s="24">
        <v>1.9350000000000001</v>
      </c>
      <c r="S1179" s="18">
        <v>2.335</v>
      </c>
      <c r="T1179" s="18">
        <v>2.2000000000000002</v>
      </c>
      <c r="U1179" s="18">
        <v>2.1749999999999998</v>
      </c>
      <c r="V1179" s="18">
        <v>2.2450000000000001</v>
      </c>
      <c r="W1179" s="18">
        <v>2.1749999999999998</v>
      </c>
      <c r="X1179" s="14" t="s">
        <v>66</v>
      </c>
      <c r="CM1179" s="2"/>
    </row>
    <row r="1180" spans="1:91" x14ac:dyDescent="0.2">
      <c r="A1180" s="2">
        <v>35875</v>
      </c>
      <c r="B1180" s="5">
        <f t="shared" si="126"/>
        <v>3</v>
      </c>
      <c r="C1180" s="1" t="s">
        <v>46</v>
      </c>
      <c r="D1180" s="14">
        <v>1.7949999999999999</v>
      </c>
      <c r="E1180" s="14">
        <v>1.395</v>
      </c>
      <c r="F1180" s="21">
        <v>1.9450000000000001</v>
      </c>
      <c r="G1180" s="24">
        <v>2.0350000000000001</v>
      </c>
      <c r="H1180" s="14">
        <v>2.085</v>
      </c>
      <c r="I1180" s="14">
        <v>2.2850000000000001</v>
      </c>
      <c r="J1180" s="14">
        <v>2.0449999999999999</v>
      </c>
      <c r="K1180" s="14">
        <v>1.94</v>
      </c>
      <c r="L1180" s="14">
        <v>1.855</v>
      </c>
      <c r="M1180" s="14" t="s">
        <v>66</v>
      </c>
      <c r="N1180" s="21">
        <v>1.9650000000000001</v>
      </c>
      <c r="O1180" s="14">
        <v>2.3199999999999998</v>
      </c>
      <c r="P1180" s="14">
        <v>2.1749999999999998</v>
      </c>
      <c r="Q1180" s="14">
        <v>1.65</v>
      </c>
      <c r="R1180" s="24">
        <v>1.95</v>
      </c>
      <c r="S1180" s="18">
        <v>2.3650000000000002</v>
      </c>
      <c r="T1180" s="18">
        <v>2.2200000000000002</v>
      </c>
      <c r="U1180" s="18">
        <v>2.1949999999999998</v>
      </c>
      <c r="V1180" s="18">
        <v>2.2200000000000002</v>
      </c>
      <c r="W1180" s="18">
        <v>2.1949999999999998</v>
      </c>
      <c r="X1180" s="14" t="s">
        <v>66</v>
      </c>
      <c r="CM1180" s="2"/>
    </row>
    <row r="1181" spans="1:91" x14ac:dyDescent="0.2">
      <c r="A1181" s="2">
        <v>35876</v>
      </c>
      <c r="B1181" s="5">
        <f t="shared" si="126"/>
        <v>3</v>
      </c>
      <c r="C1181" s="1" t="s">
        <v>47</v>
      </c>
      <c r="D1181" s="14">
        <v>1.7949999999999999</v>
      </c>
      <c r="E1181" s="14">
        <v>1.395</v>
      </c>
      <c r="F1181" s="21">
        <v>1.9450000000000001</v>
      </c>
      <c r="G1181" s="24">
        <v>2.0350000000000001</v>
      </c>
      <c r="H1181" s="14">
        <v>2.085</v>
      </c>
      <c r="I1181" s="14">
        <v>2.2850000000000001</v>
      </c>
      <c r="J1181" s="14">
        <v>2.0449999999999999</v>
      </c>
      <c r="K1181" s="14">
        <v>1.94</v>
      </c>
      <c r="L1181" s="14">
        <v>1.855</v>
      </c>
      <c r="M1181" s="14" t="s">
        <v>66</v>
      </c>
      <c r="N1181" s="21">
        <v>1.9650000000000001</v>
      </c>
      <c r="O1181" s="14">
        <v>2.3199999999999998</v>
      </c>
      <c r="P1181" s="14">
        <v>2.1749999999999998</v>
      </c>
      <c r="Q1181" s="14">
        <v>1.65</v>
      </c>
      <c r="R1181" s="24">
        <v>1.95</v>
      </c>
      <c r="S1181" s="18">
        <v>2.3650000000000002</v>
      </c>
      <c r="T1181" s="18">
        <v>2.2200000000000002</v>
      </c>
      <c r="U1181" s="18">
        <v>2.1949999999999998</v>
      </c>
      <c r="V1181" s="18">
        <v>2.2200000000000002</v>
      </c>
      <c r="W1181" s="18">
        <v>2.1949999999999998</v>
      </c>
      <c r="X1181" s="14" t="s">
        <v>66</v>
      </c>
      <c r="CM1181" s="2"/>
    </row>
    <row r="1182" spans="1:91" x14ac:dyDescent="0.2">
      <c r="A1182" s="2">
        <v>35877</v>
      </c>
      <c r="B1182" s="5">
        <f t="shared" si="126"/>
        <v>3</v>
      </c>
      <c r="C1182" s="1" t="s">
        <v>48</v>
      </c>
      <c r="D1182" s="14">
        <v>1.7949999999999999</v>
      </c>
      <c r="E1182" s="14">
        <v>1.395</v>
      </c>
      <c r="F1182" s="21">
        <v>1.9450000000000001</v>
      </c>
      <c r="G1182" s="24">
        <v>2.0350000000000001</v>
      </c>
      <c r="H1182" s="14">
        <v>2.085</v>
      </c>
      <c r="I1182" s="14">
        <v>2.2850000000000001</v>
      </c>
      <c r="J1182" s="14">
        <v>2.0449999999999999</v>
      </c>
      <c r="K1182" s="14">
        <v>1.94</v>
      </c>
      <c r="L1182" s="14">
        <v>1.855</v>
      </c>
      <c r="M1182" s="14" t="s">
        <v>66</v>
      </c>
      <c r="N1182" s="21">
        <v>1.9650000000000001</v>
      </c>
      <c r="O1182" s="14">
        <v>2.3199999999999998</v>
      </c>
      <c r="P1182" s="14">
        <v>2.1749999999999998</v>
      </c>
      <c r="Q1182" s="14">
        <v>1.65</v>
      </c>
      <c r="R1182" s="24">
        <v>1.95</v>
      </c>
      <c r="S1182" s="18">
        <v>2.3650000000000002</v>
      </c>
      <c r="T1182" s="18">
        <v>2.2200000000000002</v>
      </c>
      <c r="U1182" s="18">
        <v>2.1949999999999998</v>
      </c>
      <c r="V1182" s="18">
        <v>2.2200000000000002</v>
      </c>
      <c r="W1182" s="18">
        <v>2.1949999999999998</v>
      </c>
      <c r="X1182" s="14" t="s">
        <v>66</v>
      </c>
      <c r="CM1182" s="2"/>
    </row>
    <row r="1183" spans="1:91" x14ac:dyDescent="0.2">
      <c r="A1183" s="2">
        <v>35878</v>
      </c>
      <c r="B1183" s="5">
        <f t="shared" si="126"/>
        <v>3</v>
      </c>
      <c r="C1183" s="1" t="s">
        <v>49</v>
      </c>
      <c r="D1183" s="14">
        <v>1.7849999999999999</v>
      </c>
      <c r="E1183" s="14">
        <v>1.39</v>
      </c>
      <c r="F1183" s="21">
        <v>1.9450000000000001</v>
      </c>
      <c r="G1183" s="24">
        <v>2.0249999999999999</v>
      </c>
      <c r="H1183" s="14">
        <v>2.085</v>
      </c>
      <c r="I1183" s="14">
        <v>2.3250000000000002</v>
      </c>
      <c r="J1183" s="14">
        <v>1.97</v>
      </c>
      <c r="K1183" s="14">
        <v>1.94</v>
      </c>
      <c r="L1183" s="14">
        <v>1.845</v>
      </c>
      <c r="M1183" s="14" t="s">
        <v>66</v>
      </c>
      <c r="N1183" s="21">
        <v>1.94</v>
      </c>
      <c r="O1183" s="14">
        <v>2.34</v>
      </c>
      <c r="P1183" s="14">
        <v>2.1749999999999998</v>
      </c>
      <c r="Q1183" s="14">
        <v>1.625</v>
      </c>
      <c r="R1183" s="24">
        <v>1.9450000000000001</v>
      </c>
      <c r="S1183" s="18">
        <v>2.375</v>
      </c>
      <c r="T1183" s="18">
        <v>2.2599999999999998</v>
      </c>
      <c r="U1183" s="18">
        <v>2.2149999999999999</v>
      </c>
      <c r="V1183" s="18">
        <v>2.2149999999999999</v>
      </c>
      <c r="W1183" s="18">
        <v>2.2149999999999999</v>
      </c>
      <c r="X1183" s="14" t="s">
        <v>66</v>
      </c>
      <c r="CM1183" s="2"/>
    </row>
    <row r="1184" spans="1:91" x14ac:dyDescent="0.2">
      <c r="A1184" s="2">
        <v>35879</v>
      </c>
      <c r="B1184" s="5">
        <f t="shared" si="126"/>
        <v>3</v>
      </c>
      <c r="C1184" s="1" t="s">
        <v>50</v>
      </c>
      <c r="D1184" s="14">
        <v>1.7749999999999999</v>
      </c>
      <c r="E1184" s="14">
        <v>1.39</v>
      </c>
      <c r="F1184" s="21">
        <v>1.93</v>
      </c>
      <c r="G1184" s="24">
        <v>2.0249999999999999</v>
      </c>
      <c r="H1184" s="14">
        <v>2.08</v>
      </c>
      <c r="I1184" s="14">
        <v>2.2799999999999998</v>
      </c>
      <c r="J1184" s="14">
        <v>1.9750000000000001</v>
      </c>
      <c r="K1184" s="14">
        <v>1.925</v>
      </c>
      <c r="L1184" s="14">
        <v>1.825</v>
      </c>
      <c r="M1184" s="14" t="s">
        <v>66</v>
      </c>
      <c r="N1184" s="21">
        <v>1.915</v>
      </c>
      <c r="O1184" s="14">
        <v>2.34</v>
      </c>
      <c r="P1184" s="14">
        <v>2.165</v>
      </c>
      <c r="Q1184" s="14">
        <v>1.625</v>
      </c>
      <c r="R1184" s="24">
        <v>1.92</v>
      </c>
      <c r="S1184" s="18">
        <v>2.3250000000000002</v>
      </c>
      <c r="T1184" s="18">
        <v>2.2349999999999999</v>
      </c>
      <c r="U1184" s="18">
        <v>2.1850000000000001</v>
      </c>
      <c r="V1184" s="18">
        <v>2.1800000000000002</v>
      </c>
      <c r="W1184" s="18">
        <v>2.1850000000000001</v>
      </c>
      <c r="X1184" s="14" t="s">
        <v>66</v>
      </c>
      <c r="CM1184" s="2"/>
    </row>
    <row r="1185" spans="1:91" x14ac:dyDescent="0.2">
      <c r="A1185" s="2">
        <v>35880</v>
      </c>
      <c r="B1185" s="5">
        <f t="shared" si="126"/>
        <v>3</v>
      </c>
      <c r="C1185" s="1" t="s">
        <v>51</v>
      </c>
      <c r="D1185" s="14">
        <v>1.7949999999999999</v>
      </c>
      <c r="E1185" s="14">
        <v>1.395</v>
      </c>
      <c r="F1185" s="21">
        <v>1.915</v>
      </c>
      <c r="G1185" s="24">
        <v>2.0699999999999998</v>
      </c>
      <c r="H1185" s="14">
        <v>2.13</v>
      </c>
      <c r="I1185" s="14">
        <v>2.3250000000000002</v>
      </c>
      <c r="J1185" s="14">
        <v>1.9850000000000001</v>
      </c>
      <c r="K1185" s="14">
        <v>1.91</v>
      </c>
      <c r="L1185" s="14">
        <v>1.8149999999999999</v>
      </c>
      <c r="M1185" s="14" t="s">
        <v>66</v>
      </c>
      <c r="N1185" s="21">
        <v>1.91</v>
      </c>
      <c r="O1185" s="14">
        <v>2.36</v>
      </c>
      <c r="P1185" s="14">
        <v>2.2149999999999999</v>
      </c>
      <c r="Q1185" s="14">
        <v>1.625</v>
      </c>
      <c r="R1185" s="24">
        <v>1.91</v>
      </c>
      <c r="S1185" s="18">
        <v>2.375</v>
      </c>
      <c r="T1185" s="18">
        <v>2.2799999999999998</v>
      </c>
      <c r="U1185" s="18">
        <v>2.2200000000000002</v>
      </c>
      <c r="V1185" s="18">
        <v>2.1850000000000001</v>
      </c>
      <c r="W1185" s="18">
        <v>2.2050000000000001</v>
      </c>
      <c r="X1185" s="14" t="s">
        <v>66</v>
      </c>
      <c r="CM1185" s="2"/>
    </row>
    <row r="1186" spans="1:91" x14ac:dyDescent="0.2">
      <c r="A1186" s="2">
        <v>35881</v>
      </c>
      <c r="B1186" s="5">
        <f t="shared" si="126"/>
        <v>3</v>
      </c>
      <c r="C1186" s="1" t="s">
        <v>45</v>
      </c>
      <c r="D1186" s="14">
        <v>1.8</v>
      </c>
      <c r="E1186" s="14">
        <v>1.4</v>
      </c>
      <c r="F1186" s="21">
        <v>1.89</v>
      </c>
      <c r="G1186" s="24">
        <v>2.0499999999999998</v>
      </c>
      <c r="H1186" s="14">
        <v>2.0950000000000002</v>
      </c>
      <c r="I1186" s="14">
        <v>2.2850000000000001</v>
      </c>
      <c r="J1186" s="14">
        <v>1.98</v>
      </c>
      <c r="K1186" s="14">
        <v>1.885</v>
      </c>
      <c r="L1186" s="14">
        <v>1.8</v>
      </c>
      <c r="M1186" s="14" t="s">
        <v>66</v>
      </c>
      <c r="N1186" s="21">
        <v>1.91</v>
      </c>
      <c r="O1186" s="14">
        <v>2.3650000000000002</v>
      </c>
      <c r="P1186" s="14">
        <v>2.2000000000000002</v>
      </c>
      <c r="Q1186" s="14">
        <v>1.615</v>
      </c>
      <c r="R1186" s="24">
        <v>1.895</v>
      </c>
      <c r="S1186" s="18">
        <v>2.335</v>
      </c>
      <c r="T1186" s="18">
        <v>2.2450000000000001</v>
      </c>
      <c r="U1186" s="18">
        <v>2.1850000000000001</v>
      </c>
      <c r="V1186" s="18">
        <v>2.165</v>
      </c>
      <c r="W1186" s="18">
        <v>2.1749999999999998</v>
      </c>
      <c r="X1186" s="14" t="s">
        <v>66</v>
      </c>
      <c r="CM1186" s="2"/>
    </row>
    <row r="1187" spans="1:91" x14ac:dyDescent="0.2">
      <c r="A1187" s="2">
        <v>35882</v>
      </c>
      <c r="B1187" s="5">
        <f t="shared" si="126"/>
        <v>3</v>
      </c>
      <c r="C1187" s="1" t="s">
        <v>46</v>
      </c>
      <c r="D1187" s="14">
        <v>1.845</v>
      </c>
      <c r="E1187" s="14">
        <v>1.405</v>
      </c>
      <c r="F1187" s="21">
        <v>1.89</v>
      </c>
      <c r="G1187" s="24">
        <v>2.0750000000000002</v>
      </c>
      <c r="H1187" s="14">
        <v>2.09</v>
      </c>
      <c r="I1187" s="14">
        <v>2.25</v>
      </c>
      <c r="J1187" s="14">
        <v>2.0150000000000001</v>
      </c>
      <c r="K1187" s="14">
        <v>1.9</v>
      </c>
      <c r="L1187" s="14">
        <v>1.8</v>
      </c>
      <c r="M1187" s="14" t="s">
        <v>66</v>
      </c>
      <c r="N1187" s="21">
        <v>1.895</v>
      </c>
      <c r="O1187" s="14">
        <v>2.39</v>
      </c>
      <c r="P1187" s="14">
        <v>2.17</v>
      </c>
      <c r="Q1187" s="14">
        <v>1.62</v>
      </c>
      <c r="R1187" s="24">
        <v>1.925</v>
      </c>
      <c r="S1187" s="18">
        <v>2.3149999999999999</v>
      </c>
      <c r="T1187" s="18">
        <v>2.23</v>
      </c>
      <c r="U1187" s="18">
        <v>2.165</v>
      </c>
      <c r="V1187" s="18">
        <v>2.14</v>
      </c>
      <c r="W1187" s="18">
        <v>2.165</v>
      </c>
      <c r="X1187" s="14" t="s">
        <v>66</v>
      </c>
      <c r="CM1187" s="2"/>
    </row>
    <row r="1188" spans="1:91" x14ac:dyDescent="0.2">
      <c r="A1188" s="2">
        <v>35883</v>
      </c>
      <c r="B1188" s="5">
        <f t="shared" si="126"/>
        <v>3</v>
      </c>
      <c r="C1188" s="1" t="s">
        <v>47</v>
      </c>
      <c r="D1188" s="14">
        <v>1.845</v>
      </c>
      <c r="E1188" s="14">
        <v>1.405</v>
      </c>
      <c r="F1188" s="21">
        <v>1.89</v>
      </c>
      <c r="G1188" s="24">
        <v>2.0750000000000002</v>
      </c>
      <c r="H1188" s="14">
        <v>2.09</v>
      </c>
      <c r="I1188" s="14">
        <v>2.25</v>
      </c>
      <c r="J1188" s="14">
        <v>2.0150000000000001</v>
      </c>
      <c r="K1188" s="14">
        <v>1.9</v>
      </c>
      <c r="L1188" s="14">
        <v>1.8</v>
      </c>
      <c r="M1188" s="14" t="s">
        <v>66</v>
      </c>
      <c r="N1188" s="21">
        <v>1.895</v>
      </c>
      <c r="O1188" s="14">
        <v>2.39</v>
      </c>
      <c r="P1188" s="14">
        <v>2.17</v>
      </c>
      <c r="Q1188" s="14">
        <v>1.62</v>
      </c>
      <c r="R1188" s="24">
        <v>1.925</v>
      </c>
      <c r="S1188" s="18">
        <v>2.3149999999999999</v>
      </c>
      <c r="T1188" s="18">
        <v>2.23</v>
      </c>
      <c r="U1188" s="18">
        <v>2.165</v>
      </c>
      <c r="V1188" s="18">
        <v>2.14</v>
      </c>
      <c r="W1188" s="18">
        <v>2.165</v>
      </c>
      <c r="X1188" s="14" t="s">
        <v>66</v>
      </c>
      <c r="CM1188" s="2"/>
    </row>
    <row r="1189" spans="1:91" x14ac:dyDescent="0.2">
      <c r="A1189" s="2">
        <v>35884</v>
      </c>
      <c r="B1189" s="5">
        <f t="shared" si="126"/>
        <v>3</v>
      </c>
      <c r="C1189" s="1" t="s">
        <v>48</v>
      </c>
      <c r="D1189" s="14">
        <v>1.845</v>
      </c>
      <c r="E1189" s="14">
        <v>1.405</v>
      </c>
      <c r="F1189" s="21">
        <v>1.89</v>
      </c>
      <c r="G1189" s="24">
        <v>2.0750000000000002</v>
      </c>
      <c r="H1189" s="14">
        <v>2.09</v>
      </c>
      <c r="I1189" s="14">
        <v>2.25</v>
      </c>
      <c r="J1189" s="14">
        <v>2.0150000000000001</v>
      </c>
      <c r="K1189" s="14">
        <v>1.9</v>
      </c>
      <c r="L1189" s="14">
        <v>1.8</v>
      </c>
      <c r="M1189" s="14" t="s">
        <v>66</v>
      </c>
      <c r="N1189" s="21">
        <v>1.895</v>
      </c>
      <c r="O1189" s="14">
        <v>2.39</v>
      </c>
      <c r="P1189" s="14">
        <v>2.17</v>
      </c>
      <c r="Q1189" s="14">
        <v>1.62</v>
      </c>
      <c r="R1189" s="24">
        <v>1.925</v>
      </c>
      <c r="S1189" s="18">
        <v>2.3149999999999999</v>
      </c>
      <c r="T1189" s="18">
        <v>2.23</v>
      </c>
      <c r="U1189" s="18">
        <v>2.165</v>
      </c>
      <c r="V1189" s="18">
        <v>2.14</v>
      </c>
      <c r="W1189" s="18">
        <v>2.165</v>
      </c>
      <c r="X1189" s="14" t="s">
        <v>66</v>
      </c>
      <c r="CM1189" s="2"/>
    </row>
    <row r="1190" spans="1:91" x14ac:dyDescent="0.2">
      <c r="A1190" s="2">
        <v>35885</v>
      </c>
      <c r="B1190" s="5">
        <f t="shared" si="126"/>
        <v>3</v>
      </c>
      <c r="C1190" s="1" t="s">
        <v>49</v>
      </c>
      <c r="D1190" s="14">
        <v>1.93</v>
      </c>
      <c r="E1190" s="14">
        <v>1.4450000000000001</v>
      </c>
      <c r="F1190" s="21">
        <v>1.88</v>
      </c>
      <c r="G1190" s="24">
        <v>2.0950000000000002</v>
      </c>
      <c r="H1190" s="14">
        <v>2.1150000000000002</v>
      </c>
      <c r="I1190" s="14">
        <v>2.2599999999999998</v>
      </c>
      <c r="J1190" s="14">
        <v>2.02</v>
      </c>
      <c r="K1190" s="14">
        <v>1.9</v>
      </c>
      <c r="L1190" s="14">
        <v>1.81</v>
      </c>
      <c r="M1190" s="14" t="s">
        <v>66</v>
      </c>
      <c r="N1190" s="21">
        <v>1.95</v>
      </c>
      <c r="O1190" s="14">
        <v>2.4300000000000002</v>
      </c>
      <c r="P1190" s="14">
        <v>2.1850000000000001</v>
      </c>
      <c r="Q1190" s="14">
        <v>1.665</v>
      </c>
      <c r="R1190" s="24">
        <v>1.93</v>
      </c>
      <c r="S1190" s="18">
        <v>2.35</v>
      </c>
      <c r="T1190" s="18">
        <v>2.2450000000000001</v>
      </c>
      <c r="U1190" s="18">
        <v>2.1549999999999998</v>
      </c>
      <c r="V1190" s="18">
        <v>2.1749999999999998</v>
      </c>
      <c r="W1190" s="18">
        <v>2.1549999999999998</v>
      </c>
      <c r="X1190" s="14" t="s">
        <v>66</v>
      </c>
      <c r="CM1190" s="2"/>
    </row>
    <row r="1191" spans="1:91" x14ac:dyDescent="0.2">
      <c r="A1191" s="2">
        <v>35886</v>
      </c>
      <c r="B1191" s="5">
        <f t="shared" si="126"/>
        <v>4</v>
      </c>
      <c r="C1191" s="1" t="s">
        <v>50</v>
      </c>
      <c r="D1191" s="14">
        <v>1.9450000000000001</v>
      </c>
      <c r="E1191" s="14">
        <v>1.5649999999999999</v>
      </c>
      <c r="F1191" s="21">
        <v>1.95</v>
      </c>
      <c r="G1191" s="24">
        <v>2.085</v>
      </c>
      <c r="H1191" s="14">
        <v>2.1349999999999998</v>
      </c>
      <c r="I1191" s="14">
        <v>2.31</v>
      </c>
      <c r="J1191" s="14">
        <v>2.0449999999999999</v>
      </c>
      <c r="K1191" s="14">
        <v>2</v>
      </c>
      <c r="L1191" s="14">
        <v>1.915</v>
      </c>
      <c r="M1191" s="14" t="s">
        <v>66</v>
      </c>
      <c r="N1191" s="21">
        <v>1.9</v>
      </c>
      <c r="O1191" s="14">
        <v>2.4</v>
      </c>
      <c r="P1191" s="14">
        <v>2.21</v>
      </c>
      <c r="Q1191" s="14">
        <v>1.68</v>
      </c>
      <c r="R1191" s="24">
        <v>1.95</v>
      </c>
      <c r="S1191" s="18">
        <v>2.4300000000000002</v>
      </c>
      <c r="T1191" s="18">
        <v>2.31</v>
      </c>
      <c r="U1191" s="18">
        <v>2.25</v>
      </c>
      <c r="V1191" s="18">
        <v>2.29</v>
      </c>
      <c r="W1191" s="18">
        <v>2.2400000000000002</v>
      </c>
      <c r="X1191" s="14" t="s">
        <v>66</v>
      </c>
      <c r="CM1191" s="2"/>
    </row>
    <row r="1192" spans="1:91" x14ac:dyDescent="0.2">
      <c r="A1192" s="2">
        <v>35887</v>
      </c>
      <c r="B1192" s="5">
        <f t="shared" si="126"/>
        <v>4</v>
      </c>
      <c r="C1192" s="1" t="s">
        <v>51</v>
      </c>
      <c r="D1192" s="14">
        <v>2.04</v>
      </c>
      <c r="E1192" s="14">
        <v>1.655</v>
      </c>
      <c r="F1192" s="21">
        <v>2.04</v>
      </c>
      <c r="G1192" s="24">
        <v>2.1749999999999998</v>
      </c>
      <c r="H1192" s="14">
        <v>2.2549999999999999</v>
      </c>
      <c r="I1192" s="14">
        <v>2.46</v>
      </c>
      <c r="J1192" s="14">
        <v>2.16</v>
      </c>
      <c r="K1192" s="14">
        <v>2.0950000000000002</v>
      </c>
      <c r="L1192" s="14">
        <v>2.0150000000000001</v>
      </c>
      <c r="M1192" s="14" t="s">
        <v>66</v>
      </c>
      <c r="N1192" s="21">
        <v>2.0699999999999998</v>
      </c>
      <c r="O1192" s="14">
        <v>2.4649999999999999</v>
      </c>
      <c r="P1192" s="14">
        <v>2.36</v>
      </c>
      <c r="Q1192" s="14">
        <v>1.7749999999999999</v>
      </c>
      <c r="R1192" s="24">
        <v>2.0750000000000002</v>
      </c>
      <c r="S1192" s="18">
        <v>2.57</v>
      </c>
      <c r="T1192" s="18">
        <v>2.44</v>
      </c>
      <c r="U1192" s="18">
        <v>2.3849999999999998</v>
      </c>
      <c r="V1192" s="18">
        <v>2.39</v>
      </c>
      <c r="W1192" s="18">
        <v>2.375</v>
      </c>
      <c r="X1192" s="14" t="s">
        <v>66</v>
      </c>
      <c r="CM1192" s="2"/>
    </row>
    <row r="1193" spans="1:91" x14ac:dyDescent="0.2">
      <c r="A1193" s="2">
        <v>35888</v>
      </c>
      <c r="B1193" s="5">
        <f t="shared" si="126"/>
        <v>4</v>
      </c>
      <c r="C1193" s="1" t="s">
        <v>45</v>
      </c>
      <c r="D1193" s="14">
        <v>2.21</v>
      </c>
      <c r="E1193" s="14">
        <v>1.7</v>
      </c>
      <c r="F1193" s="21">
        <v>1.9950000000000001</v>
      </c>
      <c r="G1193" s="24">
        <v>2.105</v>
      </c>
      <c r="H1193" s="14">
        <v>2.19</v>
      </c>
      <c r="I1193" s="14">
        <v>2.4</v>
      </c>
      <c r="J1193" s="14">
        <v>2.15</v>
      </c>
      <c r="K1193" s="14">
        <v>2.06</v>
      </c>
      <c r="L1193" s="14">
        <v>2.0249999999999999</v>
      </c>
      <c r="M1193" s="14" t="s">
        <v>66</v>
      </c>
      <c r="N1193" s="21">
        <v>2.04</v>
      </c>
      <c r="O1193" s="14">
        <v>2.4350000000000001</v>
      </c>
      <c r="P1193" s="14">
        <v>2.2850000000000001</v>
      </c>
      <c r="Q1193" s="14">
        <v>1.81</v>
      </c>
      <c r="R1193" s="24">
        <v>2.0649999999999999</v>
      </c>
      <c r="S1193" s="18">
        <v>2.5049999999999999</v>
      </c>
      <c r="T1193" s="18">
        <v>2.375</v>
      </c>
      <c r="U1193" s="18">
        <v>2.2949999999999999</v>
      </c>
      <c r="V1193" s="18">
        <v>2.3149999999999999</v>
      </c>
      <c r="W1193" s="18">
        <v>2.2999999999999998</v>
      </c>
      <c r="X1193" s="14" t="s">
        <v>66</v>
      </c>
      <c r="CM1193" s="2"/>
    </row>
    <row r="1194" spans="1:91" x14ac:dyDescent="0.2">
      <c r="A1194" s="2">
        <v>35889</v>
      </c>
      <c r="B1194" s="5">
        <f t="shared" si="126"/>
        <v>4</v>
      </c>
      <c r="C1194" s="1" t="s">
        <v>46</v>
      </c>
      <c r="D1194" s="14">
        <v>2.2799999999999998</v>
      </c>
      <c r="E1194" s="14">
        <v>1.8049999999999999</v>
      </c>
      <c r="F1194" s="21">
        <v>2.0649999999999999</v>
      </c>
      <c r="G1194" s="24">
        <v>2.145</v>
      </c>
      <c r="H1194" s="14">
        <v>2.2749999999999999</v>
      </c>
      <c r="I1194" s="14">
        <v>2.5049999999999999</v>
      </c>
      <c r="J1194" s="14">
        <v>2.2149999999999999</v>
      </c>
      <c r="K1194" s="14">
        <v>2.08</v>
      </c>
      <c r="L1194" s="14">
        <v>2.0649999999999999</v>
      </c>
      <c r="M1194" s="14" t="s">
        <v>66</v>
      </c>
      <c r="N1194" s="21">
        <v>2.0550000000000002</v>
      </c>
      <c r="O1194" s="14">
        <v>2.4649999999999999</v>
      </c>
      <c r="P1194" s="14">
        <v>2.3650000000000002</v>
      </c>
      <c r="Q1194" s="14">
        <v>1.88</v>
      </c>
      <c r="R1194" s="24">
        <v>2.0950000000000002</v>
      </c>
      <c r="S1194" s="18">
        <v>2.57</v>
      </c>
      <c r="T1194" s="18">
        <v>2.46</v>
      </c>
      <c r="U1194" s="18">
        <v>2.3849999999999998</v>
      </c>
      <c r="V1194" s="18">
        <v>2.3849999999999998</v>
      </c>
      <c r="W1194" s="18">
        <v>2.38</v>
      </c>
      <c r="X1194" s="14" t="s">
        <v>66</v>
      </c>
      <c r="CM1194" s="2"/>
    </row>
    <row r="1195" spans="1:91" x14ac:dyDescent="0.2">
      <c r="A1195" s="2">
        <v>35890</v>
      </c>
      <c r="B1195" s="5">
        <f t="shared" si="126"/>
        <v>4</v>
      </c>
      <c r="C1195" s="1" t="s">
        <v>47</v>
      </c>
      <c r="D1195" s="14">
        <v>2.2799999999999998</v>
      </c>
      <c r="E1195" s="14">
        <v>1.8049999999999999</v>
      </c>
      <c r="F1195" s="21">
        <v>2.0649999999999999</v>
      </c>
      <c r="G1195" s="24">
        <v>2.145</v>
      </c>
      <c r="H1195" s="14">
        <v>2.2749999999999999</v>
      </c>
      <c r="I1195" s="14">
        <v>2.5049999999999999</v>
      </c>
      <c r="J1195" s="14">
        <v>2.2149999999999999</v>
      </c>
      <c r="K1195" s="14">
        <v>2.08</v>
      </c>
      <c r="L1195" s="14">
        <v>2.0649999999999999</v>
      </c>
      <c r="M1195" s="14" t="s">
        <v>66</v>
      </c>
      <c r="N1195" s="21">
        <v>2.0550000000000002</v>
      </c>
      <c r="O1195" s="14">
        <v>2.4649999999999999</v>
      </c>
      <c r="P1195" s="14">
        <v>2.3650000000000002</v>
      </c>
      <c r="Q1195" s="14">
        <v>1.88</v>
      </c>
      <c r="R1195" s="24">
        <v>2.0950000000000002</v>
      </c>
      <c r="S1195" s="18">
        <v>2.57</v>
      </c>
      <c r="T1195" s="18">
        <v>2.46</v>
      </c>
      <c r="U1195" s="18">
        <v>2.3849999999999998</v>
      </c>
      <c r="V1195" s="18">
        <v>2.3849999999999998</v>
      </c>
      <c r="W1195" s="18">
        <v>2.38</v>
      </c>
      <c r="X1195" s="14" t="s">
        <v>66</v>
      </c>
      <c r="CM1195" s="2"/>
    </row>
    <row r="1196" spans="1:91" x14ac:dyDescent="0.2">
      <c r="A1196" s="2">
        <v>35891</v>
      </c>
      <c r="B1196" s="5">
        <f t="shared" si="126"/>
        <v>4</v>
      </c>
      <c r="C1196" s="1" t="s">
        <v>48</v>
      </c>
      <c r="D1196" s="14">
        <v>2.2799999999999998</v>
      </c>
      <c r="E1196" s="14">
        <v>1.8049999999999999</v>
      </c>
      <c r="F1196" s="21">
        <v>2.0649999999999999</v>
      </c>
      <c r="G1196" s="24">
        <v>2.145</v>
      </c>
      <c r="H1196" s="14">
        <v>2.2749999999999999</v>
      </c>
      <c r="I1196" s="14">
        <v>2.5049999999999999</v>
      </c>
      <c r="J1196" s="14">
        <v>2.2149999999999999</v>
      </c>
      <c r="K1196" s="14">
        <v>2.08</v>
      </c>
      <c r="L1196" s="14">
        <v>2.0649999999999999</v>
      </c>
      <c r="M1196" s="14" t="s">
        <v>66</v>
      </c>
      <c r="N1196" s="21">
        <v>2.0550000000000002</v>
      </c>
      <c r="O1196" s="14">
        <v>2.4649999999999999</v>
      </c>
      <c r="P1196" s="14">
        <v>2.3650000000000002</v>
      </c>
      <c r="Q1196" s="14">
        <v>1.88</v>
      </c>
      <c r="R1196" s="24">
        <v>2.0950000000000002</v>
      </c>
      <c r="S1196" s="18">
        <v>2.57</v>
      </c>
      <c r="T1196" s="18">
        <v>2.46</v>
      </c>
      <c r="U1196" s="18">
        <v>2.3849999999999998</v>
      </c>
      <c r="V1196" s="18">
        <v>2.3849999999999998</v>
      </c>
      <c r="W1196" s="18">
        <v>2.38</v>
      </c>
      <c r="X1196" s="14" t="s">
        <v>66</v>
      </c>
      <c r="CM1196" s="2"/>
    </row>
    <row r="1197" spans="1:91" x14ac:dyDescent="0.2">
      <c r="A1197" s="2">
        <v>35892</v>
      </c>
      <c r="B1197" s="5">
        <f t="shared" si="126"/>
        <v>4</v>
      </c>
      <c r="C1197" s="1" t="s">
        <v>49</v>
      </c>
      <c r="D1197" s="14">
        <v>2.1800000000000002</v>
      </c>
      <c r="E1197" s="14">
        <v>1.7849999999999999</v>
      </c>
      <c r="F1197" s="21">
        <v>2.0750000000000002</v>
      </c>
      <c r="G1197" s="24">
        <v>2.1549999999999998</v>
      </c>
      <c r="H1197" s="14">
        <v>2.27</v>
      </c>
      <c r="I1197" s="14">
        <v>2.5049999999999999</v>
      </c>
      <c r="J1197" s="14">
        <v>2.1949999999999998</v>
      </c>
      <c r="K1197" s="14">
        <v>2.09</v>
      </c>
      <c r="L1197" s="14">
        <v>2.0649999999999999</v>
      </c>
      <c r="M1197" s="14" t="s">
        <v>66</v>
      </c>
      <c r="N1197" s="21">
        <v>2.06</v>
      </c>
      <c r="O1197" s="14">
        <v>2.4750000000000001</v>
      </c>
      <c r="P1197" s="14">
        <v>2.37</v>
      </c>
      <c r="Q1197" s="14">
        <v>1.845</v>
      </c>
      <c r="R1197" s="24">
        <v>2.11</v>
      </c>
      <c r="S1197" s="18">
        <v>2.56</v>
      </c>
      <c r="T1197" s="18">
        <v>2.4649999999999999</v>
      </c>
      <c r="U1197" s="18">
        <v>2.3849999999999998</v>
      </c>
      <c r="V1197" s="18">
        <v>2.395</v>
      </c>
      <c r="W1197" s="18">
        <v>2.38</v>
      </c>
      <c r="X1197" s="14" t="s">
        <v>66</v>
      </c>
      <c r="CM1197" s="2"/>
    </row>
    <row r="1198" spans="1:91" x14ac:dyDescent="0.2">
      <c r="A1198" s="2">
        <v>35893</v>
      </c>
      <c r="B1198" s="5">
        <f t="shared" si="126"/>
        <v>4</v>
      </c>
      <c r="C1198" s="1" t="s">
        <v>50</v>
      </c>
      <c r="D1198" s="14">
        <v>2.2349999999999999</v>
      </c>
      <c r="E1198" s="14">
        <v>1.7849999999999999</v>
      </c>
      <c r="F1198" s="21">
        <v>2.0699999999999998</v>
      </c>
      <c r="G1198" s="24">
        <v>2.165</v>
      </c>
      <c r="H1198" s="14">
        <v>2.2749999999999999</v>
      </c>
      <c r="I1198" s="14">
        <v>2.5</v>
      </c>
      <c r="J1198" s="14">
        <v>2.2050000000000001</v>
      </c>
      <c r="K1198" s="14">
        <v>2.1</v>
      </c>
      <c r="L1198" s="14">
        <v>2.0750000000000002</v>
      </c>
      <c r="M1198" s="14" t="s">
        <v>66</v>
      </c>
      <c r="N1198" s="21">
        <v>2.145</v>
      </c>
      <c r="O1198" s="14">
        <v>2.4750000000000001</v>
      </c>
      <c r="P1198" s="14">
        <v>2.3650000000000002</v>
      </c>
      <c r="Q1198" s="14">
        <v>1.845</v>
      </c>
      <c r="R1198" s="24">
        <v>2.11</v>
      </c>
      <c r="S1198" s="18">
        <v>2.56</v>
      </c>
      <c r="T1198" s="18">
        <v>2.4550000000000001</v>
      </c>
      <c r="U1198" s="18">
        <v>2.38</v>
      </c>
      <c r="V1198" s="18">
        <v>2.41</v>
      </c>
      <c r="W1198" s="18">
        <v>2.38</v>
      </c>
      <c r="X1198" s="14" t="s">
        <v>66</v>
      </c>
      <c r="CM1198" s="2"/>
    </row>
    <row r="1199" spans="1:91" x14ac:dyDescent="0.2">
      <c r="A1199" s="2">
        <v>35894</v>
      </c>
      <c r="B1199" s="5">
        <f t="shared" si="126"/>
        <v>4</v>
      </c>
      <c r="C1199" s="1" t="s">
        <v>51</v>
      </c>
      <c r="D1199" s="14">
        <v>2.3050000000000002</v>
      </c>
      <c r="E1199" s="14">
        <v>1.87</v>
      </c>
      <c r="F1199" s="21">
        <v>2.21</v>
      </c>
      <c r="G1199" s="24">
        <v>2.36</v>
      </c>
      <c r="H1199" s="14">
        <v>2.4350000000000001</v>
      </c>
      <c r="I1199" s="14">
        <v>2.65</v>
      </c>
      <c r="J1199" s="14">
        <v>2.3849999999999998</v>
      </c>
      <c r="K1199" s="14">
        <v>2.29</v>
      </c>
      <c r="L1199" s="14">
        <v>2.2200000000000002</v>
      </c>
      <c r="M1199" s="14" t="s">
        <v>66</v>
      </c>
      <c r="N1199" s="21">
        <v>2.2250000000000001</v>
      </c>
      <c r="O1199" s="14">
        <v>2.6850000000000001</v>
      </c>
      <c r="P1199" s="14">
        <v>2.5099999999999998</v>
      </c>
      <c r="Q1199" s="14">
        <v>1.97</v>
      </c>
      <c r="R1199" s="24">
        <v>2.2850000000000001</v>
      </c>
      <c r="S1199" s="18">
        <v>2.7</v>
      </c>
      <c r="T1199" s="18">
        <v>2.6</v>
      </c>
      <c r="U1199" s="18">
        <v>2.5299999999999998</v>
      </c>
      <c r="V1199" s="18">
        <v>2.5750000000000002</v>
      </c>
      <c r="W1199" s="18">
        <v>2.5249999999999999</v>
      </c>
      <c r="X1199" s="14" t="s">
        <v>66</v>
      </c>
      <c r="CM1199" s="2"/>
    </row>
    <row r="1200" spans="1:91" x14ac:dyDescent="0.2">
      <c r="A1200" s="2">
        <v>35895</v>
      </c>
      <c r="B1200" s="5">
        <f t="shared" si="126"/>
        <v>4</v>
      </c>
      <c r="C1200" s="1" t="s">
        <v>45</v>
      </c>
      <c r="D1200" s="14">
        <v>2.36</v>
      </c>
      <c r="E1200" s="14" t="s">
        <v>66</v>
      </c>
      <c r="F1200" s="21" t="s">
        <v>66</v>
      </c>
      <c r="G1200" s="24" t="s">
        <v>10</v>
      </c>
      <c r="H1200" s="14" t="s">
        <v>66</v>
      </c>
      <c r="I1200" s="14" t="s">
        <v>66</v>
      </c>
      <c r="J1200" s="14" t="s">
        <v>66</v>
      </c>
      <c r="K1200" s="14" t="s">
        <v>66</v>
      </c>
      <c r="L1200" s="14" t="s">
        <v>66</v>
      </c>
      <c r="M1200" s="14" t="s">
        <v>66</v>
      </c>
      <c r="N1200" s="21" t="s">
        <v>66</v>
      </c>
      <c r="O1200" s="14">
        <v>2.6549999999999998</v>
      </c>
      <c r="P1200" s="14" t="s">
        <v>66</v>
      </c>
      <c r="Q1200" s="14" t="s">
        <v>66</v>
      </c>
      <c r="R1200" s="24" t="s">
        <v>66</v>
      </c>
      <c r="S1200" s="18">
        <v>2.64</v>
      </c>
      <c r="T1200" s="18" t="s">
        <v>66</v>
      </c>
      <c r="U1200" s="18" t="s">
        <v>66</v>
      </c>
      <c r="V1200" s="18" t="s">
        <v>66</v>
      </c>
      <c r="W1200" s="18" t="s">
        <v>66</v>
      </c>
      <c r="X1200" s="14" t="s">
        <v>66</v>
      </c>
      <c r="CM1200" s="2"/>
    </row>
    <row r="1201" spans="1:91" x14ac:dyDescent="0.2">
      <c r="A1201" s="2">
        <v>35896</v>
      </c>
      <c r="B1201" s="5">
        <f t="shared" si="126"/>
        <v>4</v>
      </c>
      <c r="C1201" s="1" t="s">
        <v>46</v>
      </c>
      <c r="D1201" s="14">
        <v>2.36</v>
      </c>
      <c r="E1201" s="14">
        <v>1.895</v>
      </c>
      <c r="F1201" s="21">
        <v>2.23</v>
      </c>
      <c r="G1201" s="24">
        <v>2.3149999999999999</v>
      </c>
      <c r="H1201" s="14">
        <v>2.37</v>
      </c>
      <c r="I1201" s="14">
        <v>2.59</v>
      </c>
      <c r="J1201" s="14">
        <v>2.39</v>
      </c>
      <c r="K1201" s="14">
        <v>2.2599999999999998</v>
      </c>
      <c r="L1201" s="14">
        <v>2.2549999999999999</v>
      </c>
      <c r="M1201" s="14" t="s">
        <v>66</v>
      </c>
      <c r="N1201" s="21">
        <v>2.2250000000000001</v>
      </c>
      <c r="O1201" s="14">
        <v>2.6549999999999998</v>
      </c>
      <c r="P1201" s="14">
        <v>2.4550000000000001</v>
      </c>
      <c r="Q1201" s="14">
        <v>2.0150000000000001</v>
      </c>
      <c r="R1201" s="24">
        <v>2.2650000000000001</v>
      </c>
      <c r="S1201" s="18">
        <v>2.64</v>
      </c>
      <c r="T1201" s="18">
        <v>2.54</v>
      </c>
      <c r="U1201" s="18">
        <v>2.4500000000000002</v>
      </c>
      <c r="V1201" s="18">
        <v>2.4849999999999999</v>
      </c>
      <c r="W1201" s="18">
        <v>2.46</v>
      </c>
      <c r="X1201" s="14" t="s">
        <v>66</v>
      </c>
      <c r="CM1201" s="2"/>
    </row>
    <row r="1202" spans="1:91" x14ac:dyDescent="0.2">
      <c r="A1202" s="2">
        <v>35897</v>
      </c>
      <c r="B1202" s="5">
        <f t="shared" si="126"/>
        <v>4</v>
      </c>
      <c r="C1202" s="1" t="s">
        <v>47</v>
      </c>
      <c r="D1202" s="14">
        <v>2.36</v>
      </c>
      <c r="E1202" s="14">
        <v>1.895</v>
      </c>
      <c r="F1202" s="21">
        <v>2.23</v>
      </c>
      <c r="G1202" s="24">
        <v>2.3149999999999999</v>
      </c>
      <c r="H1202" s="14">
        <v>2.37</v>
      </c>
      <c r="I1202" s="14">
        <v>2.59</v>
      </c>
      <c r="J1202" s="14">
        <v>2.39</v>
      </c>
      <c r="K1202" s="14">
        <v>2.2599999999999998</v>
      </c>
      <c r="L1202" s="14">
        <v>2.2549999999999999</v>
      </c>
      <c r="M1202" s="14" t="s">
        <v>66</v>
      </c>
      <c r="N1202" s="21">
        <v>2.2250000000000001</v>
      </c>
      <c r="O1202" s="14">
        <v>2.6549999999999998</v>
      </c>
      <c r="P1202" s="14">
        <v>2.4550000000000001</v>
      </c>
      <c r="Q1202" s="14">
        <v>2.0150000000000001</v>
      </c>
      <c r="R1202" s="24">
        <v>2.2650000000000001</v>
      </c>
      <c r="S1202" s="18">
        <v>2.64</v>
      </c>
      <c r="T1202" s="18">
        <v>2.54</v>
      </c>
      <c r="U1202" s="18">
        <v>2.4500000000000002</v>
      </c>
      <c r="V1202" s="18">
        <v>2.4849999999999999</v>
      </c>
      <c r="W1202" s="18">
        <v>2.46</v>
      </c>
      <c r="X1202" s="14" t="s">
        <v>66</v>
      </c>
      <c r="CM1202" s="2"/>
    </row>
    <row r="1203" spans="1:91" x14ac:dyDescent="0.2">
      <c r="A1203" s="2">
        <v>35898</v>
      </c>
      <c r="B1203" s="5">
        <f t="shared" si="126"/>
        <v>4</v>
      </c>
      <c r="C1203" s="1" t="s">
        <v>48</v>
      </c>
      <c r="D1203" s="14">
        <v>2.36</v>
      </c>
      <c r="E1203" s="14">
        <v>1.895</v>
      </c>
      <c r="F1203" s="21">
        <v>2.23</v>
      </c>
      <c r="G1203" s="24">
        <v>2.3149999999999999</v>
      </c>
      <c r="H1203" s="14">
        <v>2.37</v>
      </c>
      <c r="I1203" s="14">
        <v>2.59</v>
      </c>
      <c r="J1203" s="14">
        <v>2.39</v>
      </c>
      <c r="K1203" s="14">
        <v>2.2599999999999998</v>
      </c>
      <c r="L1203" s="14">
        <v>2.2549999999999999</v>
      </c>
      <c r="M1203" s="14" t="s">
        <v>66</v>
      </c>
      <c r="N1203" s="21">
        <v>2.2250000000000001</v>
      </c>
      <c r="O1203" s="14">
        <v>2.6549999999999998</v>
      </c>
      <c r="P1203" s="14">
        <v>2.4550000000000001</v>
      </c>
      <c r="Q1203" s="14">
        <v>2.0150000000000001</v>
      </c>
      <c r="R1203" s="24">
        <v>2.2650000000000001</v>
      </c>
      <c r="S1203" s="18">
        <v>2.64</v>
      </c>
      <c r="T1203" s="18">
        <v>2.54</v>
      </c>
      <c r="U1203" s="18">
        <v>2.4500000000000002</v>
      </c>
      <c r="V1203" s="18">
        <v>2.4849999999999999</v>
      </c>
      <c r="W1203" s="18">
        <v>2.46</v>
      </c>
      <c r="X1203" s="14" t="s">
        <v>66</v>
      </c>
      <c r="CM1203" s="2"/>
    </row>
    <row r="1204" spans="1:91" x14ac:dyDescent="0.2">
      <c r="A1204" s="2">
        <v>35899</v>
      </c>
      <c r="B1204" s="5">
        <f t="shared" si="126"/>
        <v>4</v>
      </c>
      <c r="C1204" s="1" t="s">
        <v>49</v>
      </c>
      <c r="D1204" s="14">
        <v>2.2850000000000001</v>
      </c>
      <c r="E1204" s="14">
        <v>1.905</v>
      </c>
      <c r="F1204" s="21">
        <v>2.1850000000000001</v>
      </c>
      <c r="G1204" s="24">
        <v>2.2650000000000001</v>
      </c>
      <c r="H1204" s="14">
        <v>2.33</v>
      </c>
      <c r="I1204" s="14">
        <v>2.5499999999999998</v>
      </c>
      <c r="J1204" s="14">
        <v>2.35</v>
      </c>
      <c r="K1204" s="14">
        <v>2.2250000000000001</v>
      </c>
      <c r="L1204" s="14">
        <v>2.2000000000000002</v>
      </c>
      <c r="M1204" s="14" t="s">
        <v>66</v>
      </c>
      <c r="N1204" s="21">
        <v>2.08</v>
      </c>
      <c r="O1204" s="14">
        <v>2.58</v>
      </c>
      <c r="P1204" s="14">
        <v>2.41</v>
      </c>
      <c r="Q1204" s="14">
        <v>1.97</v>
      </c>
      <c r="R1204" s="24">
        <v>2.2250000000000001</v>
      </c>
      <c r="S1204" s="18">
        <v>2.59</v>
      </c>
      <c r="T1204" s="18">
        <v>2.4849999999999999</v>
      </c>
      <c r="U1204" s="18">
        <v>2.3849999999999998</v>
      </c>
      <c r="V1204" s="18">
        <v>2.4</v>
      </c>
      <c r="W1204" s="18">
        <v>2.3849999999999998</v>
      </c>
      <c r="X1204" s="14" t="s">
        <v>66</v>
      </c>
      <c r="CM1204" s="2"/>
    </row>
    <row r="1205" spans="1:91" x14ac:dyDescent="0.2">
      <c r="A1205" s="2">
        <v>35900</v>
      </c>
      <c r="B1205" s="5">
        <f t="shared" si="126"/>
        <v>4</v>
      </c>
      <c r="C1205" s="1" t="s">
        <v>50</v>
      </c>
      <c r="D1205" s="14">
        <v>2.2999999999999998</v>
      </c>
      <c r="E1205" s="14">
        <v>1.915</v>
      </c>
      <c r="F1205" s="21">
        <v>2.17</v>
      </c>
      <c r="G1205" s="24">
        <v>2.2000000000000002</v>
      </c>
      <c r="H1205" s="14">
        <v>2.2599999999999998</v>
      </c>
      <c r="I1205" s="14">
        <v>2.415</v>
      </c>
      <c r="J1205" s="14">
        <v>2.36</v>
      </c>
      <c r="K1205" s="14">
        <v>2.2250000000000001</v>
      </c>
      <c r="L1205" s="14">
        <v>2.2250000000000001</v>
      </c>
      <c r="M1205" s="14" t="s">
        <v>66</v>
      </c>
      <c r="N1205" s="21">
        <v>2.1800000000000002</v>
      </c>
      <c r="O1205" s="14">
        <v>2.5649999999999999</v>
      </c>
      <c r="P1205" s="14">
        <v>2.3199999999999998</v>
      </c>
      <c r="Q1205" s="14">
        <v>1.97</v>
      </c>
      <c r="R1205" s="24">
        <v>2.2250000000000001</v>
      </c>
      <c r="S1205" s="18">
        <v>2.4700000000000002</v>
      </c>
      <c r="T1205" s="18">
        <v>2.375</v>
      </c>
      <c r="U1205" s="18">
        <v>2.3149999999999999</v>
      </c>
      <c r="V1205" s="18">
        <v>2.35</v>
      </c>
      <c r="W1205" s="18">
        <v>2.3199999999999998</v>
      </c>
      <c r="X1205" s="14" t="s">
        <v>66</v>
      </c>
      <c r="CM1205" s="2"/>
    </row>
    <row r="1206" spans="1:91" x14ac:dyDescent="0.2">
      <c r="A1206" s="2">
        <v>35901</v>
      </c>
      <c r="B1206" s="5">
        <f t="shared" si="126"/>
        <v>4</v>
      </c>
      <c r="C1206" s="1" t="s">
        <v>51</v>
      </c>
      <c r="D1206" s="14">
        <v>2.335</v>
      </c>
      <c r="E1206" s="14">
        <v>1.97</v>
      </c>
      <c r="F1206" s="21">
        <v>2.2250000000000001</v>
      </c>
      <c r="G1206" s="24">
        <v>2.2650000000000001</v>
      </c>
      <c r="H1206" s="14">
        <v>2.335</v>
      </c>
      <c r="I1206" s="14">
        <v>2.48</v>
      </c>
      <c r="J1206" s="14">
        <v>2.44</v>
      </c>
      <c r="K1206" s="14">
        <v>2.29</v>
      </c>
      <c r="L1206" s="14">
        <v>2.2799999999999998</v>
      </c>
      <c r="M1206" s="14" t="s">
        <v>66</v>
      </c>
      <c r="N1206" s="21">
        <v>2.1850000000000001</v>
      </c>
      <c r="O1206" s="14">
        <v>2.625</v>
      </c>
      <c r="P1206" s="14">
        <v>2.4</v>
      </c>
      <c r="Q1206" s="14">
        <v>2.0049999999999999</v>
      </c>
      <c r="R1206" s="24">
        <v>2.2949999999999999</v>
      </c>
      <c r="S1206" s="18">
        <v>2.5299999999999998</v>
      </c>
      <c r="T1206" s="18">
        <v>2.4700000000000002</v>
      </c>
      <c r="U1206" s="18">
        <v>2.3849999999999998</v>
      </c>
      <c r="V1206" s="18">
        <v>2.4350000000000001</v>
      </c>
      <c r="W1206" s="18">
        <v>2.395</v>
      </c>
      <c r="X1206" s="14" t="s">
        <v>66</v>
      </c>
      <c r="CM1206" s="2"/>
    </row>
    <row r="1207" spans="1:91" x14ac:dyDescent="0.2">
      <c r="A1207" s="2">
        <v>35902</v>
      </c>
      <c r="B1207" s="5">
        <f t="shared" si="126"/>
        <v>4</v>
      </c>
      <c r="C1207" s="1" t="s">
        <v>45</v>
      </c>
      <c r="D1207" s="14">
        <v>2.3650000000000002</v>
      </c>
      <c r="E1207" s="14">
        <v>2.0150000000000001</v>
      </c>
      <c r="F1207" s="21">
        <v>2.2400000000000002</v>
      </c>
      <c r="G1207" s="24">
        <v>2.3199999999999998</v>
      </c>
      <c r="H1207" s="14">
        <v>2.36</v>
      </c>
      <c r="I1207" s="14">
        <v>2.4750000000000001</v>
      </c>
      <c r="J1207" s="14">
        <v>2.4900000000000002</v>
      </c>
      <c r="K1207" s="14">
        <v>2.3050000000000002</v>
      </c>
      <c r="L1207" s="14">
        <v>2.2799999999999998</v>
      </c>
      <c r="M1207" s="14" t="s">
        <v>66</v>
      </c>
      <c r="N1207" s="21">
        <v>2.19</v>
      </c>
      <c r="O1207" s="14">
        <v>2.65</v>
      </c>
      <c r="P1207" s="14">
        <v>2.415</v>
      </c>
      <c r="Q1207" s="14">
        <v>2.0499999999999998</v>
      </c>
      <c r="R1207" s="24">
        <v>2.3050000000000002</v>
      </c>
      <c r="S1207" s="18">
        <v>2.5449999999999999</v>
      </c>
      <c r="T1207" s="18">
        <v>2.46</v>
      </c>
      <c r="U1207" s="18">
        <v>2.39</v>
      </c>
      <c r="V1207" s="18">
        <v>2.4300000000000002</v>
      </c>
      <c r="W1207" s="18">
        <v>2.41</v>
      </c>
      <c r="X1207" s="14" t="s">
        <v>66</v>
      </c>
      <c r="CM1207" s="2"/>
    </row>
    <row r="1208" spans="1:91" x14ac:dyDescent="0.2">
      <c r="A1208" s="2">
        <v>35903</v>
      </c>
      <c r="B1208" s="5">
        <f t="shared" si="126"/>
        <v>4</v>
      </c>
      <c r="C1208" s="1" t="s">
        <v>46</v>
      </c>
      <c r="D1208" s="14">
        <v>2.3650000000000002</v>
      </c>
      <c r="E1208" s="14">
        <v>1.9850000000000001</v>
      </c>
      <c r="F1208" s="21">
        <v>2.19</v>
      </c>
      <c r="G1208" s="24">
        <v>2.2149999999999999</v>
      </c>
      <c r="H1208" s="14">
        <v>2.2799999999999998</v>
      </c>
      <c r="I1208" s="14">
        <v>2.39</v>
      </c>
      <c r="J1208" s="14">
        <v>2.4249999999999998</v>
      </c>
      <c r="K1208" s="14">
        <v>2.23</v>
      </c>
      <c r="L1208" s="14">
        <v>2.17</v>
      </c>
      <c r="M1208" s="14" t="s">
        <v>66</v>
      </c>
      <c r="N1208" s="21">
        <v>2.16</v>
      </c>
      <c r="O1208" s="14">
        <v>2.57</v>
      </c>
      <c r="P1208" s="14">
        <v>2.31</v>
      </c>
      <c r="Q1208" s="14">
        <v>1.99</v>
      </c>
      <c r="R1208" s="24">
        <v>2.21</v>
      </c>
      <c r="S1208" s="18">
        <v>2.4550000000000001</v>
      </c>
      <c r="T1208" s="18">
        <v>2.37</v>
      </c>
      <c r="U1208" s="18">
        <v>2.3050000000000002</v>
      </c>
      <c r="V1208" s="18">
        <v>2.35</v>
      </c>
      <c r="W1208" s="18">
        <v>2.3149999999999999</v>
      </c>
      <c r="X1208" s="14" t="s">
        <v>66</v>
      </c>
      <c r="CM1208" s="2"/>
    </row>
    <row r="1209" spans="1:91" x14ac:dyDescent="0.2">
      <c r="A1209" s="2">
        <v>35904</v>
      </c>
      <c r="B1209" s="5">
        <f t="shared" si="126"/>
        <v>4</v>
      </c>
      <c r="C1209" s="1" t="s">
        <v>47</v>
      </c>
      <c r="D1209" s="14">
        <v>2.3650000000000002</v>
      </c>
      <c r="E1209" s="14">
        <v>1.9850000000000001</v>
      </c>
      <c r="F1209" s="21">
        <v>2.19</v>
      </c>
      <c r="G1209" s="24">
        <v>2.2149999999999999</v>
      </c>
      <c r="H1209" s="14">
        <v>2.2799999999999998</v>
      </c>
      <c r="I1209" s="14">
        <v>2.39</v>
      </c>
      <c r="J1209" s="14">
        <v>2.4249999999999998</v>
      </c>
      <c r="K1209" s="14">
        <v>2.23</v>
      </c>
      <c r="L1209" s="14">
        <v>2.17</v>
      </c>
      <c r="M1209" s="14" t="s">
        <v>66</v>
      </c>
      <c r="N1209" s="21">
        <v>2.16</v>
      </c>
      <c r="O1209" s="14">
        <v>2.57</v>
      </c>
      <c r="P1209" s="14">
        <v>2.31</v>
      </c>
      <c r="Q1209" s="14">
        <v>1.99</v>
      </c>
      <c r="R1209" s="24">
        <v>2.21</v>
      </c>
      <c r="S1209" s="18">
        <v>2.4550000000000001</v>
      </c>
      <c r="T1209" s="18">
        <v>2.37</v>
      </c>
      <c r="U1209" s="18">
        <v>2.3050000000000002</v>
      </c>
      <c r="V1209" s="18">
        <v>2.35</v>
      </c>
      <c r="W1209" s="18">
        <v>2.3149999999999999</v>
      </c>
      <c r="X1209" s="14" t="s">
        <v>66</v>
      </c>
      <c r="CM1209" s="2"/>
    </row>
    <row r="1210" spans="1:91" x14ac:dyDescent="0.2">
      <c r="A1210" s="2">
        <v>35905</v>
      </c>
      <c r="B1210" s="5">
        <f t="shared" si="126"/>
        <v>4</v>
      </c>
      <c r="C1210" s="1" t="s">
        <v>48</v>
      </c>
      <c r="D1210" s="14">
        <v>2.3650000000000002</v>
      </c>
      <c r="E1210" s="14">
        <v>1.9850000000000001</v>
      </c>
      <c r="F1210" s="21">
        <v>2.19</v>
      </c>
      <c r="G1210" s="24">
        <v>2.2149999999999999</v>
      </c>
      <c r="H1210" s="14">
        <v>2.2799999999999998</v>
      </c>
      <c r="I1210" s="14">
        <v>2.39</v>
      </c>
      <c r="J1210" s="14">
        <v>2.4249999999999998</v>
      </c>
      <c r="K1210" s="14">
        <v>2.23</v>
      </c>
      <c r="L1210" s="14">
        <v>2.17</v>
      </c>
      <c r="M1210" s="14" t="s">
        <v>66</v>
      </c>
      <c r="N1210" s="21">
        <v>2.16</v>
      </c>
      <c r="O1210" s="14">
        <v>2.57</v>
      </c>
      <c r="P1210" s="14">
        <v>2.31</v>
      </c>
      <c r="Q1210" s="14">
        <v>1.99</v>
      </c>
      <c r="R1210" s="24">
        <v>2.21</v>
      </c>
      <c r="S1210" s="18">
        <v>2.4550000000000001</v>
      </c>
      <c r="T1210" s="18">
        <v>2.37</v>
      </c>
      <c r="U1210" s="18">
        <v>2.3050000000000002</v>
      </c>
      <c r="V1210" s="18">
        <v>2.35</v>
      </c>
      <c r="W1210" s="18">
        <v>2.3149999999999999</v>
      </c>
      <c r="X1210" s="14" t="s">
        <v>66</v>
      </c>
      <c r="CM1210" s="2"/>
    </row>
    <row r="1211" spans="1:91" x14ac:dyDescent="0.2">
      <c r="A1211" s="2">
        <v>35906</v>
      </c>
      <c r="B1211" s="5">
        <f t="shared" si="126"/>
        <v>4</v>
      </c>
      <c r="C1211" s="1" t="s">
        <v>49</v>
      </c>
      <c r="D1211" s="14">
        <v>2.2799999999999998</v>
      </c>
      <c r="E1211" s="14">
        <v>1.9450000000000001</v>
      </c>
      <c r="F1211" s="21">
        <v>2.1150000000000002</v>
      </c>
      <c r="G1211" s="24">
        <v>2.1850000000000001</v>
      </c>
      <c r="H1211" s="14">
        <v>2.2599999999999998</v>
      </c>
      <c r="I1211" s="14">
        <v>2.4</v>
      </c>
      <c r="J1211" s="14">
        <v>2.375</v>
      </c>
      <c r="K1211" s="14">
        <v>2.15</v>
      </c>
      <c r="L1211" s="14">
        <v>2.145</v>
      </c>
      <c r="M1211" s="14" t="s">
        <v>66</v>
      </c>
      <c r="N1211" s="21">
        <v>2.09</v>
      </c>
      <c r="O1211" s="14">
        <v>2.5350000000000001</v>
      </c>
      <c r="P1211" s="14">
        <v>2.3149999999999999</v>
      </c>
      <c r="Q1211" s="14">
        <v>1.96</v>
      </c>
      <c r="R1211" s="24">
        <v>2.145</v>
      </c>
      <c r="S1211" s="18">
        <v>2.4449999999999998</v>
      </c>
      <c r="T1211" s="18">
        <v>2.3650000000000002</v>
      </c>
      <c r="U1211" s="18">
        <v>2.3050000000000002</v>
      </c>
      <c r="V1211" s="18">
        <v>2.31</v>
      </c>
      <c r="W1211" s="18">
        <v>2.3050000000000002</v>
      </c>
      <c r="X1211" s="14" t="s">
        <v>66</v>
      </c>
      <c r="CM1211" s="2"/>
    </row>
    <row r="1212" spans="1:91" x14ac:dyDescent="0.2">
      <c r="A1212" s="2">
        <v>35907</v>
      </c>
      <c r="B1212" s="5">
        <f t="shared" si="126"/>
        <v>4</v>
      </c>
      <c r="C1212" s="1" t="s">
        <v>50</v>
      </c>
      <c r="D1212" s="14">
        <v>2.27</v>
      </c>
      <c r="E1212" s="14">
        <v>1.9</v>
      </c>
      <c r="F1212" s="21">
        <v>2.08</v>
      </c>
      <c r="G1212" s="24">
        <v>2.19</v>
      </c>
      <c r="H1212" s="14">
        <v>2.2850000000000001</v>
      </c>
      <c r="I1212" s="14">
        <v>2.4550000000000001</v>
      </c>
      <c r="J1212" s="14">
        <v>2.395</v>
      </c>
      <c r="K1212" s="14">
        <v>2.125</v>
      </c>
      <c r="L1212" s="14">
        <v>2.12</v>
      </c>
      <c r="M1212" s="14" t="s">
        <v>66</v>
      </c>
      <c r="N1212" s="21">
        <v>2.0750000000000002</v>
      </c>
      <c r="O1212" s="14">
        <v>2.5950000000000002</v>
      </c>
      <c r="P1212" s="14">
        <v>2.3650000000000002</v>
      </c>
      <c r="Q1212" s="14">
        <v>1.96</v>
      </c>
      <c r="R1212" s="24">
        <v>2.125</v>
      </c>
      <c r="S1212" s="18">
        <v>2.4950000000000001</v>
      </c>
      <c r="T1212" s="18">
        <v>2.42</v>
      </c>
      <c r="U1212" s="18">
        <v>2.3450000000000002</v>
      </c>
      <c r="V1212" s="18">
        <v>2.3450000000000002</v>
      </c>
      <c r="W1212" s="18">
        <v>2.34</v>
      </c>
      <c r="X1212" s="14" t="s">
        <v>66</v>
      </c>
      <c r="CM1212" s="2"/>
    </row>
    <row r="1213" spans="1:91" x14ac:dyDescent="0.2">
      <c r="A1213" s="2">
        <v>35908</v>
      </c>
      <c r="B1213" s="5">
        <f t="shared" si="126"/>
        <v>4</v>
      </c>
      <c r="C1213" s="1" t="s">
        <v>51</v>
      </c>
      <c r="D1213" s="14">
        <v>2.16</v>
      </c>
      <c r="E1213" s="14">
        <v>1.84</v>
      </c>
      <c r="F1213" s="21">
        <v>2.105</v>
      </c>
      <c r="G1213" s="24">
        <v>2.2450000000000001</v>
      </c>
      <c r="H1213" s="14">
        <v>2.355</v>
      </c>
      <c r="I1213" s="14">
        <v>2.5099999999999998</v>
      </c>
      <c r="J1213" s="14">
        <v>2.44</v>
      </c>
      <c r="K1213" s="14">
        <v>2.1549999999999998</v>
      </c>
      <c r="L1213" s="14">
        <v>2.14</v>
      </c>
      <c r="M1213" s="14" t="s">
        <v>66</v>
      </c>
      <c r="N1213" s="21">
        <v>2.08</v>
      </c>
      <c r="O1213" s="14">
        <v>2.6549999999999998</v>
      </c>
      <c r="P1213" s="14">
        <v>2.44</v>
      </c>
      <c r="Q1213" s="14">
        <v>1.93</v>
      </c>
      <c r="R1213" s="24">
        <v>2.165</v>
      </c>
      <c r="S1213" s="18">
        <v>2.57</v>
      </c>
      <c r="T1213" s="18">
        <v>2.48</v>
      </c>
      <c r="U1213" s="18">
        <v>2.3849999999999998</v>
      </c>
      <c r="V1213" s="18">
        <v>2.3849999999999998</v>
      </c>
      <c r="W1213" s="18">
        <v>2.39</v>
      </c>
      <c r="X1213" s="14" t="s">
        <v>66</v>
      </c>
      <c r="CM1213" s="2"/>
    </row>
    <row r="1214" spans="1:91" x14ac:dyDescent="0.2">
      <c r="A1214" s="2">
        <v>35909</v>
      </c>
      <c r="B1214" s="5">
        <f t="shared" si="126"/>
        <v>4</v>
      </c>
      <c r="C1214" s="1" t="s">
        <v>45</v>
      </c>
      <c r="D1214" s="14">
        <v>2.0299999999999998</v>
      </c>
      <c r="E1214" s="14">
        <v>1.66</v>
      </c>
      <c r="F1214" s="21">
        <v>2.0150000000000001</v>
      </c>
      <c r="G1214" s="24">
        <v>2.1150000000000002</v>
      </c>
      <c r="H1214" s="14">
        <v>2.2149999999999999</v>
      </c>
      <c r="I1214" s="14">
        <v>2.335</v>
      </c>
      <c r="J1214" s="14">
        <v>2.34</v>
      </c>
      <c r="K1214" s="14">
        <v>2.06</v>
      </c>
      <c r="L1214" s="14">
        <v>2.0299999999999998</v>
      </c>
      <c r="M1214" s="14" t="s">
        <v>66</v>
      </c>
      <c r="N1214" s="21">
        <v>2.0350000000000001</v>
      </c>
      <c r="O1214" s="14">
        <v>2.5</v>
      </c>
      <c r="P1214" s="14">
        <v>2.2949999999999999</v>
      </c>
      <c r="Q1214" s="14">
        <v>1.7849999999999999</v>
      </c>
      <c r="R1214" s="24">
        <v>2.0699999999999998</v>
      </c>
      <c r="S1214" s="18">
        <v>2.415</v>
      </c>
      <c r="T1214" s="18">
        <v>2.3450000000000002</v>
      </c>
      <c r="U1214" s="18">
        <v>2.2450000000000001</v>
      </c>
      <c r="V1214" s="18">
        <v>2.2400000000000002</v>
      </c>
      <c r="W1214" s="18">
        <v>2.23</v>
      </c>
      <c r="X1214" s="14" t="s">
        <v>66</v>
      </c>
      <c r="CM1214" s="2"/>
    </row>
    <row r="1215" spans="1:91" x14ac:dyDescent="0.2">
      <c r="A1215" s="2">
        <v>35910</v>
      </c>
      <c r="B1215" s="5">
        <f t="shared" si="126"/>
        <v>4</v>
      </c>
      <c r="C1215" s="1" t="s">
        <v>46</v>
      </c>
      <c r="D1215" s="14">
        <v>2.0049999999999999</v>
      </c>
      <c r="E1215" s="14">
        <v>1.65</v>
      </c>
      <c r="F1215" s="21">
        <v>1.9</v>
      </c>
      <c r="G1215" s="24">
        <v>1.915</v>
      </c>
      <c r="H1215" s="14">
        <v>2.1150000000000002</v>
      </c>
      <c r="I1215" s="14">
        <v>2.3050000000000002</v>
      </c>
      <c r="J1215" s="14">
        <v>2.1850000000000001</v>
      </c>
      <c r="K1215" s="14">
        <v>1.9750000000000001</v>
      </c>
      <c r="L1215" s="14">
        <v>1.895</v>
      </c>
      <c r="M1215" s="14" t="s">
        <v>66</v>
      </c>
      <c r="N1215" s="21">
        <v>1.98</v>
      </c>
      <c r="O1215" s="14">
        <v>2.375</v>
      </c>
      <c r="P1215" s="14">
        <v>2.1850000000000001</v>
      </c>
      <c r="Q1215" s="14">
        <v>1.7350000000000001</v>
      </c>
      <c r="R1215" s="24">
        <v>1.94</v>
      </c>
      <c r="S1215" s="18">
        <v>2.3450000000000002</v>
      </c>
      <c r="T1215" s="18">
        <v>2.27</v>
      </c>
      <c r="U1215" s="18">
        <v>2.1800000000000002</v>
      </c>
      <c r="V1215" s="18">
        <v>2.16</v>
      </c>
      <c r="W1215" s="18">
        <v>2.17</v>
      </c>
      <c r="X1215" s="14" t="s">
        <v>66</v>
      </c>
      <c r="CM1215" s="2"/>
    </row>
    <row r="1216" spans="1:91" x14ac:dyDescent="0.2">
      <c r="A1216" s="2">
        <v>35911</v>
      </c>
      <c r="B1216" s="5">
        <f t="shared" si="126"/>
        <v>4</v>
      </c>
      <c r="C1216" s="1" t="s">
        <v>47</v>
      </c>
      <c r="D1216" s="14">
        <v>2.0049999999999999</v>
      </c>
      <c r="E1216" s="14">
        <v>1.65</v>
      </c>
      <c r="F1216" s="21">
        <v>1.9</v>
      </c>
      <c r="G1216" s="24">
        <v>1.915</v>
      </c>
      <c r="H1216" s="14">
        <v>2.1150000000000002</v>
      </c>
      <c r="I1216" s="14">
        <v>2.3050000000000002</v>
      </c>
      <c r="J1216" s="14">
        <v>2.1850000000000001</v>
      </c>
      <c r="K1216" s="14">
        <v>1.9750000000000001</v>
      </c>
      <c r="L1216" s="14">
        <v>1.895</v>
      </c>
      <c r="M1216" s="14" t="s">
        <v>66</v>
      </c>
      <c r="N1216" s="21">
        <v>1.98</v>
      </c>
      <c r="O1216" s="14">
        <v>2.375</v>
      </c>
      <c r="P1216" s="14">
        <v>2.1850000000000001</v>
      </c>
      <c r="Q1216" s="14">
        <v>1.7350000000000001</v>
      </c>
      <c r="R1216" s="24">
        <v>1.94</v>
      </c>
      <c r="S1216" s="18">
        <v>2.3450000000000002</v>
      </c>
      <c r="T1216" s="18">
        <v>2.27</v>
      </c>
      <c r="U1216" s="18">
        <v>2.1800000000000002</v>
      </c>
      <c r="V1216" s="18">
        <v>2.16</v>
      </c>
      <c r="W1216" s="18">
        <v>2.17</v>
      </c>
      <c r="X1216" s="14" t="s">
        <v>66</v>
      </c>
      <c r="CM1216" s="2"/>
    </row>
    <row r="1217" spans="1:91" x14ac:dyDescent="0.2">
      <c r="A1217" s="2">
        <v>35912</v>
      </c>
      <c r="B1217" s="5">
        <f t="shared" si="126"/>
        <v>4</v>
      </c>
      <c r="C1217" s="1" t="s">
        <v>48</v>
      </c>
      <c r="D1217" s="14">
        <v>2.0049999999999999</v>
      </c>
      <c r="E1217" s="14" t="s">
        <v>66</v>
      </c>
      <c r="F1217" s="21" t="s">
        <v>66</v>
      </c>
      <c r="G1217" s="24" t="s">
        <v>10</v>
      </c>
      <c r="H1217" s="14">
        <v>2.1150000000000002</v>
      </c>
      <c r="I1217" s="14" t="s">
        <v>66</v>
      </c>
      <c r="J1217" s="14" t="s">
        <v>66</v>
      </c>
      <c r="K1217" s="14" t="s">
        <v>66</v>
      </c>
      <c r="L1217" s="14" t="s">
        <v>66</v>
      </c>
      <c r="M1217" s="14" t="s">
        <v>66</v>
      </c>
      <c r="N1217" s="21" t="s">
        <v>66</v>
      </c>
      <c r="O1217" s="14">
        <v>2.375</v>
      </c>
      <c r="P1217" s="14" t="s">
        <v>66</v>
      </c>
      <c r="Q1217" s="14" t="s">
        <v>66</v>
      </c>
      <c r="R1217" s="24" t="s">
        <v>66</v>
      </c>
      <c r="S1217" s="18">
        <v>2.3450000000000002</v>
      </c>
      <c r="T1217" s="18" t="s">
        <v>66</v>
      </c>
      <c r="U1217" s="18" t="s">
        <v>66</v>
      </c>
      <c r="V1217" s="18" t="s">
        <v>66</v>
      </c>
      <c r="W1217" s="18" t="s">
        <v>66</v>
      </c>
      <c r="X1217" s="14" t="s">
        <v>66</v>
      </c>
      <c r="CM1217" s="2"/>
    </row>
    <row r="1218" spans="1:91" x14ac:dyDescent="0.2">
      <c r="A1218" s="2">
        <v>35913</v>
      </c>
      <c r="B1218" s="5">
        <f t="shared" si="126"/>
        <v>4</v>
      </c>
      <c r="C1218" s="1" t="s">
        <v>49</v>
      </c>
      <c r="D1218" s="14">
        <v>2.0499999999999998</v>
      </c>
      <c r="E1218" s="14" t="s">
        <v>66</v>
      </c>
      <c r="F1218" s="21" t="s">
        <v>66</v>
      </c>
      <c r="G1218" s="24" t="s">
        <v>10</v>
      </c>
      <c r="H1218" s="14">
        <v>2.09</v>
      </c>
      <c r="I1218" s="14" t="s">
        <v>66</v>
      </c>
      <c r="J1218" s="14" t="s">
        <v>66</v>
      </c>
      <c r="K1218" s="14" t="s">
        <v>66</v>
      </c>
      <c r="L1218" s="14" t="s">
        <v>66</v>
      </c>
      <c r="M1218" s="14" t="s">
        <v>66</v>
      </c>
      <c r="N1218" s="21" t="s">
        <v>66</v>
      </c>
      <c r="O1218" s="14">
        <v>2.35</v>
      </c>
      <c r="P1218" s="14" t="s">
        <v>66</v>
      </c>
      <c r="Q1218" s="14" t="s">
        <v>66</v>
      </c>
      <c r="R1218" s="24" t="s">
        <v>66</v>
      </c>
      <c r="S1218" s="18">
        <v>2.335</v>
      </c>
      <c r="T1218" s="18" t="s">
        <v>66</v>
      </c>
      <c r="U1218" s="18" t="s">
        <v>66</v>
      </c>
      <c r="V1218" s="18" t="s">
        <v>66</v>
      </c>
      <c r="W1218" s="18" t="s">
        <v>66</v>
      </c>
      <c r="X1218" s="14" t="s">
        <v>66</v>
      </c>
      <c r="CM1218" s="2"/>
    </row>
    <row r="1219" spans="1:91" x14ac:dyDescent="0.2">
      <c r="A1219" s="2">
        <v>35914</v>
      </c>
      <c r="B1219" s="5">
        <f t="shared" ref="B1219:B1282" si="127">IF(A1219&lt;&gt;"",MONTH(A1219),0)</f>
        <v>4</v>
      </c>
      <c r="C1219" s="1" t="s">
        <v>50</v>
      </c>
      <c r="D1219" s="14">
        <v>2.04</v>
      </c>
      <c r="E1219" s="14">
        <v>1.65</v>
      </c>
      <c r="F1219" s="21">
        <v>1.87</v>
      </c>
      <c r="G1219" s="24">
        <v>1.96</v>
      </c>
      <c r="H1219" s="14">
        <v>2.0699999999999998</v>
      </c>
      <c r="I1219" s="14">
        <v>2.2650000000000001</v>
      </c>
      <c r="J1219" s="14">
        <v>2.145</v>
      </c>
      <c r="K1219" s="14">
        <v>1.93</v>
      </c>
      <c r="L1219" s="14">
        <v>1.84</v>
      </c>
      <c r="M1219" s="14" t="s">
        <v>66</v>
      </c>
      <c r="N1219" s="21">
        <v>1.93</v>
      </c>
      <c r="O1219" s="14">
        <v>2.36</v>
      </c>
      <c r="P1219" s="14">
        <v>2.16</v>
      </c>
      <c r="Q1219" s="14">
        <v>1.7350000000000001</v>
      </c>
      <c r="R1219" s="24">
        <v>1.92</v>
      </c>
      <c r="S1219" s="18">
        <v>2.335</v>
      </c>
      <c r="T1219" s="18">
        <v>2.2149999999999999</v>
      </c>
      <c r="U1219" s="18">
        <v>2.16</v>
      </c>
      <c r="V1219" s="18">
        <v>2.15</v>
      </c>
      <c r="W1219" s="18">
        <v>2.15</v>
      </c>
      <c r="X1219" s="14" t="s">
        <v>66</v>
      </c>
      <c r="CM1219" s="2"/>
    </row>
    <row r="1220" spans="1:91" x14ac:dyDescent="0.2">
      <c r="A1220" s="2">
        <v>35915</v>
      </c>
      <c r="B1220" s="5">
        <f t="shared" si="127"/>
        <v>4</v>
      </c>
      <c r="C1220" s="1" t="s">
        <v>51</v>
      </c>
      <c r="D1220" s="14">
        <v>2.0699999999999998</v>
      </c>
      <c r="E1220" s="14">
        <v>1.665</v>
      </c>
      <c r="F1220" s="21">
        <v>1.88</v>
      </c>
      <c r="G1220" s="24">
        <v>2.0049999999999999</v>
      </c>
      <c r="H1220" s="14">
        <v>2.09</v>
      </c>
      <c r="I1220" s="14">
        <v>2.29</v>
      </c>
      <c r="J1220" s="14">
        <v>2.1549999999999998</v>
      </c>
      <c r="K1220" s="14">
        <v>1.9550000000000001</v>
      </c>
      <c r="L1220" s="14">
        <v>1.91</v>
      </c>
      <c r="M1220" s="14" t="s">
        <v>66</v>
      </c>
      <c r="N1220" s="21">
        <v>1.93</v>
      </c>
      <c r="O1220" s="14">
        <v>2.39</v>
      </c>
      <c r="P1220" s="14">
        <v>2.17</v>
      </c>
      <c r="Q1220" s="14">
        <v>1.75</v>
      </c>
      <c r="R1220" s="24">
        <v>1.92</v>
      </c>
      <c r="S1220" s="18">
        <v>2.37</v>
      </c>
      <c r="T1220" s="18">
        <v>2.2349999999999999</v>
      </c>
      <c r="U1220" s="18">
        <v>2.17</v>
      </c>
      <c r="V1220" s="18">
        <v>2.15</v>
      </c>
      <c r="W1220" s="18">
        <v>2.16</v>
      </c>
      <c r="X1220" s="14" t="s">
        <v>66</v>
      </c>
      <c r="CM1220" s="2"/>
    </row>
    <row r="1221" spans="1:91" x14ac:dyDescent="0.2">
      <c r="A1221" s="2">
        <v>35916</v>
      </c>
      <c r="B1221" s="5">
        <f t="shared" si="127"/>
        <v>5</v>
      </c>
      <c r="C1221" s="1" t="s">
        <v>45</v>
      </c>
      <c r="D1221" s="14">
        <v>2.0249999999999999</v>
      </c>
      <c r="E1221" s="14">
        <v>1.65</v>
      </c>
      <c r="F1221" s="21">
        <v>1.9350000000000001</v>
      </c>
      <c r="G1221" s="24">
        <v>1.92</v>
      </c>
      <c r="H1221" s="14">
        <v>2.0099999999999998</v>
      </c>
      <c r="I1221" s="14">
        <v>2.1749999999999998</v>
      </c>
      <c r="J1221" s="14">
        <v>1.9750000000000001</v>
      </c>
      <c r="K1221" s="14">
        <v>1.94</v>
      </c>
      <c r="L1221" s="14">
        <v>1.94</v>
      </c>
      <c r="M1221" s="14">
        <v>2.4500000000000002</v>
      </c>
      <c r="N1221" s="21">
        <v>2.02</v>
      </c>
      <c r="O1221" s="14">
        <v>2.2250000000000001</v>
      </c>
      <c r="P1221" s="14">
        <v>2.09</v>
      </c>
      <c r="Q1221" s="14">
        <v>1.65</v>
      </c>
      <c r="R1221" s="24">
        <v>1.9450000000000001</v>
      </c>
      <c r="S1221" s="18">
        <v>2.33</v>
      </c>
      <c r="T1221" s="18">
        <v>2.1549999999999998</v>
      </c>
      <c r="U1221" s="18">
        <v>2.12</v>
      </c>
      <c r="V1221" s="18">
        <v>2.1349999999999998</v>
      </c>
      <c r="W1221" s="18">
        <v>2.12</v>
      </c>
      <c r="X1221" s="14" t="s">
        <v>66</v>
      </c>
      <c r="CM1221" s="2"/>
    </row>
    <row r="1222" spans="1:91" x14ac:dyDescent="0.2">
      <c r="A1222" s="2">
        <v>35917</v>
      </c>
      <c r="B1222" s="5">
        <f t="shared" si="127"/>
        <v>5</v>
      </c>
      <c r="C1222" s="1" t="s">
        <v>46</v>
      </c>
      <c r="D1222" s="14">
        <v>1.97</v>
      </c>
      <c r="E1222" s="14">
        <v>1.5549999999999999</v>
      </c>
      <c r="F1222" s="21">
        <v>1.84</v>
      </c>
      <c r="G1222" s="24">
        <v>1.83</v>
      </c>
      <c r="H1222" s="14">
        <v>1.895</v>
      </c>
      <c r="I1222" s="14">
        <v>2.1150000000000002</v>
      </c>
      <c r="J1222" s="14">
        <v>1.855</v>
      </c>
      <c r="K1222" s="14">
        <v>1.8</v>
      </c>
      <c r="L1222" s="14">
        <v>1.6850000000000001</v>
      </c>
      <c r="M1222" s="14">
        <v>2.15</v>
      </c>
      <c r="N1222" s="21">
        <v>2.02</v>
      </c>
      <c r="O1222" s="14">
        <v>2.1349999999999998</v>
      </c>
      <c r="P1222" s="14">
        <v>1.99</v>
      </c>
      <c r="Q1222" s="14">
        <v>1.56</v>
      </c>
      <c r="R1222" s="24">
        <v>1.875</v>
      </c>
      <c r="S1222" s="18">
        <v>2.2450000000000001</v>
      </c>
      <c r="T1222" s="18">
        <v>2.105</v>
      </c>
      <c r="U1222" s="18">
        <v>2.0499999999999998</v>
      </c>
      <c r="V1222" s="18">
        <v>2.0550000000000002</v>
      </c>
      <c r="W1222" s="18">
        <v>2.0550000000000002</v>
      </c>
      <c r="X1222" s="14" t="s">
        <v>66</v>
      </c>
      <c r="CM1222" s="2"/>
    </row>
    <row r="1223" spans="1:91" x14ac:dyDescent="0.2">
      <c r="A1223" s="2">
        <v>35918</v>
      </c>
      <c r="B1223" s="5">
        <f t="shared" si="127"/>
        <v>5</v>
      </c>
      <c r="C1223" s="1" t="s">
        <v>47</v>
      </c>
      <c r="D1223" s="14">
        <v>1.97</v>
      </c>
      <c r="E1223" s="14">
        <v>1.5549999999999999</v>
      </c>
      <c r="F1223" s="21">
        <v>1.84</v>
      </c>
      <c r="G1223" s="24">
        <v>1.83</v>
      </c>
      <c r="H1223" s="14">
        <v>1.895</v>
      </c>
      <c r="I1223" s="14">
        <v>2.1150000000000002</v>
      </c>
      <c r="J1223" s="14">
        <v>1.855</v>
      </c>
      <c r="K1223" s="14">
        <v>1.8</v>
      </c>
      <c r="L1223" s="14">
        <v>1.6850000000000001</v>
      </c>
      <c r="M1223" s="14">
        <v>2.15</v>
      </c>
      <c r="N1223" s="21">
        <v>2.02</v>
      </c>
      <c r="O1223" s="14">
        <v>2.1349999999999998</v>
      </c>
      <c r="P1223" s="14">
        <v>1.99</v>
      </c>
      <c r="Q1223" s="14">
        <v>1.56</v>
      </c>
      <c r="R1223" s="24">
        <v>1.875</v>
      </c>
      <c r="S1223" s="18">
        <v>2.2450000000000001</v>
      </c>
      <c r="T1223" s="18">
        <v>2.105</v>
      </c>
      <c r="U1223" s="18">
        <v>2.0499999999999998</v>
      </c>
      <c r="V1223" s="18">
        <v>2.0550000000000002</v>
      </c>
      <c r="W1223" s="18">
        <v>2.0550000000000002</v>
      </c>
      <c r="X1223" s="14" t="s">
        <v>66</v>
      </c>
      <c r="CM1223" s="2"/>
    </row>
    <row r="1224" spans="1:91" x14ac:dyDescent="0.2">
      <c r="A1224" s="2">
        <v>35919</v>
      </c>
      <c r="B1224" s="5">
        <f t="shared" si="127"/>
        <v>5</v>
      </c>
      <c r="C1224" s="1" t="s">
        <v>48</v>
      </c>
      <c r="D1224" s="14">
        <v>1.97</v>
      </c>
      <c r="E1224" s="14">
        <v>1.5549999999999999</v>
      </c>
      <c r="F1224" s="21">
        <v>1.84</v>
      </c>
      <c r="G1224" s="24">
        <v>1.83</v>
      </c>
      <c r="H1224" s="14">
        <v>1.895</v>
      </c>
      <c r="I1224" s="14">
        <v>2.1150000000000002</v>
      </c>
      <c r="J1224" s="14">
        <v>1.855</v>
      </c>
      <c r="K1224" s="14">
        <v>1.8</v>
      </c>
      <c r="L1224" s="14">
        <v>1.6850000000000001</v>
      </c>
      <c r="M1224" s="14">
        <v>2.15</v>
      </c>
      <c r="N1224" s="21">
        <v>2.02</v>
      </c>
      <c r="O1224" s="14">
        <v>2.1349999999999998</v>
      </c>
      <c r="P1224" s="14">
        <v>1.99</v>
      </c>
      <c r="Q1224" s="14">
        <v>1.56</v>
      </c>
      <c r="R1224" s="24">
        <v>1.875</v>
      </c>
      <c r="S1224" s="18">
        <v>2.2450000000000001</v>
      </c>
      <c r="T1224" s="18">
        <v>2.105</v>
      </c>
      <c r="U1224" s="18">
        <v>2.0499999999999998</v>
      </c>
      <c r="V1224" s="18">
        <v>2.0550000000000002</v>
      </c>
      <c r="W1224" s="18">
        <v>2.0550000000000002</v>
      </c>
      <c r="X1224" s="14" t="s">
        <v>66</v>
      </c>
      <c r="CM1224" s="2"/>
    </row>
    <row r="1225" spans="1:91" x14ac:dyDescent="0.2">
      <c r="A1225" s="2">
        <v>35920</v>
      </c>
      <c r="B1225" s="5">
        <f t="shared" si="127"/>
        <v>5</v>
      </c>
      <c r="C1225" s="1" t="s">
        <v>49</v>
      </c>
      <c r="D1225" s="14">
        <v>1.915</v>
      </c>
      <c r="E1225" s="14">
        <v>1.4450000000000001</v>
      </c>
      <c r="F1225" s="21">
        <v>1.75</v>
      </c>
      <c r="G1225" s="24">
        <v>1.835</v>
      </c>
      <c r="H1225" s="14">
        <v>1.895</v>
      </c>
      <c r="I1225" s="14">
        <v>2.0550000000000002</v>
      </c>
      <c r="J1225" s="14">
        <v>1.72</v>
      </c>
      <c r="K1225" s="14">
        <v>1.7549999999999999</v>
      </c>
      <c r="L1225" s="14">
        <v>1.64</v>
      </c>
      <c r="M1225" s="14">
        <v>2.085</v>
      </c>
      <c r="N1225" s="21">
        <v>1.78</v>
      </c>
      <c r="O1225" s="14">
        <v>2.1</v>
      </c>
      <c r="P1225" s="14">
        <v>1.9650000000000001</v>
      </c>
      <c r="Q1225" s="14">
        <v>1.51</v>
      </c>
      <c r="R1225" s="24">
        <v>1.74</v>
      </c>
      <c r="S1225" s="18">
        <v>2.2349999999999999</v>
      </c>
      <c r="T1225" s="18">
        <v>2.0299999999999998</v>
      </c>
      <c r="U1225" s="18">
        <v>2.02</v>
      </c>
      <c r="V1225" s="18">
        <v>2.04</v>
      </c>
      <c r="W1225" s="18">
        <v>2.0150000000000001</v>
      </c>
      <c r="X1225" s="14" t="s">
        <v>66</v>
      </c>
      <c r="CM1225" s="2"/>
    </row>
    <row r="1226" spans="1:91" x14ac:dyDescent="0.2">
      <c r="A1226" s="2">
        <v>35921</v>
      </c>
      <c r="B1226" s="5">
        <f t="shared" si="127"/>
        <v>5</v>
      </c>
      <c r="C1226" s="1" t="s">
        <v>50</v>
      </c>
      <c r="D1226" s="14">
        <v>2.125</v>
      </c>
      <c r="E1226" s="14">
        <v>1.635</v>
      </c>
      <c r="F1226" s="21">
        <v>1.83</v>
      </c>
      <c r="G1226" s="24">
        <v>1.93</v>
      </c>
      <c r="H1226" s="14">
        <v>2.02</v>
      </c>
      <c r="I1226" s="14">
        <v>2.1749999999999998</v>
      </c>
      <c r="J1226" s="14">
        <v>1.875</v>
      </c>
      <c r="K1226" s="14">
        <v>1.835</v>
      </c>
      <c r="L1226" s="14">
        <v>1.7649999999999999</v>
      </c>
      <c r="M1226" s="14">
        <v>2.2450000000000001</v>
      </c>
      <c r="N1226" s="21">
        <v>1.835</v>
      </c>
      <c r="O1226" s="14">
        <v>2.19</v>
      </c>
      <c r="P1226" s="14">
        <v>2.11</v>
      </c>
      <c r="Q1226" s="14">
        <v>1.665</v>
      </c>
      <c r="R1226" s="24">
        <v>1.845</v>
      </c>
      <c r="S1226" s="18">
        <v>2.31</v>
      </c>
      <c r="T1226" s="18">
        <v>2.17</v>
      </c>
      <c r="U1226" s="18">
        <v>2.1150000000000002</v>
      </c>
      <c r="V1226" s="18">
        <v>2.125</v>
      </c>
      <c r="W1226" s="18">
        <v>2.1150000000000002</v>
      </c>
      <c r="X1226" s="14" t="s">
        <v>66</v>
      </c>
      <c r="CM1226" s="2"/>
    </row>
    <row r="1227" spans="1:91" x14ac:dyDescent="0.2">
      <c r="A1227" s="2">
        <v>35922</v>
      </c>
      <c r="B1227" s="5">
        <f t="shared" si="127"/>
        <v>5</v>
      </c>
      <c r="C1227" s="1" t="s">
        <v>51</v>
      </c>
      <c r="D1227" s="14">
        <v>1.95</v>
      </c>
      <c r="E1227" s="14">
        <v>1.5649999999999999</v>
      </c>
      <c r="F1227" s="21">
        <v>1.8</v>
      </c>
      <c r="G1227" s="24">
        <v>1.87</v>
      </c>
      <c r="H1227" s="14">
        <v>1.93</v>
      </c>
      <c r="I1227" s="14">
        <v>2.1150000000000002</v>
      </c>
      <c r="J1227" s="14">
        <v>1.81</v>
      </c>
      <c r="K1227" s="14">
        <v>1.8</v>
      </c>
      <c r="L1227" s="14">
        <v>1.7</v>
      </c>
      <c r="M1227" s="14">
        <v>2.21</v>
      </c>
      <c r="N1227" s="21">
        <v>1.7849999999999999</v>
      </c>
      <c r="O1227" s="14">
        <v>2.14</v>
      </c>
      <c r="P1227" s="14">
        <v>2.0449999999999999</v>
      </c>
      <c r="Q1227" s="14">
        <v>1.5</v>
      </c>
      <c r="R1227" s="24">
        <v>1.8149999999999999</v>
      </c>
      <c r="S1227" s="18">
        <v>2.2349999999999999</v>
      </c>
      <c r="T1227" s="18">
        <v>2.12</v>
      </c>
      <c r="U1227" s="18">
        <v>2.04</v>
      </c>
      <c r="V1227" s="18">
        <v>2.06</v>
      </c>
      <c r="W1227" s="18">
        <v>2.0350000000000001</v>
      </c>
      <c r="X1227" s="14" t="s">
        <v>66</v>
      </c>
      <c r="CM1227" s="2"/>
    </row>
    <row r="1228" spans="1:91" x14ac:dyDescent="0.2">
      <c r="A1228" s="2">
        <v>35923</v>
      </c>
      <c r="B1228" s="5">
        <f t="shared" si="127"/>
        <v>5</v>
      </c>
      <c r="C1228" s="1" t="s">
        <v>45</v>
      </c>
      <c r="D1228" s="14">
        <v>1.87</v>
      </c>
      <c r="E1228" s="14">
        <v>1.5149999999999999</v>
      </c>
      <c r="F1228" s="21">
        <v>1.86</v>
      </c>
      <c r="G1228" s="24">
        <v>1.925</v>
      </c>
      <c r="H1228" s="14">
        <v>1.9950000000000001</v>
      </c>
      <c r="I1228" s="14">
        <v>2.15</v>
      </c>
      <c r="J1228" s="14">
        <v>1.8</v>
      </c>
      <c r="K1228" s="14">
        <v>1.895</v>
      </c>
      <c r="L1228" s="14">
        <v>1.68</v>
      </c>
      <c r="M1228" s="14">
        <v>2.25</v>
      </c>
      <c r="N1228" s="21">
        <v>1.865</v>
      </c>
      <c r="O1228" s="14">
        <v>2.1850000000000001</v>
      </c>
      <c r="P1228" s="14">
        <v>2.1</v>
      </c>
      <c r="Q1228" s="14">
        <v>1.48</v>
      </c>
      <c r="R1228" s="24">
        <v>1.9</v>
      </c>
      <c r="S1228" s="18">
        <v>2.2599999999999998</v>
      </c>
      <c r="T1228" s="18">
        <v>2.165</v>
      </c>
      <c r="U1228" s="18">
        <v>2.085</v>
      </c>
      <c r="V1228" s="18">
        <v>2.1349999999999998</v>
      </c>
      <c r="W1228" s="18">
        <v>2.09</v>
      </c>
      <c r="X1228" s="14" t="s">
        <v>66</v>
      </c>
      <c r="CM1228" s="2"/>
    </row>
    <row r="1229" spans="1:91" x14ac:dyDescent="0.2">
      <c r="A1229" s="2">
        <v>35924</v>
      </c>
      <c r="B1229" s="5">
        <f t="shared" si="127"/>
        <v>5</v>
      </c>
      <c r="C1229" s="1" t="s">
        <v>46</v>
      </c>
      <c r="D1229" s="14">
        <v>1.85</v>
      </c>
      <c r="E1229" s="14">
        <v>1.4450000000000001</v>
      </c>
      <c r="F1229" s="21">
        <v>1.83</v>
      </c>
      <c r="G1229" s="24">
        <v>1.875</v>
      </c>
      <c r="H1229" s="14">
        <v>1.9550000000000001</v>
      </c>
      <c r="I1229" s="14">
        <v>2.11</v>
      </c>
      <c r="J1229" s="14">
        <v>1.6950000000000001</v>
      </c>
      <c r="K1229" s="14">
        <v>1.83</v>
      </c>
      <c r="L1229" s="14">
        <v>1.63</v>
      </c>
      <c r="M1229" s="14">
        <v>2.16</v>
      </c>
      <c r="N1229" s="21">
        <v>1.825</v>
      </c>
      <c r="O1229" s="14">
        <v>2.09</v>
      </c>
      <c r="P1229" s="14">
        <v>2.0350000000000001</v>
      </c>
      <c r="Q1229" s="14">
        <v>1.4550000000000001</v>
      </c>
      <c r="R1229" s="24">
        <v>1.8149999999999999</v>
      </c>
      <c r="S1229" s="18">
        <v>2.25</v>
      </c>
      <c r="T1229" s="18">
        <v>2.09</v>
      </c>
      <c r="U1229" s="18">
        <v>2.0699999999999998</v>
      </c>
      <c r="V1229" s="18">
        <v>2.09</v>
      </c>
      <c r="W1229" s="18">
        <v>2.06</v>
      </c>
      <c r="X1229" s="14" t="s">
        <v>66</v>
      </c>
      <c r="CM1229" s="2"/>
    </row>
    <row r="1230" spans="1:91" x14ac:dyDescent="0.2">
      <c r="A1230" s="2">
        <v>35925</v>
      </c>
      <c r="B1230" s="5">
        <f t="shared" si="127"/>
        <v>5</v>
      </c>
      <c r="C1230" s="1" t="s">
        <v>47</v>
      </c>
      <c r="D1230" s="14">
        <v>1.85</v>
      </c>
      <c r="E1230" s="14">
        <v>1.4450000000000001</v>
      </c>
      <c r="F1230" s="21">
        <v>1.83</v>
      </c>
      <c r="G1230" s="24">
        <v>1.875</v>
      </c>
      <c r="H1230" s="14">
        <v>1.9550000000000001</v>
      </c>
      <c r="I1230" s="14">
        <v>2.11</v>
      </c>
      <c r="J1230" s="14">
        <v>1.6950000000000001</v>
      </c>
      <c r="K1230" s="14">
        <v>1.83</v>
      </c>
      <c r="L1230" s="14">
        <v>1.63</v>
      </c>
      <c r="M1230" s="14">
        <v>2.16</v>
      </c>
      <c r="N1230" s="21">
        <v>1.825</v>
      </c>
      <c r="O1230" s="14">
        <v>2.09</v>
      </c>
      <c r="P1230" s="14">
        <v>2.0350000000000001</v>
      </c>
      <c r="Q1230" s="14">
        <v>1.4550000000000001</v>
      </c>
      <c r="R1230" s="24">
        <v>1.8149999999999999</v>
      </c>
      <c r="S1230" s="18">
        <v>2.25</v>
      </c>
      <c r="T1230" s="18">
        <v>2.09</v>
      </c>
      <c r="U1230" s="18">
        <v>2.0699999999999998</v>
      </c>
      <c r="V1230" s="18">
        <v>2.09</v>
      </c>
      <c r="W1230" s="18">
        <v>2.06</v>
      </c>
      <c r="X1230" s="14" t="s">
        <v>66</v>
      </c>
      <c r="CM1230" s="2"/>
    </row>
    <row r="1231" spans="1:91" x14ac:dyDescent="0.2">
      <c r="A1231" s="2">
        <v>35926</v>
      </c>
      <c r="B1231" s="5">
        <f t="shared" si="127"/>
        <v>5</v>
      </c>
      <c r="C1231" s="1" t="s">
        <v>48</v>
      </c>
      <c r="D1231" s="14">
        <v>1.85</v>
      </c>
      <c r="E1231" s="14">
        <v>1.4450000000000001</v>
      </c>
      <c r="F1231" s="21">
        <v>1.83</v>
      </c>
      <c r="G1231" s="24">
        <v>1.875</v>
      </c>
      <c r="H1231" s="14">
        <v>1.9550000000000001</v>
      </c>
      <c r="I1231" s="14">
        <v>2.11</v>
      </c>
      <c r="J1231" s="14">
        <v>1.6950000000000001</v>
      </c>
      <c r="K1231" s="14">
        <v>1.83</v>
      </c>
      <c r="L1231" s="14">
        <v>1.63</v>
      </c>
      <c r="M1231" s="14">
        <v>2.16</v>
      </c>
      <c r="N1231" s="21">
        <v>1.825</v>
      </c>
      <c r="O1231" s="14">
        <v>2.09</v>
      </c>
      <c r="P1231" s="14">
        <v>2.0350000000000001</v>
      </c>
      <c r="Q1231" s="14">
        <v>1.4550000000000001</v>
      </c>
      <c r="R1231" s="24">
        <v>1.8149999999999999</v>
      </c>
      <c r="S1231" s="18">
        <v>2.25</v>
      </c>
      <c r="T1231" s="18">
        <v>2.09</v>
      </c>
      <c r="U1231" s="18">
        <v>2.0699999999999998</v>
      </c>
      <c r="V1231" s="18">
        <v>2.09</v>
      </c>
      <c r="W1231" s="18">
        <v>2.06</v>
      </c>
      <c r="X1231" s="14" t="s">
        <v>66</v>
      </c>
      <c r="CM1231" s="2"/>
    </row>
    <row r="1232" spans="1:91" x14ac:dyDescent="0.2">
      <c r="A1232" s="2">
        <v>35927</v>
      </c>
      <c r="B1232" s="5">
        <f t="shared" si="127"/>
        <v>5</v>
      </c>
      <c r="C1232" s="1" t="s">
        <v>49</v>
      </c>
      <c r="D1232" s="14">
        <v>1.615</v>
      </c>
      <c r="E1232" s="14">
        <v>1.42</v>
      </c>
      <c r="F1232" s="21">
        <v>1.855</v>
      </c>
      <c r="G1232" s="24">
        <v>1.96</v>
      </c>
      <c r="H1232" s="14">
        <v>2.0099999999999998</v>
      </c>
      <c r="I1232" s="14">
        <v>2.1749999999999998</v>
      </c>
      <c r="J1232" s="14">
        <v>1.74</v>
      </c>
      <c r="K1232" s="14">
        <v>1.88</v>
      </c>
      <c r="L1232" s="14">
        <v>1.675</v>
      </c>
      <c r="M1232" s="14">
        <v>2.25</v>
      </c>
      <c r="N1232" s="21">
        <v>1.875</v>
      </c>
      <c r="O1232" s="14">
        <v>2.1749999999999998</v>
      </c>
      <c r="P1232" s="14">
        <v>2.1</v>
      </c>
      <c r="Q1232" s="14">
        <v>1.405</v>
      </c>
      <c r="R1232" s="24">
        <v>1.885</v>
      </c>
      <c r="S1232" s="18">
        <v>2.3199999999999998</v>
      </c>
      <c r="T1232" s="18">
        <v>2.17</v>
      </c>
      <c r="U1232" s="18">
        <v>2.1150000000000002</v>
      </c>
      <c r="V1232" s="18">
        <v>2.125</v>
      </c>
      <c r="W1232" s="18">
        <v>2.11</v>
      </c>
      <c r="X1232" s="14" t="s">
        <v>66</v>
      </c>
      <c r="CM1232" s="2"/>
    </row>
    <row r="1233" spans="1:91" x14ac:dyDescent="0.2">
      <c r="A1233" s="2">
        <v>35928</v>
      </c>
      <c r="B1233" s="5">
        <f t="shared" si="127"/>
        <v>5</v>
      </c>
      <c r="C1233" s="1" t="s">
        <v>50</v>
      </c>
      <c r="D1233" s="14">
        <v>1.31</v>
      </c>
      <c r="E1233" s="14">
        <v>1.375</v>
      </c>
      <c r="F1233" s="21">
        <v>1.915</v>
      </c>
      <c r="G1233" s="24">
        <v>2</v>
      </c>
      <c r="H1233" s="14">
        <v>2.0649999999999999</v>
      </c>
      <c r="I1233" s="14">
        <v>2.23</v>
      </c>
      <c r="J1233" s="14">
        <v>1.7749999999999999</v>
      </c>
      <c r="K1233" s="14">
        <v>1.9350000000000001</v>
      </c>
      <c r="L1233" s="14">
        <v>1.72</v>
      </c>
      <c r="M1233" s="14">
        <v>2.415</v>
      </c>
      <c r="N1233" s="21">
        <v>1.92</v>
      </c>
      <c r="O1233" s="14">
        <v>2.3199999999999998</v>
      </c>
      <c r="P1233" s="14">
        <v>2.145</v>
      </c>
      <c r="Q1233" s="14">
        <v>1.32</v>
      </c>
      <c r="R1233" s="24">
        <v>1.95</v>
      </c>
      <c r="S1233" s="18">
        <v>2.3450000000000002</v>
      </c>
      <c r="T1233" s="18">
        <v>2.2250000000000001</v>
      </c>
      <c r="U1233" s="18">
        <v>2.14</v>
      </c>
      <c r="V1233" s="18">
        <v>2.145</v>
      </c>
      <c r="W1233" s="18">
        <v>2.1349999999999998</v>
      </c>
      <c r="X1233" s="14" t="s">
        <v>66</v>
      </c>
      <c r="CM1233" s="2"/>
    </row>
    <row r="1234" spans="1:91" x14ac:dyDescent="0.2">
      <c r="A1234" s="2">
        <v>35929</v>
      </c>
      <c r="B1234" s="5">
        <f t="shared" si="127"/>
        <v>5</v>
      </c>
      <c r="C1234" s="1" t="s">
        <v>51</v>
      </c>
      <c r="D1234" s="14">
        <v>1.78</v>
      </c>
      <c r="E1234" s="14">
        <v>1.42</v>
      </c>
      <c r="F1234" s="21">
        <v>1.96</v>
      </c>
      <c r="G1234" s="24">
        <v>2.0299999999999998</v>
      </c>
      <c r="H1234" s="14">
        <v>2.09</v>
      </c>
      <c r="I1234" s="14">
        <v>2.2349999999999999</v>
      </c>
      <c r="J1234" s="14">
        <v>1.83</v>
      </c>
      <c r="K1234" s="14">
        <v>1.9750000000000001</v>
      </c>
      <c r="L1234" s="14">
        <v>1.77</v>
      </c>
      <c r="M1234" s="14">
        <v>2.5049999999999999</v>
      </c>
      <c r="N1234" s="21">
        <v>1.9650000000000001</v>
      </c>
      <c r="O1234" s="14">
        <v>2.38</v>
      </c>
      <c r="P1234" s="14">
        <v>2.15</v>
      </c>
      <c r="Q1234" s="14">
        <v>1.405</v>
      </c>
      <c r="R1234" s="24">
        <v>1.9850000000000001</v>
      </c>
      <c r="S1234" s="18">
        <v>2.355</v>
      </c>
      <c r="T1234" s="18">
        <v>2.2400000000000002</v>
      </c>
      <c r="U1234" s="18">
        <v>2.14</v>
      </c>
      <c r="V1234" s="18">
        <v>2.14</v>
      </c>
      <c r="W1234" s="18">
        <v>2.1349999999999998</v>
      </c>
      <c r="X1234" s="14" t="s">
        <v>66</v>
      </c>
      <c r="CM1234" s="2"/>
    </row>
    <row r="1235" spans="1:91" x14ac:dyDescent="0.2">
      <c r="A1235" s="2">
        <v>35930</v>
      </c>
      <c r="B1235" s="5">
        <f t="shared" si="127"/>
        <v>5</v>
      </c>
      <c r="C1235" s="1" t="s">
        <v>45</v>
      </c>
      <c r="D1235" s="14">
        <v>1.77</v>
      </c>
      <c r="E1235" s="14">
        <v>1.39</v>
      </c>
      <c r="F1235" s="21">
        <v>1.88</v>
      </c>
      <c r="G1235" s="24">
        <v>1.9350000000000001</v>
      </c>
      <c r="H1235" s="14">
        <v>2.0049999999999999</v>
      </c>
      <c r="I1235" s="14">
        <v>2.17</v>
      </c>
      <c r="J1235" s="14">
        <v>1.78</v>
      </c>
      <c r="K1235" s="14">
        <v>1.875</v>
      </c>
      <c r="L1235" s="14">
        <v>1.6850000000000001</v>
      </c>
      <c r="M1235" s="14">
        <v>2.44</v>
      </c>
      <c r="N1235" s="21">
        <v>1.875</v>
      </c>
      <c r="O1235" s="14">
        <v>2.2999999999999998</v>
      </c>
      <c r="P1235" s="14">
        <v>2.06</v>
      </c>
      <c r="Q1235" s="14">
        <v>1.415</v>
      </c>
      <c r="R1235" s="24">
        <v>1.895</v>
      </c>
      <c r="S1235" s="18">
        <v>2.29</v>
      </c>
      <c r="T1235" s="18">
        <v>2.14</v>
      </c>
      <c r="U1235" s="18">
        <v>2.0750000000000002</v>
      </c>
      <c r="V1235" s="18">
        <v>2.085</v>
      </c>
      <c r="W1235" s="18">
        <v>2.0750000000000002</v>
      </c>
      <c r="X1235" s="14" t="s">
        <v>66</v>
      </c>
      <c r="CM1235" s="2"/>
    </row>
    <row r="1236" spans="1:91" x14ac:dyDescent="0.2">
      <c r="A1236" s="2">
        <v>35931</v>
      </c>
      <c r="B1236" s="5">
        <f t="shared" si="127"/>
        <v>5</v>
      </c>
      <c r="C1236" s="1" t="s">
        <v>46</v>
      </c>
      <c r="D1236" s="14">
        <v>1.645</v>
      </c>
      <c r="E1236" s="14">
        <v>1.44</v>
      </c>
      <c r="F1236" s="21">
        <v>1.845</v>
      </c>
      <c r="G1236" s="24">
        <v>1.94</v>
      </c>
      <c r="H1236" s="14">
        <v>1.98</v>
      </c>
      <c r="I1236" s="14">
        <v>2.17</v>
      </c>
      <c r="J1236" s="14">
        <v>1.75</v>
      </c>
      <c r="K1236" s="14">
        <v>1.865</v>
      </c>
      <c r="L1236" s="14">
        <v>1.675</v>
      </c>
      <c r="M1236" s="14">
        <v>2.42</v>
      </c>
      <c r="N1236" s="21">
        <v>1.85</v>
      </c>
      <c r="O1236" s="14">
        <v>2.2749999999999999</v>
      </c>
      <c r="P1236" s="14">
        <v>2.0649999999999999</v>
      </c>
      <c r="Q1236" s="14">
        <v>1.385</v>
      </c>
      <c r="R1236" s="24">
        <v>1.86</v>
      </c>
      <c r="S1236" s="18">
        <v>2.2850000000000001</v>
      </c>
      <c r="T1236" s="18">
        <v>2.1349999999999998</v>
      </c>
      <c r="U1236" s="18">
        <v>2.08</v>
      </c>
      <c r="V1236" s="18">
        <v>2.08</v>
      </c>
      <c r="W1236" s="18">
        <v>2.0750000000000002</v>
      </c>
      <c r="X1236" s="14" t="s">
        <v>66</v>
      </c>
      <c r="CM1236" s="2"/>
    </row>
    <row r="1237" spans="1:91" x14ac:dyDescent="0.2">
      <c r="A1237" s="2">
        <v>35932</v>
      </c>
      <c r="B1237" s="5">
        <f t="shared" si="127"/>
        <v>5</v>
      </c>
      <c r="C1237" s="1" t="s">
        <v>47</v>
      </c>
      <c r="D1237" s="14">
        <v>1.645</v>
      </c>
      <c r="E1237" s="14">
        <v>1.44</v>
      </c>
      <c r="F1237" s="21">
        <v>1.845</v>
      </c>
      <c r="G1237" s="24">
        <v>1.94</v>
      </c>
      <c r="H1237" s="14">
        <v>1.98</v>
      </c>
      <c r="I1237" s="14">
        <v>2.17</v>
      </c>
      <c r="J1237" s="14">
        <v>1.75</v>
      </c>
      <c r="K1237" s="14">
        <v>1.865</v>
      </c>
      <c r="L1237" s="14">
        <v>1.675</v>
      </c>
      <c r="M1237" s="14">
        <v>2.42</v>
      </c>
      <c r="N1237" s="21">
        <v>1.85</v>
      </c>
      <c r="O1237" s="14">
        <v>2.2749999999999999</v>
      </c>
      <c r="P1237" s="14">
        <v>2.0649999999999999</v>
      </c>
      <c r="Q1237" s="14">
        <v>1.385</v>
      </c>
      <c r="R1237" s="24">
        <v>1.86</v>
      </c>
      <c r="S1237" s="18">
        <v>2.2850000000000001</v>
      </c>
      <c r="T1237" s="18">
        <v>2.1349999999999998</v>
      </c>
      <c r="U1237" s="18">
        <v>2.08</v>
      </c>
      <c r="V1237" s="18">
        <v>2.08</v>
      </c>
      <c r="W1237" s="18">
        <v>2.0750000000000002</v>
      </c>
      <c r="X1237" s="14" t="s">
        <v>66</v>
      </c>
      <c r="CM1237" s="2"/>
    </row>
    <row r="1238" spans="1:91" x14ac:dyDescent="0.2">
      <c r="A1238" s="2">
        <v>35933</v>
      </c>
      <c r="B1238" s="5">
        <f t="shared" si="127"/>
        <v>5</v>
      </c>
      <c r="C1238" s="1" t="s">
        <v>48</v>
      </c>
      <c r="D1238" s="14">
        <v>1.645</v>
      </c>
      <c r="E1238" s="14">
        <v>1.44</v>
      </c>
      <c r="F1238" s="21">
        <v>1.845</v>
      </c>
      <c r="G1238" s="24">
        <v>1.94</v>
      </c>
      <c r="H1238" s="14">
        <v>1.98</v>
      </c>
      <c r="I1238" s="14">
        <v>2.17</v>
      </c>
      <c r="J1238" s="14">
        <v>1.75</v>
      </c>
      <c r="K1238" s="14">
        <v>1.865</v>
      </c>
      <c r="L1238" s="14">
        <v>1.675</v>
      </c>
      <c r="M1238" s="14">
        <v>2.42</v>
      </c>
      <c r="N1238" s="21">
        <v>1.85</v>
      </c>
      <c r="O1238" s="14">
        <v>2.2749999999999999</v>
      </c>
      <c r="P1238" s="14">
        <v>2.0649999999999999</v>
      </c>
      <c r="Q1238" s="14">
        <v>1.385</v>
      </c>
      <c r="R1238" s="24">
        <v>1.86</v>
      </c>
      <c r="S1238" s="18">
        <v>2.2850000000000001</v>
      </c>
      <c r="T1238" s="18">
        <v>2.1349999999999998</v>
      </c>
      <c r="U1238" s="18">
        <v>2.08</v>
      </c>
      <c r="V1238" s="18">
        <v>2.08</v>
      </c>
      <c r="W1238" s="18">
        <v>2.0750000000000002</v>
      </c>
      <c r="X1238" s="14" t="s">
        <v>66</v>
      </c>
      <c r="CM1238" s="2"/>
    </row>
    <row r="1239" spans="1:91" x14ac:dyDescent="0.2">
      <c r="A1239" s="2">
        <v>35934</v>
      </c>
      <c r="B1239" s="5">
        <f t="shared" si="127"/>
        <v>5</v>
      </c>
      <c r="C1239" s="1" t="s">
        <v>49</v>
      </c>
      <c r="D1239" s="14">
        <v>1.56</v>
      </c>
      <c r="E1239" s="14">
        <v>1.37</v>
      </c>
      <c r="F1239" s="21">
        <v>1.94</v>
      </c>
      <c r="G1239" s="24">
        <v>2.04</v>
      </c>
      <c r="H1239" s="14">
        <v>2.0950000000000002</v>
      </c>
      <c r="I1239" s="14">
        <v>2.19</v>
      </c>
      <c r="J1239" s="14">
        <v>1.74</v>
      </c>
      <c r="K1239" s="14">
        <v>1.94</v>
      </c>
      <c r="L1239" s="14">
        <v>1.77</v>
      </c>
      <c r="M1239" s="14">
        <v>2.4849999999999999</v>
      </c>
      <c r="N1239" s="21">
        <v>1.9450000000000001</v>
      </c>
      <c r="O1239" s="14">
        <v>2.34</v>
      </c>
      <c r="P1239" s="14">
        <v>2.145</v>
      </c>
      <c r="Q1239" s="14">
        <v>1.385</v>
      </c>
      <c r="R1239" s="24">
        <v>1.94</v>
      </c>
      <c r="S1239" s="18">
        <v>2.34</v>
      </c>
      <c r="T1239" s="18">
        <v>2.1749999999999998</v>
      </c>
      <c r="U1239" s="18">
        <v>2.125</v>
      </c>
      <c r="V1239" s="18">
        <v>2.1349999999999998</v>
      </c>
      <c r="W1239" s="18">
        <v>2.12</v>
      </c>
      <c r="X1239" s="14" t="s">
        <v>66</v>
      </c>
      <c r="CM1239" s="2"/>
    </row>
    <row r="1240" spans="1:91" x14ac:dyDescent="0.2">
      <c r="A1240" s="2">
        <v>35935</v>
      </c>
      <c r="B1240" s="5">
        <f t="shared" si="127"/>
        <v>5</v>
      </c>
      <c r="C1240" s="1" t="s">
        <v>50</v>
      </c>
      <c r="D1240" s="14">
        <v>1.635</v>
      </c>
      <c r="E1240" s="14">
        <v>1.4</v>
      </c>
      <c r="F1240" s="21">
        <v>1.895</v>
      </c>
      <c r="G1240" s="24">
        <v>2.0099999999999998</v>
      </c>
      <c r="H1240" s="14">
        <v>2.0699999999999998</v>
      </c>
      <c r="I1240" s="14">
        <v>2.16</v>
      </c>
      <c r="J1240" s="14">
        <v>1.8049999999999999</v>
      </c>
      <c r="K1240" s="14">
        <v>1.915</v>
      </c>
      <c r="L1240" s="14">
        <v>1.74</v>
      </c>
      <c r="M1240" s="14">
        <v>2.4649999999999999</v>
      </c>
      <c r="N1240" s="21">
        <v>1.9</v>
      </c>
      <c r="O1240" s="14">
        <v>2.335</v>
      </c>
      <c r="P1240" s="14">
        <v>2.0950000000000002</v>
      </c>
      <c r="Q1240" s="14">
        <v>1.365</v>
      </c>
      <c r="R1240" s="24">
        <v>1.915</v>
      </c>
      <c r="S1240" s="18">
        <v>2.2650000000000001</v>
      </c>
      <c r="T1240" s="18">
        <v>2.1349999999999998</v>
      </c>
      <c r="U1240" s="18">
        <v>2.0950000000000002</v>
      </c>
      <c r="V1240" s="18">
        <v>2.1</v>
      </c>
      <c r="W1240" s="18">
        <v>2.09</v>
      </c>
      <c r="X1240" s="14" t="s">
        <v>66</v>
      </c>
      <c r="CM1240" s="2"/>
    </row>
    <row r="1241" spans="1:91" x14ac:dyDescent="0.2">
      <c r="A1241" s="2">
        <v>35936</v>
      </c>
      <c r="B1241" s="5">
        <f t="shared" si="127"/>
        <v>5</v>
      </c>
      <c r="C1241" s="1" t="s">
        <v>51</v>
      </c>
      <c r="D1241" s="14">
        <v>1.5649999999999999</v>
      </c>
      <c r="E1241" s="14">
        <v>1.405</v>
      </c>
      <c r="F1241" s="21">
        <v>1.86</v>
      </c>
      <c r="G1241" s="24">
        <v>1.9450000000000001</v>
      </c>
      <c r="H1241" s="14">
        <v>2.02</v>
      </c>
      <c r="I1241" s="14">
        <v>2.1749999999999998</v>
      </c>
      <c r="J1241" s="14">
        <v>1.7549999999999999</v>
      </c>
      <c r="K1241" s="14">
        <v>1.865</v>
      </c>
      <c r="L1241" s="14">
        <v>1.6950000000000001</v>
      </c>
      <c r="M1241" s="14">
        <v>2.4049999999999998</v>
      </c>
      <c r="N1241" s="21">
        <v>1.86</v>
      </c>
      <c r="O1241" s="14">
        <v>2.27</v>
      </c>
      <c r="P1241" s="14">
        <v>2.0950000000000002</v>
      </c>
      <c r="Q1241" s="14">
        <v>1.355</v>
      </c>
      <c r="R1241" s="24">
        <v>1.86</v>
      </c>
      <c r="S1241" s="18">
        <v>2.29</v>
      </c>
      <c r="T1241" s="18">
        <v>2.1549999999999998</v>
      </c>
      <c r="U1241" s="18">
        <v>2.1</v>
      </c>
      <c r="V1241" s="18">
        <v>2.105</v>
      </c>
      <c r="W1241" s="18">
        <v>2.1</v>
      </c>
      <c r="X1241" s="14" t="s">
        <v>66</v>
      </c>
      <c r="CM1241" s="2"/>
    </row>
    <row r="1242" spans="1:91" x14ac:dyDescent="0.2">
      <c r="A1242" s="2">
        <v>35937</v>
      </c>
      <c r="B1242" s="5">
        <f t="shared" si="127"/>
        <v>5</v>
      </c>
      <c r="C1242" s="1" t="s">
        <v>45</v>
      </c>
      <c r="D1242" s="14">
        <v>1.595</v>
      </c>
      <c r="E1242" s="14">
        <v>1.385</v>
      </c>
      <c r="F1242" s="21">
        <v>1.73</v>
      </c>
      <c r="G1242" s="24">
        <v>1.845</v>
      </c>
      <c r="H1242" s="14">
        <v>1.94</v>
      </c>
      <c r="I1242" s="14">
        <v>2.105</v>
      </c>
      <c r="J1242" s="14">
        <v>1.72</v>
      </c>
      <c r="K1242" s="14">
        <v>1.7450000000000001</v>
      </c>
      <c r="L1242" s="14">
        <v>1.605</v>
      </c>
      <c r="M1242" s="14">
        <v>2.15</v>
      </c>
      <c r="N1242" s="21">
        <v>1.7549999999999999</v>
      </c>
      <c r="O1242" s="14">
        <v>2.165</v>
      </c>
      <c r="P1242" s="14">
        <v>2.0299999999999998</v>
      </c>
      <c r="Q1242" s="14">
        <v>1.3049999999999999</v>
      </c>
      <c r="R1242" s="24">
        <v>1.7450000000000001</v>
      </c>
      <c r="S1242" s="18">
        <v>2.2149999999999999</v>
      </c>
      <c r="T1242" s="18">
        <v>2.0699999999999998</v>
      </c>
      <c r="U1242" s="18">
        <v>2.0249999999999999</v>
      </c>
      <c r="V1242" s="18">
        <v>2.0449999999999999</v>
      </c>
      <c r="W1242" s="18">
        <v>2.0299999999999998</v>
      </c>
      <c r="X1242" s="14" t="s">
        <v>66</v>
      </c>
      <c r="CM1242" s="2"/>
    </row>
    <row r="1243" spans="1:91" x14ac:dyDescent="0.2">
      <c r="A1243" s="2">
        <v>35938</v>
      </c>
      <c r="B1243" s="5">
        <f t="shared" si="127"/>
        <v>5</v>
      </c>
      <c r="C1243" s="1" t="s">
        <v>46</v>
      </c>
      <c r="D1243" s="14">
        <v>1.69</v>
      </c>
      <c r="E1243" s="14">
        <v>1.37</v>
      </c>
      <c r="F1243" s="21">
        <v>1.6</v>
      </c>
      <c r="G1243" s="24">
        <v>1.6950000000000001</v>
      </c>
      <c r="H1243" s="14">
        <v>1.81</v>
      </c>
      <c r="I1243" s="14">
        <v>2.0099999999999998</v>
      </c>
      <c r="J1243" s="14">
        <v>1.5349999999999999</v>
      </c>
      <c r="K1243" s="14">
        <v>1.605</v>
      </c>
      <c r="L1243" s="14">
        <v>1.4750000000000001</v>
      </c>
      <c r="M1243" s="14">
        <v>2.15</v>
      </c>
      <c r="N1243" s="21">
        <v>1.635</v>
      </c>
      <c r="O1243" s="14">
        <v>2.0049999999999999</v>
      </c>
      <c r="P1243" s="14">
        <v>1.89</v>
      </c>
      <c r="Q1243" s="14">
        <v>1.26</v>
      </c>
      <c r="R1243" s="24">
        <v>1.595</v>
      </c>
      <c r="S1243" s="18">
        <v>2.0649999999999999</v>
      </c>
      <c r="T1243" s="18">
        <v>1.95</v>
      </c>
      <c r="U1243" s="18">
        <v>1.91</v>
      </c>
      <c r="V1243" s="18">
        <v>1.915</v>
      </c>
      <c r="W1243" s="18">
        <v>1.9</v>
      </c>
      <c r="X1243" s="14" t="s">
        <v>66</v>
      </c>
      <c r="CM1243" s="2"/>
    </row>
    <row r="1244" spans="1:91" x14ac:dyDescent="0.2">
      <c r="A1244" s="2">
        <v>35939</v>
      </c>
      <c r="B1244" s="5">
        <f t="shared" si="127"/>
        <v>5</v>
      </c>
      <c r="C1244" s="1" t="s">
        <v>47</v>
      </c>
      <c r="D1244" s="14">
        <v>1.69</v>
      </c>
      <c r="E1244" s="14">
        <v>1.37</v>
      </c>
      <c r="F1244" s="21">
        <v>1.6</v>
      </c>
      <c r="G1244" s="24">
        <v>1.6950000000000001</v>
      </c>
      <c r="H1244" s="14">
        <v>1.81</v>
      </c>
      <c r="I1244" s="14">
        <v>2.0099999999999998</v>
      </c>
      <c r="J1244" s="14">
        <v>1.5349999999999999</v>
      </c>
      <c r="K1244" s="14">
        <v>1.605</v>
      </c>
      <c r="L1244" s="14">
        <v>1.4750000000000001</v>
      </c>
      <c r="M1244" s="14">
        <v>2.15</v>
      </c>
      <c r="N1244" s="21">
        <v>1.635</v>
      </c>
      <c r="O1244" s="14">
        <v>2.0049999999999999</v>
      </c>
      <c r="P1244" s="14">
        <v>1.89</v>
      </c>
      <c r="Q1244" s="14">
        <v>1.26</v>
      </c>
      <c r="R1244" s="24">
        <v>1.595</v>
      </c>
      <c r="S1244" s="18">
        <v>2.0649999999999999</v>
      </c>
      <c r="T1244" s="18">
        <v>1.95</v>
      </c>
      <c r="U1244" s="18">
        <v>1.91</v>
      </c>
      <c r="V1244" s="18">
        <v>1.915</v>
      </c>
      <c r="W1244" s="18">
        <v>1.9</v>
      </c>
      <c r="X1244" s="14" t="s">
        <v>66</v>
      </c>
      <c r="CM1244" s="2"/>
    </row>
    <row r="1245" spans="1:91" x14ac:dyDescent="0.2">
      <c r="A1245" s="2">
        <v>35940</v>
      </c>
      <c r="B1245" s="5">
        <f t="shared" si="127"/>
        <v>5</v>
      </c>
      <c r="C1245" s="1" t="s">
        <v>48</v>
      </c>
      <c r="D1245" s="14">
        <v>1.69</v>
      </c>
      <c r="E1245" s="14" t="s">
        <v>66</v>
      </c>
      <c r="F1245" s="21" t="s">
        <v>66</v>
      </c>
      <c r="G1245" s="24" t="s">
        <v>10</v>
      </c>
      <c r="H1245" s="14" t="s">
        <v>66</v>
      </c>
      <c r="I1245" s="14" t="s">
        <v>66</v>
      </c>
      <c r="J1245" s="14" t="s">
        <v>66</v>
      </c>
      <c r="K1245" s="14" t="s">
        <v>66</v>
      </c>
      <c r="L1245" s="14" t="s">
        <v>66</v>
      </c>
      <c r="M1245" s="14" t="s">
        <v>66</v>
      </c>
      <c r="N1245" s="21" t="s">
        <v>66</v>
      </c>
      <c r="O1245" s="14">
        <v>2.0049999999999999</v>
      </c>
      <c r="P1245" s="14" t="s">
        <v>66</v>
      </c>
      <c r="Q1245" s="14" t="s">
        <v>66</v>
      </c>
      <c r="R1245" s="24" t="s">
        <v>66</v>
      </c>
      <c r="S1245" s="18">
        <v>2.0649999999999999</v>
      </c>
      <c r="T1245" s="18" t="s">
        <v>66</v>
      </c>
      <c r="U1245" s="18" t="s">
        <v>66</v>
      </c>
      <c r="V1245" s="18" t="s">
        <v>66</v>
      </c>
      <c r="W1245" s="18" t="s">
        <v>66</v>
      </c>
      <c r="X1245" s="14" t="s">
        <v>66</v>
      </c>
      <c r="CM1245" s="2"/>
    </row>
    <row r="1246" spans="1:91" x14ac:dyDescent="0.2">
      <c r="A1246" s="2">
        <v>35941</v>
      </c>
      <c r="B1246" s="5">
        <f t="shared" si="127"/>
        <v>5</v>
      </c>
      <c r="C1246" s="1" t="s">
        <v>49</v>
      </c>
      <c r="D1246" s="14">
        <v>1.69</v>
      </c>
      <c r="E1246" s="14">
        <v>1.37</v>
      </c>
      <c r="F1246" s="21">
        <v>1.6</v>
      </c>
      <c r="G1246" s="24">
        <v>1.6950000000000001</v>
      </c>
      <c r="H1246" s="14">
        <v>1.81</v>
      </c>
      <c r="I1246" s="14">
        <v>2.0099999999999998</v>
      </c>
      <c r="J1246" s="14">
        <v>1.5349999999999999</v>
      </c>
      <c r="K1246" s="14">
        <v>1.605</v>
      </c>
      <c r="L1246" s="14">
        <v>1.4750000000000001</v>
      </c>
      <c r="M1246" s="14">
        <v>2.15</v>
      </c>
      <c r="N1246" s="21">
        <v>1.635</v>
      </c>
      <c r="O1246" s="14">
        <v>2.0049999999999999</v>
      </c>
      <c r="P1246" s="14">
        <v>1.89</v>
      </c>
      <c r="Q1246" s="14">
        <v>1.26</v>
      </c>
      <c r="R1246" s="24">
        <v>1.595</v>
      </c>
      <c r="S1246" s="18">
        <v>2.0649999999999999</v>
      </c>
      <c r="T1246" s="18">
        <v>1.95</v>
      </c>
      <c r="U1246" s="18">
        <v>1.91</v>
      </c>
      <c r="V1246" s="18">
        <v>1.915</v>
      </c>
      <c r="W1246" s="18">
        <v>1.9</v>
      </c>
      <c r="X1246" s="14" t="s">
        <v>66</v>
      </c>
      <c r="CM1246" s="2"/>
    </row>
    <row r="1247" spans="1:91" x14ac:dyDescent="0.2">
      <c r="A1247" s="2">
        <v>35942</v>
      </c>
      <c r="B1247" s="5">
        <f t="shared" si="127"/>
        <v>5</v>
      </c>
      <c r="C1247" s="1" t="s">
        <v>50</v>
      </c>
      <c r="D1247" s="14">
        <v>1.7</v>
      </c>
      <c r="E1247" s="14">
        <v>1.38</v>
      </c>
      <c r="F1247" s="21">
        <v>1.665</v>
      </c>
      <c r="G1247" s="24">
        <v>1.8049999999999999</v>
      </c>
      <c r="H1247" s="14">
        <v>1.9</v>
      </c>
      <c r="I1247" s="14">
        <v>2.09</v>
      </c>
      <c r="J1247" s="14">
        <v>1.675</v>
      </c>
      <c r="K1247" s="14">
        <v>1.71</v>
      </c>
      <c r="L1247" s="14">
        <v>1.5649999999999999</v>
      </c>
      <c r="M1247" s="14">
        <v>2.1800000000000002</v>
      </c>
      <c r="N1247" s="21">
        <v>1.6850000000000001</v>
      </c>
      <c r="O1247" s="14">
        <v>2.125</v>
      </c>
      <c r="P1247" s="14">
        <v>1.98</v>
      </c>
      <c r="Q1247" s="14">
        <v>1.3049999999999999</v>
      </c>
      <c r="R1247" s="24">
        <v>1.7</v>
      </c>
      <c r="S1247" s="18">
        <v>2.19</v>
      </c>
      <c r="T1247" s="18">
        <v>2.0699999999999998</v>
      </c>
      <c r="U1247" s="18">
        <v>1.9950000000000001</v>
      </c>
      <c r="V1247" s="18">
        <v>1.99</v>
      </c>
      <c r="W1247" s="18">
        <v>1.99</v>
      </c>
      <c r="X1247" s="14" t="s">
        <v>66</v>
      </c>
      <c r="CM1247" s="2"/>
    </row>
    <row r="1248" spans="1:91" x14ac:dyDescent="0.2">
      <c r="A1248" s="2">
        <v>35943</v>
      </c>
      <c r="B1248" s="5">
        <f t="shared" si="127"/>
        <v>5</v>
      </c>
      <c r="C1248" s="1" t="s">
        <v>51</v>
      </c>
      <c r="D1248" s="14">
        <v>1.7</v>
      </c>
      <c r="E1248" s="14">
        <v>1.375</v>
      </c>
      <c r="F1248" s="21">
        <v>1.61</v>
      </c>
      <c r="G1248" s="24">
        <v>1.7749999999999999</v>
      </c>
      <c r="H1248" s="14">
        <v>1.865</v>
      </c>
      <c r="I1248" s="14">
        <v>2.08</v>
      </c>
      <c r="J1248" s="14">
        <v>1.655</v>
      </c>
      <c r="K1248" s="14">
        <v>1.64</v>
      </c>
      <c r="L1248" s="14">
        <v>1.58</v>
      </c>
      <c r="M1248" s="14">
        <v>2.14</v>
      </c>
      <c r="N1248" s="21">
        <v>1.63</v>
      </c>
      <c r="O1248" s="14">
        <v>2.0950000000000002</v>
      </c>
      <c r="P1248" s="14">
        <v>1.95</v>
      </c>
      <c r="Q1248" s="14">
        <v>1.3149999999999999</v>
      </c>
      <c r="R1248" s="24">
        <v>1.65</v>
      </c>
      <c r="S1248" s="18">
        <v>2.1749999999999998</v>
      </c>
      <c r="T1248" s="18">
        <v>2.0649999999999999</v>
      </c>
      <c r="U1248" s="18">
        <v>1.96</v>
      </c>
      <c r="V1248" s="18">
        <v>1.95</v>
      </c>
      <c r="W1248" s="18">
        <v>1.95</v>
      </c>
      <c r="X1248" s="14" t="s">
        <v>66</v>
      </c>
      <c r="CM1248" s="2"/>
    </row>
    <row r="1249" spans="1:91" x14ac:dyDescent="0.2">
      <c r="A1249" s="2">
        <v>35944</v>
      </c>
      <c r="B1249" s="5">
        <f t="shared" si="127"/>
        <v>5</v>
      </c>
      <c r="C1249" s="1" t="s">
        <v>45</v>
      </c>
      <c r="D1249" s="14">
        <v>1.7250000000000001</v>
      </c>
      <c r="E1249" s="14">
        <v>1.395</v>
      </c>
      <c r="F1249" s="21">
        <v>1.605</v>
      </c>
      <c r="G1249" s="24">
        <v>1.7350000000000001</v>
      </c>
      <c r="H1249" s="14">
        <v>1.88</v>
      </c>
      <c r="I1249" s="14">
        <v>2.085</v>
      </c>
      <c r="J1249" s="14">
        <v>1.635</v>
      </c>
      <c r="K1249" s="14">
        <v>1.615</v>
      </c>
      <c r="L1249" s="14">
        <v>1.56</v>
      </c>
      <c r="M1249" s="14">
        <v>2.1349999999999998</v>
      </c>
      <c r="N1249" s="21">
        <v>1.595</v>
      </c>
      <c r="O1249" s="14">
        <v>2.0950000000000002</v>
      </c>
      <c r="P1249" s="14">
        <v>1.9750000000000001</v>
      </c>
      <c r="Q1249" s="14">
        <v>1.3149999999999999</v>
      </c>
      <c r="R1249" s="24">
        <v>1.61</v>
      </c>
      <c r="S1249" s="18">
        <v>2.2000000000000002</v>
      </c>
      <c r="T1249" s="18">
        <v>2.0699999999999998</v>
      </c>
      <c r="U1249" s="18">
        <v>1.9650000000000001</v>
      </c>
      <c r="V1249" s="18">
        <v>1.9550000000000001</v>
      </c>
      <c r="W1249" s="18">
        <v>1.9550000000000001</v>
      </c>
      <c r="X1249" s="14" t="s">
        <v>66</v>
      </c>
      <c r="CM1249" s="2"/>
    </row>
    <row r="1250" spans="1:91" x14ac:dyDescent="0.2">
      <c r="A1250" s="2">
        <v>35945</v>
      </c>
      <c r="B1250" s="5">
        <f t="shared" si="127"/>
        <v>5</v>
      </c>
      <c r="C1250" s="1" t="s">
        <v>46</v>
      </c>
      <c r="D1250" s="14">
        <v>1.79</v>
      </c>
      <c r="E1250" s="14">
        <v>1.42</v>
      </c>
      <c r="F1250" s="21">
        <v>1.6</v>
      </c>
      <c r="G1250" s="24">
        <v>1.71</v>
      </c>
      <c r="H1250" s="14">
        <v>1.92</v>
      </c>
      <c r="I1250" s="14">
        <v>2.1150000000000002</v>
      </c>
      <c r="J1250" s="14">
        <v>1.62</v>
      </c>
      <c r="K1250" s="14">
        <v>1.605</v>
      </c>
      <c r="L1250" s="14">
        <v>1.57</v>
      </c>
      <c r="M1250" s="14">
        <v>2.1</v>
      </c>
      <c r="N1250" s="21">
        <v>1.605</v>
      </c>
      <c r="O1250" s="14">
        <v>2.0099999999999998</v>
      </c>
      <c r="P1250" s="14">
        <v>2.0249999999999999</v>
      </c>
      <c r="Q1250" s="14">
        <v>1.39</v>
      </c>
      <c r="R1250" s="24">
        <v>1.6</v>
      </c>
      <c r="S1250" s="18">
        <v>2.2250000000000001</v>
      </c>
      <c r="T1250" s="18">
        <v>2.105</v>
      </c>
      <c r="U1250" s="18">
        <v>2.0249999999999999</v>
      </c>
      <c r="V1250" s="18">
        <v>2.0049999999999999</v>
      </c>
      <c r="W1250" s="18">
        <v>2.0249999999999999</v>
      </c>
      <c r="X1250" s="14" t="s">
        <v>66</v>
      </c>
      <c r="CM1250" s="2"/>
    </row>
    <row r="1251" spans="1:91" x14ac:dyDescent="0.2">
      <c r="A1251" s="2">
        <v>35946</v>
      </c>
      <c r="B1251" s="5">
        <f t="shared" si="127"/>
        <v>5</v>
      </c>
      <c r="C1251" s="1" t="s">
        <v>47</v>
      </c>
      <c r="D1251" s="14">
        <v>1.79</v>
      </c>
      <c r="E1251" s="14">
        <v>1.42</v>
      </c>
      <c r="F1251" s="21">
        <v>1.6</v>
      </c>
      <c r="G1251" s="24">
        <v>1.71</v>
      </c>
      <c r="H1251" s="14">
        <v>1.92</v>
      </c>
      <c r="I1251" s="14">
        <v>2.1150000000000002</v>
      </c>
      <c r="J1251" s="14">
        <v>1.62</v>
      </c>
      <c r="K1251" s="14">
        <v>1.605</v>
      </c>
      <c r="L1251" s="14">
        <v>1.57</v>
      </c>
      <c r="M1251" s="14">
        <v>2.1</v>
      </c>
      <c r="N1251" s="21">
        <v>1.605</v>
      </c>
      <c r="O1251" s="14">
        <v>2.0099999999999998</v>
      </c>
      <c r="P1251" s="14">
        <v>2.0249999999999999</v>
      </c>
      <c r="Q1251" s="14">
        <v>1.39</v>
      </c>
      <c r="R1251" s="24">
        <v>1.6</v>
      </c>
      <c r="S1251" s="18">
        <v>2.2250000000000001</v>
      </c>
      <c r="T1251" s="18">
        <v>2.105</v>
      </c>
      <c r="U1251" s="18">
        <v>2.0249999999999999</v>
      </c>
      <c r="V1251" s="18">
        <v>2.0049999999999999</v>
      </c>
      <c r="W1251" s="18">
        <v>2.0249999999999999</v>
      </c>
      <c r="X1251" s="14" t="s">
        <v>66</v>
      </c>
      <c r="CM1251" s="2"/>
    </row>
    <row r="1252" spans="1:91" x14ac:dyDescent="0.2">
      <c r="A1252" s="2">
        <v>35947</v>
      </c>
      <c r="B1252" s="5">
        <f t="shared" si="127"/>
        <v>6</v>
      </c>
      <c r="C1252" s="1" t="s">
        <v>48</v>
      </c>
      <c r="D1252" s="14">
        <v>1.79</v>
      </c>
      <c r="E1252" s="14">
        <v>1.42</v>
      </c>
      <c r="F1252" s="21">
        <v>1.6</v>
      </c>
      <c r="G1252" s="24">
        <v>1.71</v>
      </c>
      <c r="H1252" s="14">
        <v>1.92</v>
      </c>
      <c r="I1252" s="14">
        <v>2.1150000000000002</v>
      </c>
      <c r="J1252" s="14">
        <v>1.62</v>
      </c>
      <c r="K1252" s="14">
        <v>1.605</v>
      </c>
      <c r="L1252" s="14">
        <v>1.57</v>
      </c>
      <c r="M1252" s="14">
        <v>2.1</v>
      </c>
      <c r="N1252" s="21">
        <v>1.605</v>
      </c>
      <c r="O1252" s="14">
        <v>2.0449999999999999</v>
      </c>
      <c r="P1252" s="14">
        <v>2.0249999999999999</v>
      </c>
      <c r="Q1252" s="14">
        <v>1.39</v>
      </c>
      <c r="R1252" s="24">
        <v>1.6</v>
      </c>
      <c r="S1252" s="18">
        <v>2.1749999999999998</v>
      </c>
      <c r="T1252" s="18">
        <v>2.105</v>
      </c>
      <c r="U1252" s="18">
        <v>2.0249999999999999</v>
      </c>
      <c r="V1252" s="18">
        <v>2.0049999999999999</v>
      </c>
      <c r="W1252" s="18">
        <v>2.0249999999999999</v>
      </c>
      <c r="X1252" s="14" t="s">
        <v>66</v>
      </c>
      <c r="CM1252" s="2"/>
    </row>
    <row r="1253" spans="1:91" x14ac:dyDescent="0.2">
      <c r="A1253" s="2">
        <v>35948</v>
      </c>
      <c r="B1253" s="5">
        <f t="shared" si="127"/>
        <v>6</v>
      </c>
      <c r="C1253" s="1" t="s">
        <v>49</v>
      </c>
      <c r="D1253" s="14">
        <v>1.7</v>
      </c>
      <c r="E1253" s="14">
        <v>1.39</v>
      </c>
      <c r="F1253" s="21">
        <v>1.59</v>
      </c>
      <c r="G1253" s="24">
        <v>1.7549999999999999</v>
      </c>
      <c r="H1253" s="14">
        <v>1.9650000000000001</v>
      </c>
      <c r="I1253" s="14">
        <v>2.165</v>
      </c>
      <c r="J1253" s="14">
        <v>1.68</v>
      </c>
      <c r="K1253" s="14">
        <v>1.6</v>
      </c>
      <c r="L1253" s="14">
        <v>1.57</v>
      </c>
      <c r="M1253" s="14">
        <v>2.1</v>
      </c>
      <c r="N1253" s="21">
        <v>1.605</v>
      </c>
      <c r="O1253" s="14">
        <v>2.0750000000000002</v>
      </c>
      <c r="P1253" s="14">
        <v>2.1</v>
      </c>
      <c r="Q1253" s="14">
        <v>1.42</v>
      </c>
      <c r="R1253" s="24">
        <v>1.605</v>
      </c>
      <c r="S1253" s="18">
        <v>2.2549999999999999</v>
      </c>
      <c r="T1253" s="18">
        <v>2.1549999999999998</v>
      </c>
      <c r="U1253" s="18">
        <v>2.105</v>
      </c>
      <c r="V1253" s="18">
        <v>2.11</v>
      </c>
      <c r="W1253" s="18">
        <v>2.105</v>
      </c>
      <c r="X1253" s="14" t="s">
        <v>66</v>
      </c>
      <c r="CM1253" s="2"/>
    </row>
    <row r="1254" spans="1:91" x14ac:dyDescent="0.2">
      <c r="A1254" s="2">
        <v>35949</v>
      </c>
      <c r="B1254" s="5">
        <f t="shared" si="127"/>
        <v>6</v>
      </c>
      <c r="C1254" s="1" t="s">
        <v>50</v>
      </c>
      <c r="D1254" s="14">
        <v>1.75</v>
      </c>
      <c r="E1254" s="14">
        <v>1.385</v>
      </c>
      <c r="F1254" s="21">
        <v>1.595</v>
      </c>
      <c r="G1254" s="24">
        <v>1.74</v>
      </c>
      <c r="H1254" s="14">
        <v>1.98</v>
      </c>
      <c r="I1254" s="14">
        <v>2.19</v>
      </c>
      <c r="J1254" s="14">
        <v>1.7250000000000001</v>
      </c>
      <c r="K1254" s="14">
        <v>1.585</v>
      </c>
      <c r="L1254" s="14">
        <v>1.57</v>
      </c>
      <c r="M1254" s="14">
        <v>2.13</v>
      </c>
      <c r="N1254" s="21">
        <v>1.595</v>
      </c>
      <c r="O1254" s="14">
        <v>2.0750000000000002</v>
      </c>
      <c r="P1254" s="14">
        <v>2.1349999999999998</v>
      </c>
      <c r="Q1254" s="14">
        <v>1.42</v>
      </c>
      <c r="R1254" s="24">
        <v>1.585</v>
      </c>
      <c r="S1254" s="18">
        <v>2.2549999999999999</v>
      </c>
      <c r="T1254" s="18">
        <v>2.1800000000000002</v>
      </c>
      <c r="U1254" s="18">
        <v>2.1</v>
      </c>
      <c r="V1254" s="18">
        <v>2.1</v>
      </c>
      <c r="W1254" s="18">
        <v>2.0699999999999998</v>
      </c>
      <c r="X1254" s="14" t="s">
        <v>66</v>
      </c>
      <c r="CM1254" s="2"/>
    </row>
    <row r="1255" spans="1:91" x14ac:dyDescent="0.2">
      <c r="A1255" s="2">
        <v>35950</v>
      </c>
      <c r="B1255" s="5">
        <f t="shared" si="127"/>
        <v>6</v>
      </c>
      <c r="C1255" s="1" t="s">
        <v>51</v>
      </c>
      <c r="D1255" s="14">
        <v>1.7549999999999999</v>
      </c>
      <c r="E1255" s="14">
        <v>1.375</v>
      </c>
      <c r="F1255" s="21">
        <v>1.5549999999999999</v>
      </c>
      <c r="G1255" s="24">
        <v>1.635</v>
      </c>
      <c r="H1255" s="14">
        <v>1.845</v>
      </c>
      <c r="I1255" s="14">
        <v>2.12</v>
      </c>
      <c r="J1255" s="14">
        <v>1.69</v>
      </c>
      <c r="K1255" s="14">
        <v>1.52</v>
      </c>
      <c r="L1255" s="14">
        <v>1.51</v>
      </c>
      <c r="M1255" s="14">
        <v>2.1150000000000002</v>
      </c>
      <c r="N1255" s="21">
        <v>1.5649999999999999</v>
      </c>
      <c r="O1255" s="14">
        <v>2.04</v>
      </c>
      <c r="P1255" s="14">
        <v>2.0350000000000001</v>
      </c>
      <c r="Q1255" s="14">
        <v>1.41</v>
      </c>
      <c r="R1255" s="24">
        <v>1.52</v>
      </c>
      <c r="S1255" s="18">
        <v>2.19</v>
      </c>
      <c r="T1255" s="18">
        <v>2.1150000000000002</v>
      </c>
      <c r="U1255" s="18">
        <v>2.04</v>
      </c>
      <c r="V1255" s="18">
        <v>2.04</v>
      </c>
      <c r="W1255" s="18">
        <v>2.0299999999999998</v>
      </c>
      <c r="X1255" s="14" t="s">
        <v>66</v>
      </c>
      <c r="CM1255" s="2"/>
    </row>
    <row r="1256" spans="1:91" x14ac:dyDescent="0.2">
      <c r="A1256" s="2">
        <v>35951</v>
      </c>
      <c r="B1256" s="5">
        <f t="shared" si="127"/>
        <v>6</v>
      </c>
      <c r="C1256" s="1" t="s">
        <v>45</v>
      </c>
      <c r="D1256" s="14">
        <v>1.675</v>
      </c>
      <c r="E1256" s="14">
        <v>1.325</v>
      </c>
      <c r="F1256" s="21">
        <v>1.46</v>
      </c>
      <c r="G1256" s="24">
        <v>1.52</v>
      </c>
      <c r="H1256" s="14">
        <v>1.72</v>
      </c>
      <c r="I1256" s="14">
        <v>2.0350000000000001</v>
      </c>
      <c r="J1256" s="14">
        <v>1.635</v>
      </c>
      <c r="K1256" s="14">
        <v>1.395</v>
      </c>
      <c r="L1256" s="14">
        <v>1.35</v>
      </c>
      <c r="M1256" s="14">
        <v>2.0150000000000001</v>
      </c>
      <c r="N1256" s="21">
        <v>1.42</v>
      </c>
      <c r="O1256" s="14">
        <v>1.9550000000000001</v>
      </c>
      <c r="P1256" s="14">
        <v>1.9450000000000001</v>
      </c>
      <c r="Q1256" s="14">
        <v>1.395</v>
      </c>
      <c r="R1256" s="24">
        <v>1.39</v>
      </c>
      <c r="S1256" s="18">
        <v>2.0950000000000002</v>
      </c>
      <c r="T1256" s="18">
        <v>2.0299999999999998</v>
      </c>
      <c r="U1256" s="18">
        <v>1.95</v>
      </c>
      <c r="V1256" s="18">
        <v>1.9650000000000001</v>
      </c>
      <c r="W1256" s="18">
        <v>1.95</v>
      </c>
      <c r="X1256" s="14" t="s">
        <v>66</v>
      </c>
      <c r="CM1256" s="2"/>
    </row>
    <row r="1257" spans="1:91" x14ac:dyDescent="0.2">
      <c r="A1257" s="2">
        <v>35952</v>
      </c>
      <c r="B1257" s="5">
        <f t="shared" si="127"/>
        <v>6</v>
      </c>
      <c r="C1257" s="1" t="s">
        <v>46</v>
      </c>
      <c r="D1257" s="14">
        <v>1.635</v>
      </c>
      <c r="E1257" s="14">
        <v>1.26</v>
      </c>
      <c r="F1257" s="21">
        <v>1.375</v>
      </c>
      <c r="G1257" s="24">
        <v>1.41</v>
      </c>
      <c r="H1257" s="14">
        <v>1.645</v>
      </c>
      <c r="I1257" s="14">
        <v>2.0099999999999998</v>
      </c>
      <c r="J1257" s="14">
        <v>1.54</v>
      </c>
      <c r="K1257" s="14">
        <v>1.3049999999999999</v>
      </c>
      <c r="L1257" s="14">
        <v>1.28</v>
      </c>
      <c r="M1257" s="14">
        <v>1.845</v>
      </c>
      <c r="N1257" s="21">
        <v>1.33</v>
      </c>
      <c r="O1257" s="14">
        <v>1.83</v>
      </c>
      <c r="P1257" s="14">
        <v>1.865</v>
      </c>
      <c r="Q1257" s="14">
        <v>1.395</v>
      </c>
      <c r="R1257" s="24">
        <v>1.3049999999999999</v>
      </c>
      <c r="S1257" s="18">
        <v>2.0699999999999998</v>
      </c>
      <c r="T1257" s="18">
        <v>1.96</v>
      </c>
      <c r="U1257" s="18">
        <v>1.915</v>
      </c>
      <c r="V1257" s="18">
        <v>1.93</v>
      </c>
      <c r="W1257" s="18">
        <v>1.91</v>
      </c>
      <c r="X1257" s="14" t="s">
        <v>66</v>
      </c>
      <c r="CM1257" s="2"/>
    </row>
    <row r="1258" spans="1:91" x14ac:dyDescent="0.2">
      <c r="A1258" s="2">
        <v>35953</v>
      </c>
      <c r="B1258" s="5">
        <f t="shared" si="127"/>
        <v>6</v>
      </c>
      <c r="C1258" s="1" t="s">
        <v>47</v>
      </c>
      <c r="D1258" s="14">
        <v>1.635</v>
      </c>
      <c r="E1258" s="14">
        <v>1.26</v>
      </c>
      <c r="F1258" s="21">
        <v>1.375</v>
      </c>
      <c r="G1258" s="24">
        <v>1.41</v>
      </c>
      <c r="H1258" s="14">
        <v>1.645</v>
      </c>
      <c r="I1258" s="14">
        <v>2.0099999999999998</v>
      </c>
      <c r="J1258" s="14">
        <v>1.54</v>
      </c>
      <c r="K1258" s="14">
        <v>1.3049999999999999</v>
      </c>
      <c r="L1258" s="14">
        <v>1.28</v>
      </c>
      <c r="M1258" s="14">
        <v>1.845</v>
      </c>
      <c r="N1258" s="21">
        <v>1.33</v>
      </c>
      <c r="O1258" s="14">
        <v>1.83</v>
      </c>
      <c r="P1258" s="14">
        <v>1.865</v>
      </c>
      <c r="Q1258" s="14">
        <v>1.395</v>
      </c>
      <c r="R1258" s="24">
        <v>1.3049999999999999</v>
      </c>
      <c r="S1258" s="18">
        <v>2.0699999999999998</v>
      </c>
      <c r="T1258" s="18">
        <v>1.96</v>
      </c>
      <c r="U1258" s="18">
        <v>1.915</v>
      </c>
      <c r="V1258" s="18">
        <v>1.93</v>
      </c>
      <c r="W1258" s="18">
        <v>1.91</v>
      </c>
      <c r="X1258" s="14" t="s">
        <v>66</v>
      </c>
      <c r="CM1258" s="2"/>
    </row>
    <row r="1259" spans="1:91" x14ac:dyDescent="0.2">
      <c r="A1259" s="2">
        <v>35954</v>
      </c>
      <c r="B1259" s="5">
        <f t="shared" si="127"/>
        <v>6</v>
      </c>
      <c r="C1259" s="1" t="s">
        <v>48</v>
      </c>
      <c r="D1259" s="14">
        <v>1.635</v>
      </c>
      <c r="E1259" s="14">
        <v>1.26</v>
      </c>
      <c r="F1259" s="21">
        <v>1.375</v>
      </c>
      <c r="G1259" s="24">
        <v>1.41</v>
      </c>
      <c r="H1259" s="14">
        <v>1.645</v>
      </c>
      <c r="I1259" s="14">
        <v>2.0099999999999998</v>
      </c>
      <c r="J1259" s="14">
        <v>1.54</v>
      </c>
      <c r="K1259" s="14">
        <v>1.3049999999999999</v>
      </c>
      <c r="L1259" s="14">
        <v>1.28</v>
      </c>
      <c r="M1259" s="14">
        <v>1.845</v>
      </c>
      <c r="N1259" s="21">
        <v>1.33</v>
      </c>
      <c r="O1259" s="14">
        <v>1.83</v>
      </c>
      <c r="P1259" s="14">
        <v>1.865</v>
      </c>
      <c r="Q1259" s="14">
        <v>1.395</v>
      </c>
      <c r="R1259" s="24">
        <v>1.3049999999999999</v>
      </c>
      <c r="S1259" s="18">
        <v>2.0699999999999998</v>
      </c>
      <c r="T1259" s="18">
        <v>1.96</v>
      </c>
      <c r="U1259" s="18">
        <v>1.915</v>
      </c>
      <c r="V1259" s="18">
        <v>1.93</v>
      </c>
      <c r="W1259" s="18">
        <v>1.91</v>
      </c>
      <c r="X1259" s="14" t="s">
        <v>66</v>
      </c>
      <c r="CM1259" s="2"/>
    </row>
    <row r="1260" spans="1:91" x14ac:dyDescent="0.2">
      <c r="A1260" s="2">
        <v>35955</v>
      </c>
      <c r="B1260" s="5">
        <f t="shared" si="127"/>
        <v>6</v>
      </c>
      <c r="C1260" s="1" t="s">
        <v>49</v>
      </c>
      <c r="D1260" s="14">
        <v>1.59</v>
      </c>
      <c r="E1260" s="14">
        <v>1.24</v>
      </c>
      <c r="F1260" s="21">
        <v>1.36</v>
      </c>
      <c r="G1260" s="24">
        <v>1.4550000000000001</v>
      </c>
      <c r="H1260" s="14">
        <v>1.655</v>
      </c>
      <c r="I1260" s="14">
        <v>2</v>
      </c>
      <c r="J1260" s="14">
        <v>1.5449999999999999</v>
      </c>
      <c r="K1260" s="14">
        <v>1.2949999999999999</v>
      </c>
      <c r="L1260" s="14">
        <v>1.2749999999999999</v>
      </c>
      <c r="M1260" s="14">
        <v>1.92</v>
      </c>
      <c r="N1260" s="21">
        <v>1.335</v>
      </c>
      <c r="O1260" s="14">
        <v>1.85</v>
      </c>
      <c r="P1260" s="14">
        <v>1.88</v>
      </c>
      <c r="Q1260" s="14">
        <v>1.24</v>
      </c>
      <c r="R1260" s="24">
        <v>1.3</v>
      </c>
      <c r="S1260" s="18">
        <v>2.06</v>
      </c>
      <c r="T1260" s="18">
        <v>1.96</v>
      </c>
      <c r="U1260" s="18">
        <v>1.9</v>
      </c>
      <c r="V1260" s="18">
        <v>1.92</v>
      </c>
      <c r="W1260" s="18">
        <v>1.9</v>
      </c>
      <c r="X1260" s="14" t="s">
        <v>66</v>
      </c>
      <c r="CM1260" s="2"/>
    </row>
    <row r="1261" spans="1:91" x14ac:dyDescent="0.2">
      <c r="A1261" s="2">
        <v>35956</v>
      </c>
      <c r="B1261" s="5">
        <f t="shared" si="127"/>
        <v>6</v>
      </c>
      <c r="C1261" s="1" t="s">
        <v>50</v>
      </c>
      <c r="D1261" s="14">
        <v>1.61</v>
      </c>
      <c r="E1261" s="14">
        <v>1.24</v>
      </c>
      <c r="F1261" s="21">
        <v>1.375</v>
      </c>
      <c r="G1261" s="24">
        <v>1.4850000000000001</v>
      </c>
      <c r="H1261" s="14">
        <v>1.7050000000000001</v>
      </c>
      <c r="I1261" s="14">
        <v>2.0049999999999999</v>
      </c>
      <c r="J1261" s="14">
        <v>1.5449999999999999</v>
      </c>
      <c r="K1261" s="14">
        <v>1.33</v>
      </c>
      <c r="L1261" s="14">
        <v>1.3049999999999999</v>
      </c>
      <c r="M1261" s="14">
        <v>1.9450000000000001</v>
      </c>
      <c r="N1261" s="21">
        <v>1.345</v>
      </c>
      <c r="O1261" s="14">
        <v>1.88</v>
      </c>
      <c r="P1261" s="14">
        <v>1.89</v>
      </c>
      <c r="Q1261" s="14">
        <v>1.2350000000000001</v>
      </c>
      <c r="R1261" s="24">
        <v>1.335</v>
      </c>
      <c r="S1261" s="18">
        <v>2.04</v>
      </c>
      <c r="T1261" s="18">
        <v>1.98</v>
      </c>
      <c r="U1261" s="18">
        <v>1.885</v>
      </c>
      <c r="V1261" s="18">
        <v>1.895</v>
      </c>
      <c r="W1261" s="18">
        <v>1.885</v>
      </c>
      <c r="X1261" s="14" t="s">
        <v>66</v>
      </c>
      <c r="CM1261" s="2"/>
    </row>
    <row r="1262" spans="1:91" x14ac:dyDescent="0.2">
      <c r="A1262" s="2">
        <v>35957</v>
      </c>
      <c r="B1262" s="5">
        <f t="shared" si="127"/>
        <v>6</v>
      </c>
      <c r="C1262" s="1" t="s">
        <v>51</v>
      </c>
      <c r="D1262" s="14">
        <v>1.645</v>
      </c>
      <c r="E1262" s="14">
        <v>1.25</v>
      </c>
      <c r="F1262" s="21">
        <v>1.4</v>
      </c>
      <c r="G1262" s="24">
        <v>1.5049999999999999</v>
      </c>
      <c r="H1262" s="14">
        <v>1.7849999999999999</v>
      </c>
      <c r="I1262" s="14">
        <v>1.97</v>
      </c>
      <c r="J1262" s="14">
        <v>1.5549999999999999</v>
      </c>
      <c r="K1262" s="14">
        <v>1.35</v>
      </c>
      <c r="L1262" s="14">
        <v>1.33</v>
      </c>
      <c r="M1262" s="14">
        <v>1.9450000000000001</v>
      </c>
      <c r="N1262" s="21">
        <v>1.36</v>
      </c>
      <c r="O1262" s="14">
        <v>1.905</v>
      </c>
      <c r="P1262" s="14">
        <v>1.92</v>
      </c>
      <c r="Q1262" s="14">
        <v>1.24</v>
      </c>
      <c r="R1262" s="24">
        <v>1.355</v>
      </c>
      <c r="S1262" s="18">
        <v>2.0150000000000001</v>
      </c>
      <c r="T1262" s="18">
        <v>1.9950000000000001</v>
      </c>
      <c r="U1262" s="18">
        <v>1.87</v>
      </c>
      <c r="V1262" s="18">
        <v>1.885</v>
      </c>
      <c r="W1262" s="18">
        <v>1.87</v>
      </c>
      <c r="X1262" s="14" t="s">
        <v>66</v>
      </c>
      <c r="CM1262" s="2"/>
    </row>
    <row r="1263" spans="1:91" x14ac:dyDescent="0.2">
      <c r="A1263" s="2">
        <v>35958</v>
      </c>
      <c r="B1263" s="5">
        <f t="shared" si="127"/>
        <v>6</v>
      </c>
      <c r="C1263" s="1" t="s">
        <v>45</v>
      </c>
      <c r="D1263" s="14">
        <v>1.665</v>
      </c>
      <c r="E1263" s="14">
        <v>1.25</v>
      </c>
      <c r="F1263" s="21">
        <v>1.415</v>
      </c>
      <c r="G1263" s="24">
        <v>1.54</v>
      </c>
      <c r="H1263" s="14">
        <v>1.85</v>
      </c>
      <c r="I1263" s="14">
        <v>1.99</v>
      </c>
      <c r="J1263" s="14">
        <v>1.5349999999999999</v>
      </c>
      <c r="K1263" s="14">
        <v>1.365</v>
      </c>
      <c r="L1263" s="14">
        <v>1.345</v>
      </c>
      <c r="M1263" s="14">
        <v>1.92</v>
      </c>
      <c r="N1263" s="21">
        <v>1.37</v>
      </c>
      <c r="O1263" s="14">
        <v>1.93</v>
      </c>
      <c r="P1263" s="14">
        <v>1.95</v>
      </c>
      <c r="Q1263" s="14">
        <v>1.24</v>
      </c>
      <c r="R1263" s="24">
        <v>1.36</v>
      </c>
      <c r="S1263" s="18">
        <v>2.04</v>
      </c>
      <c r="T1263" s="18">
        <v>2.0150000000000001</v>
      </c>
      <c r="U1263" s="18">
        <v>1.885</v>
      </c>
      <c r="V1263" s="18">
        <v>1.905</v>
      </c>
      <c r="W1263" s="18">
        <v>1.885</v>
      </c>
      <c r="X1263" s="14" t="s">
        <v>66</v>
      </c>
      <c r="CM1263" s="2"/>
    </row>
    <row r="1264" spans="1:91" x14ac:dyDescent="0.2">
      <c r="A1264" s="2">
        <v>35959</v>
      </c>
      <c r="B1264" s="5">
        <f t="shared" si="127"/>
        <v>6</v>
      </c>
      <c r="C1264" s="1" t="s">
        <v>46</v>
      </c>
      <c r="D1264" s="14">
        <v>1.655</v>
      </c>
      <c r="E1264" s="14">
        <v>1.2250000000000001</v>
      </c>
      <c r="F1264" s="21">
        <v>1.395</v>
      </c>
      <c r="G1264" s="24">
        <v>1.415</v>
      </c>
      <c r="H1264" s="14">
        <v>1.81</v>
      </c>
      <c r="I1264" s="14">
        <v>2.0049999999999999</v>
      </c>
      <c r="J1264" s="14">
        <v>1.5049999999999999</v>
      </c>
      <c r="K1264" s="14">
        <v>1.33</v>
      </c>
      <c r="L1264" s="14">
        <v>1.2749999999999999</v>
      </c>
      <c r="M1264" s="14">
        <v>1.83</v>
      </c>
      <c r="N1264" s="21">
        <v>1.33</v>
      </c>
      <c r="O1264" s="14">
        <v>1.835</v>
      </c>
      <c r="P1264" s="14">
        <v>1.9350000000000001</v>
      </c>
      <c r="Q1264" s="14">
        <v>1.24</v>
      </c>
      <c r="R1264" s="24">
        <v>1.3049999999999999</v>
      </c>
      <c r="S1264" s="18">
        <v>2.0550000000000002</v>
      </c>
      <c r="T1264" s="18">
        <v>2.02</v>
      </c>
      <c r="U1264" s="18">
        <v>1.89</v>
      </c>
      <c r="V1264" s="18">
        <v>1.91</v>
      </c>
      <c r="W1264" s="18">
        <v>1.89</v>
      </c>
      <c r="X1264" s="14" t="s">
        <v>66</v>
      </c>
      <c r="CM1264" s="2"/>
    </row>
    <row r="1265" spans="1:91" x14ac:dyDescent="0.2">
      <c r="A1265" s="2">
        <v>35960</v>
      </c>
      <c r="B1265" s="5">
        <f t="shared" si="127"/>
        <v>6</v>
      </c>
      <c r="C1265" s="1" t="s">
        <v>47</v>
      </c>
      <c r="D1265" s="14">
        <v>1.655</v>
      </c>
      <c r="E1265" s="14">
        <v>1.2250000000000001</v>
      </c>
      <c r="F1265" s="21">
        <v>1.395</v>
      </c>
      <c r="G1265" s="24">
        <v>1.415</v>
      </c>
      <c r="H1265" s="14">
        <v>1.81</v>
      </c>
      <c r="I1265" s="14">
        <v>2.0049999999999999</v>
      </c>
      <c r="J1265" s="14">
        <v>1.5049999999999999</v>
      </c>
      <c r="K1265" s="14">
        <v>1.33</v>
      </c>
      <c r="L1265" s="14">
        <v>1.2749999999999999</v>
      </c>
      <c r="M1265" s="14">
        <v>1.83</v>
      </c>
      <c r="N1265" s="21">
        <v>1.33</v>
      </c>
      <c r="O1265" s="14">
        <v>1.835</v>
      </c>
      <c r="P1265" s="14">
        <v>1.9350000000000001</v>
      </c>
      <c r="Q1265" s="14">
        <v>1.24</v>
      </c>
      <c r="R1265" s="24">
        <v>1.3049999999999999</v>
      </c>
      <c r="S1265" s="18">
        <v>2.0550000000000002</v>
      </c>
      <c r="T1265" s="18">
        <v>2.02</v>
      </c>
      <c r="U1265" s="18">
        <v>1.89</v>
      </c>
      <c r="V1265" s="18">
        <v>1.91</v>
      </c>
      <c r="W1265" s="18">
        <v>1.89</v>
      </c>
      <c r="X1265" s="14" t="s">
        <v>66</v>
      </c>
      <c r="CM1265" s="2"/>
    </row>
    <row r="1266" spans="1:91" x14ac:dyDescent="0.2">
      <c r="A1266" s="2">
        <v>35961</v>
      </c>
      <c r="B1266" s="5">
        <f t="shared" si="127"/>
        <v>6</v>
      </c>
      <c r="C1266" s="1" t="s">
        <v>48</v>
      </c>
      <c r="D1266" s="14">
        <v>1.655</v>
      </c>
      <c r="E1266" s="14">
        <v>1.2250000000000001</v>
      </c>
      <c r="F1266" s="21">
        <v>1.395</v>
      </c>
      <c r="G1266" s="24">
        <v>1.415</v>
      </c>
      <c r="H1266" s="14">
        <v>1.81</v>
      </c>
      <c r="I1266" s="14">
        <v>2.0049999999999999</v>
      </c>
      <c r="J1266" s="14">
        <v>1.5049999999999999</v>
      </c>
      <c r="K1266" s="14">
        <v>1.33</v>
      </c>
      <c r="L1266" s="14">
        <v>1.2749999999999999</v>
      </c>
      <c r="M1266" s="14">
        <v>1.83</v>
      </c>
      <c r="N1266" s="21">
        <v>1.33</v>
      </c>
      <c r="O1266" s="14">
        <v>1.835</v>
      </c>
      <c r="P1266" s="14">
        <v>1.9350000000000001</v>
      </c>
      <c r="Q1266" s="14">
        <v>1.24</v>
      </c>
      <c r="R1266" s="24">
        <v>1.3049999999999999</v>
      </c>
      <c r="S1266" s="18">
        <v>2.0550000000000002</v>
      </c>
      <c r="T1266" s="18">
        <v>2.02</v>
      </c>
      <c r="U1266" s="18">
        <v>1.89</v>
      </c>
      <c r="V1266" s="18">
        <v>1.91</v>
      </c>
      <c r="W1266" s="18">
        <v>1.89</v>
      </c>
      <c r="X1266" s="14" t="s">
        <v>66</v>
      </c>
      <c r="CM1266" s="2"/>
    </row>
    <row r="1267" spans="1:91" x14ac:dyDescent="0.2">
      <c r="A1267" s="2">
        <v>35962</v>
      </c>
      <c r="B1267" s="5">
        <f t="shared" si="127"/>
        <v>6</v>
      </c>
      <c r="C1267" s="1" t="s">
        <v>49</v>
      </c>
      <c r="D1267" s="14">
        <v>1.71</v>
      </c>
      <c r="E1267" s="14">
        <v>1.32</v>
      </c>
      <c r="F1267" s="21">
        <v>1.47</v>
      </c>
      <c r="G1267" s="24">
        <v>1.5549999999999999</v>
      </c>
      <c r="H1267" s="14">
        <v>1.915</v>
      </c>
      <c r="I1267" s="14">
        <v>2.085</v>
      </c>
      <c r="J1267" s="14">
        <v>1.655</v>
      </c>
      <c r="K1267" s="14">
        <v>1.47</v>
      </c>
      <c r="L1267" s="14">
        <v>1.4850000000000001</v>
      </c>
      <c r="M1267" s="14">
        <v>1.9750000000000001</v>
      </c>
      <c r="N1267" s="21">
        <v>1.45</v>
      </c>
      <c r="O1267" s="14">
        <v>1.95</v>
      </c>
      <c r="P1267" s="14">
        <v>2.0449999999999999</v>
      </c>
      <c r="Q1267" s="14">
        <v>1.4</v>
      </c>
      <c r="R1267" s="24">
        <v>1.47</v>
      </c>
      <c r="S1267" s="18">
        <v>2.13</v>
      </c>
      <c r="T1267" s="18">
        <v>2.11</v>
      </c>
      <c r="U1267" s="18">
        <v>1.98</v>
      </c>
      <c r="V1267" s="18">
        <v>1.9850000000000001</v>
      </c>
      <c r="W1267" s="18">
        <v>1.9750000000000001</v>
      </c>
      <c r="X1267" s="14" t="s">
        <v>66</v>
      </c>
      <c r="CM1267" s="2"/>
    </row>
    <row r="1268" spans="1:91" x14ac:dyDescent="0.2">
      <c r="A1268" s="2">
        <v>35963</v>
      </c>
      <c r="B1268" s="5">
        <f t="shared" si="127"/>
        <v>6</v>
      </c>
      <c r="C1268" s="1" t="s">
        <v>50</v>
      </c>
      <c r="D1268" s="14">
        <v>1.84</v>
      </c>
      <c r="E1268" s="14">
        <v>1.4</v>
      </c>
      <c r="F1268" s="21">
        <v>1.51</v>
      </c>
      <c r="G1268" s="24">
        <v>1.6</v>
      </c>
      <c r="H1268" s="14">
        <v>1.925</v>
      </c>
      <c r="I1268" s="14">
        <v>2.09</v>
      </c>
      <c r="J1268" s="14">
        <v>1.71</v>
      </c>
      <c r="K1268" s="14">
        <v>1.52</v>
      </c>
      <c r="L1268" s="14">
        <v>1.53</v>
      </c>
      <c r="M1268" s="14">
        <v>2.06</v>
      </c>
      <c r="N1268" s="21">
        <v>1.51</v>
      </c>
      <c r="O1268" s="14">
        <v>1.9950000000000001</v>
      </c>
      <c r="P1268" s="14">
        <v>2.04</v>
      </c>
      <c r="Q1268" s="14">
        <v>1.4</v>
      </c>
      <c r="R1268" s="24">
        <v>1.52</v>
      </c>
      <c r="S1268" s="18">
        <v>2.14</v>
      </c>
      <c r="T1268" s="18">
        <v>2.105</v>
      </c>
      <c r="U1268" s="18">
        <v>1.98</v>
      </c>
      <c r="V1268" s="18">
        <v>1.9850000000000001</v>
      </c>
      <c r="W1268" s="18">
        <v>1.97</v>
      </c>
      <c r="X1268" s="14" t="s">
        <v>66</v>
      </c>
      <c r="CM1268" s="2"/>
    </row>
    <row r="1269" spans="1:91" x14ac:dyDescent="0.2">
      <c r="A1269" s="2">
        <v>35964</v>
      </c>
      <c r="B1269" s="5">
        <f t="shared" si="127"/>
        <v>6</v>
      </c>
      <c r="C1269" s="1" t="s">
        <v>51</v>
      </c>
      <c r="D1269" s="14">
        <v>1.85</v>
      </c>
      <c r="E1269" s="14">
        <v>1.405</v>
      </c>
      <c r="F1269" s="21">
        <v>1.5249999999999999</v>
      </c>
      <c r="G1269" s="24">
        <v>1.615</v>
      </c>
      <c r="H1269" s="14">
        <v>1.87</v>
      </c>
      <c r="I1269" s="14">
        <v>2.0249999999999999</v>
      </c>
      <c r="J1269" s="14">
        <v>1.7350000000000001</v>
      </c>
      <c r="K1269" s="14">
        <v>1.54</v>
      </c>
      <c r="L1269" s="14">
        <v>1.55</v>
      </c>
      <c r="M1269" s="14">
        <v>2.0750000000000002</v>
      </c>
      <c r="N1269" s="21">
        <v>1.5149999999999999</v>
      </c>
      <c r="O1269" s="14">
        <v>2.02</v>
      </c>
      <c r="P1269" s="14">
        <v>1.9850000000000001</v>
      </c>
      <c r="Q1269" s="14">
        <v>1.4</v>
      </c>
      <c r="R1269" s="24">
        <v>1.5349999999999999</v>
      </c>
      <c r="S1269" s="18">
        <v>2.08</v>
      </c>
      <c r="T1269" s="18">
        <v>2.04</v>
      </c>
      <c r="U1269" s="18">
        <v>1.9450000000000001</v>
      </c>
      <c r="V1269" s="18">
        <v>1.9550000000000001</v>
      </c>
      <c r="W1269" s="18">
        <v>1.9450000000000001</v>
      </c>
      <c r="X1269" s="14" t="s">
        <v>66</v>
      </c>
      <c r="CM1269" s="2"/>
    </row>
    <row r="1270" spans="1:91" x14ac:dyDescent="0.2">
      <c r="A1270" s="2">
        <v>35965</v>
      </c>
      <c r="B1270" s="5">
        <f t="shared" si="127"/>
        <v>6</v>
      </c>
      <c r="C1270" s="1" t="s">
        <v>45</v>
      </c>
      <c r="D1270" s="14">
        <v>1.88</v>
      </c>
      <c r="E1270" s="14">
        <v>1.4450000000000001</v>
      </c>
      <c r="F1270" s="21">
        <v>1.605</v>
      </c>
      <c r="G1270" s="24">
        <v>1.74</v>
      </c>
      <c r="H1270" s="14">
        <v>1.97</v>
      </c>
      <c r="I1270" s="14">
        <v>2.15</v>
      </c>
      <c r="J1270" s="14">
        <v>1.81</v>
      </c>
      <c r="K1270" s="14">
        <v>1.605</v>
      </c>
      <c r="L1270" s="14">
        <v>1.63</v>
      </c>
      <c r="M1270" s="14">
        <v>2.15</v>
      </c>
      <c r="N1270" s="21">
        <v>1.605</v>
      </c>
      <c r="O1270" s="14">
        <v>2.09</v>
      </c>
      <c r="P1270" s="14">
        <v>2.1</v>
      </c>
      <c r="Q1270" s="14">
        <v>1.4850000000000001</v>
      </c>
      <c r="R1270" s="24">
        <v>1.655</v>
      </c>
      <c r="S1270" s="18">
        <v>2.19</v>
      </c>
      <c r="T1270" s="18">
        <v>2.1549999999999998</v>
      </c>
      <c r="U1270" s="18">
        <v>2.0550000000000002</v>
      </c>
      <c r="V1270" s="18">
        <v>2.0699999999999998</v>
      </c>
      <c r="W1270" s="18">
        <v>2.0550000000000002</v>
      </c>
      <c r="X1270" s="14" t="s">
        <v>66</v>
      </c>
      <c r="CM1270" s="2"/>
    </row>
    <row r="1271" spans="1:91" x14ac:dyDescent="0.2">
      <c r="A1271" s="2">
        <v>35966</v>
      </c>
      <c r="B1271" s="5">
        <f t="shared" si="127"/>
        <v>6</v>
      </c>
      <c r="C1271" s="1" t="s">
        <v>46</v>
      </c>
      <c r="D1271" s="14">
        <v>1.95</v>
      </c>
      <c r="E1271" s="14">
        <v>1.52</v>
      </c>
      <c r="F1271" s="21">
        <v>1.7450000000000001</v>
      </c>
      <c r="G1271" s="24">
        <v>1.8149999999999999</v>
      </c>
      <c r="H1271" s="14">
        <v>2.0150000000000001</v>
      </c>
      <c r="I1271" s="14">
        <v>2.1949999999999998</v>
      </c>
      <c r="J1271" s="14">
        <v>1.84</v>
      </c>
      <c r="K1271" s="14">
        <v>1.7749999999999999</v>
      </c>
      <c r="L1271" s="14">
        <v>1.7</v>
      </c>
      <c r="M1271" s="14">
        <v>2.19</v>
      </c>
      <c r="N1271" s="21">
        <v>1.69</v>
      </c>
      <c r="O1271" s="14">
        <v>2.085</v>
      </c>
      <c r="P1271" s="14">
        <v>2.14</v>
      </c>
      <c r="Q1271" s="14">
        <v>1.57</v>
      </c>
      <c r="R1271" s="24">
        <v>1.7649999999999999</v>
      </c>
      <c r="S1271" s="18">
        <v>2.2650000000000001</v>
      </c>
      <c r="T1271" s="18">
        <v>2.21</v>
      </c>
      <c r="U1271" s="18">
        <v>2.105</v>
      </c>
      <c r="V1271" s="18">
        <v>2.1150000000000002</v>
      </c>
      <c r="W1271" s="18">
        <v>2.1</v>
      </c>
      <c r="X1271" s="14" t="s">
        <v>66</v>
      </c>
      <c r="CM1271" s="2"/>
    </row>
    <row r="1272" spans="1:91" x14ac:dyDescent="0.2">
      <c r="A1272" s="2">
        <v>35967</v>
      </c>
      <c r="B1272" s="5">
        <f t="shared" si="127"/>
        <v>6</v>
      </c>
      <c r="C1272" s="1" t="s">
        <v>47</v>
      </c>
      <c r="D1272" s="14">
        <v>1.95</v>
      </c>
      <c r="E1272" s="14">
        <v>1.52</v>
      </c>
      <c r="F1272" s="21">
        <v>1.7450000000000001</v>
      </c>
      <c r="G1272" s="24">
        <v>1.8149999999999999</v>
      </c>
      <c r="H1272" s="14">
        <v>2.0150000000000001</v>
      </c>
      <c r="I1272" s="14">
        <v>2.1949999999999998</v>
      </c>
      <c r="J1272" s="14">
        <v>1.84</v>
      </c>
      <c r="K1272" s="14">
        <v>1.7749999999999999</v>
      </c>
      <c r="L1272" s="14">
        <v>1.7</v>
      </c>
      <c r="M1272" s="14">
        <v>2.19</v>
      </c>
      <c r="N1272" s="21">
        <v>1.69</v>
      </c>
      <c r="O1272" s="14">
        <v>2.085</v>
      </c>
      <c r="P1272" s="14">
        <v>2.14</v>
      </c>
      <c r="Q1272" s="14">
        <v>1.57</v>
      </c>
      <c r="R1272" s="24">
        <v>1.7649999999999999</v>
      </c>
      <c r="S1272" s="18">
        <v>2.2650000000000001</v>
      </c>
      <c r="T1272" s="18">
        <v>2.21</v>
      </c>
      <c r="U1272" s="18">
        <v>2.105</v>
      </c>
      <c r="V1272" s="18">
        <v>2.1150000000000002</v>
      </c>
      <c r="W1272" s="18">
        <v>2.1</v>
      </c>
      <c r="X1272" s="14" t="s">
        <v>66</v>
      </c>
      <c r="CM1272" s="2"/>
    </row>
    <row r="1273" spans="1:91" x14ac:dyDescent="0.2">
      <c r="A1273" s="2">
        <v>35968</v>
      </c>
      <c r="B1273" s="5">
        <f t="shared" si="127"/>
        <v>6</v>
      </c>
      <c r="C1273" s="1" t="s">
        <v>48</v>
      </c>
      <c r="D1273" s="14">
        <v>1.95</v>
      </c>
      <c r="E1273" s="14">
        <v>1.52</v>
      </c>
      <c r="F1273" s="21">
        <v>1.7450000000000001</v>
      </c>
      <c r="G1273" s="24">
        <v>1.8149999999999999</v>
      </c>
      <c r="H1273" s="14">
        <v>2.0150000000000001</v>
      </c>
      <c r="I1273" s="14">
        <v>2.1949999999999998</v>
      </c>
      <c r="J1273" s="14">
        <v>1.84</v>
      </c>
      <c r="K1273" s="14">
        <v>1.7749999999999999</v>
      </c>
      <c r="L1273" s="14">
        <v>1.7</v>
      </c>
      <c r="M1273" s="14">
        <v>2.19</v>
      </c>
      <c r="N1273" s="21">
        <v>1.69</v>
      </c>
      <c r="O1273" s="14">
        <v>2.085</v>
      </c>
      <c r="P1273" s="14">
        <v>2.14</v>
      </c>
      <c r="Q1273" s="14">
        <v>1.57</v>
      </c>
      <c r="R1273" s="24">
        <v>1.7649999999999999</v>
      </c>
      <c r="S1273" s="18">
        <v>2.2650000000000001</v>
      </c>
      <c r="T1273" s="18">
        <v>2.21</v>
      </c>
      <c r="U1273" s="18">
        <v>2.105</v>
      </c>
      <c r="V1273" s="18">
        <v>2.1150000000000002</v>
      </c>
      <c r="W1273" s="18">
        <v>2.1</v>
      </c>
      <c r="X1273" s="14" t="s">
        <v>66</v>
      </c>
      <c r="CM1273" s="2"/>
    </row>
    <row r="1274" spans="1:91" x14ac:dyDescent="0.2">
      <c r="A1274" s="2">
        <v>35969</v>
      </c>
      <c r="B1274" s="5">
        <f t="shared" si="127"/>
        <v>6</v>
      </c>
      <c r="C1274" s="1" t="s">
        <v>49</v>
      </c>
      <c r="D1274" s="14">
        <v>1.98</v>
      </c>
      <c r="E1274" s="14">
        <v>1.55</v>
      </c>
      <c r="F1274" s="21">
        <v>1.6950000000000001</v>
      </c>
      <c r="G1274" s="24">
        <v>1.9750000000000001</v>
      </c>
      <c r="H1274" s="14">
        <v>2.17</v>
      </c>
      <c r="I1274" s="14">
        <v>2.3450000000000002</v>
      </c>
      <c r="J1274" s="14">
        <v>1.915</v>
      </c>
      <c r="K1274" s="14">
        <v>1.7350000000000001</v>
      </c>
      <c r="L1274" s="14">
        <v>1.74</v>
      </c>
      <c r="M1274" s="14">
        <v>2.395</v>
      </c>
      <c r="N1274" s="21">
        <v>1.7</v>
      </c>
      <c r="O1274" s="14">
        <v>2.2799999999999998</v>
      </c>
      <c r="P1274" s="14">
        <v>2.2850000000000001</v>
      </c>
      <c r="Q1274" s="14">
        <v>1.625</v>
      </c>
      <c r="R1274" s="24">
        <v>1.79</v>
      </c>
      <c r="S1274" s="18">
        <v>2.4350000000000001</v>
      </c>
      <c r="T1274" s="18">
        <v>2.34</v>
      </c>
      <c r="U1274" s="18">
        <v>2.27</v>
      </c>
      <c r="V1274" s="18">
        <v>2.27</v>
      </c>
      <c r="W1274" s="18">
        <v>2.2599999999999998</v>
      </c>
      <c r="X1274" s="14" t="s">
        <v>66</v>
      </c>
      <c r="CM1274" s="2"/>
    </row>
    <row r="1275" spans="1:91" x14ac:dyDescent="0.2">
      <c r="A1275" s="2">
        <v>35970</v>
      </c>
      <c r="B1275" s="5">
        <f t="shared" si="127"/>
        <v>6</v>
      </c>
      <c r="C1275" s="1" t="s">
        <v>50</v>
      </c>
      <c r="D1275" s="14">
        <v>1.925</v>
      </c>
      <c r="E1275" s="14">
        <v>1.5</v>
      </c>
      <c r="F1275" s="21">
        <v>1.675</v>
      </c>
      <c r="G1275" s="24">
        <v>1.94</v>
      </c>
      <c r="H1275" s="14">
        <v>2.1850000000000001</v>
      </c>
      <c r="I1275" s="14">
        <v>2.37</v>
      </c>
      <c r="J1275" s="14">
        <v>1.89</v>
      </c>
      <c r="K1275" s="14">
        <v>1.7050000000000001</v>
      </c>
      <c r="L1275" s="14">
        <v>1.67</v>
      </c>
      <c r="M1275" s="14">
        <v>2.37</v>
      </c>
      <c r="N1275" s="21">
        <v>1.67</v>
      </c>
      <c r="O1275" s="14">
        <v>2.2650000000000001</v>
      </c>
      <c r="P1275" s="14">
        <v>2.31</v>
      </c>
      <c r="Q1275" s="14">
        <v>1.6</v>
      </c>
      <c r="R1275" s="24">
        <v>1.7250000000000001</v>
      </c>
      <c r="S1275" s="18">
        <v>2.4350000000000001</v>
      </c>
      <c r="T1275" s="18">
        <v>2.3650000000000002</v>
      </c>
      <c r="U1275" s="18">
        <v>2.2749999999999999</v>
      </c>
      <c r="V1275" s="18">
        <v>2.2749999999999999</v>
      </c>
      <c r="W1275" s="18">
        <v>2.2749999999999999</v>
      </c>
      <c r="X1275" s="14" t="s">
        <v>66</v>
      </c>
      <c r="CM1275" s="2"/>
    </row>
    <row r="1276" spans="1:91" x14ac:dyDescent="0.2">
      <c r="A1276" s="2">
        <v>35971</v>
      </c>
      <c r="B1276" s="5">
        <f t="shared" si="127"/>
        <v>6</v>
      </c>
      <c r="C1276" s="1" t="s">
        <v>51</v>
      </c>
      <c r="D1276" s="14">
        <v>2.0449999999999999</v>
      </c>
      <c r="E1276" s="14">
        <v>1.53</v>
      </c>
      <c r="F1276" s="21">
        <v>1.635</v>
      </c>
      <c r="G1276" s="24">
        <v>1.9350000000000001</v>
      </c>
      <c r="H1276" s="14">
        <v>2.2400000000000002</v>
      </c>
      <c r="I1276" s="14">
        <v>2.4049999999999998</v>
      </c>
      <c r="J1276" s="14">
        <v>1.905</v>
      </c>
      <c r="K1276" s="14">
        <v>1.68</v>
      </c>
      <c r="L1276" s="14">
        <v>1.68</v>
      </c>
      <c r="M1276" s="14">
        <v>2.395</v>
      </c>
      <c r="N1276" s="21">
        <v>1.63</v>
      </c>
      <c r="O1276" s="14">
        <v>2.2549999999999999</v>
      </c>
      <c r="P1276" s="14">
        <v>2.3450000000000002</v>
      </c>
      <c r="Q1276" s="14">
        <v>1.6</v>
      </c>
      <c r="R1276" s="24">
        <v>1.69</v>
      </c>
      <c r="S1276" s="18">
        <v>2.5049999999999999</v>
      </c>
      <c r="T1276" s="18">
        <v>2.415</v>
      </c>
      <c r="U1276" s="18">
        <v>2.2949999999999999</v>
      </c>
      <c r="V1276" s="18">
        <v>2.31</v>
      </c>
      <c r="W1276" s="18">
        <v>2.3050000000000002</v>
      </c>
      <c r="X1276" s="14" t="s">
        <v>66</v>
      </c>
      <c r="CM1276" s="2"/>
    </row>
    <row r="1277" spans="1:91" x14ac:dyDescent="0.2">
      <c r="A1277" s="2">
        <v>35972</v>
      </c>
      <c r="B1277" s="5">
        <f t="shared" si="127"/>
        <v>6</v>
      </c>
      <c r="C1277" s="1" t="s">
        <v>45</v>
      </c>
      <c r="D1277" s="14">
        <v>2.0550000000000002</v>
      </c>
      <c r="E1277" s="14">
        <v>1.51</v>
      </c>
      <c r="F1277" s="21">
        <v>1.6</v>
      </c>
      <c r="G1277" s="24">
        <v>1.885</v>
      </c>
      <c r="H1277" s="14">
        <v>2.2250000000000001</v>
      </c>
      <c r="I1277" s="14">
        <v>2.38</v>
      </c>
      <c r="J1277" s="14">
        <v>1.84</v>
      </c>
      <c r="K1277" s="14">
        <v>1.625</v>
      </c>
      <c r="L1277" s="14">
        <v>1.625</v>
      </c>
      <c r="M1277" s="14">
        <v>2.2949999999999999</v>
      </c>
      <c r="N1277" s="21">
        <v>1.62</v>
      </c>
      <c r="O1277" s="14">
        <v>2.19</v>
      </c>
      <c r="P1277" s="14">
        <v>2.34</v>
      </c>
      <c r="Q1277" s="14">
        <v>1.58</v>
      </c>
      <c r="R1277" s="24">
        <v>1.635</v>
      </c>
      <c r="S1277" s="18">
        <v>2.4649999999999999</v>
      </c>
      <c r="T1277" s="18">
        <v>2.3849999999999998</v>
      </c>
      <c r="U1277" s="18">
        <v>2.29</v>
      </c>
      <c r="V1277" s="18">
        <v>2.31</v>
      </c>
      <c r="W1277" s="18">
        <v>2.29</v>
      </c>
      <c r="X1277" s="14" t="s">
        <v>66</v>
      </c>
      <c r="CM1277" s="2"/>
    </row>
    <row r="1278" spans="1:91" x14ac:dyDescent="0.2">
      <c r="A1278" s="2">
        <v>35973</v>
      </c>
      <c r="B1278" s="5">
        <f t="shared" si="127"/>
        <v>6</v>
      </c>
      <c r="C1278" s="1" t="s">
        <v>46</v>
      </c>
      <c r="D1278" s="14">
        <v>2.02</v>
      </c>
      <c r="E1278" s="14">
        <v>1.4750000000000001</v>
      </c>
      <c r="F1278" s="21">
        <v>1.55</v>
      </c>
      <c r="G1278" s="24">
        <v>1.64</v>
      </c>
      <c r="H1278" s="14">
        <v>2.1800000000000002</v>
      </c>
      <c r="I1278" s="14">
        <v>2.4049999999999998</v>
      </c>
      <c r="J1278" s="14">
        <v>1.77</v>
      </c>
      <c r="K1278" s="14">
        <v>1.56</v>
      </c>
      <c r="L1278" s="14">
        <v>1.5549999999999999</v>
      </c>
      <c r="M1278" s="14">
        <v>2.16</v>
      </c>
      <c r="N1278" s="21">
        <v>1.605</v>
      </c>
      <c r="O1278" s="14">
        <v>2.0299999999999998</v>
      </c>
      <c r="P1278" s="14">
        <v>2.335</v>
      </c>
      <c r="Q1278" s="14">
        <v>1.58</v>
      </c>
      <c r="R1278" s="24">
        <v>1.55</v>
      </c>
      <c r="S1278" s="18">
        <v>2.48</v>
      </c>
      <c r="T1278" s="18">
        <v>2.39</v>
      </c>
      <c r="U1278" s="18">
        <v>2.29</v>
      </c>
      <c r="V1278" s="18">
        <v>2.3050000000000002</v>
      </c>
      <c r="W1278" s="18">
        <v>2.29</v>
      </c>
      <c r="X1278" s="14" t="s">
        <v>66</v>
      </c>
      <c r="CM1278" s="2"/>
    </row>
    <row r="1279" spans="1:91" x14ac:dyDescent="0.2">
      <c r="A1279" s="2">
        <v>35974</v>
      </c>
      <c r="B1279" s="5">
        <f t="shared" si="127"/>
        <v>6</v>
      </c>
      <c r="C1279" s="1" t="s">
        <v>47</v>
      </c>
      <c r="D1279" s="14">
        <v>2.02</v>
      </c>
      <c r="E1279" s="14">
        <v>1.4750000000000001</v>
      </c>
      <c r="F1279" s="21">
        <v>1.55</v>
      </c>
      <c r="G1279" s="24">
        <v>1.64</v>
      </c>
      <c r="H1279" s="14">
        <v>2.1800000000000002</v>
      </c>
      <c r="I1279" s="14">
        <v>2.4049999999999998</v>
      </c>
      <c r="J1279" s="14">
        <v>1.77</v>
      </c>
      <c r="K1279" s="14">
        <v>1.56</v>
      </c>
      <c r="L1279" s="14">
        <v>1.5549999999999999</v>
      </c>
      <c r="M1279" s="14">
        <v>2.16</v>
      </c>
      <c r="N1279" s="21">
        <v>1.605</v>
      </c>
      <c r="O1279" s="14">
        <v>2.0299999999999998</v>
      </c>
      <c r="P1279" s="14">
        <v>2.335</v>
      </c>
      <c r="Q1279" s="14">
        <v>1.58</v>
      </c>
      <c r="R1279" s="24">
        <v>1.55</v>
      </c>
      <c r="S1279" s="18">
        <v>2.48</v>
      </c>
      <c r="T1279" s="18">
        <v>2.39</v>
      </c>
      <c r="U1279" s="18">
        <v>2.29</v>
      </c>
      <c r="V1279" s="18">
        <v>2.3050000000000002</v>
      </c>
      <c r="W1279" s="18">
        <v>2.29</v>
      </c>
      <c r="X1279" s="14" t="s">
        <v>66</v>
      </c>
      <c r="CM1279" s="2"/>
    </row>
    <row r="1280" spans="1:91" x14ac:dyDescent="0.2">
      <c r="A1280" s="2">
        <v>35975</v>
      </c>
      <c r="B1280" s="5">
        <f t="shared" si="127"/>
        <v>6</v>
      </c>
      <c r="C1280" s="1" t="s">
        <v>48</v>
      </c>
      <c r="D1280" s="14">
        <v>2.02</v>
      </c>
      <c r="E1280" s="14">
        <v>1.4750000000000001</v>
      </c>
      <c r="F1280" s="21">
        <v>1.55</v>
      </c>
      <c r="G1280" s="24">
        <v>1.64</v>
      </c>
      <c r="H1280" s="14">
        <v>2.1800000000000002</v>
      </c>
      <c r="I1280" s="14">
        <v>2.4049999999999998</v>
      </c>
      <c r="J1280" s="14">
        <v>1.77</v>
      </c>
      <c r="K1280" s="14">
        <v>1.56</v>
      </c>
      <c r="L1280" s="14">
        <v>1.5549999999999999</v>
      </c>
      <c r="M1280" s="14">
        <v>2.16</v>
      </c>
      <c r="N1280" s="21">
        <v>1.605</v>
      </c>
      <c r="O1280" s="14">
        <v>2.0299999999999998</v>
      </c>
      <c r="P1280" s="14">
        <v>2.335</v>
      </c>
      <c r="Q1280" s="14">
        <v>1.58</v>
      </c>
      <c r="R1280" s="24">
        <v>1.55</v>
      </c>
      <c r="S1280" s="18">
        <v>2.48</v>
      </c>
      <c r="T1280" s="18">
        <v>2.39</v>
      </c>
      <c r="U1280" s="18">
        <v>2.29</v>
      </c>
      <c r="V1280" s="18">
        <v>2.3050000000000002</v>
      </c>
      <c r="W1280" s="18">
        <v>2.29</v>
      </c>
      <c r="X1280" s="14" t="s">
        <v>66</v>
      </c>
      <c r="CM1280" s="2"/>
    </row>
    <row r="1281" spans="1:91" x14ac:dyDescent="0.2">
      <c r="A1281" s="2">
        <v>35976</v>
      </c>
      <c r="B1281" s="5">
        <f t="shared" si="127"/>
        <v>6</v>
      </c>
      <c r="C1281" s="1" t="s">
        <v>49</v>
      </c>
      <c r="D1281" s="14">
        <v>1.9750000000000001</v>
      </c>
      <c r="E1281" s="14">
        <v>1.42</v>
      </c>
      <c r="F1281" s="21">
        <v>1.56</v>
      </c>
      <c r="G1281" s="24">
        <v>1.7649999999999999</v>
      </c>
      <c r="H1281" s="14">
        <v>2.1850000000000001</v>
      </c>
      <c r="I1281" s="14">
        <v>2.38</v>
      </c>
      <c r="J1281" s="14">
        <v>1.78</v>
      </c>
      <c r="K1281" s="14">
        <v>1.5549999999999999</v>
      </c>
      <c r="L1281" s="14">
        <v>1.56</v>
      </c>
      <c r="M1281" s="14">
        <v>2.2799999999999998</v>
      </c>
      <c r="N1281" s="21">
        <v>1.56</v>
      </c>
      <c r="O1281" s="14">
        <v>2.1850000000000001</v>
      </c>
      <c r="P1281" s="14">
        <v>2.3050000000000002</v>
      </c>
      <c r="Q1281" s="14">
        <v>1.43</v>
      </c>
      <c r="R1281" s="24">
        <v>1.57</v>
      </c>
      <c r="S1281" s="18">
        <v>2.46</v>
      </c>
      <c r="T1281" s="18">
        <v>2.36</v>
      </c>
      <c r="U1281" s="18">
        <v>2.2850000000000001</v>
      </c>
      <c r="V1281" s="18">
        <v>2.2949999999999999</v>
      </c>
      <c r="W1281" s="18">
        <v>2.2799999999999998</v>
      </c>
      <c r="X1281" s="14" t="s">
        <v>66</v>
      </c>
      <c r="CM1281" s="2"/>
    </row>
    <row r="1282" spans="1:91" x14ac:dyDescent="0.2">
      <c r="A1282" s="2">
        <v>35977</v>
      </c>
      <c r="B1282" s="5">
        <f t="shared" si="127"/>
        <v>7</v>
      </c>
      <c r="C1282" s="1" t="s">
        <v>50</v>
      </c>
      <c r="D1282" s="14">
        <v>2</v>
      </c>
      <c r="E1282" s="14">
        <v>1.4650000000000001</v>
      </c>
      <c r="F1282" s="21">
        <v>1.605</v>
      </c>
      <c r="G1282" s="24">
        <v>1.845</v>
      </c>
      <c r="H1282" s="14">
        <v>2.21</v>
      </c>
      <c r="I1282" s="14">
        <v>2.3650000000000002</v>
      </c>
      <c r="J1282" s="14">
        <v>1.81</v>
      </c>
      <c r="K1282" s="14">
        <v>1.595</v>
      </c>
      <c r="L1282" s="14">
        <v>1.615</v>
      </c>
      <c r="M1282" s="14">
        <v>2.27</v>
      </c>
      <c r="N1282" s="21">
        <v>1.6</v>
      </c>
      <c r="O1282" s="14">
        <v>2.2000000000000002</v>
      </c>
      <c r="P1282" s="14">
        <v>2.3199999999999998</v>
      </c>
      <c r="Q1282" s="14">
        <v>1.5349999999999999</v>
      </c>
      <c r="R1282" s="24">
        <v>1.57</v>
      </c>
      <c r="S1282" s="18">
        <v>2.44</v>
      </c>
      <c r="T1282" s="18">
        <v>2.37</v>
      </c>
      <c r="U1282" s="18">
        <v>2.2749999999999999</v>
      </c>
      <c r="V1282" s="18">
        <v>2.2999999999999998</v>
      </c>
      <c r="W1282" s="18">
        <v>2.2749999999999999</v>
      </c>
      <c r="X1282" s="14" t="s">
        <v>66</v>
      </c>
      <c r="CM1282" s="2"/>
    </row>
    <row r="1283" spans="1:91" x14ac:dyDescent="0.2">
      <c r="A1283" s="2">
        <v>35978</v>
      </c>
      <c r="B1283" s="5">
        <f t="shared" ref="B1283:B1346" si="128">IF(A1283&lt;&gt;"",MONTH(A1283),0)</f>
        <v>7</v>
      </c>
      <c r="C1283" s="1" t="s">
        <v>51</v>
      </c>
      <c r="D1283" s="14">
        <v>1.9950000000000001</v>
      </c>
      <c r="E1283" s="14">
        <v>1.4650000000000001</v>
      </c>
      <c r="F1283" s="21">
        <v>1.7</v>
      </c>
      <c r="G1283" s="24">
        <v>1.9950000000000001</v>
      </c>
      <c r="H1283" s="14">
        <v>2.335</v>
      </c>
      <c r="I1283" s="14">
        <v>2.4649999999999999</v>
      </c>
      <c r="J1283" s="14">
        <v>1.905</v>
      </c>
      <c r="K1283" s="14">
        <v>1.7050000000000001</v>
      </c>
      <c r="L1283" s="14">
        <v>1.7250000000000001</v>
      </c>
      <c r="M1283" s="14">
        <v>2.34</v>
      </c>
      <c r="N1283" s="21">
        <v>1.6850000000000001</v>
      </c>
      <c r="O1283" s="14">
        <v>2.335</v>
      </c>
      <c r="P1283" s="14">
        <v>2.4300000000000002</v>
      </c>
      <c r="Q1283" s="14">
        <v>1.5649999999999999</v>
      </c>
      <c r="R1283" s="24">
        <v>1.7350000000000001</v>
      </c>
      <c r="S1283" s="18">
        <v>2.4700000000000002</v>
      </c>
      <c r="T1283" s="18">
        <v>2.4700000000000002</v>
      </c>
      <c r="U1283" s="18">
        <v>2.335</v>
      </c>
      <c r="V1283" s="18">
        <v>2.38</v>
      </c>
      <c r="W1283" s="18">
        <v>2.34</v>
      </c>
      <c r="X1283" s="14" t="s">
        <v>66</v>
      </c>
      <c r="CM1283" s="2"/>
    </row>
    <row r="1284" spans="1:91" x14ac:dyDescent="0.2">
      <c r="A1284" s="2">
        <v>35979</v>
      </c>
      <c r="B1284" s="5">
        <f t="shared" si="128"/>
        <v>7</v>
      </c>
      <c r="C1284" s="1" t="s">
        <v>45</v>
      </c>
      <c r="D1284" s="14">
        <v>1.97</v>
      </c>
      <c r="E1284" s="14" t="s">
        <v>66</v>
      </c>
      <c r="F1284" s="21" t="s">
        <v>66</v>
      </c>
      <c r="G1284" s="24" t="s">
        <v>10</v>
      </c>
      <c r="H1284" s="14" t="s">
        <v>66</v>
      </c>
      <c r="I1284" s="14" t="s">
        <v>66</v>
      </c>
      <c r="J1284" s="14" t="s">
        <v>66</v>
      </c>
      <c r="K1284" s="14" t="s">
        <v>66</v>
      </c>
      <c r="L1284" s="14" t="s">
        <v>66</v>
      </c>
      <c r="M1284" s="14" t="s">
        <v>66</v>
      </c>
      <c r="N1284" s="21" t="s">
        <v>66</v>
      </c>
      <c r="O1284" s="14">
        <v>2.11</v>
      </c>
      <c r="P1284" s="14" t="s">
        <v>66</v>
      </c>
      <c r="Q1284" s="14" t="s">
        <v>66</v>
      </c>
      <c r="R1284" s="24" t="s">
        <v>66</v>
      </c>
      <c r="S1284" s="18">
        <v>2.3849999999999998</v>
      </c>
      <c r="T1284" s="18" t="s">
        <v>66</v>
      </c>
      <c r="U1284" s="18" t="s">
        <v>66</v>
      </c>
      <c r="V1284" s="18" t="s">
        <v>66</v>
      </c>
      <c r="W1284" s="18" t="s">
        <v>66</v>
      </c>
      <c r="X1284" s="14" t="s">
        <v>66</v>
      </c>
      <c r="CM1284" s="2"/>
    </row>
    <row r="1285" spans="1:91" x14ac:dyDescent="0.2">
      <c r="A1285" s="2">
        <v>35980</v>
      </c>
      <c r="B1285" s="5">
        <f t="shared" si="128"/>
        <v>7</v>
      </c>
      <c r="C1285" s="1" t="s">
        <v>46</v>
      </c>
      <c r="D1285" s="14">
        <v>1.97</v>
      </c>
      <c r="E1285" s="14">
        <v>1.4650000000000001</v>
      </c>
      <c r="F1285" s="21">
        <v>1.585</v>
      </c>
      <c r="G1285" s="24">
        <v>1.8049999999999999</v>
      </c>
      <c r="H1285" s="14">
        <v>2.1850000000000001</v>
      </c>
      <c r="I1285" s="14">
        <v>2.36</v>
      </c>
      <c r="J1285" s="14">
        <v>1.78</v>
      </c>
      <c r="K1285" s="14">
        <v>1.575</v>
      </c>
      <c r="L1285" s="14">
        <v>1.58</v>
      </c>
      <c r="M1285" s="14">
        <v>2.1349999999999998</v>
      </c>
      <c r="N1285" s="21">
        <v>1.55</v>
      </c>
      <c r="O1285" s="14">
        <v>2.11</v>
      </c>
      <c r="P1285" s="14">
        <v>2.2799999999999998</v>
      </c>
      <c r="Q1285" s="14">
        <v>1.49</v>
      </c>
      <c r="R1285" s="24">
        <v>1.5549999999999999</v>
      </c>
      <c r="S1285" s="18">
        <v>2.3849999999999998</v>
      </c>
      <c r="T1285" s="18">
        <v>2.3450000000000002</v>
      </c>
      <c r="U1285" s="18">
        <v>2.2599999999999998</v>
      </c>
      <c r="V1285" s="18">
        <v>2.2799999999999998</v>
      </c>
      <c r="W1285" s="18">
        <v>2.2549999999999999</v>
      </c>
      <c r="X1285" s="14" t="s">
        <v>66</v>
      </c>
      <c r="CM1285" s="2"/>
    </row>
    <row r="1286" spans="1:91" x14ac:dyDescent="0.2">
      <c r="A1286" s="2">
        <v>35981</v>
      </c>
      <c r="B1286" s="5">
        <f t="shared" si="128"/>
        <v>7</v>
      </c>
      <c r="C1286" s="1" t="s">
        <v>47</v>
      </c>
      <c r="D1286" s="14">
        <v>1.97</v>
      </c>
      <c r="E1286" s="14">
        <v>1.4650000000000001</v>
      </c>
      <c r="F1286" s="21">
        <v>1.585</v>
      </c>
      <c r="G1286" s="24">
        <v>1.8049999999999999</v>
      </c>
      <c r="H1286" s="14">
        <v>2.1850000000000001</v>
      </c>
      <c r="I1286" s="14">
        <v>2.36</v>
      </c>
      <c r="J1286" s="14">
        <v>1.78</v>
      </c>
      <c r="K1286" s="14">
        <v>1.575</v>
      </c>
      <c r="L1286" s="14">
        <v>1.58</v>
      </c>
      <c r="M1286" s="14">
        <v>2.1349999999999998</v>
      </c>
      <c r="N1286" s="21">
        <v>1.55</v>
      </c>
      <c r="O1286" s="14">
        <v>2.11</v>
      </c>
      <c r="P1286" s="14">
        <v>2.2799999999999998</v>
      </c>
      <c r="Q1286" s="14">
        <v>1.49</v>
      </c>
      <c r="R1286" s="24">
        <v>1.5549999999999999</v>
      </c>
      <c r="S1286" s="18">
        <v>2.3849999999999998</v>
      </c>
      <c r="T1286" s="18">
        <v>2.3450000000000002</v>
      </c>
      <c r="U1286" s="18">
        <v>2.2599999999999998</v>
      </c>
      <c r="V1286" s="18">
        <v>2.2799999999999998</v>
      </c>
      <c r="W1286" s="18">
        <v>2.2549999999999999</v>
      </c>
      <c r="X1286" s="14" t="s">
        <v>66</v>
      </c>
      <c r="CM1286" s="2"/>
    </row>
    <row r="1287" spans="1:91" x14ac:dyDescent="0.2">
      <c r="A1287" s="2">
        <v>35982</v>
      </c>
      <c r="B1287" s="5">
        <f t="shared" si="128"/>
        <v>7</v>
      </c>
      <c r="C1287" s="1" t="s">
        <v>48</v>
      </c>
      <c r="D1287" s="14">
        <v>1.97</v>
      </c>
      <c r="E1287" s="14">
        <v>1.4650000000000001</v>
      </c>
      <c r="F1287" s="21">
        <v>1.585</v>
      </c>
      <c r="G1287" s="24">
        <v>1.8049999999999999</v>
      </c>
      <c r="H1287" s="14">
        <v>2.1850000000000001</v>
      </c>
      <c r="I1287" s="14">
        <v>2.36</v>
      </c>
      <c r="J1287" s="14">
        <v>1.78</v>
      </c>
      <c r="K1287" s="14">
        <v>1.575</v>
      </c>
      <c r="L1287" s="14">
        <v>1.58</v>
      </c>
      <c r="M1287" s="14">
        <v>2.1349999999999998</v>
      </c>
      <c r="N1287" s="21">
        <v>1.55</v>
      </c>
      <c r="O1287" s="14">
        <v>2.11</v>
      </c>
      <c r="P1287" s="14">
        <v>2.2799999999999998</v>
      </c>
      <c r="Q1287" s="14">
        <v>1.49</v>
      </c>
      <c r="R1287" s="24">
        <v>1.5549999999999999</v>
      </c>
      <c r="S1287" s="18">
        <v>2.3849999999999998</v>
      </c>
      <c r="T1287" s="18">
        <v>2.3450000000000002</v>
      </c>
      <c r="U1287" s="18">
        <v>2.2599999999999998</v>
      </c>
      <c r="V1287" s="18">
        <v>2.2799999999999998</v>
      </c>
      <c r="W1287" s="18">
        <v>2.2549999999999999</v>
      </c>
      <c r="X1287" s="14" t="s">
        <v>66</v>
      </c>
      <c r="CM1287" s="2"/>
    </row>
    <row r="1288" spans="1:91" x14ac:dyDescent="0.2">
      <c r="A1288" s="2">
        <v>35983</v>
      </c>
      <c r="B1288" s="5">
        <f t="shared" si="128"/>
        <v>7</v>
      </c>
      <c r="C1288" s="1" t="s">
        <v>49</v>
      </c>
      <c r="D1288" s="14">
        <v>1.925</v>
      </c>
      <c r="E1288" s="14">
        <v>1.43</v>
      </c>
      <c r="F1288" s="21">
        <v>1.625</v>
      </c>
      <c r="G1288" s="24">
        <v>1.92</v>
      </c>
      <c r="H1288" s="14">
        <v>2.2200000000000002</v>
      </c>
      <c r="I1288" s="14">
        <v>2.37</v>
      </c>
      <c r="J1288" s="14">
        <v>1.825</v>
      </c>
      <c r="K1288" s="14">
        <v>1.635</v>
      </c>
      <c r="L1288" s="14">
        <v>1.635</v>
      </c>
      <c r="M1288" s="14">
        <v>2.2549999999999999</v>
      </c>
      <c r="N1288" s="21">
        <v>1.625</v>
      </c>
      <c r="O1288" s="14">
        <v>2.2850000000000001</v>
      </c>
      <c r="P1288" s="14">
        <v>2.29</v>
      </c>
      <c r="Q1288" s="14">
        <v>1.48</v>
      </c>
      <c r="R1288" s="24">
        <v>1.635</v>
      </c>
      <c r="S1288" s="18">
        <v>2.38</v>
      </c>
      <c r="T1288" s="18">
        <v>2.35</v>
      </c>
      <c r="U1288" s="18">
        <v>2.25</v>
      </c>
      <c r="V1288" s="18">
        <v>2.27</v>
      </c>
      <c r="W1288" s="18">
        <v>2.2549999999999999</v>
      </c>
      <c r="X1288" s="14" t="s">
        <v>66</v>
      </c>
      <c r="CM1288" s="2"/>
    </row>
    <row r="1289" spans="1:91" x14ac:dyDescent="0.2">
      <c r="A1289" s="2">
        <v>35984</v>
      </c>
      <c r="B1289" s="5">
        <f t="shared" si="128"/>
        <v>7</v>
      </c>
      <c r="C1289" s="1" t="s">
        <v>50</v>
      </c>
      <c r="D1289" s="14">
        <v>2.0299999999999998</v>
      </c>
      <c r="E1289" s="14">
        <v>1.5149999999999999</v>
      </c>
      <c r="F1289" s="21">
        <v>1.6</v>
      </c>
      <c r="G1289" s="24">
        <v>1.8149999999999999</v>
      </c>
      <c r="H1289" s="14">
        <v>2.165</v>
      </c>
      <c r="I1289" s="14">
        <v>2.34</v>
      </c>
      <c r="J1289" s="14">
        <v>1.83</v>
      </c>
      <c r="K1289" s="14">
        <v>1.595</v>
      </c>
      <c r="L1289" s="14">
        <v>1.63</v>
      </c>
      <c r="M1289" s="14">
        <v>2.2949999999999999</v>
      </c>
      <c r="N1289" s="21">
        <v>1.57</v>
      </c>
      <c r="O1289" s="14">
        <v>2.25</v>
      </c>
      <c r="P1289" s="14">
        <v>2.2349999999999999</v>
      </c>
      <c r="Q1289" s="14">
        <v>1.5449999999999999</v>
      </c>
      <c r="R1289" s="24">
        <v>1.6</v>
      </c>
      <c r="S1289" s="18">
        <v>2.3849999999999998</v>
      </c>
      <c r="T1289" s="18">
        <v>2.3199999999999998</v>
      </c>
      <c r="U1289" s="18">
        <v>2.2349999999999999</v>
      </c>
      <c r="V1289" s="18">
        <v>2.25</v>
      </c>
      <c r="W1289" s="18">
        <v>2.25</v>
      </c>
      <c r="X1289" s="14" t="s">
        <v>66</v>
      </c>
      <c r="CM1289" s="2"/>
    </row>
    <row r="1290" spans="1:91" x14ac:dyDescent="0.2">
      <c r="A1290" s="2">
        <v>35985</v>
      </c>
      <c r="B1290" s="5">
        <f t="shared" si="128"/>
        <v>7</v>
      </c>
      <c r="C1290" s="1" t="s">
        <v>51</v>
      </c>
      <c r="D1290" s="14">
        <v>2.0699999999999998</v>
      </c>
      <c r="E1290" s="14">
        <v>1.55</v>
      </c>
      <c r="F1290" s="21">
        <v>1.655</v>
      </c>
      <c r="G1290" s="24">
        <v>1.875</v>
      </c>
      <c r="H1290" s="14">
        <v>2.23</v>
      </c>
      <c r="I1290" s="14">
        <v>2.38</v>
      </c>
      <c r="J1290" s="14">
        <v>1.91</v>
      </c>
      <c r="K1290" s="14">
        <v>1.665</v>
      </c>
      <c r="L1290" s="14">
        <v>1.71</v>
      </c>
      <c r="M1290" s="14">
        <v>2.48</v>
      </c>
      <c r="N1290" s="21">
        <v>1.645</v>
      </c>
      <c r="O1290" s="14">
        <v>2.42</v>
      </c>
      <c r="P1290" s="14">
        <v>2.31</v>
      </c>
      <c r="Q1290" s="14">
        <v>1.585</v>
      </c>
      <c r="R1290" s="24">
        <v>1.67</v>
      </c>
      <c r="S1290" s="18">
        <v>2.42</v>
      </c>
      <c r="T1290" s="18">
        <v>2.375</v>
      </c>
      <c r="U1290" s="18">
        <v>2.27</v>
      </c>
      <c r="V1290" s="18">
        <v>2.2799999999999998</v>
      </c>
      <c r="W1290" s="18">
        <v>2.2650000000000001</v>
      </c>
      <c r="X1290" s="14" t="s">
        <v>66</v>
      </c>
      <c r="CM1290" s="2"/>
    </row>
    <row r="1291" spans="1:91" x14ac:dyDescent="0.2">
      <c r="A1291" s="2">
        <v>35986</v>
      </c>
      <c r="B1291" s="5">
        <f t="shared" si="128"/>
        <v>7</v>
      </c>
      <c r="C1291" s="1" t="s">
        <v>45</v>
      </c>
      <c r="D1291" s="14">
        <v>2.125</v>
      </c>
      <c r="E1291" s="14">
        <v>1.58</v>
      </c>
      <c r="F1291" s="21">
        <v>1.71</v>
      </c>
      <c r="G1291" s="24">
        <v>1.83</v>
      </c>
      <c r="H1291" s="14">
        <v>2.2349999999999999</v>
      </c>
      <c r="I1291" s="14">
        <v>2.37</v>
      </c>
      <c r="J1291" s="14">
        <v>1.9350000000000001</v>
      </c>
      <c r="K1291" s="14">
        <v>1.7250000000000001</v>
      </c>
      <c r="L1291" s="14">
        <v>1.74</v>
      </c>
      <c r="M1291" s="14">
        <v>2.4700000000000002</v>
      </c>
      <c r="N1291" s="21">
        <v>1.7</v>
      </c>
      <c r="O1291" s="14">
        <v>2.4249999999999998</v>
      </c>
      <c r="P1291" s="14">
        <v>2.31</v>
      </c>
      <c r="Q1291" s="14">
        <v>1.615</v>
      </c>
      <c r="R1291" s="24">
        <v>1.7050000000000001</v>
      </c>
      <c r="S1291" s="18">
        <v>2.41</v>
      </c>
      <c r="T1291" s="18">
        <v>2.355</v>
      </c>
      <c r="U1291" s="18">
        <v>2.2549999999999999</v>
      </c>
      <c r="V1291" s="18">
        <v>2.27</v>
      </c>
      <c r="W1291" s="18">
        <v>2.25</v>
      </c>
      <c r="X1291" s="14" t="s">
        <v>66</v>
      </c>
      <c r="CM1291" s="2"/>
    </row>
    <row r="1292" spans="1:91" x14ac:dyDescent="0.2">
      <c r="A1292" s="2">
        <v>35987</v>
      </c>
      <c r="B1292" s="5">
        <f t="shared" si="128"/>
        <v>7</v>
      </c>
      <c r="C1292" s="1" t="s">
        <v>46</v>
      </c>
      <c r="D1292" s="14">
        <v>2.0099999999999998</v>
      </c>
      <c r="E1292" s="14">
        <v>1.4550000000000001</v>
      </c>
      <c r="F1292" s="21">
        <v>1.635</v>
      </c>
      <c r="G1292" s="24">
        <v>1.665</v>
      </c>
      <c r="H1292" s="14">
        <v>2.15</v>
      </c>
      <c r="I1292" s="14">
        <v>2.3149999999999999</v>
      </c>
      <c r="J1292" s="14">
        <v>1.835</v>
      </c>
      <c r="K1292" s="14">
        <v>1.635</v>
      </c>
      <c r="L1292" s="14">
        <v>1.625</v>
      </c>
      <c r="M1292" s="14">
        <v>2.36</v>
      </c>
      <c r="N1292" s="21">
        <v>1.615</v>
      </c>
      <c r="O1292" s="14">
        <v>2.2400000000000002</v>
      </c>
      <c r="P1292" s="14">
        <v>2.21</v>
      </c>
      <c r="Q1292" s="14">
        <v>1.54</v>
      </c>
      <c r="R1292" s="24">
        <v>1.625</v>
      </c>
      <c r="S1292" s="18">
        <v>2.3199999999999998</v>
      </c>
      <c r="T1292" s="18">
        <v>2.2749999999999999</v>
      </c>
      <c r="U1292" s="18">
        <v>2.2050000000000001</v>
      </c>
      <c r="V1292" s="18">
        <v>2.2149999999999999</v>
      </c>
      <c r="W1292" s="18">
        <v>2.1949999999999998</v>
      </c>
      <c r="X1292" s="14" t="s">
        <v>66</v>
      </c>
      <c r="CM1292" s="2"/>
    </row>
    <row r="1293" spans="1:91" x14ac:dyDescent="0.2">
      <c r="A1293" s="2">
        <v>35988</v>
      </c>
      <c r="B1293" s="5">
        <f t="shared" si="128"/>
        <v>7</v>
      </c>
      <c r="C1293" s="1" t="s">
        <v>47</v>
      </c>
      <c r="D1293" s="14">
        <v>2.0099999999999998</v>
      </c>
      <c r="E1293" s="14">
        <v>1.4550000000000001</v>
      </c>
      <c r="F1293" s="21">
        <v>1.635</v>
      </c>
      <c r="G1293" s="24">
        <v>1.665</v>
      </c>
      <c r="H1293" s="14">
        <v>2.15</v>
      </c>
      <c r="I1293" s="14">
        <v>2.3149999999999999</v>
      </c>
      <c r="J1293" s="14">
        <v>1.835</v>
      </c>
      <c r="K1293" s="14">
        <v>1.635</v>
      </c>
      <c r="L1293" s="14">
        <v>1.625</v>
      </c>
      <c r="M1293" s="14">
        <v>2.36</v>
      </c>
      <c r="N1293" s="21">
        <v>1.615</v>
      </c>
      <c r="O1293" s="14">
        <v>2.2400000000000002</v>
      </c>
      <c r="P1293" s="14">
        <v>2.21</v>
      </c>
      <c r="Q1293" s="14">
        <v>1.54</v>
      </c>
      <c r="R1293" s="24">
        <v>1.625</v>
      </c>
      <c r="S1293" s="18">
        <v>2.3199999999999998</v>
      </c>
      <c r="T1293" s="18">
        <v>2.2749999999999999</v>
      </c>
      <c r="U1293" s="18">
        <v>2.2050000000000001</v>
      </c>
      <c r="V1293" s="18">
        <v>2.2149999999999999</v>
      </c>
      <c r="W1293" s="18">
        <v>2.1949999999999998</v>
      </c>
      <c r="X1293" s="14" t="s">
        <v>66</v>
      </c>
      <c r="CM1293" s="2"/>
    </row>
    <row r="1294" spans="1:91" x14ac:dyDescent="0.2">
      <c r="A1294" s="2">
        <v>35989</v>
      </c>
      <c r="B1294" s="5">
        <f t="shared" si="128"/>
        <v>7</v>
      </c>
      <c r="C1294" s="1" t="s">
        <v>48</v>
      </c>
      <c r="D1294" s="14">
        <v>2.0099999999999998</v>
      </c>
      <c r="E1294" s="14">
        <v>1.4550000000000001</v>
      </c>
      <c r="F1294" s="21">
        <v>1.635</v>
      </c>
      <c r="G1294" s="24">
        <v>1.665</v>
      </c>
      <c r="H1294" s="14">
        <v>2.15</v>
      </c>
      <c r="I1294" s="14">
        <v>2.3149999999999999</v>
      </c>
      <c r="J1294" s="14">
        <v>1.835</v>
      </c>
      <c r="K1294" s="14">
        <v>1.635</v>
      </c>
      <c r="L1294" s="14">
        <v>1.625</v>
      </c>
      <c r="M1294" s="14">
        <v>2.36</v>
      </c>
      <c r="N1294" s="21">
        <v>1.615</v>
      </c>
      <c r="O1294" s="14">
        <v>2.2400000000000002</v>
      </c>
      <c r="P1294" s="14">
        <v>2.21</v>
      </c>
      <c r="Q1294" s="14">
        <v>1.54</v>
      </c>
      <c r="R1294" s="24">
        <v>1.625</v>
      </c>
      <c r="S1294" s="18">
        <v>2.3199999999999998</v>
      </c>
      <c r="T1294" s="18">
        <v>2.2749999999999999</v>
      </c>
      <c r="U1294" s="18">
        <v>2.2050000000000001</v>
      </c>
      <c r="V1294" s="18">
        <v>2.2149999999999999</v>
      </c>
      <c r="W1294" s="18">
        <v>2.1949999999999998</v>
      </c>
      <c r="X1294" s="14" t="s">
        <v>66</v>
      </c>
      <c r="CM1294" s="2"/>
    </row>
    <row r="1295" spans="1:91" x14ac:dyDescent="0.2">
      <c r="A1295" s="2">
        <v>35990</v>
      </c>
      <c r="B1295" s="5">
        <f t="shared" si="128"/>
        <v>7</v>
      </c>
      <c r="C1295" s="1" t="s">
        <v>49</v>
      </c>
      <c r="D1295" s="14">
        <v>1.825</v>
      </c>
      <c r="E1295" s="14">
        <v>1.43</v>
      </c>
      <c r="F1295" s="21">
        <v>1.69</v>
      </c>
      <c r="G1295" s="24">
        <v>1.925</v>
      </c>
      <c r="H1295" s="14">
        <v>2.2050000000000001</v>
      </c>
      <c r="I1295" s="14">
        <v>2.2749999999999999</v>
      </c>
      <c r="J1295" s="14">
        <v>1.93</v>
      </c>
      <c r="K1295" s="14">
        <v>1.73</v>
      </c>
      <c r="L1295" s="14">
        <v>1.71</v>
      </c>
      <c r="M1295" s="14">
        <v>2.5299999999999998</v>
      </c>
      <c r="N1295" s="21">
        <v>1.71</v>
      </c>
      <c r="O1295" s="14">
        <v>2.5150000000000001</v>
      </c>
      <c r="P1295" s="14">
        <v>2.23</v>
      </c>
      <c r="Q1295" s="14">
        <v>1.5349999999999999</v>
      </c>
      <c r="R1295" s="24">
        <v>1.7350000000000001</v>
      </c>
      <c r="S1295" s="18">
        <v>2.3149999999999999</v>
      </c>
      <c r="T1295" s="18">
        <v>2.2599999999999998</v>
      </c>
      <c r="U1295" s="18">
        <v>2.19</v>
      </c>
      <c r="V1295" s="18">
        <v>2.21</v>
      </c>
      <c r="W1295" s="18">
        <v>2.1850000000000001</v>
      </c>
      <c r="X1295" s="14" t="s">
        <v>66</v>
      </c>
      <c r="CM1295" s="2"/>
    </row>
    <row r="1296" spans="1:91" x14ac:dyDescent="0.2">
      <c r="A1296" s="2">
        <v>35991</v>
      </c>
      <c r="B1296" s="5">
        <f t="shared" si="128"/>
        <v>7</v>
      </c>
      <c r="C1296" s="1" t="s">
        <v>50</v>
      </c>
      <c r="D1296" s="14">
        <v>1.85</v>
      </c>
      <c r="E1296" s="14">
        <v>1.415</v>
      </c>
      <c r="F1296" s="21">
        <v>1.8</v>
      </c>
      <c r="G1296" s="24">
        <v>2.0150000000000001</v>
      </c>
      <c r="H1296" s="14">
        <v>2.2250000000000001</v>
      </c>
      <c r="I1296" s="14">
        <v>2.2349999999999999</v>
      </c>
      <c r="J1296" s="14">
        <v>1.9650000000000001</v>
      </c>
      <c r="K1296" s="14">
        <v>1.82</v>
      </c>
      <c r="L1296" s="14">
        <v>1.7749999999999999</v>
      </c>
      <c r="M1296" s="14">
        <v>2.625</v>
      </c>
      <c r="N1296" s="21">
        <v>1.79</v>
      </c>
      <c r="O1296" s="14">
        <v>2.5049999999999999</v>
      </c>
      <c r="P1296" s="14">
        <v>2.2349999999999999</v>
      </c>
      <c r="Q1296" s="14">
        <v>1.59</v>
      </c>
      <c r="R1296" s="24">
        <v>1.8049999999999999</v>
      </c>
      <c r="S1296" s="18">
        <v>2.2850000000000001</v>
      </c>
      <c r="T1296" s="18">
        <v>2.23</v>
      </c>
      <c r="U1296" s="18">
        <v>2.165</v>
      </c>
      <c r="V1296" s="18">
        <v>2.1949999999999998</v>
      </c>
      <c r="W1296" s="18">
        <v>2.1549999999999998</v>
      </c>
      <c r="X1296" s="14" t="s">
        <v>66</v>
      </c>
      <c r="CM1296" s="2"/>
    </row>
    <row r="1297" spans="1:91" x14ac:dyDescent="0.2">
      <c r="A1297" s="2">
        <v>35992</v>
      </c>
      <c r="B1297" s="5">
        <f t="shared" si="128"/>
        <v>7</v>
      </c>
      <c r="C1297" s="1" t="s">
        <v>51</v>
      </c>
      <c r="D1297" s="14">
        <v>1.895</v>
      </c>
      <c r="E1297" s="14">
        <v>1.44</v>
      </c>
      <c r="F1297" s="21">
        <v>1.84</v>
      </c>
      <c r="G1297" s="24">
        <v>1.9950000000000001</v>
      </c>
      <c r="H1297" s="14">
        <v>2.21</v>
      </c>
      <c r="I1297" s="14">
        <v>2.2149999999999999</v>
      </c>
      <c r="J1297" s="14">
        <v>2.0150000000000001</v>
      </c>
      <c r="K1297" s="14">
        <v>1.8149999999999999</v>
      </c>
      <c r="L1297" s="14">
        <v>1.7649999999999999</v>
      </c>
      <c r="M1297" s="14">
        <v>2.62</v>
      </c>
      <c r="N1297" s="21">
        <v>1.8049999999999999</v>
      </c>
      <c r="O1297" s="14">
        <v>2.5150000000000001</v>
      </c>
      <c r="P1297" s="14">
        <v>2.2450000000000001</v>
      </c>
      <c r="Q1297" s="14">
        <v>1.58</v>
      </c>
      <c r="R1297" s="24">
        <v>1.82</v>
      </c>
      <c r="S1297" s="18">
        <v>2.2749999999999999</v>
      </c>
      <c r="T1297" s="18">
        <v>2.2250000000000001</v>
      </c>
      <c r="U1297" s="18">
        <v>2.1549999999999998</v>
      </c>
      <c r="V1297" s="18">
        <v>2.17</v>
      </c>
      <c r="W1297" s="18">
        <v>2.145</v>
      </c>
      <c r="X1297" s="14" t="s">
        <v>66</v>
      </c>
      <c r="CM1297" s="2"/>
    </row>
    <row r="1298" spans="1:91" x14ac:dyDescent="0.2">
      <c r="A1298" s="2">
        <v>35993</v>
      </c>
      <c r="B1298" s="5">
        <f t="shared" si="128"/>
        <v>7</v>
      </c>
      <c r="C1298" s="1" t="s">
        <v>45</v>
      </c>
      <c r="D1298" s="14">
        <v>1.9550000000000001</v>
      </c>
      <c r="E1298" s="14">
        <v>1.4850000000000001</v>
      </c>
      <c r="F1298" s="21">
        <v>1.8149999999999999</v>
      </c>
      <c r="G1298" s="24">
        <v>1.98</v>
      </c>
      <c r="H1298" s="14">
        <v>2.125</v>
      </c>
      <c r="I1298" s="14">
        <v>2.145</v>
      </c>
      <c r="J1298" s="14">
        <v>2.0350000000000001</v>
      </c>
      <c r="K1298" s="14">
        <v>1.8049999999999999</v>
      </c>
      <c r="L1298" s="14">
        <v>1.7649999999999999</v>
      </c>
      <c r="M1298" s="14">
        <v>2.645</v>
      </c>
      <c r="N1298" s="21">
        <v>1.7749999999999999</v>
      </c>
      <c r="O1298" s="14">
        <v>2.5150000000000001</v>
      </c>
      <c r="P1298" s="14">
        <v>2.16</v>
      </c>
      <c r="Q1298" s="14">
        <v>1.61</v>
      </c>
      <c r="R1298" s="24">
        <v>1.81</v>
      </c>
      <c r="S1298" s="18">
        <v>2.1949999999999998</v>
      </c>
      <c r="T1298" s="18">
        <v>2.15</v>
      </c>
      <c r="U1298" s="18">
        <v>2.0750000000000002</v>
      </c>
      <c r="V1298" s="18">
        <v>2.1</v>
      </c>
      <c r="W1298" s="18">
        <v>2.0750000000000002</v>
      </c>
      <c r="X1298" s="14" t="s">
        <v>66</v>
      </c>
      <c r="CM1298" s="2"/>
    </row>
    <row r="1299" spans="1:91" x14ac:dyDescent="0.2">
      <c r="A1299" s="2">
        <v>35994</v>
      </c>
      <c r="B1299" s="5">
        <f t="shared" si="128"/>
        <v>7</v>
      </c>
      <c r="C1299" s="1" t="s">
        <v>46</v>
      </c>
      <c r="D1299" s="14">
        <v>1.925</v>
      </c>
      <c r="E1299" s="14">
        <v>1.4550000000000001</v>
      </c>
      <c r="F1299" s="21">
        <v>1.78</v>
      </c>
      <c r="G1299" s="24">
        <v>1.98</v>
      </c>
      <c r="H1299" s="14">
        <v>2.125</v>
      </c>
      <c r="I1299" s="14">
        <v>2.1549999999999998</v>
      </c>
      <c r="J1299" s="14">
        <v>2.0750000000000002</v>
      </c>
      <c r="K1299" s="14">
        <v>1.79</v>
      </c>
      <c r="L1299" s="14">
        <v>1.76</v>
      </c>
      <c r="M1299" s="14">
        <v>2.6150000000000002</v>
      </c>
      <c r="N1299" s="21">
        <v>1.75</v>
      </c>
      <c r="O1299" s="14">
        <v>2.48</v>
      </c>
      <c r="P1299" s="14">
        <v>2.145</v>
      </c>
      <c r="Q1299" s="14">
        <v>1.595</v>
      </c>
      <c r="R1299" s="24">
        <v>1.8</v>
      </c>
      <c r="S1299" s="18">
        <v>2.1949999999999998</v>
      </c>
      <c r="T1299" s="18">
        <v>2.15</v>
      </c>
      <c r="U1299" s="18">
        <v>2.085</v>
      </c>
      <c r="V1299" s="18">
        <v>2.11</v>
      </c>
      <c r="W1299" s="18">
        <v>2.0750000000000002</v>
      </c>
      <c r="X1299" s="14" t="s">
        <v>66</v>
      </c>
      <c r="CM1299" s="2"/>
    </row>
    <row r="1300" spans="1:91" x14ac:dyDescent="0.2">
      <c r="A1300" s="2">
        <v>35995</v>
      </c>
      <c r="B1300" s="5">
        <f t="shared" si="128"/>
        <v>7</v>
      </c>
      <c r="C1300" s="1" t="s">
        <v>47</v>
      </c>
      <c r="D1300" s="14">
        <v>1.925</v>
      </c>
      <c r="E1300" s="14">
        <v>1.4550000000000001</v>
      </c>
      <c r="F1300" s="21">
        <v>1.78</v>
      </c>
      <c r="G1300" s="24">
        <v>1.98</v>
      </c>
      <c r="H1300" s="14">
        <v>2.125</v>
      </c>
      <c r="I1300" s="14">
        <v>2.1549999999999998</v>
      </c>
      <c r="J1300" s="14">
        <v>2.0750000000000002</v>
      </c>
      <c r="K1300" s="14">
        <v>1.79</v>
      </c>
      <c r="L1300" s="14">
        <v>1.76</v>
      </c>
      <c r="M1300" s="14">
        <v>2.6150000000000002</v>
      </c>
      <c r="N1300" s="21">
        <v>1.75</v>
      </c>
      <c r="O1300" s="14">
        <v>2.48</v>
      </c>
      <c r="P1300" s="14">
        <v>2.145</v>
      </c>
      <c r="Q1300" s="14">
        <v>1.595</v>
      </c>
      <c r="R1300" s="24">
        <v>1.8</v>
      </c>
      <c r="S1300" s="18">
        <v>2.1949999999999998</v>
      </c>
      <c r="T1300" s="18">
        <v>2.15</v>
      </c>
      <c r="U1300" s="18">
        <v>2.085</v>
      </c>
      <c r="V1300" s="18">
        <v>2.11</v>
      </c>
      <c r="W1300" s="18">
        <v>2.0750000000000002</v>
      </c>
      <c r="X1300" s="14" t="s">
        <v>66</v>
      </c>
      <c r="CM1300" s="2"/>
    </row>
    <row r="1301" spans="1:91" x14ac:dyDescent="0.2">
      <c r="A1301" s="2">
        <v>35996</v>
      </c>
      <c r="B1301" s="5">
        <f t="shared" si="128"/>
        <v>7</v>
      </c>
      <c r="C1301" s="1" t="s">
        <v>48</v>
      </c>
      <c r="D1301" s="14">
        <v>1.925</v>
      </c>
      <c r="E1301" s="14">
        <v>1.4550000000000001</v>
      </c>
      <c r="F1301" s="21">
        <v>1.78</v>
      </c>
      <c r="G1301" s="24">
        <v>1.98</v>
      </c>
      <c r="H1301" s="14">
        <v>2.125</v>
      </c>
      <c r="I1301" s="14">
        <v>2.1549999999999998</v>
      </c>
      <c r="J1301" s="14">
        <v>2.0750000000000002</v>
      </c>
      <c r="K1301" s="14">
        <v>1.79</v>
      </c>
      <c r="L1301" s="14">
        <v>1.76</v>
      </c>
      <c r="M1301" s="14">
        <v>2.6150000000000002</v>
      </c>
      <c r="N1301" s="21">
        <v>1.75</v>
      </c>
      <c r="O1301" s="14">
        <v>2.48</v>
      </c>
      <c r="P1301" s="14">
        <v>2.145</v>
      </c>
      <c r="Q1301" s="14">
        <v>1.595</v>
      </c>
      <c r="R1301" s="24">
        <v>1.8</v>
      </c>
      <c r="S1301" s="18">
        <v>2.1949999999999998</v>
      </c>
      <c r="T1301" s="18">
        <v>2.15</v>
      </c>
      <c r="U1301" s="18">
        <v>2.085</v>
      </c>
      <c r="V1301" s="18">
        <v>2.11</v>
      </c>
      <c r="W1301" s="18">
        <v>2.0750000000000002</v>
      </c>
      <c r="X1301" s="14" t="s">
        <v>66</v>
      </c>
      <c r="CM1301" s="2"/>
    </row>
    <row r="1302" spans="1:91" x14ac:dyDescent="0.2">
      <c r="A1302" s="2">
        <v>35997</v>
      </c>
      <c r="B1302" s="5">
        <f t="shared" si="128"/>
        <v>7</v>
      </c>
      <c r="C1302" s="1" t="s">
        <v>49</v>
      </c>
      <c r="D1302" s="14">
        <v>1.97</v>
      </c>
      <c r="E1302" s="14">
        <v>1.5</v>
      </c>
      <c r="F1302" s="21">
        <v>1.86</v>
      </c>
      <c r="G1302" s="24">
        <v>2.0449999999999999</v>
      </c>
      <c r="H1302" s="14">
        <v>2.16</v>
      </c>
      <c r="I1302" s="14">
        <v>2.1800000000000002</v>
      </c>
      <c r="J1302" s="14">
        <v>2.125</v>
      </c>
      <c r="K1302" s="14">
        <v>1.875</v>
      </c>
      <c r="L1302" s="14">
        <v>1.86</v>
      </c>
      <c r="M1302" s="14">
        <v>2.73</v>
      </c>
      <c r="N1302" s="21">
        <v>1.835</v>
      </c>
      <c r="O1302" s="14">
        <v>2.56</v>
      </c>
      <c r="P1302" s="14">
        <v>2.1850000000000001</v>
      </c>
      <c r="Q1302" s="14">
        <v>1.645</v>
      </c>
      <c r="R1302" s="24">
        <v>1.89</v>
      </c>
      <c r="S1302" s="18">
        <v>2.25</v>
      </c>
      <c r="T1302" s="18">
        <v>2.17</v>
      </c>
      <c r="U1302" s="18">
        <v>2.1</v>
      </c>
      <c r="V1302" s="18">
        <v>2.15</v>
      </c>
      <c r="W1302" s="18">
        <v>2.1</v>
      </c>
      <c r="X1302" s="14" t="s">
        <v>66</v>
      </c>
      <c r="CM1302" s="2"/>
    </row>
    <row r="1303" spans="1:91" x14ac:dyDescent="0.2">
      <c r="A1303" s="2">
        <v>35998</v>
      </c>
      <c r="B1303" s="5">
        <f t="shared" si="128"/>
        <v>7</v>
      </c>
      <c r="C1303" s="1" t="s">
        <v>50</v>
      </c>
      <c r="D1303" s="14">
        <v>2.0049999999999999</v>
      </c>
      <c r="E1303" s="14">
        <v>1.53</v>
      </c>
      <c r="F1303" s="21">
        <v>1.83</v>
      </c>
      <c r="G1303" s="24">
        <v>1.9450000000000001</v>
      </c>
      <c r="H1303" s="14">
        <v>2.0249999999999999</v>
      </c>
      <c r="I1303" s="14">
        <v>2.0699999999999998</v>
      </c>
      <c r="J1303" s="14">
        <v>2.0750000000000002</v>
      </c>
      <c r="K1303" s="14">
        <v>1.83</v>
      </c>
      <c r="L1303" s="14">
        <v>1.81</v>
      </c>
      <c r="M1303" s="14">
        <v>2.6349999999999998</v>
      </c>
      <c r="N1303" s="21">
        <v>1.8</v>
      </c>
      <c r="O1303" s="14">
        <v>2.48</v>
      </c>
      <c r="P1303" s="14">
        <v>2.0649999999999999</v>
      </c>
      <c r="Q1303" s="14">
        <v>1.65</v>
      </c>
      <c r="R1303" s="24">
        <v>1.845</v>
      </c>
      <c r="S1303" s="18">
        <v>2.125</v>
      </c>
      <c r="T1303" s="18">
        <v>2.0649999999999999</v>
      </c>
      <c r="U1303" s="18">
        <v>1.9950000000000001</v>
      </c>
      <c r="V1303" s="18">
        <v>2.02</v>
      </c>
      <c r="W1303" s="18">
        <v>1.99</v>
      </c>
      <c r="X1303" s="14" t="s">
        <v>66</v>
      </c>
      <c r="CM1303" s="2"/>
    </row>
    <row r="1304" spans="1:91" x14ac:dyDescent="0.2">
      <c r="A1304" s="2">
        <v>35999</v>
      </c>
      <c r="B1304" s="5">
        <f t="shared" si="128"/>
        <v>7</v>
      </c>
      <c r="C1304" s="1" t="s">
        <v>51</v>
      </c>
      <c r="D1304" s="14">
        <v>1.9650000000000001</v>
      </c>
      <c r="E1304" s="14">
        <v>1.53</v>
      </c>
      <c r="F1304" s="21">
        <v>1.7549999999999999</v>
      </c>
      <c r="G1304" s="24">
        <v>1.84</v>
      </c>
      <c r="H1304" s="14">
        <v>1.94</v>
      </c>
      <c r="I1304" s="14">
        <v>2.0049999999999999</v>
      </c>
      <c r="J1304" s="14">
        <v>1.98</v>
      </c>
      <c r="K1304" s="14">
        <v>1.7749999999999999</v>
      </c>
      <c r="L1304" s="14">
        <v>1.7749999999999999</v>
      </c>
      <c r="M1304" s="14">
        <v>2.4049999999999998</v>
      </c>
      <c r="N1304" s="21">
        <v>1.76</v>
      </c>
      <c r="O1304" s="14">
        <v>2.33</v>
      </c>
      <c r="P1304" s="14">
        <v>1.98</v>
      </c>
      <c r="Q1304" s="14">
        <v>1.605</v>
      </c>
      <c r="R1304" s="24">
        <v>1.7849999999999999</v>
      </c>
      <c r="S1304" s="18">
        <v>2.04</v>
      </c>
      <c r="T1304" s="18">
        <v>1.9850000000000001</v>
      </c>
      <c r="U1304" s="18">
        <v>1.915</v>
      </c>
      <c r="V1304" s="18">
        <v>1.9350000000000001</v>
      </c>
      <c r="W1304" s="18">
        <v>1.91</v>
      </c>
      <c r="X1304" s="14" t="s">
        <v>66</v>
      </c>
      <c r="CM1304" s="2"/>
    </row>
    <row r="1305" spans="1:91" x14ac:dyDescent="0.2">
      <c r="A1305" s="2">
        <v>36000</v>
      </c>
      <c r="B1305" s="5">
        <f t="shared" si="128"/>
        <v>7</v>
      </c>
      <c r="C1305" s="1" t="s">
        <v>45</v>
      </c>
      <c r="D1305" s="14">
        <v>1.92</v>
      </c>
      <c r="E1305" s="14">
        <v>1.4850000000000001</v>
      </c>
      <c r="F1305" s="21">
        <v>1.73</v>
      </c>
      <c r="G1305" s="24">
        <v>1.77</v>
      </c>
      <c r="H1305" s="14">
        <v>1.895</v>
      </c>
      <c r="I1305" s="14">
        <v>1.9850000000000001</v>
      </c>
      <c r="J1305" s="14">
        <v>1.97</v>
      </c>
      <c r="K1305" s="14">
        <v>1.74</v>
      </c>
      <c r="L1305" s="14">
        <v>1.7549999999999999</v>
      </c>
      <c r="M1305" s="14">
        <v>2.38</v>
      </c>
      <c r="N1305" s="21">
        <v>1.73</v>
      </c>
      <c r="O1305" s="14">
        <v>2.25</v>
      </c>
      <c r="P1305" s="14">
        <v>1.96</v>
      </c>
      <c r="Q1305" s="14">
        <v>1.58</v>
      </c>
      <c r="R1305" s="24">
        <v>1.7549999999999999</v>
      </c>
      <c r="S1305" s="18">
        <v>2.0249999999999999</v>
      </c>
      <c r="T1305" s="18">
        <v>1.98</v>
      </c>
      <c r="U1305" s="18">
        <v>1.9</v>
      </c>
      <c r="V1305" s="18">
        <v>1.915</v>
      </c>
      <c r="W1305" s="18">
        <v>1.895</v>
      </c>
      <c r="X1305" s="14" t="s">
        <v>66</v>
      </c>
      <c r="CM1305" s="2"/>
    </row>
    <row r="1306" spans="1:91" x14ac:dyDescent="0.2">
      <c r="A1306" s="2">
        <v>36001</v>
      </c>
      <c r="B1306" s="5">
        <f t="shared" si="128"/>
        <v>7</v>
      </c>
      <c r="C1306" s="1" t="s">
        <v>46</v>
      </c>
      <c r="D1306" s="14">
        <v>1.92</v>
      </c>
      <c r="E1306" s="14">
        <v>1.4750000000000001</v>
      </c>
      <c r="F1306" s="21">
        <v>1.71</v>
      </c>
      <c r="G1306" s="24">
        <v>1.645</v>
      </c>
      <c r="H1306" s="14">
        <v>1.885</v>
      </c>
      <c r="I1306" s="14">
        <v>1.9650000000000001</v>
      </c>
      <c r="J1306" s="14">
        <v>1.9850000000000001</v>
      </c>
      <c r="K1306" s="14">
        <v>1.7150000000000001</v>
      </c>
      <c r="L1306" s="14">
        <v>1.7150000000000001</v>
      </c>
      <c r="M1306" s="14">
        <v>2.355</v>
      </c>
      <c r="N1306" s="21">
        <v>1.69</v>
      </c>
      <c r="O1306" s="14">
        <v>2.1549999999999998</v>
      </c>
      <c r="P1306" s="14">
        <v>1.93</v>
      </c>
      <c r="Q1306" s="14">
        <v>1.58</v>
      </c>
      <c r="R1306" s="24">
        <v>1.72</v>
      </c>
      <c r="S1306" s="18">
        <v>1.99</v>
      </c>
      <c r="T1306" s="18">
        <v>1.98</v>
      </c>
      <c r="U1306" s="18">
        <v>1.88</v>
      </c>
      <c r="V1306" s="18">
        <v>1.895</v>
      </c>
      <c r="W1306" s="18">
        <v>1.875</v>
      </c>
      <c r="X1306" s="14" t="s">
        <v>66</v>
      </c>
      <c r="CM1306" s="2"/>
    </row>
    <row r="1307" spans="1:91" x14ac:dyDescent="0.2">
      <c r="A1307" s="2">
        <v>36002</v>
      </c>
      <c r="B1307" s="5">
        <f t="shared" si="128"/>
        <v>7</v>
      </c>
      <c r="C1307" s="1" t="s">
        <v>47</v>
      </c>
      <c r="D1307" s="14">
        <v>1.92</v>
      </c>
      <c r="E1307" s="14">
        <v>1.4750000000000001</v>
      </c>
      <c r="F1307" s="21">
        <v>1.71</v>
      </c>
      <c r="G1307" s="24">
        <v>1.645</v>
      </c>
      <c r="H1307" s="14">
        <v>1.885</v>
      </c>
      <c r="I1307" s="14">
        <v>1.9650000000000001</v>
      </c>
      <c r="J1307" s="14">
        <v>1.9850000000000001</v>
      </c>
      <c r="K1307" s="14">
        <v>1.7150000000000001</v>
      </c>
      <c r="L1307" s="14">
        <v>1.7150000000000001</v>
      </c>
      <c r="M1307" s="14">
        <v>2.355</v>
      </c>
      <c r="N1307" s="21">
        <v>1.69</v>
      </c>
      <c r="O1307" s="14">
        <v>2.1549999999999998</v>
      </c>
      <c r="P1307" s="14">
        <v>1.93</v>
      </c>
      <c r="Q1307" s="14">
        <v>1.58</v>
      </c>
      <c r="R1307" s="24">
        <v>1.72</v>
      </c>
      <c r="S1307" s="18">
        <v>1.99</v>
      </c>
      <c r="T1307" s="18">
        <v>1.98</v>
      </c>
      <c r="U1307" s="18">
        <v>1.88</v>
      </c>
      <c r="V1307" s="18">
        <v>1.895</v>
      </c>
      <c r="W1307" s="18">
        <v>1.875</v>
      </c>
      <c r="X1307" s="14" t="s">
        <v>66</v>
      </c>
      <c r="CM1307" s="2"/>
    </row>
    <row r="1308" spans="1:91" x14ac:dyDescent="0.2">
      <c r="A1308" s="2">
        <v>36003</v>
      </c>
      <c r="B1308" s="5">
        <f t="shared" si="128"/>
        <v>7</v>
      </c>
      <c r="C1308" s="1" t="s">
        <v>48</v>
      </c>
      <c r="D1308" s="14">
        <v>1.92</v>
      </c>
      <c r="E1308" s="14">
        <v>1.4750000000000001</v>
      </c>
      <c r="F1308" s="21">
        <v>1.71</v>
      </c>
      <c r="G1308" s="24">
        <v>1.645</v>
      </c>
      <c r="H1308" s="14">
        <v>1.885</v>
      </c>
      <c r="I1308" s="14">
        <v>1.9650000000000001</v>
      </c>
      <c r="J1308" s="14">
        <v>1.9850000000000001</v>
      </c>
      <c r="K1308" s="14">
        <v>1.7150000000000001</v>
      </c>
      <c r="L1308" s="14">
        <v>1.7150000000000001</v>
      </c>
      <c r="M1308" s="14">
        <v>2.355</v>
      </c>
      <c r="N1308" s="21">
        <v>1.69</v>
      </c>
      <c r="O1308" s="14">
        <v>2.1549999999999998</v>
      </c>
      <c r="P1308" s="14">
        <v>1.93</v>
      </c>
      <c r="Q1308" s="14">
        <v>1.58</v>
      </c>
      <c r="R1308" s="24">
        <v>1.72</v>
      </c>
      <c r="S1308" s="18">
        <v>1.99</v>
      </c>
      <c r="T1308" s="18">
        <v>1.98</v>
      </c>
      <c r="U1308" s="18">
        <v>1.88</v>
      </c>
      <c r="V1308" s="18">
        <v>1.895</v>
      </c>
      <c r="W1308" s="18">
        <v>1.875</v>
      </c>
      <c r="X1308" s="14" t="s">
        <v>66</v>
      </c>
      <c r="CM1308" s="2"/>
    </row>
    <row r="1309" spans="1:91" x14ac:dyDescent="0.2">
      <c r="A1309" s="2">
        <v>36004</v>
      </c>
      <c r="B1309" s="5">
        <f t="shared" si="128"/>
        <v>7</v>
      </c>
      <c r="C1309" s="1" t="s">
        <v>49</v>
      </c>
      <c r="D1309" s="14">
        <v>2.0249999999999999</v>
      </c>
      <c r="E1309" s="14">
        <v>1.5349999999999999</v>
      </c>
      <c r="F1309" s="21">
        <v>1.81</v>
      </c>
      <c r="G1309" s="24">
        <v>1.915</v>
      </c>
      <c r="H1309" s="14">
        <v>1.9950000000000001</v>
      </c>
      <c r="I1309" s="14">
        <v>2.0049999999999999</v>
      </c>
      <c r="J1309" s="14">
        <v>2.12</v>
      </c>
      <c r="K1309" s="14">
        <v>1.84</v>
      </c>
      <c r="L1309" s="14">
        <v>1.825</v>
      </c>
      <c r="M1309" s="14">
        <v>2.54</v>
      </c>
      <c r="N1309" s="21">
        <v>1.7649999999999999</v>
      </c>
      <c r="O1309" s="14">
        <v>2.38</v>
      </c>
      <c r="P1309" s="14">
        <v>2.0049999999999999</v>
      </c>
      <c r="Q1309" s="14">
        <v>1.65</v>
      </c>
      <c r="R1309" s="24">
        <v>1.835</v>
      </c>
      <c r="S1309" s="18">
        <v>2.0299999999999998</v>
      </c>
      <c r="T1309" s="18">
        <v>2.0150000000000001</v>
      </c>
      <c r="U1309" s="18">
        <v>1.915</v>
      </c>
      <c r="V1309" s="18">
        <v>1.9350000000000001</v>
      </c>
      <c r="W1309" s="18">
        <v>1.905</v>
      </c>
      <c r="X1309" s="14" t="s">
        <v>66</v>
      </c>
      <c r="CM1309" s="2"/>
    </row>
    <row r="1310" spans="1:91" x14ac:dyDescent="0.2">
      <c r="A1310" s="2">
        <v>36005</v>
      </c>
      <c r="B1310" s="5">
        <f t="shared" si="128"/>
        <v>7</v>
      </c>
      <c r="C1310" s="1" t="s">
        <v>50</v>
      </c>
      <c r="D1310" s="14">
        <v>2.105</v>
      </c>
      <c r="E1310" s="14">
        <v>1.5649999999999999</v>
      </c>
      <c r="F1310" s="21">
        <v>1.81</v>
      </c>
      <c r="G1310" s="24">
        <v>1.885</v>
      </c>
      <c r="H1310" s="14">
        <v>1.95</v>
      </c>
      <c r="I1310" s="14">
        <v>1.9550000000000001</v>
      </c>
      <c r="J1310" s="14">
        <v>2.1150000000000002</v>
      </c>
      <c r="K1310" s="14">
        <v>1.87</v>
      </c>
      <c r="L1310" s="14">
        <v>1.83</v>
      </c>
      <c r="M1310" s="14">
        <v>2.5150000000000001</v>
      </c>
      <c r="N1310" s="21">
        <v>1.8049999999999999</v>
      </c>
      <c r="O1310" s="14">
        <v>2.36</v>
      </c>
      <c r="P1310" s="14">
        <v>1.97</v>
      </c>
      <c r="Q1310" s="14">
        <v>1.665</v>
      </c>
      <c r="R1310" s="24">
        <v>1.84</v>
      </c>
      <c r="S1310" s="18">
        <v>2.0150000000000001</v>
      </c>
      <c r="T1310" s="18">
        <v>1.9750000000000001</v>
      </c>
      <c r="U1310" s="18">
        <v>1.89</v>
      </c>
      <c r="V1310" s="18">
        <v>1.925</v>
      </c>
      <c r="W1310" s="18">
        <v>1.88</v>
      </c>
      <c r="X1310" s="14" t="s">
        <v>66</v>
      </c>
      <c r="CM1310" s="2"/>
    </row>
    <row r="1311" spans="1:91" x14ac:dyDescent="0.2">
      <c r="A1311" s="2">
        <v>36006</v>
      </c>
      <c r="B1311" s="5">
        <f t="shared" si="128"/>
        <v>7</v>
      </c>
      <c r="C1311" s="1" t="s">
        <v>51</v>
      </c>
      <c r="D1311" s="14">
        <v>2.06</v>
      </c>
      <c r="E1311" s="14">
        <v>1.55</v>
      </c>
      <c r="F1311" s="21">
        <v>1.8049999999999999</v>
      </c>
      <c r="G1311" s="24">
        <v>1.885</v>
      </c>
      <c r="H1311" s="14">
        <v>1.97</v>
      </c>
      <c r="I1311" s="14">
        <v>1.99</v>
      </c>
      <c r="J1311" s="14">
        <v>2.1150000000000002</v>
      </c>
      <c r="K1311" s="14">
        <v>1.875</v>
      </c>
      <c r="L1311" s="14">
        <v>1.85</v>
      </c>
      <c r="M1311" s="14">
        <v>2.4950000000000001</v>
      </c>
      <c r="N1311" s="21">
        <v>1.8049999999999999</v>
      </c>
      <c r="O1311" s="14">
        <v>2.33</v>
      </c>
      <c r="P1311" s="14">
        <v>2.0049999999999999</v>
      </c>
      <c r="Q1311" s="14">
        <v>1.66</v>
      </c>
      <c r="R1311" s="24">
        <v>1.885</v>
      </c>
      <c r="S1311" s="18">
        <v>2.0249999999999999</v>
      </c>
      <c r="T1311" s="18">
        <v>2.0099999999999998</v>
      </c>
      <c r="U1311" s="18">
        <v>1.91</v>
      </c>
      <c r="V1311" s="18">
        <v>1.94</v>
      </c>
      <c r="W1311" s="18">
        <v>1.905</v>
      </c>
      <c r="X1311" s="14" t="s">
        <v>66</v>
      </c>
      <c r="CM1311" s="2"/>
    </row>
    <row r="1312" spans="1:91" x14ac:dyDescent="0.2">
      <c r="A1312" s="2">
        <v>36007</v>
      </c>
      <c r="B1312" s="5">
        <f t="shared" si="128"/>
        <v>7</v>
      </c>
      <c r="C1312" s="1" t="s">
        <v>45</v>
      </c>
      <c r="D1312" s="14">
        <v>2.0350000000000001</v>
      </c>
      <c r="E1312" s="14">
        <v>1.54</v>
      </c>
      <c r="F1312" s="21">
        <v>1.8</v>
      </c>
      <c r="G1312" s="24">
        <v>1.86</v>
      </c>
      <c r="H1312" s="14">
        <v>1.9650000000000001</v>
      </c>
      <c r="I1312" s="14">
        <v>1.9850000000000001</v>
      </c>
      <c r="J1312" s="14">
        <v>2.1150000000000002</v>
      </c>
      <c r="K1312" s="14">
        <v>1.87</v>
      </c>
      <c r="L1312" s="14">
        <v>1.83</v>
      </c>
      <c r="M1312" s="14">
        <v>2.4900000000000002</v>
      </c>
      <c r="N1312" s="21">
        <v>1.81</v>
      </c>
      <c r="O1312" s="14">
        <v>2.33</v>
      </c>
      <c r="P1312" s="14">
        <v>2.0099999999999998</v>
      </c>
      <c r="Q1312" s="14">
        <v>1.66</v>
      </c>
      <c r="R1312" s="24">
        <v>1.845</v>
      </c>
      <c r="S1312" s="18">
        <v>2.02</v>
      </c>
      <c r="T1312" s="18">
        <v>2.0150000000000001</v>
      </c>
      <c r="U1312" s="18">
        <v>1.88</v>
      </c>
      <c r="V1312" s="18">
        <v>1.93</v>
      </c>
      <c r="W1312" s="18">
        <v>1.87</v>
      </c>
      <c r="X1312" s="14" t="s">
        <v>66</v>
      </c>
      <c r="CM1312" s="2"/>
    </row>
    <row r="1313" spans="1:91" x14ac:dyDescent="0.2">
      <c r="A1313" s="2">
        <v>36008</v>
      </c>
      <c r="B1313" s="5">
        <f t="shared" si="128"/>
        <v>8</v>
      </c>
      <c r="C1313" s="1" t="s">
        <v>46</v>
      </c>
      <c r="D1313" s="14">
        <v>2.0049999999999999</v>
      </c>
      <c r="E1313" s="14">
        <v>1.53</v>
      </c>
      <c r="F1313" s="21">
        <v>1.69</v>
      </c>
      <c r="G1313" s="24">
        <v>1.7649999999999999</v>
      </c>
      <c r="H1313" s="14">
        <v>1.835</v>
      </c>
      <c r="I1313" s="14">
        <v>1.845</v>
      </c>
      <c r="J1313" s="14">
        <v>2.06</v>
      </c>
      <c r="K1313" s="14">
        <v>1.76</v>
      </c>
      <c r="L1313" s="14">
        <v>1.73</v>
      </c>
      <c r="M1313" s="14">
        <v>2.5</v>
      </c>
      <c r="N1313" s="21">
        <v>1.7050000000000001</v>
      </c>
      <c r="O1313" s="14">
        <v>2.2999999999999998</v>
      </c>
      <c r="P1313" s="14">
        <v>1.88</v>
      </c>
      <c r="Q1313" s="14">
        <v>1.58</v>
      </c>
      <c r="R1313" s="24">
        <v>1.72</v>
      </c>
      <c r="S1313" s="18">
        <v>1.9650000000000001</v>
      </c>
      <c r="T1313" s="18">
        <v>1.895</v>
      </c>
      <c r="U1313" s="18">
        <v>1.78</v>
      </c>
      <c r="V1313" s="18">
        <v>1.865</v>
      </c>
      <c r="W1313" s="18">
        <v>1.7749999999999999</v>
      </c>
      <c r="X1313" s="14" t="s">
        <v>66</v>
      </c>
      <c r="CM1313" s="2"/>
    </row>
    <row r="1314" spans="1:91" x14ac:dyDescent="0.2">
      <c r="A1314" s="2">
        <v>36009</v>
      </c>
      <c r="B1314" s="5">
        <f t="shared" si="128"/>
        <v>8</v>
      </c>
      <c r="C1314" s="1" t="s">
        <v>47</v>
      </c>
      <c r="D1314" s="14">
        <v>2.0049999999999999</v>
      </c>
      <c r="E1314" s="14">
        <v>1.53</v>
      </c>
      <c r="F1314" s="21">
        <v>1.69</v>
      </c>
      <c r="G1314" s="24">
        <v>1.7649999999999999</v>
      </c>
      <c r="H1314" s="14">
        <v>1.835</v>
      </c>
      <c r="I1314" s="14">
        <v>1.845</v>
      </c>
      <c r="J1314" s="14">
        <v>2.06</v>
      </c>
      <c r="K1314" s="14">
        <v>1.76</v>
      </c>
      <c r="L1314" s="14">
        <v>1.73</v>
      </c>
      <c r="M1314" s="14">
        <v>2.5</v>
      </c>
      <c r="N1314" s="21">
        <v>1.7050000000000001</v>
      </c>
      <c r="O1314" s="14">
        <v>2.2999999999999998</v>
      </c>
      <c r="P1314" s="14">
        <v>1.88</v>
      </c>
      <c r="Q1314" s="14">
        <v>1.58</v>
      </c>
      <c r="R1314" s="24">
        <v>1.72</v>
      </c>
      <c r="S1314" s="18">
        <v>1.9650000000000001</v>
      </c>
      <c r="T1314" s="18">
        <v>1.895</v>
      </c>
      <c r="U1314" s="18">
        <v>1.78</v>
      </c>
      <c r="V1314" s="18">
        <v>1.865</v>
      </c>
      <c r="W1314" s="18">
        <v>1.7749999999999999</v>
      </c>
      <c r="X1314" s="14" t="s">
        <v>66</v>
      </c>
      <c r="CM1314" s="2"/>
    </row>
    <row r="1315" spans="1:91" x14ac:dyDescent="0.2">
      <c r="A1315" s="2">
        <v>36010</v>
      </c>
      <c r="B1315" s="5">
        <f t="shared" si="128"/>
        <v>8</v>
      </c>
      <c r="C1315" s="1" t="s">
        <v>48</v>
      </c>
      <c r="D1315" s="14">
        <v>2.0049999999999999</v>
      </c>
      <c r="E1315" s="14">
        <v>1.53</v>
      </c>
      <c r="F1315" s="21">
        <v>1.69</v>
      </c>
      <c r="G1315" s="24">
        <v>1.7649999999999999</v>
      </c>
      <c r="H1315" s="14">
        <v>1.835</v>
      </c>
      <c r="I1315" s="14">
        <v>1.845</v>
      </c>
      <c r="J1315" s="14">
        <v>2.06</v>
      </c>
      <c r="K1315" s="14">
        <v>1.76</v>
      </c>
      <c r="L1315" s="14">
        <v>1.73</v>
      </c>
      <c r="M1315" s="14">
        <v>2.5</v>
      </c>
      <c r="N1315" s="21">
        <v>1.7050000000000001</v>
      </c>
      <c r="O1315" s="14">
        <v>2.2999999999999998</v>
      </c>
      <c r="P1315" s="14">
        <v>1.88</v>
      </c>
      <c r="Q1315" s="14">
        <v>1.58</v>
      </c>
      <c r="R1315" s="24">
        <v>1.72</v>
      </c>
      <c r="S1315" s="18">
        <v>1.9650000000000001</v>
      </c>
      <c r="T1315" s="18">
        <v>1.895</v>
      </c>
      <c r="U1315" s="18">
        <v>1.78</v>
      </c>
      <c r="V1315" s="18">
        <v>1.865</v>
      </c>
      <c r="W1315" s="18">
        <v>1.7749999999999999</v>
      </c>
      <c r="X1315" s="14" t="s">
        <v>66</v>
      </c>
      <c r="CM1315" s="2"/>
    </row>
    <row r="1316" spans="1:91" x14ac:dyDescent="0.2">
      <c r="A1316" s="2">
        <v>36011</v>
      </c>
      <c r="B1316" s="5">
        <f t="shared" si="128"/>
        <v>8</v>
      </c>
      <c r="C1316" s="1" t="s">
        <v>49</v>
      </c>
      <c r="D1316" s="14">
        <v>1.8</v>
      </c>
      <c r="E1316" s="14">
        <v>1.53</v>
      </c>
      <c r="F1316" s="21">
        <v>1.71</v>
      </c>
      <c r="G1316" s="24">
        <v>1.825</v>
      </c>
      <c r="H1316" s="14">
        <v>1.825</v>
      </c>
      <c r="I1316" s="14">
        <v>1.825</v>
      </c>
      <c r="J1316" s="14">
        <v>2.09</v>
      </c>
      <c r="K1316" s="14">
        <v>1.81</v>
      </c>
      <c r="L1316" s="14">
        <v>1.7649999999999999</v>
      </c>
      <c r="M1316" s="14">
        <v>2.54</v>
      </c>
      <c r="N1316" s="21">
        <v>1.7350000000000001</v>
      </c>
      <c r="O1316" s="14">
        <v>2.35</v>
      </c>
      <c r="P1316" s="14">
        <v>1.845</v>
      </c>
      <c r="Q1316" s="14">
        <v>1.58</v>
      </c>
      <c r="R1316" s="24">
        <v>1.79</v>
      </c>
      <c r="S1316" s="18">
        <v>1.89</v>
      </c>
      <c r="T1316" s="18">
        <v>1.86</v>
      </c>
      <c r="U1316" s="18">
        <v>1.75</v>
      </c>
      <c r="V1316" s="18">
        <v>1.82</v>
      </c>
      <c r="W1316" s="18">
        <v>1.7549999999999999</v>
      </c>
      <c r="X1316" s="14" t="s">
        <v>66</v>
      </c>
      <c r="CM1316" s="2"/>
    </row>
    <row r="1317" spans="1:91" x14ac:dyDescent="0.2">
      <c r="A1317" s="2">
        <v>36012</v>
      </c>
      <c r="B1317" s="5">
        <f t="shared" si="128"/>
        <v>8</v>
      </c>
      <c r="C1317" s="1" t="s">
        <v>50</v>
      </c>
      <c r="D1317" s="14">
        <v>1.885</v>
      </c>
      <c r="E1317" s="14">
        <v>1.47</v>
      </c>
      <c r="F1317" s="21">
        <v>1.7150000000000001</v>
      </c>
      <c r="G1317" s="24">
        <v>1.84</v>
      </c>
      <c r="H1317" s="14">
        <v>1.87</v>
      </c>
      <c r="I1317" s="14">
        <v>1.9</v>
      </c>
      <c r="J1317" s="14">
        <v>2.14</v>
      </c>
      <c r="K1317" s="14">
        <v>1.835</v>
      </c>
      <c r="L1317" s="14">
        <v>1.8149999999999999</v>
      </c>
      <c r="M1317" s="14">
        <v>2.5550000000000002</v>
      </c>
      <c r="N1317" s="21">
        <v>1.7649999999999999</v>
      </c>
      <c r="O1317" s="14">
        <v>2.39</v>
      </c>
      <c r="P1317" s="14">
        <v>1.905</v>
      </c>
      <c r="Q1317" s="14">
        <v>1.5549999999999999</v>
      </c>
      <c r="R1317" s="24">
        <v>1.82</v>
      </c>
      <c r="S1317" s="18">
        <v>1.96</v>
      </c>
      <c r="T1317" s="18">
        <v>1.915</v>
      </c>
      <c r="U1317" s="18">
        <v>1.8</v>
      </c>
      <c r="V1317" s="18">
        <v>1.865</v>
      </c>
      <c r="W1317" s="18">
        <v>1.7949999999999999</v>
      </c>
      <c r="X1317" s="14" t="s">
        <v>66</v>
      </c>
      <c r="CM1317" s="2"/>
    </row>
    <row r="1318" spans="1:91" x14ac:dyDescent="0.2">
      <c r="A1318" s="2">
        <v>36013</v>
      </c>
      <c r="B1318" s="5">
        <f t="shared" si="128"/>
        <v>8</v>
      </c>
      <c r="C1318" s="1" t="s">
        <v>51</v>
      </c>
      <c r="D1318" s="14">
        <v>1.84</v>
      </c>
      <c r="E1318" s="14">
        <v>1.52</v>
      </c>
      <c r="F1318" s="21">
        <v>1.7250000000000001</v>
      </c>
      <c r="G1318" s="24">
        <v>1.84</v>
      </c>
      <c r="H1318" s="14">
        <v>1.885</v>
      </c>
      <c r="I1318" s="14">
        <v>1.91</v>
      </c>
      <c r="J1318" s="14">
        <v>2.2000000000000002</v>
      </c>
      <c r="K1318" s="14">
        <v>1.85</v>
      </c>
      <c r="L1318" s="14">
        <v>1.9</v>
      </c>
      <c r="M1318" s="14">
        <v>2.61</v>
      </c>
      <c r="N1318" s="21">
        <v>1.76</v>
      </c>
      <c r="O1318" s="14">
        <v>2.42</v>
      </c>
      <c r="P1318" s="14">
        <v>1.9</v>
      </c>
      <c r="Q1318" s="14">
        <v>1.575</v>
      </c>
      <c r="R1318" s="24">
        <v>1.83</v>
      </c>
      <c r="S1318" s="18">
        <v>1.9550000000000001</v>
      </c>
      <c r="T1318" s="18">
        <v>1.9350000000000001</v>
      </c>
      <c r="U1318" s="18">
        <v>1.7949999999999999</v>
      </c>
      <c r="V1318" s="18">
        <v>1.85</v>
      </c>
      <c r="W1318" s="18">
        <v>1.81</v>
      </c>
      <c r="X1318" s="14" t="s">
        <v>66</v>
      </c>
      <c r="CM1318" s="2"/>
    </row>
    <row r="1319" spans="1:91" x14ac:dyDescent="0.2">
      <c r="A1319" s="2">
        <v>36014</v>
      </c>
      <c r="B1319" s="5">
        <f t="shared" si="128"/>
        <v>8</v>
      </c>
      <c r="C1319" s="1" t="s">
        <v>45</v>
      </c>
      <c r="D1319" s="14">
        <v>2.0049999999999999</v>
      </c>
      <c r="E1319" s="14">
        <v>1.585</v>
      </c>
      <c r="F1319" s="21">
        <v>1.7150000000000001</v>
      </c>
      <c r="G1319" s="24">
        <v>1.78</v>
      </c>
      <c r="H1319" s="14">
        <v>1.81</v>
      </c>
      <c r="I1319" s="14">
        <v>1.845</v>
      </c>
      <c r="J1319" s="14">
        <v>2.16</v>
      </c>
      <c r="K1319" s="14">
        <v>1.83</v>
      </c>
      <c r="L1319" s="14">
        <v>1.87</v>
      </c>
      <c r="M1319" s="14">
        <v>2.5499999999999998</v>
      </c>
      <c r="N1319" s="21">
        <v>1.7150000000000001</v>
      </c>
      <c r="O1319" s="14">
        <v>2.37</v>
      </c>
      <c r="P1319" s="14">
        <v>1.8</v>
      </c>
      <c r="Q1319" s="14">
        <v>1.575</v>
      </c>
      <c r="R1319" s="24">
        <v>1.8049999999999999</v>
      </c>
      <c r="S1319" s="18">
        <v>1.895</v>
      </c>
      <c r="T1319" s="18">
        <v>1.855</v>
      </c>
      <c r="U1319" s="18">
        <v>1.7450000000000001</v>
      </c>
      <c r="V1319" s="18">
        <v>1.8</v>
      </c>
      <c r="W1319" s="18">
        <v>1.75</v>
      </c>
      <c r="X1319" s="14" t="s">
        <v>66</v>
      </c>
      <c r="CM1319" s="2"/>
    </row>
    <row r="1320" spans="1:91" x14ac:dyDescent="0.2">
      <c r="A1320" s="2">
        <v>36015</v>
      </c>
      <c r="B1320" s="5">
        <f t="shared" si="128"/>
        <v>8</v>
      </c>
      <c r="C1320" s="1" t="s">
        <v>46</v>
      </c>
      <c r="D1320" s="14">
        <v>1.855</v>
      </c>
      <c r="E1320" s="14">
        <v>1.55</v>
      </c>
      <c r="F1320" s="21">
        <v>1.635</v>
      </c>
      <c r="G1320" s="24">
        <v>1.65</v>
      </c>
      <c r="H1320" s="14">
        <v>1.7</v>
      </c>
      <c r="I1320" s="14">
        <v>1.8149999999999999</v>
      </c>
      <c r="J1320" s="14">
        <v>2.04</v>
      </c>
      <c r="K1320" s="14">
        <v>1.7</v>
      </c>
      <c r="L1320" s="14">
        <v>1.67</v>
      </c>
      <c r="M1320" s="14">
        <v>2.46</v>
      </c>
      <c r="N1320" s="21">
        <v>1.67</v>
      </c>
      <c r="O1320" s="14">
        <v>2.2650000000000001</v>
      </c>
      <c r="P1320" s="14">
        <v>1.74</v>
      </c>
      <c r="Q1320" s="14">
        <v>1.575</v>
      </c>
      <c r="R1320" s="24">
        <v>1.7250000000000001</v>
      </c>
      <c r="S1320" s="18">
        <v>1.86</v>
      </c>
      <c r="T1320" s="18">
        <v>1.8</v>
      </c>
      <c r="U1320" s="18">
        <v>1.74</v>
      </c>
      <c r="V1320" s="18">
        <v>1.78</v>
      </c>
      <c r="W1320" s="18">
        <v>1.7250000000000001</v>
      </c>
      <c r="X1320" s="14" t="s">
        <v>66</v>
      </c>
      <c r="CM1320" s="2"/>
    </row>
    <row r="1321" spans="1:91" x14ac:dyDescent="0.2">
      <c r="A1321" s="2">
        <v>36016</v>
      </c>
      <c r="B1321" s="5">
        <f t="shared" si="128"/>
        <v>8</v>
      </c>
      <c r="C1321" s="1" t="s">
        <v>47</v>
      </c>
      <c r="D1321" s="14">
        <v>1.855</v>
      </c>
      <c r="E1321" s="14">
        <v>1.55</v>
      </c>
      <c r="F1321" s="21">
        <v>1.635</v>
      </c>
      <c r="G1321" s="24">
        <v>1.65</v>
      </c>
      <c r="H1321" s="14">
        <v>1.7</v>
      </c>
      <c r="I1321" s="14">
        <v>1.8149999999999999</v>
      </c>
      <c r="J1321" s="14">
        <v>2.04</v>
      </c>
      <c r="K1321" s="14">
        <v>1.7</v>
      </c>
      <c r="L1321" s="14">
        <v>1.67</v>
      </c>
      <c r="M1321" s="14">
        <v>2.46</v>
      </c>
      <c r="N1321" s="21">
        <v>1.67</v>
      </c>
      <c r="O1321" s="14">
        <v>2.2650000000000001</v>
      </c>
      <c r="P1321" s="14">
        <v>1.74</v>
      </c>
      <c r="Q1321" s="14">
        <v>1.575</v>
      </c>
      <c r="R1321" s="24">
        <v>1.7250000000000001</v>
      </c>
      <c r="S1321" s="18">
        <v>1.86</v>
      </c>
      <c r="T1321" s="18">
        <v>1.8</v>
      </c>
      <c r="U1321" s="18">
        <v>1.74</v>
      </c>
      <c r="V1321" s="18">
        <v>1.78</v>
      </c>
      <c r="W1321" s="18">
        <v>1.7250000000000001</v>
      </c>
      <c r="X1321" s="14" t="s">
        <v>66</v>
      </c>
      <c r="CM1321" s="2"/>
    </row>
    <row r="1322" spans="1:91" x14ac:dyDescent="0.2">
      <c r="A1322" s="2">
        <v>36017</v>
      </c>
      <c r="B1322" s="5">
        <f t="shared" si="128"/>
        <v>8</v>
      </c>
      <c r="C1322" s="1" t="s">
        <v>48</v>
      </c>
      <c r="D1322" s="14">
        <v>1.855</v>
      </c>
      <c r="E1322" s="14">
        <v>1.55</v>
      </c>
      <c r="F1322" s="21">
        <v>1.635</v>
      </c>
      <c r="G1322" s="24">
        <v>1.65</v>
      </c>
      <c r="H1322" s="14">
        <v>1.7</v>
      </c>
      <c r="I1322" s="14">
        <v>1.8149999999999999</v>
      </c>
      <c r="J1322" s="14">
        <v>2.04</v>
      </c>
      <c r="K1322" s="14">
        <v>1.7</v>
      </c>
      <c r="L1322" s="14">
        <v>1.67</v>
      </c>
      <c r="M1322" s="14">
        <v>2.46</v>
      </c>
      <c r="N1322" s="21">
        <v>1.67</v>
      </c>
      <c r="O1322" s="14">
        <v>2.2650000000000001</v>
      </c>
      <c r="P1322" s="14">
        <v>1.74</v>
      </c>
      <c r="Q1322" s="14">
        <v>1.575</v>
      </c>
      <c r="R1322" s="24">
        <v>1.7250000000000001</v>
      </c>
      <c r="S1322" s="18">
        <v>1.86</v>
      </c>
      <c r="T1322" s="18">
        <v>1.8</v>
      </c>
      <c r="U1322" s="18">
        <v>1.74</v>
      </c>
      <c r="V1322" s="18">
        <v>1.78</v>
      </c>
      <c r="W1322" s="18">
        <v>1.7250000000000001</v>
      </c>
      <c r="X1322" s="14" t="s">
        <v>66</v>
      </c>
      <c r="CM1322" s="2"/>
    </row>
    <row r="1323" spans="1:91" x14ac:dyDescent="0.2">
      <c r="A1323" s="2">
        <v>36018</v>
      </c>
      <c r="B1323" s="5">
        <f t="shared" si="128"/>
        <v>8</v>
      </c>
      <c r="C1323" s="1" t="s">
        <v>49</v>
      </c>
      <c r="D1323" s="14">
        <v>2.09</v>
      </c>
      <c r="E1323" s="14">
        <v>1.61</v>
      </c>
      <c r="F1323" s="21">
        <v>1.655</v>
      </c>
      <c r="G1323" s="24">
        <v>1.7749999999999999</v>
      </c>
      <c r="H1323" s="14">
        <v>1.82</v>
      </c>
      <c r="I1323" s="14">
        <v>1.855</v>
      </c>
      <c r="J1323" s="14">
        <v>2.13</v>
      </c>
      <c r="K1323" s="14">
        <v>1.7849999999999999</v>
      </c>
      <c r="L1323" s="14">
        <v>1.75</v>
      </c>
      <c r="M1323" s="14">
        <v>2.5150000000000001</v>
      </c>
      <c r="N1323" s="21">
        <v>1.665</v>
      </c>
      <c r="O1323" s="14">
        <v>2.3450000000000002</v>
      </c>
      <c r="P1323" s="14">
        <v>1.82</v>
      </c>
      <c r="Q1323" s="14">
        <v>1.63</v>
      </c>
      <c r="R1323" s="24">
        <v>1.76</v>
      </c>
      <c r="S1323" s="18">
        <v>1.92</v>
      </c>
      <c r="T1323" s="18">
        <v>1.865</v>
      </c>
      <c r="U1323" s="18">
        <v>1.7749999999999999</v>
      </c>
      <c r="V1323" s="18">
        <v>1.7949999999999999</v>
      </c>
      <c r="W1323" s="18">
        <v>1.77</v>
      </c>
      <c r="X1323" s="14" t="s">
        <v>66</v>
      </c>
      <c r="CM1323" s="2"/>
    </row>
    <row r="1324" spans="1:91" x14ac:dyDescent="0.2">
      <c r="A1324" s="2">
        <v>36019</v>
      </c>
      <c r="B1324" s="5">
        <f t="shared" si="128"/>
        <v>8</v>
      </c>
      <c r="C1324" s="1" t="s">
        <v>50</v>
      </c>
      <c r="D1324" s="14">
        <v>1.915</v>
      </c>
      <c r="E1324" s="14">
        <v>1.5649999999999999</v>
      </c>
      <c r="F1324" s="21">
        <v>1.6950000000000001</v>
      </c>
      <c r="G1324" s="24">
        <v>1.865</v>
      </c>
      <c r="H1324" s="14">
        <v>1.895</v>
      </c>
      <c r="I1324" s="14">
        <v>1.87</v>
      </c>
      <c r="J1324" s="14">
        <v>2.2000000000000002</v>
      </c>
      <c r="K1324" s="14">
        <v>1.8149999999999999</v>
      </c>
      <c r="L1324" s="14">
        <v>1.76</v>
      </c>
      <c r="M1324" s="14">
        <v>2.5099999999999998</v>
      </c>
      <c r="N1324" s="21">
        <v>1.71</v>
      </c>
      <c r="O1324" s="14">
        <v>2.34</v>
      </c>
      <c r="P1324" s="14">
        <v>1.9</v>
      </c>
      <c r="Q1324" s="14">
        <v>1.65</v>
      </c>
      <c r="R1324" s="24">
        <v>1.8</v>
      </c>
      <c r="S1324" s="18">
        <v>1.9450000000000001</v>
      </c>
      <c r="T1324" s="18">
        <v>1.905</v>
      </c>
      <c r="U1324" s="18">
        <v>1.79</v>
      </c>
      <c r="V1324" s="18">
        <v>1.82</v>
      </c>
      <c r="W1324" s="18">
        <v>1.7849999999999999</v>
      </c>
      <c r="X1324" s="14" t="s">
        <v>66</v>
      </c>
      <c r="CM1324" s="2"/>
    </row>
    <row r="1325" spans="1:91" x14ac:dyDescent="0.2">
      <c r="A1325" s="2">
        <v>36020</v>
      </c>
      <c r="B1325" s="5">
        <f t="shared" si="128"/>
        <v>8</v>
      </c>
      <c r="C1325" s="1" t="s">
        <v>51</v>
      </c>
      <c r="D1325" s="14">
        <v>1.9950000000000001</v>
      </c>
      <c r="E1325" s="14">
        <v>1.5349999999999999</v>
      </c>
      <c r="F1325" s="21">
        <v>1.68</v>
      </c>
      <c r="G1325" s="24">
        <v>1.77</v>
      </c>
      <c r="H1325" s="14">
        <v>1.81</v>
      </c>
      <c r="I1325" s="14">
        <v>1.835</v>
      </c>
      <c r="J1325" s="14">
        <v>2.1549999999999998</v>
      </c>
      <c r="K1325" s="14">
        <v>1.78</v>
      </c>
      <c r="L1325" s="14">
        <v>1.75</v>
      </c>
      <c r="M1325" s="14">
        <v>2.48</v>
      </c>
      <c r="N1325" s="21">
        <v>1.7</v>
      </c>
      <c r="O1325" s="14">
        <v>2.27</v>
      </c>
      <c r="P1325" s="14">
        <v>1.7949999999999999</v>
      </c>
      <c r="Q1325" s="14">
        <v>1.575</v>
      </c>
      <c r="R1325" s="24">
        <v>1.7849999999999999</v>
      </c>
      <c r="S1325" s="18">
        <v>1.89</v>
      </c>
      <c r="T1325" s="18">
        <v>1.825</v>
      </c>
      <c r="U1325" s="18">
        <v>1.7649999999999999</v>
      </c>
      <c r="V1325" s="18">
        <v>1.7849999999999999</v>
      </c>
      <c r="W1325" s="18">
        <v>1.76</v>
      </c>
      <c r="X1325" s="14" t="s">
        <v>66</v>
      </c>
      <c r="CM1325" s="2"/>
    </row>
    <row r="1326" spans="1:91" x14ac:dyDescent="0.2">
      <c r="A1326" s="2">
        <v>36021</v>
      </c>
      <c r="B1326" s="5">
        <f t="shared" si="128"/>
        <v>8</v>
      </c>
      <c r="C1326" s="1" t="s">
        <v>45</v>
      </c>
      <c r="D1326" s="14">
        <v>1.87</v>
      </c>
      <c r="E1326" s="14">
        <v>1.5</v>
      </c>
      <c r="F1326" s="21">
        <v>1.635</v>
      </c>
      <c r="G1326" s="24">
        <v>1.72</v>
      </c>
      <c r="H1326" s="14">
        <v>1.7549999999999999</v>
      </c>
      <c r="I1326" s="14">
        <v>1.825</v>
      </c>
      <c r="J1326" s="14">
        <v>2.12</v>
      </c>
      <c r="K1326" s="14">
        <v>1.76</v>
      </c>
      <c r="L1326" s="14">
        <v>1.7749999999999999</v>
      </c>
      <c r="M1326" s="14">
        <v>2.44</v>
      </c>
      <c r="N1326" s="21">
        <v>1.66</v>
      </c>
      <c r="O1326" s="14">
        <v>2.23</v>
      </c>
      <c r="P1326" s="14">
        <v>1.78</v>
      </c>
      <c r="Q1326" s="14">
        <v>1.5449999999999999</v>
      </c>
      <c r="R1326" s="24">
        <v>1.74</v>
      </c>
      <c r="S1326" s="18">
        <v>1.875</v>
      </c>
      <c r="T1326" s="18">
        <v>1.825</v>
      </c>
      <c r="U1326" s="18">
        <v>1.76</v>
      </c>
      <c r="V1326" s="18">
        <v>1.78</v>
      </c>
      <c r="W1326" s="18">
        <v>1.7549999999999999</v>
      </c>
      <c r="X1326" s="14" t="s">
        <v>66</v>
      </c>
      <c r="CM1326" s="2"/>
    </row>
    <row r="1327" spans="1:91" x14ac:dyDescent="0.2">
      <c r="A1327" s="2">
        <v>36022</v>
      </c>
      <c r="B1327" s="5">
        <f t="shared" si="128"/>
        <v>8</v>
      </c>
      <c r="C1327" s="1" t="s">
        <v>46</v>
      </c>
      <c r="D1327" s="14">
        <v>1.7949999999999999</v>
      </c>
      <c r="E1327" s="14">
        <v>1.45</v>
      </c>
      <c r="F1327" s="21">
        <v>1.65</v>
      </c>
      <c r="G1327" s="24">
        <v>1.72</v>
      </c>
      <c r="H1327" s="14">
        <v>1.7350000000000001</v>
      </c>
      <c r="I1327" s="14">
        <v>1.825</v>
      </c>
      <c r="J1327" s="14">
        <v>2.0499999999999998</v>
      </c>
      <c r="K1327" s="14">
        <v>1.7549999999999999</v>
      </c>
      <c r="L1327" s="14">
        <v>1.71</v>
      </c>
      <c r="M1327" s="14">
        <v>2.4249999999999998</v>
      </c>
      <c r="N1327" s="21">
        <v>1.65</v>
      </c>
      <c r="O1327" s="14">
        <v>2.2149999999999999</v>
      </c>
      <c r="P1327" s="14">
        <v>1.77</v>
      </c>
      <c r="Q1327" s="14">
        <v>1.5049999999999999</v>
      </c>
      <c r="R1327" s="24">
        <v>1.74</v>
      </c>
      <c r="S1327" s="18">
        <v>1.88</v>
      </c>
      <c r="T1327" s="18">
        <v>1.825</v>
      </c>
      <c r="U1327" s="18">
        <v>1.7450000000000001</v>
      </c>
      <c r="V1327" s="18">
        <v>1.78</v>
      </c>
      <c r="W1327" s="18">
        <v>1.7549999999999999</v>
      </c>
      <c r="X1327" s="14" t="s">
        <v>66</v>
      </c>
      <c r="CM1327" s="2"/>
    </row>
    <row r="1328" spans="1:91" x14ac:dyDescent="0.2">
      <c r="A1328" s="2">
        <v>36023</v>
      </c>
      <c r="B1328" s="5">
        <f t="shared" si="128"/>
        <v>8</v>
      </c>
      <c r="C1328" s="1" t="s">
        <v>47</v>
      </c>
      <c r="D1328" s="14">
        <v>1.7949999999999999</v>
      </c>
      <c r="E1328" s="14">
        <v>1.45</v>
      </c>
      <c r="F1328" s="21">
        <v>1.65</v>
      </c>
      <c r="G1328" s="24">
        <v>1.72</v>
      </c>
      <c r="H1328" s="14">
        <v>1.7350000000000001</v>
      </c>
      <c r="I1328" s="14">
        <v>1.825</v>
      </c>
      <c r="J1328" s="14">
        <v>2.0499999999999998</v>
      </c>
      <c r="K1328" s="14">
        <v>1.7549999999999999</v>
      </c>
      <c r="L1328" s="14">
        <v>1.71</v>
      </c>
      <c r="M1328" s="14">
        <v>2.4249999999999998</v>
      </c>
      <c r="N1328" s="21">
        <v>1.65</v>
      </c>
      <c r="O1328" s="14">
        <v>2.2149999999999999</v>
      </c>
      <c r="P1328" s="14">
        <v>1.77</v>
      </c>
      <c r="Q1328" s="14">
        <v>1.5049999999999999</v>
      </c>
      <c r="R1328" s="24">
        <v>1.74</v>
      </c>
      <c r="S1328" s="18">
        <v>1.88</v>
      </c>
      <c r="T1328" s="18">
        <v>1.825</v>
      </c>
      <c r="U1328" s="18">
        <v>1.7450000000000001</v>
      </c>
      <c r="V1328" s="18">
        <v>1.78</v>
      </c>
      <c r="W1328" s="18">
        <v>1.7549999999999999</v>
      </c>
      <c r="X1328" s="14" t="s">
        <v>66</v>
      </c>
      <c r="CM1328" s="2"/>
    </row>
    <row r="1329" spans="1:91" x14ac:dyDescent="0.2">
      <c r="A1329" s="2">
        <v>36024</v>
      </c>
      <c r="B1329" s="5">
        <f t="shared" si="128"/>
        <v>8</v>
      </c>
      <c r="C1329" s="1" t="s">
        <v>48</v>
      </c>
      <c r="D1329" s="14">
        <v>1.7949999999999999</v>
      </c>
      <c r="E1329" s="14">
        <v>1.45</v>
      </c>
      <c r="F1329" s="21">
        <v>1.65</v>
      </c>
      <c r="G1329" s="24">
        <v>1.72</v>
      </c>
      <c r="H1329" s="14">
        <v>1.7350000000000001</v>
      </c>
      <c r="I1329" s="14">
        <v>1.825</v>
      </c>
      <c r="J1329" s="14">
        <v>2.0499999999999998</v>
      </c>
      <c r="K1329" s="14">
        <v>1.7549999999999999</v>
      </c>
      <c r="L1329" s="14">
        <v>1.71</v>
      </c>
      <c r="M1329" s="14">
        <v>2.4249999999999998</v>
      </c>
      <c r="N1329" s="21">
        <v>1.65</v>
      </c>
      <c r="O1329" s="14">
        <v>2.2149999999999999</v>
      </c>
      <c r="P1329" s="14">
        <v>1.77</v>
      </c>
      <c r="Q1329" s="14">
        <v>1.5049999999999999</v>
      </c>
      <c r="R1329" s="24">
        <v>1.74</v>
      </c>
      <c r="S1329" s="18">
        <v>1.88</v>
      </c>
      <c r="T1329" s="18">
        <v>1.825</v>
      </c>
      <c r="U1329" s="18">
        <v>1.7450000000000001</v>
      </c>
      <c r="V1329" s="18">
        <v>1.78</v>
      </c>
      <c r="W1329" s="18">
        <v>1.7549999999999999</v>
      </c>
      <c r="X1329" s="14" t="s">
        <v>66</v>
      </c>
      <c r="CM1329" s="2"/>
    </row>
    <row r="1330" spans="1:91" x14ac:dyDescent="0.2">
      <c r="A1330" s="2">
        <v>36025</v>
      </c>
      <c r="B1330" s="5">
        <f t="shared" si="128"/>
        <v>8</v>
      </c>
      <c r="C1330" s="1" t="s">
        <v>49</v>
      </c>
      <c r="D1330" s="14">
        <v>1.93</v>
      </c>
      <c r="E1330" s="14">
        <v>1.635</v>
      </c>
      <c r="F1330" s="21">
        <v>1.72</v>
      </c>
      <c r="G1330" s="24">
        <v>1.8149999999999999</v>
      </c>
      <c r="H1330" s="14">
        <v>1.845</v>
      </c>
      <c r="I1330" s="14">
        <v>1.895</v>
      </c>
      <c r="J1330" s="14">
        <v>2.0499999999999998</v>
      </c>
      <c r="K1330" s="14">
        <v>1.8</v>
      </c>
      <c r="L1330" s="14">
        <v>1.77</v>
      </c>
      <c r="M1330" s="14">
        <v>2.4449999999999998</v>
      </c>
      <c r="N1330" s="21">
        <v>1.7150000000000001</v>
      </c>
      <c r="O1330" s="14">
        <v>2.27</v>
      </c>
      <c r="P1330" s="14">
        <v>1.895</v>
      </c>
      <c r="Q1330" s="14">
        <v>1.58</v>
      </c>
      <c r="R1330" s="24">
        <v>1.77</v>
      </c>
      <c r="S1330" s="18">
        <v>2.0049999999999999</v>
      </c>
      <c r="T1330" s="18">
        <v>1.9</v>
      </c>
      <c r="U1330" s="18">
        <v>1.85</v>
      </c>
      <c r="V1330" s="18">
        <v>1.885</v>
      </c>
      <c r="W1330" s="18">
        <v>1.85</v>
      </c>
      <c r="X1330" s="14" t="s">
        <v>66</v>
      </c>
      <c r="CM1330" s="2"/>
    </row>
    <row r="1331" spans="1:91" x14ac:dyDescent="0.2">
      <c r="A1331" s="2">
        <v>36026</v>
      </c>
      <c r="B1331" s="5">
        <f t="shared" si="128"/>
        <v>8</v>
      </c>
      <c r="C1331" s="1" t="s">
        <v>50</v>
      </c>
      <c r="D1331" s="14">
        <v>1.98</v>
      </c>
      <c r="E1331" s="14">
        <v>1.72</v>
      </c>
      <c r="F1331" s="21">
        <v>1.71</v>
      </c>
      <c r="G1331" s="24">
        <v>1.85</v>
      </c>
      <c r="H1331" s="14">
        <v>1.88</v>
      </c>
      <c r="I1331" s="14">
        <v>1.94</v>
      </c>
      <c r="J1331" s="14">
        <v>2.0049999999999999</v>
      </c>
      <c r="K1331" s="14">
        <v>1.78</v>
      </c>
      <c r="L1331" s="14">
        <v>1.7450000000000001</v>
      </c>
      <c r="M1331" s="14">
        <v>2.42</v>
      </c>
      <c r="N1331" s="21">
        <v>1.7</v>
      </c>
      <c r="O1331" s="14">
        <v>2.27</v>
      </c>
      <c r="P1331" s="14">
        <v>1.925</v>
      </c>
      <c r="Q1331" s="14">
        <v>1.605</v>
      </c>
      <c r="R1331" s="24">
        <v>1.76</v>
      </c>
      <c r="S1331" s="18">
        <v>2.0099999999999998</v>
      </c>
      <c r="T1331" s="18">
        <v>1.9450000000000001</v>
      </c>
      <c r="U1331" s="18">
        <v>1.85</v>
      </c>
      <c r="V1331" s="18">
        <v>1.895</v>
      </c>
      <c r="W1331" s="18">
        <v>1.86</v>
      </c>
      <c r="X1331" s="14" t="s">
        <v>66</v>
      </c>
      <c r="CM1331" s="2"/>
    </row>
    <row r="1332" spans="1:91" x14ac:dyDescent="0.2">
      <c r="A1332" s="2">
        <v>36027</v>
      </c>
      <c r="B1332" s="5">
        <f t="shared" si="128"/>
        <v>8</v>
      </c>
      <c r="C1332" s="1" t="s">
        <v>51</v>
      </c>
      <c r="D1332" s="14">
        <v>1.9850000000000001</v>
      </c>
      <c r="E1332" s="14">
        <v>1.67</v>
      </c>
      <c r="F1332" s="21">
        <v>1.7150000000000001</v>
      </c>
      <c r="G1332" s="24">
        <v>1.7949999999999999</v>
      </c>
      <c r="H1332" s="14">
        <v>1.865</v>
      </c>
      <c r="I1332" s="14">
        <v>1.96</v>
      </c>
      <c r="J1332" s="14">
        <v>1.9550000000000001</v>
      </c>
      <c r="K1332" s="14">
        <v>1.75</v>
      </c>
      <c r="L1332" s="14">
        <v>1.7150000000000001</v>
      </c>
      <c r="M1332" s="14">
        <v>2.41</v>
      </c>
      <c r="N1332" s="21">
        <v>1.7</v>
      </c>
      <c r="O1332" s="14">
        <v>2.25</v>
      </c>
      <c r="P1332" s="14">
        <v>1.92</v>
      </c>
      <c r="Q1332" s="14">
        <v>1.8149999999999999</v>
      </c>
      <c r="R1332" s="24">
        <v>1.7450000000000001</v>
      </c>
      <c r="S1332" s="18">
        <v>2.04</v>
      </c>
      <c r="T1332" s="18">
        <v>1.9650000000000001</v>
      </c>
      <c r="U1332" s="18">
        <v>1.86</v>
      </c>
      <c r="V1332" s="18">
        <v>1.9</v>
      </c>
      <c r="W1332" s="18">
        <v>1.87</v>
      </c>
      <c r="X1332" s="14" t="s">
        <v>66</v>
      </c>
      <c r="CM1332" s="2"/>
    </row>
    <row r="1333" spans="1:91" x14ac:dyDescent="0.2">
      <c r="A1333" s="2">
        <v>36028</v>
      </c>
      <c r="B1333" s="5">
        <f t="shared" si="128"/>
        <v>8</v>
      </c>
      <c r="C1333" s="1" t="s">
        <v>45</v>
      </c>
      <c r="D1333" s="14">
        <v>1.845</v>
      </c>
      <c r="E1333" s="14">
        <v>1.61</v>
      </c>
      <c r="F1333" s="21">
        <v>1.7</v>
      </c>
      <c r="G1333" s="24">
        <v>1.7250000000000001</v>
      </c>
      <c r="H1333" s="14">
        <v>1.8049999999999999</v>
      </c>
      <c r="I1333" s="14">
        <v>1.895</v>
      </c>
      <c r="J1333" s="14">
        <v>1.88</v>
      </c>
      <c r="K1333" s="14">
        <v>1.72</v>
      </c>
      <c r="L1333" s="14">
        <v>1.67</v>
      </c>
      <c r="M1333" s="14">
        <v>2.31</v>
      </c>
      <c r="N1333" s="21">
        <v>1.6950000000000001</v>
      </c>
      <c r="O1333" s="14">
        <v>2.19</v>
      </c>
      <c r="P1333" s="14">
        <v>1.855</v>
      </c>
      <c r="Q1333" s="14">
        <v>1.43</v>
      </c>
      <c r="R1333" s="24">
        <v>1.6950000000000001</v>
      </c>
      <c r="S1333" s="18">
        <v>1.98</v>
      </c>
      <c r="T1333" s="18">
        <v>1.895</v>
      </c>
      <c r="U1333" s="18">
        <v>1.83</v>
      </c>
      <c r="V1333" s="18">
        <v>1.86</v>
      </c>
      <c r="W1333" s="18">
        <v>1.82</v>
      </c>
      <c r="X1333" s="14" t="s">
        <v>66</v>
      </c>
      <c r="CM1333" s="2"/>
    </row>
    <row r="1334" spans="1:91" x14ac:dyDescent="0.2">
      <c r="A1334" s="2">
        <v>36029</v>
      </c>
      <c r="B1334" s="5">
        <f t="shared" si="128"/>
        <v>8</v>
      </c>
      <c r="C1334" s="1" t="s">
        <v>46</v>
      </c>
      <c r="D1334" s="14">
        <v>1.55</v>
      </c>
      <c r="E1334" s="14">
        <v>1.62</v>
      </c>
      <c r="F1334" s="21">
        <v>1.69</v>
      </c>
      <c r="G1334" s="24">
        <v>1.68</v>
      </c>
      <c r="H1334" s="14">
        <v>1.7749999999999999</v>
      </c>
      <c r="I1334" s="14">
        <v>1.925</v>
      </c>
      <c r="J1334" s="14">
        <v>1.83</v>
      </c>
      <c r="K1334" s="14">
        <v>1.68</v>
      </c>
      <c r="L1334" s="14">
        <v>1.645</v>
      </c>
      <c r="M1334" s="14">
        <v>2.2250000000000001</v>
      </c>
      <c r="N1334" s="21">
        <v>1.67</v>
      </c>
      <c r="O1334" s="14">
        <v>2.085</v>
      </c>
      <c r="P1334" s="14">
        <v>1.85</v>
      </c>
      <c r="Q1334" s="14">
        <v>1.3</v>
      </c>
      <c r="R1334" s="24">
        <v>1.665</v>
      </c>
      <c r="S1334" s="18">
        <v>2.0099999999999998</v>
      </c>
      <c r="T1334" s="18">
        <v>1.92</v>
      </c>
      <c r="U1334" s="18">
        <v>1.83</v>
      </c>
      <c r="V1334" s="18">
        <v>1.85</v>
      </c>
      <c r="W1334" s="18">
        <v>1.835</v>
      </c>
      <c r="X1334" s="14" t="s">
        <v>66</v>
      </c>
      <c r="CM1334" s="2"/>
    </row>
    <row r="1335" spans="1:91" x14ac:dyDescent="0.2">
      <c r="A1335" s="2">
        <v>36030</v>
      </c>
      <c r="B1335" s="5">
        <f t="shared" si="128"/>
        <v>8</v>
      </c>
      <c r="C1335" s="1" t="s">
        <v>47</v>
      </c>
      <c r="D1335" s="14">
        <v>1.55</v>
      </c>
      <c r="E1335" s="14">
        <v>1.62</v>
      </c>
      <c r="F1335" s="21">
        <v>1.69</v>
      </c>
      <c r="G1335" s="24">
        <v>1.68</v>
      </c>
      <c r="H1335" s="14">
        <v>1.7749999999999999</v>
      </c>
      <c r="I1335" s="14">
        <v>1.925</v>
      </c>
      <c r="J1335" s="14">
        <v>1.83</v>
      </c>
      <c r="K1335" s="14">
        <v>1.68</v>
      </c>
      <c r="L1335" s="14">
        <v>1.645</v>
      </c>
      <c r="M1335" s="14">
        <v>2.2250000000000001</v>
      </c>
      <c r="N1335" s="21">
        <v>1.67</v>
      </c>
      <c r="O1335" s="14">
        <v>2.085</v>
      </c>
      <c r="P1335" s="14">
        <v>1.85</v>
      </c>
      <c r="Q1335" s="14">
        <v>1.3</v>
      </c>
      <c r="R1335" s="24">
        <v>1.665</v>
      </c>
      <c r="S1335" s="18">
        <v>2.0099999999999998</v>
      </c>
      <c r="T1335" s="18">
        <v>1.92</v>
      </c>
      <c r="U1335" s="18">
        <v>1.83</v>
      </c>
      <c r="V1335" s="18">
        <v>1.85</v>
      </c>
      <c r="W1335" s="18">
        <v>1.835</v>
      </c>
      <c r="X1335" s="14" t="s">
        <v>66</v>
      </c>
      <c r="CM1335" s="2"/>
    </row>
    <row r="1336" spans="1:91" x14ac:dyDescent="0.2">
      <c r="A1336" s="2">
        <v>36031</v>
      </c>
      <c r="B1336" s="5">
        <f t="shared" si="128"/>
        <v>8</v>
      </c>
      <c r="C1336" s="1" t="s">
        <v>48</v>
      </c>
      <c r="D1336" s="14">
        <v>1.55</v>
      </c>
      <c r="E1336" s="14">
        <v>1.62</v>
      </c>
      <c r="F1336" s="21">
        <v>1.69</v>
      </c>
      <c r="G1336" s="24">
        <v>1.68</v>
      </c>
      <c r="H1336" s="14">
        <v>1.7749999999999999</v>
      </c>
      <c r="I1336" s="14">
        <v>1.925</v>
      </c>
      <c r="J1336" s="14">
        <v>1.83</v>
      </c>
      <c r="K1336" s="14">
        <v>1.68</v>
      </c>
      <c r="L1336" s="14">
        <v>1.645</v>
      </c>
      <c r="M1336" s="14">
        <v>2.2250000000000001</v>
      </c>
      <c r="N1336" s="21">
        <v>1.67</v>
      </c>
      <c r="O1336" s="14">
        <v>2.085</v>
      </c>
      <c r="P1336" s="14">
        <v>1.85</v>
      </c>
      <c r="Q1336" s="14">
        <v>1.3</v>
      </c>
      <c r="R1336" s="24">
        <v>1.665</v>
      </c>
      <c r="S1336" s="18">
        <v>2.0099999999999998</v>
      </c>
      <c r="T1336" s="18">
        <v>1.92</v>
      </c>
      <c r="U1336" s="18">
        <v>1.83</v>
      </c>
      <c r="V1336" s="18">
        <v>1.85</v>
      </c>
      <c r="W1336" s="18">
        <v>1.835</v>
      </c>
      <c r="X1336" s="14" t="s">
        <v>66</v>
      </c>
      <c r="CM1336" s="2"/>
    </row>
    <row r="1337" spans="1:91" x14ac:dyDescent="0.2">
      <c r="A1337" s="2">
        <v>36032</v>
      </c>
      <c r="B1337" s="5">
        <f t="shared" si="128"/>
        <v>8</v>
      </c>
      <c r="C1337" s="1" t="s">
        <v>49</v>
      </c>
      <c r="D1337" s="14">
        <v>1.58</v>
      </c>
      <c r="E1337" s="14">
        <v>1.575</v>
      </c>
      <c r="F1337" s="21">
        <v>1.7</v>
      </c>
      <c r="G1337" s="24">
        <v>1.74</v>
      </c>
      <c r="H1337" s="14">
        <v>1.79</v>
      </c>
      <c r="I1337" s="14">
        <v>1.895</v>
      </c>
      <c r="J1337" s="14">
        <v>1.9750000000000001</v>
      </c>
      <c r="K1337" s="14">
        <v>1.7350000000000001</v>
      </c>
      <c r="L1337" s="14">
        <v>1.7749999999999999</v>
      </c>
      <c r="M1337" s="14">
        <v>2.31</v>
      </c>
      <c r="N1337" s="21">
        <v>1.6950000000000001</v>
      </c>
      <c r="O1337" s="14">
        <v>2.17</v>
      </c>
      <c r="P1337" s="14">
        <v>1.835</v>
      </c>
      <c r="Q1337" s="14">
        <v>1.5</v>
      </c>
      <c r="R1337" s="24">
        <v>1.7150000000000001</v>
      </c>
      <c r="S1337" s="18">
        <v>1.9850000000000001</v>
      </c>
      <c r="T1337" s="18">
        <v>1.89</v>
      </c>
      <c r="U1337" s="18">
        <v>1.82</v>
      </c>
      <c r="V1337" s="18">
        <v>1.845</v>
      </c>
      <c r="W1337" s="18">
        <v>1.81</v>
      </c>
      <c r="X1337" s="14" t="s">
        <v>66</v>
      </c>
      <c r="CM1337" s="2"/>
    </row>
    <row r="1338" spans="1:91" x14ac:dyDescent="0.2">
      <c r="A1338" s="2">
        <v>36033</v>
      </c>
      <c r="B1338" s="5">
        <f t="shared" si="128"/>
        <v>8</v>
      </c>
      <c r="C1338" s="1" t="s">
        <v>50</v>
      </c>
      <c r="D1338" s="14">
        <v>1.1499999999999999</v>
      </c>
      <c r="E1338" s="14">
        <v>1.53</v>
      </c>
      <c r="F1338" s="21">
        <v>1.7050000000000001</v>
      </c>
      <c r="G1338" s="24">
        <v>1.7749999999999999</v>
      </c>
      <c r="H1338" s="14">
        <v>1.8049999999999999</v>
      </c>
      <c r="I1338" s="14">
        <v>1.88</v>
      </c>
      <c r="J1338" s="14">
        <v>1.94</v>
      </c>
      <c r="K1338" s="14">
        <v>1.74</v>
      </c>
      <c r="L1338" s="14">
        <v>1.72</v>
      </c>
      <c r="M1338" s="14">
        <v>2.3149999999999999</v>
      </c>
      <c r="N1338" s="21">
        <v>1.7050000000000001</v>
      </c>
      <c r="O1338" s="14">
        <v>2.2050000000000001</v>
      </c>
      <c r="P1338" s="14">
        <v>1.84</v>
      </c>
      <c r="Q1338" s="14">
        <v>1.4450000000000001</v>
      </c>
      <c r="R1338" s="24">
        <v>1.72</v>
      </c>
      <c r="S1338" s="18">
        <v>1.95</v>
      </c>
      <c r="T1338" s="18">
        <v>1.875</v>
      </c>
      <c r="U1338" s="18">
        <v>1.81</v>
      </c>
      <c r="V1338" s="18">
        <v>1.83</v>
      </c>
      <c r="W1338" s="18">
        <v>1.81</v>
      </c>
      <c r="X1338" s="14" t="s">
        <v>66</v>
      </c>
      <c r="CM1338" s="2"/>
    </row>
    <row r="1339" spans="1:91" x14ac:dyDescent="0.2">
      <c r="A1339" s="2">
        <v>36034</v>
      </c>
      <c r="B1339" s="5">
        <f t="shared" si="128"/>
        <v>8</v>
      </c>
      <c r="C1339" s="1" t="s">
        <v>51</v>
      </c>
      <c r="D1339" s="14">
        <v>1.4950000000000001</v>
      </c>
      <c r="E1339" s="14">
        <v>1.53</v>
      </c>
      <c r="F1339" s="21">
        <v>1.665</v>
      </c>
      <c r="G1339" s="24">
        <v>1.71</v>
      </c>
      <c r="H1339" s="14">
        <v>1.7450000000000001</v>
      </c>
      <c r="I1339" s="14">
        <v>1.83</v>
      </c>
      <c r="J1339" s="14">
        <v>1.885</v>
      </c>
      <c r="K1339" s="14">
        <v>1.6950000000000001</v>
      </c>
      <c r="L1339" s="14">
        <v>1.64</v>
      </c>
      <c r="M1339" s="14">
        <v>2.2650000000000001</v>
      </c>
      <c r="N1339" s="21">
        <v>1.66</v>
      </c>
      <c r="O1339" s="14">
        <v>2.14</v>
      </c>
      <c r="P1339" s="14">
        <v>1.79</v>
      </c>
      <c r="Q1339" s="14">
        <v>1.43</v>
      </c>
      <c r="R1339" s="24">
        <v>1.675</v>
      </c>
      <c r="S1339" s="18">
        <v>1.865</v>
      </c>
      <c r="T1339" s="18">
        <v>1.83</v>
      </c>
      <c r="U1339" s="18">
        <v>1.7350000000000001</v>
      </c>
      <c r="V1339" s="18">
        <v>1.7749999999999999</v>
      </c>
      <c r="W1339" s="18">
        <v>1.7350000000000001</v>
      </c>
      <c r="X1339" s="14" t="s">
        <v>66</v>
      </c>
      <c r="CM1339" s="2"/>
    </row>
    <row r="1340" spans="1:91" x14ac:dyDescent="0.2">
      <c r="A1340" s="2">
        <v>36035</v>
      </c>
      <c r="B1340" s="5">
        <f t="shared" si="128"/>
        <v>8</v>
      </c>
      <c r="C1340" s="1" t="s">
        <v>45</v>
      </c>
      <c r="D1340" s="14">
        <v>1.48</v>
      </c>
      <c r="E1340" s="14">
        <v>1.5</v>
      </c>
      <c r="F1340" s="21">
        <v>1.575</v>
      </c>
      <c r="G1340" s="24">
        <v>1.62</v>
      </c>
      <c r="H1340" s="14">
        <v>1.66</v>
      </c>
      <c r="I1340" s="14">
        <v>1.75</v>
      </c>
      <c r="J1340" s="14">
        <v>1.86</v>
      </c>
      <c r="K1340" s="14">
        <v>1.605</v>
      </c>
      <c r="L1340" s="14">
        <v>1.605</v>
      </c>
      <c r="M1340" s="14">
        <v>2.2549999999999999</v>
      </c>
      <c r="N1340" s="21">
        <v>1.585</v>
      </c>
      <c r="O1340" s="14">
        <v>2.04</v>
      </c>
      <c r="P1340" s="14">
        <v>1.7050000000000001</v>
      </c>
      <c r="Q1340" s="14">
        <v>1.4450000000000001</v>
      </c>
      <c r="R1340" s="24">
        <v>1.595</v>
      </c>
      <c r="S1340" s="18">
        <v>1.7949999999999999</v>
      </c>
      <c r="T1340" s="18">
        <v>1.7450000000000001</v>
      </c>
      <c r="U1340" s="18">
        <v>1.66</v>
      </c>
      <c r="V1340" s="18">
        <v>1.69</v>
      </c>
      <c r="W1340" s="18">
        <v>1.66</v>
      </c>
      <c r="X1340" s="14" t="s">
        <v>66</v>
      </c>
      <c r="CM1340" s="2"/>
    </row>
    <row r="1341" spans="1:91" x14ac:dyDescent="0.2">
      <c r="A1341" s="2">
        <v>36036</v>
      </c>
      <c r="B1341" s="5">
        <f t="shared" si="128"/>
        <v>8</v>
      </c>
      <c r="C1341" s="1" t="s">
        <v>46</v>
      </c>
      <c r="D1341" s="14">
        <v>1.39</v>
      </c>
      <c r="E1341" s="14">
        <v>1.45</v>
      </c>
      <c r="F1341" s="21">
        <v>1.5049999999999999</v>
      </c>
      <c r="G1341" s="24">
        <v>1.5349999999999999</v>
      </c>
      <c r="H1341" s="14">
        <v>1.5649999999999999</v>
      </c>
      <c r="I1341" s="14">
        <v>1.64</v>
      </c>
      <c r="J1341" s="14">
        <v>1.7350000000000001</v>
      </c>
      <c r="K1341" s="14">
        <v>1.52</v>
      </c>
      <c r="L1341" s="14">
        <v>1.51</v>
      </c>
      <c r="M1341" s="14">
        <v>2.1949999999999998</v>
      </c>
      <c r="N1341" s="21">
        <v>1.4850000000000001</v>
      </c>
      <c r="O1341" s="14">
        <v>2.0249999999999999</v>
      </c>
      <c r="P1341" s="14">
        <v>1.59</v>
      </c>
      <c r="Q1341" s="14">
        <v>1.2849999999999999</v>
      </c>
      <c r="R1341" s="24">
        <v>1.5049999999999999</v>
      </c>
      <c r="S1341" s="18">
        <v>1.7</v>
      </c>
      <c r="T1341" s="18">
        <v>1.615</v>
      </c>
      <c r="U1341" s="18">
        <v>1.56</v>
      </c>
      <c r="V1341" s="18">
        <v>1.6</v>
      </c>
      <c r="W1341" s="18">
        <v>1.56</v>
      </c>
      <c r="X1341" s="14" t="s">
        <v>66</v>
      </c>
      <c r="CM1341" s="2"/>
    </row>
    <row r="1342" spans="1:91" x14ac:dyDescent="0.2">
      <c r="A1342" s="2">
        <v>36037</v>
      </c>
      <c r="B1342" s="5">
        <f t="shared" si="128"/>
        <v>8</v>
      </c>
      <c r="C1342" s="1" t="s">
        <v>47</v>
      </c>
      <c r="D1342" s="14">
        <v>1.39</v>
      </c>
      <c r="E1342" s="14">
        <v>1.45</v>
      </c>
      <c r="F1342" s="21">
        <v>1.5049999999999999</v>
      </c>
      <c r="G1342" s="24">
        <v>1.5349999999999999</v>
      </c>
      <c r="H1342" s="14">
        <v>1.5649999999999999</v>
      </c>
      <c r="I1342" s="14">
        <v>1.64</v>
      </c>
      <c r="J1342" s="14">
        <v>1.7350000000000001</v>
      </c>
      <c r="K1342" s="14">
        <v>1.52</v>
      </c>
      <c r="L1342" s="14">
        <v>1.51</v>
      </c>
      <c r="M1342" s="14">
        <v>2.1949999999999998</v>
      </c>
      <c r="N1342" s="21">
        <v>1.4850000000000001</v>
      </c>
      <c r="O1342" s="14">
        <v>2.0249999999999999</v>
      </c>
      <c r="P1342" s="14">
        <v>1.59</v>
      </c>
      <c r="Q1342" s="14">
        <v>1.2849999999999999</v>
      </c>
      <c r="R1342" s="24">
        <v>1.5049999999999999</v>
      </c>
      <c r="S1342" s="18">
        <v>1.7</v>
      </c>
      <c r="T1342" s="18">
        <v>1.615</v>
      </c>
      <c r="U1342" s="18">
        <v>1.56</v>
      </c>
      <c r="V1342" s="18">
        <v>1.6</v>
      </c>
      <c r="W1342" s="18">
        <v>1.56</v>
      </c>
      <c r="X1342" s="14" t="s">
        <v>66</v>
      </c>
      <c r="CM1342" s="2"/>
    </row>
    <row r="1343" spans="1:91" x14ac:dyDescent="0.2">
      <c r="A1343" s="2">
        <v>36038</v>
      </c>
      <c r="B1343" s="5">
        <f t="shared" si="128"/>
        <v>8</v>
      </c>
      <c r="C1343" s="1" t="s">
        <v>48</v>
      </c>
      <c r="D1343" s="14">
        <v>1.39</v>
      </c>
      <c r="E1343" s="14">
        <v>1.45</v>
      </c>
      <c r="F1343" s="21">
        <v>1.5049999999999999</v>
      </c>
      <c r="G1343" s="24">
        <v>1.5349999999999999</v>
      </c>
      <c r="H1343" s="14">
        <v>1.5649999999999999</v>
      </c>
      <c r="I1343" s="14">
        <v>1.64</v>
      </c>
      <c r="J1343" s="14">
        <v>1.7350000000000001</v>
      </c>
      <c r="K1343" s="14">
        <v>1.52</v>
      </c>
      <c r="L1343" s="14">
        <v>1.51</v>
      </c>
      <c r="M1343" s="14">
        <v>2.1949999999999998</v>
      </c>
      <c r="N1343" s="21">
        <v>1.4850000000000001</v>
      </c>
      <c r="O1343" s="14">
        <v>2.0249999999999999</v>
      </c>
      <c r="P1343" s="14">
        <v>1.59</v>
      </c>
      <c r="Q1343" s="14">
        <v>1.2849999999999999</v>
      </c>
      <c r="R1343" s="24">
        <v>1.5049999999999999</v>
      </c>
      <c r="S1343" s="18">
        <v>1.7</v>
      </c>
      <c r="T1343" s="18">
        <v>1.615</v>
      </c>
      <c r="U1343" s="18">
        <v>1.56</v>
      </c>
      <c r="V1343" s="18">
        <v>1.6</v>
      </c>
      <c r="W1343" s="18">
        <v>1.56</v>
      </c>
      <c r="X1343" s="14" t="s">
        <v>66</v>
      </c>
      <c r="CM1343" s="2"/>
    </row>
    <row r="1344" spans="1:91" x14ac:dyDescent="0.2">
      <c r="A1344" s="2">
        <v>36039</v>
      </c>
      <c r="B1344" s="5">
        <f t="shared" si="128"/>
        <v>9</v>
      </c>
      <c r="C1344" s="1" t="s">
        <v>49</v>
      </c>
      <c r="D1344" s="14">
        <v>1.6850000000000001</v>
      </c>
      <c r="E1344" s="14">
        <v>1.4950000000000001</v>
      </c>
      <c r="F1344" s="21">
        <v>1.4750000000000001</v>
      </c>
      <c r="G1344" s="24">
        <v>1.56</v>
      </c>
      <c r="H1344" s="14">
        <v>1.57</v>
      </c>
      <c r="I1344" s="14">
        <v>1.57</v>
      </c>
      <c r="J1344" s="14">
        <v>1.7849999999999999</v>
      </c>
      <c r="K1344" s="14">
        <v>1.5649999999999999</v>
      </c>
      <c r="L1344" s="14">
        <v>1.585</v>
      </c>
      <c r="M1344" s="14">
        <v>2.2200000000000002</v>
      </c>
      <c r="N1344" s="21">
        <v>1.5</v>
      </c>
      <c r="O1344" s="14">
        <v>2.1</v>
      </c>
      <c r="P1344" s="14">
        <v>1.6</v>
      </c>
      <c r="Q1344" s="14">
        <v>1.415</v>
      </c>
      <c r="R1344" s="24">
        <v>1.54</v>
      </c>
      <c r="S1344" s="18">
        <v>1.7</v>
      </c>
      <c r="T1344" s="18">
        <v>1.615</v>
      </c>
      <c r="U1344" s="18">
        <v>1.58</v>
      </c>
      <c r="V1344" s="18">
        <v>1.6</v>
      </c>
      <c r="W1344" s="18">
        <v>1.595</v>
      </c>
      <c r="X1344" s="14" t="s">
        <v>66</v>
      </c>
      <c r="CM1344" s="2"/>
    </row>
    <row r="1345" spans="1:91" x14ac:dyDescent="0.2">
      <c r="A1345" s="2">
        <v>36040</v>
      </c>
      <c r="B1345" s="5">
        <f t="shared" si="128"/>
        <v>9</v>
      </c>
      <c r="C1345" s="1" t="s">
        <v>50</v>
      </c>
      <c r="D1345" s="14">
        <v>1.69</v>
      </c>
      <c r="E1345" s="14">
        <v>1.585</v>
      </c>
      <c r="F1345" s="21">
        <v>1.585</v>
      </c>
      <c r="G1345" s="24">
        <v>1.7849999999999999</v>
      </c>
      <c r="H1345" s="14">
        <v>1.7949999999999999</v>
      </c>
      <c r="I1345" s="14">
        <v>1.84</v>
      </c>
      <c r="J1345" s="14">
        <v>1.905</v>
      </c>
      <c r="K1345" s="14">
        <v>1.73</v>
      </c>
      <c r="L1345" s="14">
        <v>1.71</v>
      </c>
      <c r="M1345" s="14">
        <v>2.4500000000000002</v>
      </c>
      <c r="N1345" s="21">
        <v>1.56</v>
      </c>
      <c r="O1345" s="14">
        <v>2.27</v>
      </c>
      <c r="P1345" s="14">
        <v>1.8049999999999999</v>
      </c>
      <c r="Q1345" s="14">
        <v>1.41</v>
      </c>
      <c r="R1345" s="24">
        <v>1.68</v>
      </c>
      <c r="S1345" s="18">
        <v>1.825</v>
      </c>
      <c r="T1345" s="18">
        <v>1.83</v>
      </c>
      <c r="U1345" s="18">
        <v>1.69</v>
      </c>
      <c r="V1345" s="18">
        <v>1.72</v>
      </c>
      <c r="W1345" s="18">
        <v>1.675</v>
      </c>
      <c r="X1345" s="14" t="s">
        <v>66</v>
      </c>
      <c r="CM1345" s="2"/>
    </row>
    <row r="1346" spans="1:91" x14ac:dyDescent="0.2">
      <c r="A1346" s="2">
        <v>36041</v>
      </c>
      <c r="B1346" s="5">
        <f t="shared" si="128"/>
        <v>9</v>
      </c>
      <c r="C1346" s="1" t="s">
        <v>51</v>
      </c>
      <c r="D1346" s="14">
        <v>1.75</v>
      </c>
      <c r="E1346" s="14">
        <v>1.5649999999999999</v>
      </c>
      <c r="F1346" s="21">
        <v>1.5349999999999999</v>
      </c>
      <c r="G1346" s="24">
        <v>1.64</v>
      </c>
      <c r="H1346" s="14">
        <v>1.6850000000000001</v>
      </c>
      <c r="I1346" s="14">
        <v>1.72</v>
      </c>
      <c r="J1346" s="14">
        <v>1.85</v>
      </c>
      <c r="K1346" s="14">
        <v>1.62</v>
      </c>
      <c r="L1346" s="14">
        <v>1.61</v>
      </c>
      <c r="M1346" s="14">
        <v>2.39</v>
      </c>
      <c r="N1346" s="21">
        <v>1.5149999999999999</v>
      </c>
      <c r="O1346" s="14">
        <v>2.21</v>
      </c>
      <c r="P1346" s="14">
        <v>1.6850000000000001</v>
      </c>
      <c r="Q1346" s="14">
        <v>1.405</v>
      </c>
      <c r="R1346" s="24">
        <v>1.61</v>
      </c>
      <c r="S1346" s="18">
        <v>1.71</v>
      </c>
      <c r="T1346" s="18">
        <v>1.69</v>
      </c>
      <c r="U1346" s="18">
        <v>1.57</v>
      </c>
      <c r="V1346" s="18">
        <v>1.59</v>
      </c>
      <c r="W1346" s="18">
        <v>1.5649999999999999</v>
      </c>
      <c r="X1346" s="14" t="s">
        <v>66</v>
      </c>
      <c r="CM1346" s="2"/>
    </row>
    <row r="1347" spans="1:91" x14ac:dyDescent="0.2">
      <c r="A1347" s="2">
        <v>36042</v>
      </c>
      <c r="B1347" s="5">
        <f t="shared" ref="B1347:B1410" si="129">IF(A1347&lt;&gt;"",MONTH(A1347),0)</f>
        <v>9</v>
      </c>
      <c r="C1347" s="1" t="s">
        <v>45</v>
      </c>
      <c r="D1347" s="14">
        <v>1.9550000000000001</v>
      </c>
      <c r="E1347" s="14">
        <v>1.53</v>
      </c>
      <c r="F1347" s="21">
        <v>1.52</v>
      </c>
      <c r="G1347" s="24">
        <v>1.5549999999999999</v>
      </c>
      <c r="H1347" s="14">
        <v>1.61</v>
      </c>
      <c r="I1347" s="14">
        <v>1.6850000000000001</v>
      </c>
      <c r="J1347" s="14">
        <v>1.82</v>
      </c>
      <c r="K1347" s="14">
        <v>1.57</v>
      </c>
      <c r="L1347" s="14">
        <v>1.59</v>
      </c>
      <c r="M1347" s="14">
        <v>2.2999999999999998</v>
      </c>
      <c r="N1347" s="21">
        <v>1.5249999999999999</v>
      </c>
      <c r="O1347" s="14">
        <v>2.1150000000000002</v>
      </c>
      <c r="P1347" s="14">
        <v>1.645</v>
      </c>
      <c r="Q1347" s="14">
        <v>1.405</v>
      </c>
      <c r="R1347" s="24">
        <v>1.55</v>
      </c>
      <c r="S1347" s="18">
        <v>1.71</v>
      </c>
      <c r="T1347" s="18">
        <v>1.675</v>
      </c>
      <c r="U1347" s="18">
        <v>1.575</v>
      </c>
      <c r="V1347" s="18">
        <v>1.605</v>
      </c>
      <c r="W1347" s="18">
        <v>1.575</v>
      </c>
      <c r="X1347" s="14" t="s">
        <v>66</v>
      </c>
      <c r="CM1347" s="2"/>
    </row>
    <row r="1348" spans="1:91" x14ac:dyDescent="0.2">
      <c r="A1348" s="2">
        <v>36043</v>
      </c>
      <c r="B1348" s="5">
        <f t="shared" si="129"/>
        <v>9</v>
      </c>
      <c r="C1348" s="1" t="s">
        <v>46</v>
      </c>
      <c r="D1348" s="14">
        <v>1.7949999999999999</v>
      </c>
      <c r="E1348" s="14">
        <v>1.5149999999999999</v>
      </c>
      <c r="F1348" s="21">
        <v>1.52</v>
      </c>
      <c r="G1348" s="24">
        <v>1.56</v>
      </c>
      <c r="H1348" s="14">
        <v>1.615</v>
      </c>
      <c r="I1348" s="14">
        <v>1.69</v>
      </c>
      <c r="J1348" s="14">
        <v>1.855</v>
      </c>
      <c r="K1348" s="14">
        <v>1.57</v>
      </c>
      <c r="L1348" s="14">
        <v>1.56</v>
      </c>
      <c r="M1348" s="14">
        <v>2.2850000000000001</v>
      </c>
      <c r="N1348" s="21">
        <v>1.5149999999999999</v>
      </c>
      <c r="O1348" s="14">
        <v>2.09</v>
      </c>
      <c r="P1348" s="14">
        <v>1.66</v>
      </c>
      <c r="Q1348" s="14">
        <v>1.4</v>
      </c>
      <c r="R1348" s="24">
        <v>1.56</v>
      </c>
      <c r="S1348" s="18">
        <v>1.74</v>
      </c>
      <c r="T1348" s="18">
        <v>1.7150000000000001</v>
      </c>
      <c r="U1348" s="18">
        <v>1.625</v>
      </c>
      <c r="V1348" s="18">
        <v>1.625</v>
      </c>
      <c r="W1348" s="18">
        <v>1.615</v>
      </c>
      <c r="X1348" s="14" t="s">
        <v>66</v>
      </c>
      <c r="CM1348" s="2"/>
    </row>
    <row r="1349" spans="1:91" x14ac:dyDescent="0.2">
      <c r="A1349" s="2">
        <v>36044</v>
      </c>
      <c r="B1349" s="5">
        <f t="shared" si="129"/>
        <v>9</v>
      </c>
      <c r="C1349" s="1" t="s">
        <v>47</v>
      </c>
      <c r="D1349" s="14">
        <v>1.7949999999999999</v>
      </c>
      <c r="E1349" s="14">
        <v>1.5149999999999999</v>
      </c>
      <c r="F1349" s="21">
        <v>1.52</v>
      </c>
      <c r="G1349" s="24">
        <v>1.56</v>
      </c>
      <c r="H1349" s="14">
        <v>1.615</v>
      </c>
      <c r="I1349" s="14">
        <v>1.69</v>
      </c>
      <c r="J1349" s="14">
        <v>1.855</v>
      </c>
      <c r="K1349" s="14">
        <v>1.57</v>
      </c>
      <c r="L1349" s="14">
        <v>1.56</v>
      </c>
      <c r="M1349" s="14">
        <v>2.2850000000000001</v>
      </c>
      <c r="N1349" s="21">
        <v>1.5149999999999999</v>
      </c>
      <c r="O1349" s="14">
        <v>2.09</v>
      </c>
      <c r="P1349" s="14">
        <v>1.66</v>
      </c>
      <c r="Q1349" s="14">
        <v>1.4</v>
      </c>
      <c r="R1349" s="24">
        <v>1.56</v>
      </c>
      <c r="S1349" s="18">
        <v>1.74</v>
      </c>
      <c r="T1349" s="18">
        <v>1.7150000000000001</v>
      </c>
      <c r="U1349" s="18">
        <v>1.625</v>
      </c>
      <c r="V1349" s="18">
        <v>1.625</v>
      </c>
      <c r="W1349" s="18">
        <v>1.615</v>
      </c>
      <c r="X1349" s="14" t="s">
        <v>66</v>
      </c>
      <c r="CM1349" s="2"/>
    </row>
    <row r="1350" spans="1:91" x14ac:dyDescent="0.2">
      <c r="A1350" s="2">
        <v>36045</v>
      </c>
      <c r="B1350" s="5">
        <f t="shared" si="129"/>
        <v>9</v>
      </c>
      <c r="C1350" s="1" t="s">
        <v>48</v>
      </c>
      <c r="D1350" s="14">
        <v>1.7949999999999999</v>
      </c>
      <c r="E1350" s="14" t="s">
        <v>66</v>
      </c>
      <c r="F1350" s="21" t="s">
        <v>66</v>
      </c>
      <c r="G1350" s="24" t="s">
        <v>10</v>
      </c>
      <c r="H1350" s="14" t="s">
        <v>66</v>
      </c>
      <c r="I1350" s="14" t="s">
        <v>66</v>
      </c>
      <c r="J1350" s="14" t="s">
        <v>66</v>
      </c>
      <c r="K1350" s="14" t="s">
        <v>66</v>
      </c>
      <c r="L1350" s="14" t="s">
        <v>66</v>
      </c>
      <c r="M1350" s="14" t="s">
        <v>66</v>
      </c>
      <c r="N1350" s="21" t="s">
        <v>66</v>
      </c>
      <c r="O1350" s="14">
        <v>2.09</v>
      </c>
      <c r="P1350" s="14" t="s">
        <v>66</v>
      </c>
      <c r="Q1350" s="14" t="s">
        <v>66</v>
      </c>
      <c r="R1350" s="24" t="s">
        <v>66</v>
      </c>
      <c r="S1350" s="18">
        <v>1.74</v>
      </c>
      <c r="T1350" s="18" t="s">
        <v>66</v>
      </c>
      <c r="U1350" s="18" t="s">
        <v>66</v>
      </c>
      <c r="V1350" s="18" t="s">
        <v>66</v>
      </c>
      <c r="W1350" s="18" t="s">
        <v>66</v>
      </c>
      <c r="X1350" s="14" t="s">
        <v>66</v>
      </c>
      <c r="CM1350" s="2"/>
    </row>
    <row r="1351" spans="1:91" x14ac:dyDescent="0.2">
      <c r="A1351" s="2">
        <v>36046</v>
      </c>
      <c r="B1351" s="5">
        <f t="shared" si="129"/>
        <v>9</v>
      </c>
      <c r="C1351" s="1" t="s">
        <v>49</v>
      </c>
      <c r="D1351" s="14">
        <v>1.7949999999999999</v>
      </c>
      <c r="E1351" s="14">
        <v>1.5149999999999999</v>
      </c>
      <c r="F1351" s="21">
        <v>1.52</v>
      </c>
      <c r="G1351" s="24">
        <v>1.56</v>
      </c>
      <c r="H1351" s="14">
        <v>1.615</v>
      </c>
      <c r="I1351" s="14">
        <v>1.69</v>
      </c>
      <c r="J1351" s="14">
        <v>1.855</v>
      </c>
      <c r="K1351" s="14">
        <v>1.57</v>
      </c>
      <c r="L1351" s="14">
        <v>1.56</v>
      </c>
      <c r="M1351" s="14">
        <v>2.2850000000000001</v>
      </c>
      <c r="N1351" s="21">
        <v>1.5149999999999999</v>
      </c>
      <c r="O1351" s="14">
        <v>2.09</v>
      </c>
      <c r="P1351" s="14">
        <v>1.66</v>
      </c>
      <c r="Q1351" s="14">
        <v>1.4</v>
      </c>
      <c r="R1351" s="24">
        <v>1.56</v>
      </c>
      <c r="S1351" s="18">
        <v>1.74</v>
      </c>
      <c r="T1351" s="18">
        <v>1.7150000000000001</v>
      </c>
      <c r="U1351" s="18">
        <v>1.625</v>
      </c>
      <c r="V1351" s="18">
        <v>1.625</v>
      </c>
      <c r="W1351" s="18">
        <v>1.615</v>
      </c>
      <c r="X1351" s="14" t="s">
        <v>66</v>
      </c>
      <c r="CM1351" s="2"/>
    </row>
    <row r="1352" spans="1:91" x14ac:dyDescent="0.2">
      <c r="A1352" s="2">
        <v>36047</v>
      </c>
      <c r="B1352" s="5">
        <f t="shared" si="129"/>
        <v>9</v>
      </c>
      <c r="C1352" s="1" t="s">
        <v>50</v>
      </c>
      <c r="D1352" s="14">
        <v>1.4850000000000001</v>
      </c>
      <c r="E1352" s="14">
        <v>1.5049999999999999</v>
      </c>
      <c r="F1352" s="21">
        <v>1.57</v>
      </c>
      <c r="G1352" s="24">
        <v>1.64</v>
      </c>
      <c r="H1352" s="14">
        <v>1.6950000000000001</v>
      </c>
      <c r="I1352" s="14">
        <v>1.7949999999999999</v>
      </c>
      <c r="J1352" s="14">
        <v>1.855</v>
      </c>
      <c r="K1352" s="14">
        <v>1.615</v>
      </c>
      <c r="L1352" s="14">
        <v>1.605</v>
      </c>
      <c r="M1352" s="14">
        <v>2.335</v>
      </c>
      <c r="N1352" s="21">
        <v>1.55</v>
      </c>
      <c r="O1352" s="14">
        <v>2.145</v>
      </c>
      <c r="P1352" s="14">
        <v>1.7450000000000001</v>
      </c>
      <c r="Q1352" s="14">
        <v>1.35</v>
      </c>
      <c r="R1352" s="24">
        <v>1.62</v>
      </c>
      <c r="S1352" s="18">
        <v>1.8149999999999999</v>
      </c>
      <c r="T1352" s="18">
        <v>1.8049999999999999</v>
      </c>
      <c r="U1352" s="18">
        <v>1.7050000000000001</v>
      </c>
      <c r="V1352" s="18">
        <v>1.72</v>
      </c>
      <c r="W1352" s="18">
        <v>1.6950000000000001</v>
      </c>
      <c r="X1352" s="14" t="s">
        <v>66</v>
      </c>
      <c r="CM1352" s="2"/>
    </row>
    <row r="1353" spans="1:91" x14ac:dyDescent="0.2">
      <c r="A1353" s="2">
        <v>36048</v>
      </c>
      <c r="B1353" s="5">
        <f t="shared" si="129"/>
        <v>9</v>
      </c>
      <c r="C1353" s="1" t="s">
        <v>51</v>
      </c>
      <c r="D1353" s="14">
        <v>1.66</v>
      </c>
      <c r="E1353" s="14">
        <v>1.4950000000000001</v>
      </c>
      <c r="F1353" s="21">
        <v>1.57</v>
      </c>
      <c r="G1353" s="24">
        <v>1.595</v>
      </c>
      <c r="H1353" s="14">
        <v>1.655</v>
      </c>
      <c r="I1353" s="14">
        <v>1.7749999999999999</v>
      </c>
      <c r="J1353" s="14">
        <v>1.8</v>
      </c>
      <c r="K1353" s="14">
        <v>1.57</v>
      </c>
      <c r="L1353" s="14">
        <v>1.575</v>
      </c>
      <c r="M1353" s="14">
        <v>2.2450000000000001</v>
      </c>
      <c r="N1353" s="21">
        <v>1.57</v>
      </c>
      <c r="O1353" s="14">
        <v>2.09</v>
      </c>
      <c r="P1353" s="14">
        <v>1.71</v>
      </c>
      <c r="Q1353" s="14">
        <v>1.375</v>
      </c>
      <c r="R1353" s="24">
        <v>1.575</v>
      </c>
      <c r="S1353" s="18">
        <v>1.8049999999999999</v>
      </c>
      <c r="T1353" s="18">
        <v>1.7649999999999999</v>
      </c>
      <c r="U1353" s="18">
        <v>1.675</v>
      </c>
      <c r="V1353" s="18">
        <v>1.6950000000000001</v>
      </c>
      <c r="W1353" s="18">
        <v>1.675</v>
      </c>
      <c r="X1353" s="14" t="s">
        <v>66</v>
      </c>
      <c r="CM1353" s="2"/>
    </row>
    <row r="1354" spans="1:91" x14ac:dyDescent="0.2">
      <c r="A1354" s="2">
        <v>36049</v>
      </c>
      <c r="B1354" s="5">
        <f t="shared" si="129"/>
        <v>9</v>
      </c>
      <c r="C1354" s="1" t="s">
        <v>45</v>
      </c>
      <c r="D1354" s="14">
        <v>1.9650000000000001</v>
      </c>
      <c r="E1354" s="14">
        <v>1.54</v>
      </c>
      <c r="F1354" s="21">
        <v>1.63</v>
      </c>
      <c r="G1354" s="24">
        <v>1.7050000000000001</v>
      </c>
      <c r="H1354" s="14">
        <v>1.75</v>
      </c>
      <c r="I1354" s="14">
        <v>1.87</v>
      </c>
      <c r="J1354" s="14">
        <v>1.875</v>
      </c>
      <c r="K1354" s="14">
        <v>1.68</v>
      </c>
      <c r="L1354" s="14">
        <v>1.665</v>
      </c>
      <c r="M1354" s="14">
        <v>2.3149999999999999</v>
      </c>
      <c r="N1354" s="21">
        <v>1.61</v>
      </c>
      <c r="O1354" s="14">
        <v>2.14</v>
      </c>
      <c r="P1354" s="14">
        <v>1.8149999999999999</v>
      </c>
      <c r="Q1354" s="14">
        <v>1.5</v>
      </c>
      <c r="R1354" s="24">
        <v>1.67</v>
      </c>
      <c r="S1354" s="18">
        <v>1.905</v>
      </c>
      <c r="T1354" s="18">
        <v>1.88</v>
      </c>
      <c r="U1354" s="18">
        <v>1.7549999999999999</v>
      </c>
      <c r="V1354" s="18">
        <v>1.7849999999999999</v>
      </c>
      <c r="W1354" s="18">
        <v>1.75</v>
      </c>
      <c r="X1354" s="14" t="s">
        <v>66</v>
      </c>
      <c r="CM1354" s="2"/>
    </row>
    <row r="1355" spans="1:91" x14ac:dyDescent="0.2">
      <c r="A1355" s="2">
        <v>36050</v>
      </c>
      <c r="B1355" s="5">
        <f t="shared" si="129"/>
        <v>9</v>
      </c>
      <c r="C1355" s="1" t="s">
        <v>46</v>
      </c>
      <c r="D1355" s="14">
        <v>1.925</v>
      </c>
      <c r="E1355" s="14">
        <v>1.5</v>
      </c>
      <c r="F1355" s="21">
        <v>1.575</v>
      </c>
      <c r="G1355" s="24">
        <v>1.6</v>
      </c>
      <c r="H1355" s="14">
        <v>1.675</v>
      </c>
      <c r="I1355" s="14">
        <v>1.845</v>
      </c>
      <c r="J1355" s="14">
        <v>1.81</v>
      </c>
      <c r="K1355" s="14">
        <v>1.6</v>
      </c>
      <c r="L1355" s="14">
        <v>1.5649999999999999</v>
      </c>
      <c r="M1355" s="14">
        <v>2.2349999999999999</v>
      </c>
      <c r="N1355" s="21">
        <v>1.5649999999999999</v>
      </c>
      <c r="O1355" s="14">
        <v>2.0499999999999998</v>
      </c>
      <c r="P1355" s="14">
        <v>1.75</v>
      </c>
      <c r="Q1355" s="14">
        <v>1.425</v>
      </c>
      <c r="R1355" s="24">
        <v>1.605</v>
      </c>
      <c r="S1355" s="18">
        <v>1.91</v>
      </c>
      <c r="T1355" s="18">
        <v>1.84</v>
      </c>
      <c r="U1355" s="18">
        <v>1.73</v>
      </c>
      <c r="V1355" s="18">
        <v>1.7549999999999999</v>
      </c>
      <c r="W1355" s="18">
        <v>1.73</v>
      </c>
      <c r="X1355" s="14" t="s">
        <v>66</v>
      </c>
      <c r="CM1355" s="2"/>
    </row>
    <row r="1356" spans="1:91" x14ac:dyDescent="0.2">
      <c r="A1356" s="2">
        <v>36051</v>
      </c>
      <c r="B1356" s="5">
        <f t="shared" si="129"/>
        <v>9</v>
      </c>
      <c r="C1356" s="1" t="s">
        <v>47</v>
      </c>
      <c r="D1356" s="14">
        <v>1.925</v>
      </c>
      <c r="E1356" s="14">
        <v>1.5</v>
      </c>
      <c r="F1356" s="21">
        <v>1.575</v>
      </c>
      <c r="G1356" s="24">
        <v>1.6</v>
      </c>
      <c r="H1356" s="14">
        <v>1.675</v>
      </c>
      <c r="I1356" s="14">
        <v>1.845</v>
      </c>
      <c r="J1356" s="14">
        <v>1.81</v>
      </c>
      <c r="K1356" s="14">
        <v>1.6</v>
      </c>
      <c r="L1356" s="14">
        <v>1.5649999999999999</v>
      </c>
      <c r="M1356" s="14">
        <v>2.2349999999999999</v>
      </c>
      <c r="N1356" s="21">
        <v>1.5649999999999999</v>
      </c>
      <c r="O1356" s="14">
        <v>2.0499999999999998</v>
      </c>
      <c r="P1356" s="14">
        <v>1.75</v>
      </c>
      <c r="Q1356" s="14">
        <v>1.425</v>
      </c>
      <c r="R1356" s="24">
        <v>1.605</v>
      </c>
      <c r="S1356" s="18">
        <v>1.91</v>
      </c>
      <c r="T1356" s="18">
        <v>1.84</v>
      </c>
      <c r="U1356" s="18">
        <v>1.73</v>
      </c>
      <c r="V1356" s="18">
        <v>1.7549999999999999</v>
      </c>
      <c r="W1356" s="18">
        <v>1.73</v>
      </c>
      <c r="X1356" s="14" t="s">
        <v>66</v>
      </c>
      <c r="CM1356" s="2"/>
    </row>
    <row r="1357" spans="1:91" x14ac:dyDescent="0.2">
      <c r="A1357" s="2">
        <v>36052</v>
      </c>
      <c r="B1357" s="5">
        <f t="shared" si="129"/>
        <v>9</v>
      </c>
      <c r="C1357" s="1" t="s">
        <v>48</v>
      </c>
      <c r="D1357" s="14">
        <v>1.925</v>
      </c>
      <c r="E1357" s="14">
        <v>1.5</v>
      </c>
      <c r="F1357" s="21">
        <v>1.575</v>
      </c>
      <c r="G1357" s="24">
        <v>1.6</v>
      </c>
      <c r="H1357" s="14">
        <v>1.675</v>
      </c>
      <c r="I1357" s="14">
        <v>1.845</v>
      </c>
      <c r="J1357" s="14">
        <v>1.81</v>
      </c>
      <c r="K1357" s="14">
        <v>1.6</v>
      </c>
      <c r="L1357" s="14">
        <v>1.5649999999999999</v>
      </c>
      <c r="M1357" s="14">
        <v>2.2349999999999999</v>
      </c>
      <c r="N1357" s="21">
        <v>1.5649999999999999</v>
      </c>
      <c r="O1357" s="14">
        <v>2.0499999999999998</v>
      </c>
      <c r="P1357" s="14">
        <v>1.75</v>
      </c>
      <c r="Q1357" s="14">
        <v>1.425</v>
      </c>
      <c r="R1357" s="24">
        <v>1.605</v>
      </c>
      <c r="S1357" s="18">
        <v>1.91</v>
      </c>
      <c r="T1357" s="18">
        <v>1.84</v>
      </c>
      <c r="U1357" s="18">
        <v>1.73</v>
      </c>
      <c r="V1357" s="18">
        <v>1.7549999999999999</v>
      </c>
      <c r="W1357" s="18">
        <v>1.73</v>
      </c>
      <c r="X1357" s="14" t="s">
        <v>66</v>
      </c>
      <c r="CM1357" s="2"/>
    </row>
    <row r="1358" spans="1:91" x14ac:dyDescent="0.2">
      <c r="A1358" s="2">
        <v>36053</v>
      </c>
      <c r="B1358" s="5">
        <f t="shared" si="129"/>
        <v>9</v>
      </c>
      <c r="C1358" s="1" t="s">
        <v>49</v>
      </c>
      <c r="D1358" s="14">
        <v>2.0049999999999999</v>
      </c>
      <c r="E1358" s="14">
        <v>1.5</v>
      </c>
      <c r="F1358" s="21">
        <v>1.5249999999999999</v>
      </c>
      <c r="G1358" s="24">
        <v>1.57</v>
      </c>
      <c r="H1358" s="14">
        <v>1.645</v>
      </c>
      <c r="I1358" s="14">
        <v>1.83</v>
      </c>
      <c r="J1358" s="14">
        <v>1.825</v>
      </c>
      <c r="K1358" s="14">
        <v>1.5649999999999999</v>
      </c>
      <c r="L1358" s="14">
        <v>1.54</v>
      </c>
      <c r="M1358" s="14">
        <v>2.2749999999999999</v>
      </c>
      <c r="N1358" s="21">
        <v>1.5449999999999999</v>
      </c>
      <c r="O1358" s="14">
        <v>2.0649999999999999</v>
      </c>
      <c r="P1358" s="14">
        <v>1.7250000000000001</v>
      </c>
      <c r="Q1358" s="14">
        <v>1.45</v>
      </c>
      <c r="R1358" s="24">
        <v>1.55</v>
      </c>
      <c r="S1358" s="18">
        <v>1.895</v>
      </c>
      <c r="T1358" s="18">
        <v>1.7949999999999999</v>
      </c>
      <c r="U1358" s="18">
        <v>1.72</v>
      </c>
      <c r="V1358" s="18">
        <v>1.7549999999999999</v>
      </c>
      <c r="W1358" s="18">
        <v>1.71</v>
      </c>
      <c r="X1358" s="14" t="s">
        <v>66</v>
      </c>
      <c r="CM1358" s="2"/>
    </row>
    <row r="1359" spans="1:91" x14ac:dyDescent="0.2">
      <c r="A1359" s="2">
        <v>36054</v>
      </c>
      <c r="B1359" s="5">
        <f t="shared" si="129"/>
        <v>9</v>
      </c>
      <c r="C1359" s="1" t="s">
        <v>50</v>
      </c>
      <c r="D1359" s="14">
        <v>2.1349999999999998</v>
      </c>
      <c r="E1359" s="14">
        <v>1.595</v>
      </c>
      <c r="F1359" s="21">
        <v>1.61</v>
      </c>
      <c r="G1359" s="24">
        <v>1.67</v>
      </c>
      <c r="H1359" s="14">
        <v>1.7549999999999999</v>
      </c>
      <c r="I1359" s="14">
        <v>1.9350000000000001</v>
      </c>
      <c r="J1359" s="14">
        <v>1.87</v>
      </c>
      <c r="K1359" s="14">
        <v>1.655</v>
      </c>
      <c r="L1359" s="14">
        <v>1.635</v>
      </c>
      <c r="M1359" s="14">
        <v>2.2999999999999998</v>
      </c>
      <c r="N1359" s="21">
        <v>1.58</v>
      </c>
      <c r="O1359" s="14">
        <v>2.1</v>
      </c>
      <c r="P1359" s="14">
        <v>1.835</v>
      </c>
      <c r="Q1359" s="14">
        <v>1.49</v>
      </c>
      <c r="R1359" s="24">
        <v>1.645</v>
      </c>
      <c r="S1359" s="18">
        <v>1.98</v>
      </c>
      <c r="T1359" s="18">
        <v>1.915</v>
      </c>
      <c r="U1359" s="18">
        <v>1.83</v>
      </c>
      <c r="V1359" s="18">
        <v>1.835</v>
      </c>
      <c r="W1359" s="18">
        <v>1.825</v>
      </c>
      <c r="X1359" s="14" t="s">
        <v>66</v>
      </c>
      <c r="CM1359" s="2"/>
    </row>
    <row r="1360" spans="1:91" x14ac:dyDescent="0.2">
      <c r="A1360" s="2">
        <v>36055</v>
      </c>
      <c r="B1360" s="5">
        <f t="shared" si="129"/>
        <v>9</v>
      </c>
      <c r="C1360" s="1" t="s">
        <v>51</v>
      </c>
      <c r="D1360" s="14">
        <v>2.2799999999999998</v>
      </c>
      <c r="E1360" s="14">
        <v>1.7050000000000001</v>
      </c>
      <c r="F1360" s="21">
        <v>1.74</v>
      </c>
      <c r="G1360" s="24">
        <v>1.86</v>
      </c>
      <c r="H1360" s="14">
        <v>1.9350000000000001</v>
      </c>
      <c r="I1360" s="14">
        <v>2.12</v>
      </c>
      <c r="J1360" s="14">
        <v>2.0049999999999999</v>
      </c>
      <c r="K1360" s="14">
        <v>1.83</v>
      </c>
      <c r="L1360" s="14">
        <v>1.8049999999999999</v>
      </c>
      <c r="M1360" s="14">
        <v>2.3849999999999998</v>
      </c>
      <c r="N1360" s="21">
        <v>1.6850000000000001</v>
      </c>
      <c r="O1360" s="14">
        <v>2.19</v>
      </c>
      <c r="P1360" s="14">
        <v>2.0249999999999999</v>
      </c>
      <c r="Q1360" s="14">
        <v>1.65</v>
      </c>
      <c r="R1360" s="24">
        <v>1.81</v>
      </c>
      <c r="S1360" s="18">
        <v>2.17</v>
      </c>
      <c r="T1360" s="18">
        <v>2.09</v>
      </c>
      <c r="U1360" s="18">
        <v>2.0099999999999998</v>
      </c>
      <c r="V1360" s="18">
        <v>2.0099999999999998</v>
      </c>
      <c r="W1360" s="18">
        <v>2</v>
      </c>
      <c r="X1360" s="14" t="s">
        <v>66</v>
      </c>
      <c r="CM1360" s="2"/>
    </row>
    <row r="1361" spans="1:91" x14ac:dyDescent="0.2">
      <c r="A1361" s="2">
        <v>36056</v>
      </c>
      <c r="B1361" s="5">
        <f t="shared" si="129"/>
        <v>9</v>
      </c>
      <c r="C1361" s="1" t="s">
        <v>45</v>
      </c>
      <c r="D1361" s="14">
        <v>2.16</v>
      </c>
      <c r="E1361" s="14">
        <v>1.62</v>
      </c>
      <c r="F1361" s="21">
        <v>1.68</v>
      </c>
      <c r="G1361" s="24">
        <v>1.84</v>
      </c>
      <c r="H1361" s="14">
        <v>1.925</v>
      </c>
      <c r="I1361" s="14">
        <v>2.1150000000000002</v>
      </c>
      <c r="J1361" s="14">
        <v>1.96</v>
      </c>
      <c r="K1361" s="14">
        <v>1.7649999999999999</v>
      </c>
      <c r="L1361" s="14">
        <v>1.7250000000000001</v>
      </c>
      <c r="M1361" s="14">
        <v>2.33</v>
      </c>
      <c r="N1361" s="21">
        <v>1.65</v>
      </c>
      <c r="O1361" s="14">
        <v>2.14</v>
      </c>
      <c r="P1361" s="14">
        <v>2.0150000000000001</v>
      </c>
      <c r="Q1361" s="14">
        <v>1.585</v>
      </c>
      <c r="R1361" s="24">
        <v>1.75</v>
      </c>
      <c r="S1361" s="18">
        <v>2.16</v>
      </c>
      <c r="T1361" s="18">
        <v>2.08</v>
      </c>
      <c r="U1361" s="18">
        <v>2</v>
      </c>
      <c r="V1361" s="18">
        <v>2.0099999999999998</v>
      </c>
      <c r="W1361" s="18">
        <v>1.9850000000000001</v>
      </c>
      <c r="X1361" s="14" t="s">
        <v>66</v>
      </c>
      <c r="CM1361" s="2"/>
    </row>
    <row r="1362" spans="1:91" x14ac:dyDescent="0.2">
      <c r="A1362" s="2">
        <v>36057</v>
      </c>
      <c r="B1362" s="5">
        <f t="shared" si="129"/>
        <v>9</v>
      </c>
      <c r="C1362" s="1" t="s">
        <v>46</v>
      </c>
      <c r="D1362" s="14">
        <v>2.2000000000000002</v>
      </c>
      <c r="E1362" s="14">
        <v>1.66</v>
      </c>
      <c r="F1362" s="21">
        <v>1.7250000000000001</v>
      </c>
      <c r="G1362" s="24">
        <v>1.915</v>
      </c>
      <c r="H1362" s="14">
        <v>2.0449999999999999</v>
      </c>
      <c r="I1362" s="14">
        <v>2.2450000000000001</v>
      </c>
      <c r="J1362" s="14">
        <v>2.0299999999999998</v>
      </c>
      <c r="K1362" s="14">
        <v>1.845</v>
      </c>
      <c r="L1362" s="14">
        <v>1.7549999999999999</v>
      </c>
      <c r="M1362" s="14">
        <v>2.355</v>
      </c>
      <c r="N1362" s="21">
        <v>1.72</v>
      </c>
      <c r="O1362" s="14">
        <v>2.1800000000000002</v>
      </c>
      <c r="P1362" s="14">
        <v>2.1349999999999998</v>
      </c>
      <c r="Q1362" s="14">
        <v>1.63</v>
      </c>
      <c r="R1362" s="24">
        <v>1.83</v>
      </c>
      <c r="S1362" s="18">
        <v>2.2949999999999999</v>
      </c>
      <c r="T1362" s="18">
        <v>2.2250000000000001</v>
      </c>
      <c r="U1362" s="18">
        <v>2.1150000000000002</v>
      </c>
      <c r="V1362" s="18">
        <v>2.13</v>
      </c>
      <c r="W1362" s="18">
        <v>2.1150000000000002</v>
      </c>
      <c r="X1362" s="14" t="s">
        <v>66</v>
      </c>
      <c r="CM1362" s="2"/>
    </row>
    <row r="1363" spans="1:91" x14ac:dyDescent="0.2">
      <c r="A1363" s="2">
        <v>36058</v>
      </c>
      <c r="B1363" s="5">
        <f t="shared" si="129"/>
        <v>9</v>
      </c>
      <c r="C1363" s="1" t="s">
        <v>47</v>
      </c>
      <c r="D1363" s="14">
        <v>2.2000000000000002</v>
      </c>
      <c r="E1363" s="14">
        <v>1.66</v>
      </c>
      <c r="F1363" s="21">
        <v>1.7250000000000001</v>
      </c>
      <c r="G1363" s="24">
        <v>1.915</v>
      </c>
      <c r="H1363" s="14">
        <v>2.0449999999999999</v>
      </c>
      <c r="I1363" s="14">
        <v>2.2450000000000001</v>
      </c>
      <c r="J1363" s="14">
        <v>2.0299999999999998</v>
      </c>
      <c r="K1363" s="14">
        <v>1.845</v>
      </c>
      <c r="L1363" s="14">
        <v>1.7549999999999999</v>
      </c>
      <c r="M1363" s="14">
        <v>2.355</v>
      </c>
      <c r="N1363" s="21">
        <v>1.72</v>
      </c>
      <c r="O1363" s="14">
        <v>2.1800000000000002</v>
      </c>
      <c r="P1363" s="14">
        <v>2.1349999999999998</v>
      </c>
      <c r="Q1363" s="14">
        <v>1.63</v>
      </c>
      <c r="R1363" s="24">
        <v>1.83</v>
      </c>
      <c r="S1363" s="18">
        <v>2.2949999999999999</v>
      </c>
      <c r="T1363" s="18">
        <v>2.2250000000000001</v>
      </c>
      <c r="U1363" s="18">
        <v>2.1150000000000002</v>
      </c>
      <c r="V1363" s="18">
        <v>2.13</v>
      </c>
      <c r="W1363" s="18">
        <v>2.1150000000000002</v>
      </c>
      <c r="X1363" s="14" t="s">
        <v>66</v>
      </c>
      <c r="CM1363" s="2"/>
    </row>
    <row r="1364" spans="1:91" x14ac:dyDescent="0.2">
      <c r="A1364" s="2">
        <v>36059</v>
      </c>
      <c r="B1364" s="5">
        <f t="shared" si="129"/>
        <v>9</v>
      </c>
      <c r="C1364" s="1" t="s">
        <v>48</v>
      </c>
      <c r="D1364" s="14">
        <v>2.2000000000000002</v>
      </c>
      <c r="E1364" s="14">
        <v>1.66</v>
      </c>
      <c r="F1364" s="21">
        <v>1.7250000000000001</v>
      </c>
      <c r="G1364" s="24">
        <v>1.915</v>
      </c>
      <c r="H1364" s="14">
        <v>2.0449999999999999</v>
      </c>
      <c r="I1364" s="14">
        <v>2.2450000000000001</v>
      </c>
      <c r="J1364" s="14">
        <v>2.0299999999999998</v>
      </c>
      <c r="K1364" s="14">
        <v>1.845</v>
      </c>
      <c r="L1364" s="14">
        <v>1.7549999999999999</v>
      </c>
      <c r="M1364" s="14">
        <v>2.355</v>
      </c>
      <c r="N1364" s="21">
        <v>1.72</v>
      </c>
      <c r="O1364" s="14">
        <v>2.1800000000000002</v>
      </c>
      <c r="P1364" s="14">
        <v>2.1349999999999998</v>
      </c>
      <c r="Q1364" s="14">
        <v>1.63</v>
      </c>
      <c r="R1364" s="24">
        <v>1.83</v>
      </c>
      <c r="S1364" s="18">
        <v>2.2949999999999999</v>
      </c>
      <c r="T1364" s="18">
        <v>2.2250000000000001</v>
      </c>
      <c r="U1364" s="18">
        <v>2.1150000000000002</v>
      </c>
      <c r="V1364" s="18">
        <v>2.13</v>
      </c>
      <c r="W1364" s="18">
        <v>2.1150000000000002</v>
      </c>
      <c r="X1364" s="14" t="s">
        <v>66</v>
      </c>
      <c r="CM1364" s="2"/>
    </row>
    <row r="1365" spans="1:91" x14ac:dyDescent="0.2">
      <c r="A1365" s="2">
        <v>36060</v>
      </c>
      <c r="B1365" s="5">
        <f t="shared" si="129"/>
        <v>9</v>
      </c>
      <c r="C1365" s="1" t="s">
        <v>49</v>
      </c>
      <c r="D1365" s="14">
        <v>2.1949999999999998</v>
      </c>
      <c r="E1365" s="14">
        <v>1.57</v>
      </c>
      <c r="F1365" s="21">
        <v>1.6850000000000001</v>
      </c>
      <c r="G1365" s="24">
        <v>1.845</v>
      </c>
      <c r="H1365" s="14">
        <v>1.95</v>
      </c>
      <c r="I1365" s="14">
        <v>2.17</v>
      </c>
      <c r="J1365" s="14">
        <v>1.9550000000000001</v>
      </c>
      <c r="K1365" s="14">
        <v>1.7849999999999999</v>
      </c>
      <c r="L1365" s="14">
        <v>1.7350000000000001</v>
      </c>
      <c r="M1365" s="14">
        <v>2.3450000000000002</v>
      </c>
      <c r="N1365" s="21">
        <v>1.68</v>
      </c>
      <c r="O1365" s="14">
        <v>2.15</v>
      </c>
      <c r="P1365" s="14">
        <v>2.0550000000000002</v>
      </c>
      <c r="Q1365" s="14">
        <v>1.595</v>
      </c>
      <c r="R1365" s="24">
        <v>1.78</v>
      </c>
      <c r="S1365" s="18">
        <v>2.21</v>
      </c>
      <c r="T1365" s="18">
        <v>2.13</v>
      </c>
      <c r="U1365" s="18">
        <v>2.0449999999999999</v>
      </c>
      <c r="V1365" s="18">
        <v>2.0550000000000002</v>
      </c>
      <c r="W1365" s="18">
        <v>2.04</v>
      </c>
      <c r="X1365" s="14" t="s">
        <v>66</v>
      </c>
      <c r="CM1365" s="2"/>
    </row>
    <row r="1366" spans="1:91" x14ac:dyDescent="0.2">
      <c r="A1366" s="2">
        <v>36061</v>
      </c>
      <c r="B1366" s="5">
        <f t="shared" si="129"/>
        <v>9</v>
      </c>
      <c r="C1366" s="1" t="s">
        <v>50</v>
      </c>
      <c r="D1366" s="14">
        <v>2.2749999999999999</v>
      </c>
      <c r="E1366" s="14">
        <v>1.62</v>
      </c>
      <c r="F1366" s="21">
        <v>1.8149999999999999</v>
      </c>
      <c r="G1366" s="24">
        <v>1.9750000000000001</v>
      </c>
      <c r="H1366" s="14">
        <v>2.085</v>
      </c>
      <c r="I1366" s="14">
        <v>2.2850000000000001</v>
      </c>
      <c r="J1366" s="14">
        <v>2.04</v>
      </c>
      <c r="K1366" s="14">
        <v>1.88</v>
      </c>
      <c r="L1366" s="14">
        <v>1.82</v>
      </c>
      <c r="M1366" s="14">
        <v>2.44</v>
      </c>
      <c r="N1366" s="21">
        <v>1.8049999999999999</v>
      </c>
      <c r="O1366" s="14">
        <v>2.2400000000000002</v>
      </c>
      <c r="P1366" s="14">
        <v>2.2050000000000001</v>
      </c>
      <c r="Q1366" s="14">
        <v>1.655</v>
      </c>
      <c r="R1366" s="24">
        <v>1.88</v>
      </c>
      <c r="S1366" s="18">
        <v>2.33</v>
      </c>
      <c r="T1366" s="18">
        <v>2.2650000000000001</v>
      </c>
      <c r="U1366" s="18">
        <v>2.17</v>
      </c>
      <c r="V1366" s="18">
        <v>2.19</v>
      </c>
      <c r="W1366" s="18">
        <v>2.16</v>
      </c>
      <c r="X1366" s="14" t="s">
        <v>66</v>
      </c>
      <c r="CM1366" s="2"/>
    </row>
    <row r="1367" spans="1:91" x14ac:dyDescent="0.2">
      <c r="A1367" s="2">
        <v>36062</v>
      </c>
      <c r="B1367" s="5">
        <f t="shared" si="129"/>
        <v>9</v>
      </c>
      <c r="C1367" s="1" t="s">
        <v>51</v>
      </c>
      <c r="D1367" s="14">
        <v>2.1549999999999998</v>
      </c>
      <c r="E1367" s="14">
        <v>1.57</v>
      </c>
      <c r="F1367" s="21">
        <v>1.7450000000000001</v>
      </c>
      <c r="G1367" s="24">
        <v>1.895</v>
      </c>
      <c r="H1367" s="14">
        <v>2.0150000000000001</v>
      </c>
      <c r="I1367" s="14">
        <v>2.1850000000000001</v>
      </c>
      <c r="J1367" s="14">
        <v>1.98</v>
      </c>
      <c r="K1367" s="14">
        <v>1.825</v>
      </c>
      <c r="L1367" s="14">
        <v>1.74</v>
      </c>
      <c r="M1367" s="14">
        <v>2.35</v>
      </c>
      <c r="N1367" s="21">
        <v>1.7050000000000001</v>
      </c>
      <c r="O1367" s="14">
        <v>2.1749999999999998</v>
      </c>
      <c r="P1367" s="14">
        <v>2.12</v>
      </c>
      <c r="Q1367" s="14">
        <v>1.605</v>
      </c>
      <c r="R1367" s="24">
        <v>1.8049999999999999</v>
      </c>
      <c r="S1367" s="18">
        <v>2.23</v>
      </c>
      <c r="T1367" s="18">
        <v>2.2000000000000002</v>
      </c>
      <c r="U1367" s="18">
        <v>2.0699999999999998</v>
      </c>
      <c r="V1367" s="18">
        <v>2.0950000000000002</v>
      </c>
      <c r="W1367" s="18">
        <v>2.08</v>
      </c>
      <c r="X1367" s="14" t="s">
        <v>66</v>
      </c>
      <c r="CM1367" s="2"/>
    </row>
    <row r="1368" spans="1:91" x14ac:dyDescent="0.2">
      <c r="A1368" s="2">
        <v>36063</v>
      </c>
      <c r="B1368" s="5">
        <f t="shared" si="129"/>
        <v>9</v>
      </c>
      <c r="C1368" s="1" t="s">
        <v>45</v>
      </c>
      <c r="D1368" s="14">
        <v>2.165</v>
      </c>
      <c r="E1368" s="14">
        <v>1.55</v>
      </c>
      <c r="F1368" s="21">
        <v>1.7250000000000001</v>
      </c>
      <c r="G1368" s="24">
        <v>1.85</v>
      </c>
      <c r="H1368" s="14">
        <v>1.9650000000000001</v>
      </c>
      <c r="I1368" s="14">
        <v>2.165</v>
      </c>
      <c r="J1368" s="14">
        <v>1.93</v>
      </c>
      <c r="K1368" s="14">
        <v>1.76</v>
      </c>
      <c r="L1368" s="14">
        <v>1.7</v>
      </c>
      <c r="M1368" s="14">
        <v>2.2999999999999998</v>
      </c>
      <c r="N1368" s="21">
        <v>1.7</v>
      </c>
      <c r="O1368" s="14">
        <v>2.1549999999999998</v>
      </c>
      <c r="P1368" s="14">
        <v>2.0649999999999999</v>
      </c>
      <c r="Q1368" s="14">
        <v>1.57</v>
      </c>
      <c r="R1368" s="24">
        <v>1.76</v>
      </c>
      <c r="S1368" s="18">
        <v>2.2149999999999999</v>
      </c>
      <c r="T1368" s="18">
        <v>2.1349999999999998</v>
      </c>
      <c r="U1368" s="18">
        <v>2.0299999999999998</v>
      </c>
      <c r="V1368" s="18">
        <v>2.0550000000000002</v>
      </c>
      <c r="W1368" s="18">
        <v>2.0249999999999999</v>
      </c>
      <c r="X1368" s="14" t="s">
        <v>66</v>
      </c>
      <c r="CM1368" s="2"/>
    </row>
    <row r="1369" spans="1:91" x14ac:dyDescent="0.2">
      <c r="A1369" s="2">
        <v>36064</v>
      </c>
      <c r="B1369" s="5">
        <f t="shared" si="129"/>
        <v>9</v>
      </c>
      <c r="C1369" s="1" t="s">
        <v>46</v>
      </c>
      <c r="D1369" s="14">
        <v>2.2250000000000001</v>
      </c>
      <c r="E1369" s="14">
        <v>1.585</v>
      </c>
      <c r="F1369" s="21">
        <v>1.74</v>
      </c>
      <c r="G1369" s="24">
        <v>1.87</v>
      </c>
      <c r="H1369" s="14">
        <v>2.105</v>
      </c>
      <c r="I1369" s="14">
        <v>2.3849999999999998</v>
      </c>
      <c r="J1369" s="14">
        <v>1.885</v>
      </c>
      <c r="K1369" s="14">
        <v>1.7949999999999999</v>
      </c>
      <c r="L1369" s="14">
        <v>1.69</v>
      </c>
      <c r="M1369" s="14">
        <v>2.23</v>
      </c>
      <c r="N1369" s="21">
        <v>1.73</v>
      </c>
      <c r="O1369" s="14">
        <v>2.1800000000000002</v>
      </c>
      <c r="P1369" s="14">
        <v>2.1949999999999998</v>
      </c>
      <c r="Q1369" s="14">
        <v>1.57</v>
      </c>
      <c r="R1369" s="24">
        <v>1.8149999999999999</v>
      </c>
      <c r="S1369" s="18">
        <v>2.3250000000000002</v>
      </c>
      <c r="T1369" s="18">
        <v>2.2749999999999999</v>
      </c>
      <c r="U1369" s="18">
        <v>2.125</v>
      </c>
      <c r="V1369" s="18">
        <v>2.1549999999999998</v>
      </c>
      <c r="W1369" s="18">
        <v>2.13</v>
      </c>
      <c r="X1369" s="14" t="s">
        <v>66</v>
      </c>
      <c r="CM1369" s="2"/>
    </row>
    <row r="1370" spans="1:91" x14ac:dyDescent="0.2">
      <c r="A1370" s="2">
        <v>36065</v>
      </c>
      <c r="B1370" s="5">
        <f t="shared" si="129"/>
        <v>9</v>
      </c>
      <c r="C1370" s="1" t="s">
        <v>47</v>
      </c>
      <c r="D1370" s="14">
        <v>2.2250000000000001</v>
      </c>
      <c r="E1370" s="14">
        <v>1.585</v>
      </c>
      <c r="F1370" s="21">
        <v>1.74</v>
      </c>
      <c r="G1370" s="24">
        <v>1.87</v>
      </c>
      <c r="H1370" s="14">
        <v>2.105</v>
      </c>
      <c r="I1370" s="14">
        <v>2.3849999999999998</v>
      </c>
      <c r="J1370" s="14">
        <v>1.885</v>
      </c>
      <c r="K1370" s="14">
        <v>1.7949999999999999</v>
      </c>
      <c r="L1370" s="14">
        <v>1.69</v>
      </c>
      <c r="M1370" s="14">
        <v>2.23</v>
      </c>
      <c r="N1370" s="21">
        <v>1.73</v>
      </c>
      <c r="O1370" s="14">
        <v>2.1800000000000002</v>
      </c>
      <c r="P1370" s="14">
        <v>2.1949999999999998</v>
      </c>
      <c r="Q1370" s="14">
        <v>1.57</v>
      </c>
      <c r="R1370" s="24">
        <v>1.8149999999999999</v>
      </c>
      <c r="S1370" s="18">
        <v>2.3250000000000002</v>
      </c>
      <c r="T1370" s="18">
        <v>2.2749999999999999</v>
      </c>
      <c r="U1370" s="18">
        <v>2.125</v>
      </c>
      <c r="V1370" s="18">
        <v>2.1549999999999998</v>
      </c>
      <c r="W1370" s="18">
        <v>2.13</v>
      </c>
      <c r="X1370" s="14" t="s">
        <v>66</v>
      </c>
      <c r="CM1370" s="2"/>
    </row>
    <row r="1371" spans="1:91" x14ac:dyDescent="0.2">
      <c r="A1371" s="2">
        <v>36066</v>
      </c>
      <c r="B1371" s="5">
        <f t="shared" si="129"/>
        <v>9</v>
      </c>
      <c r="C1371" s="1" t="s">
        <v>48</v>
      </c>
      <c r="D1371" s="14">
        <v>2.2250000000000001</v>
      </c>
      <c r="E1371" s="14">
        <v>1.585</v>
      </c>
      <c r="F1371" s="21">
        <v>1.74</v>
      </c>
      <c r="G1371" s="24">
        <v>1.87</v>
      </c>
      <c r="H1371" s="14">
        <v>2.105</v>
      </c>
      <c r="I1371" s="14">
        <v>2.3849999999999998</v>
      </c>
      <c r="J1371" s="14">
        <v>1.885</v>
      </c>
      <c r="K1371" s="14">
        <v>1.7949999999999999</v>
      </c>
      <c r="L1371" s="14">
        <v>1.69</v>
      </c>
      <c r="M1371" s="14">
        <v>2.23</v>
      </c>
      <c r="N1371" s="21">
        <v>1.73</v>
      </c>
      <c r="O1371" s="14">
        <v>2.1800000000000002</v>
      </c>
      <c r="P1371" s="14">
        <v>2.1949999999999998</v>
      </c>
      <c r="Q1371" s="14">
        <v>1.57</v>
      </c>
      <c r="R1371" s="24">
        <v>1.8149999999999999</v>
      </c>
      <c r="S1371" s="18">
        <v>2.3250000000000002</v>
      </c>
      <c r="T1371" s="18">
        <v>2.2749999999999999</v>
      </c>
      <c r="U1371" s="18">
        <v>2.125</v>
      </c>
      <c r="V1371" s="18">
        <v>2.1549999999999998</v>
      </c>
      <c r="W1371" s="18">
        <v>2.13</v>
      </c>
      <c r="X1371" s="14" t="s">
        <v>66</v>
      </c>
      <c r="CM1371" s="2"/>
    </row>
    <row r="1372" spans="1:91" x14ac:dyDescent="0.2">
      <c r="A1372" s="2">
        <v>36067</v>
      </c>
      <c r="B1372" s="5">
        <f t="shared" si="129"/>
        <v>9</v>
      </c>
      <c r="C1372" s="1" t="s">
        <v>49</v>
      </c>
      <c r="D1372" s="14">
        <v>2.16</v>
      </c>
      <c r="E1372" s="14">
        <v>1.57</v>
      </c>
      <c r="F1372" s="21">
        <v>1.625</v>
      </c>
      <c r="G1372" s="24">
        <v>1.77</v>
      </c>
      <c r="H1372" s="14">
        <v>1.98</v>
      </c>
      <c r="I1372" s="14">
        <v>2.2349999999999999</v>
      </c>
      <c r="J1372" s="14">
        <v>1.85</v>
      </c>
      <c r="K1372" s="14">
        <v>1.645</v>
      </c>
      <c r="L1372" s="14">
        <v>1.615</v>
      </c>
      <c r="M1372" s="14">
        <v>2.2999999999999998</v>
      </c>
      <c r="N1372" s="21">
        <v>1.6</v>
      </c>
      <c r="O1372" s="14">
        <v>2.11</v>
      </c>
      <c r="P1372" s="14">
        <v>2.085</v>
      </c>
      <c r="Q1372" s="14">
        <v>1.52</v>
      </c>
      <c r="R1372" s="24">
        <v>1.65</v>
      </c>
      <c r="S1372" s="18">
        <v>2.23</v>
      </c>
      <c r="T1372" s="18">
        <v>2.1850000000000001</v>
      </c>
      <c r="U1372" s="18">
        <v>2.0350000000000001</v>
      </c>
      <c r="V1372" s="18">
        <v>2.0699999999999998</v>
      </c>
      <c r="W1372" s="18">
        <v>2.0299999999999998</v>
      </c>
      <c r="X1372" s="14" t="s">
        <v>66</v>
      </c>
      <c r="CM1372" s="2"/>
    </row>
    <row r="1373" spans="1:91" x14ac:dyDescent="0.2">
      <c r="A1373" s="2">
        <v>36068</v>
      </c>
      <c r="B1373" s="5">
        <f t="shared" si="129"/>
        <v>9</v>
      </c>
      <c r="C1373" s="1" t="s">
        <v>50</v>
      </c>
      <c r="D1373" s="14">
        <v>2.2599999999999998</v>
      </c>
      <c r="E1373" s="14">
        <v>1.5549999999999999</v>
      </c>
      <c r="F1373" s="21">
        <v>1.58</v>
      </c>
      <c r="G1373" s="24">
        <v>1.69</v>
      </c>
      <c r="H1373" s="14">
        <v>1.875</v>
      </c>
      <c r="I1373" s="14">
        <v>2.17</v>
      </c>
      <c r="J1373" s="14">
        <v>1.83</v>
      </c>
      <c r="K1373" s="14">
        <v>1.625</v>
      </c>
      <c r="L1373" s="14">
        <v>1.595</v>
      </c>
      <c r="M1373" s="14">
        <v>2.2250000000000001</v>
      </c>
      <c r="N1373" s="21">
        <v>1.575</v>
      </c>
      <c r="O1373" s="14">
        <v>2.06</v>
      </c>
      <c r="P1373" s="14">
        <v>1.97</v>
      </c>
      <c r="Q1373" s="14">
        <v>1.52</v>
      </c>
      <c r="R1373" s="24">
        <v>1.62</v>
      </c>
      <c r="S1373" s="18">
        <v>2.1949999999999998</v>
      </c>
      <c r="T1373" s="18">
        <v>2.09</v>
      </c>
      <c r="U1373" s="18">
        <v>1.915</v>
      </c>
      <c r="V1373" s="18">
        <v>1.9550000000000001</v>
      </c>
      <c r="W1373" s="18">
        <v>1.92</v>
      </c>
      <c r="X1373" s="14" t="s">
        <v>66</v>
      </c>
      <c r="CM1373" s="2"/>
    </row>
    <row r="1374" spans="1:91" x14ac:dyDescent="0.2">
      <c r="A1374" s="2">
        <v>36069</v>
      </c>
      <c r="B1374" s="5">
        <f t="shared" si="129"/>
        <v>10</v>
      </c>
      <c r="C1374" s="1" t="s">
        <v>51</v>
      </c>
      <c r="D1374" s="14">
        <v>2.5449999999999999</v>
      </c>
      <c r="E1374" s="14">
        <v>1.7549999999999999</v>
      </c>
      <c r="F1374" s="21">
        <v>1.77</v>
      </c>
      <c r="G1374" s="24">
        <v>1.83</v>
      </c>
      <c r="H1374" s="14">
        <v>2</v>
      </c>
      <c r="I1374" s="14">
        <v>2.1749999999999998</v>
      </c>
      <c r="J1374" s="14">
        <v>2</v>
      </c>
      <c r="K1374" s="14">
        <v>1.825</v>
      </c>
      <c r="L1374" s="14">
        <v>1.8149999999999999</v>
      </c>
      <c r="M1374" s="14">
        <v>2.3450000000000002</v>
      </c>
      <c r="N1374" s="21">
        <v>1.74</v>
      </c>
      <c r="O1374" s="14">
        <v>2.12</v>
      </c>
      <c r="P1374" s="14">
        <v>2.0699999999999998</v>
      </c>
      <c r="Q1374" s="14">
        <v>1.83</v>
      </c>
      <c r="R1374" s="24">
        <v>1.83</v>
      </c>
      <c r="S1374" s="18">
        <v>2.335</v>
      </c>
      <c r="T1374" s="18">
        <v>2.145</v>
      </c>
      <c r="U1374" s="18">
        <v>2.0350000000000001</v>
      </c>
      <c r="V1374" s="18">
        <v>2.11</v>
      </c>
      <c r="W1374" s="18">
        <v>2.08</v>
      </c>
      <c r="X1374" s="14" t="s">
        <v>66</v>
      </c>
      <c r="CM1374" s="2"/>
    </row>
    <row r="1375" spans="1:91" x14ac:dyDescent="0.2">
      <c r="A1375" s="2">
        <v>36070</v>
      </c>
      <c r="B1375" s="5">
        <f t="shared" si="129"/>
        <v>10</v>
      </c>
      <c r="C1375" s="1" t="s">
        <v>45</v>
      </c>
      <c r="D1375" s="14">
        <v>2.5249999999999999</v>
      </c>
      <c r="E1375" s="14">
        <v>1.7849999999999999</v>
      </c>
      <c r="F1375" s="21">
        <v>1.93</v>
      </c>
      <c r="G1375" s="24">
        <v>2.0049999999999999</v>
      </c>
      <c r="H1375" s="14">
        <v>2.1850000000000001</v>
      </c>
      <c r="I1375" s="14">
        <v>2.3250000000000002</v>
      </c>
      <c r="J1375" s="14">
        <v>2.1150000000000002</v>
      </c>
      <c r="K1375" s="14">
        <v>1.94</v>
      </c>
      <c r="L1375" s="14">
        <v>1.915</v>
      </c>
      <c r="M1375" s="14">
        <v>2.395</v>
      </c>
      <c r="N1375" s="21">
        <v>1.88</v>
      </c>
      <c r="O1375" s="14">
        <v>2.2650000000000001</v>
      </c>
      <c r="P1375" s="14">
        <v>2.2599999999999998</v>
      </c>
      <c r="Q1375" s="14">
        <v>1.835</v>
      </c>
      <c r="R1375" s="24">
        <v>1.9450000000000001</v>
      </c>
      <c r="S1375" s="18">
        <v>2.4249999999999998</v>
      </c>
      <c r="T1375" s="18">
        <v>2.3199999999999998</v>
      </c>
      <c r="U1375" s="18">
        <v>2.2149999999999999</v>
      </c>
      <c r="V1375" s="18">
        <v>2.2400000000000002</v>
      </c>
      <c r="W1375" s="18">
        <v>2.2200000000000002</v>
      </c>
      <c r="X1375" s="14" t="s">
        <v>66</v>
      </c>
      <c r="CM1375" s="2"/>
    </row>
    <row r="1376" spans="1:91" x14ac:dyDescent="0.2">
      <c r="A1376" s="2">
        <v>36071</v>
      </c>
      <c r="B1376" s="5">
        <f t="shared" si="129"/>
        <v>10</v>
      </c>
      <c r="C1376" s="1" t="s">
        <v>46</v>
      </c>
      <c r="D1376" s="14">
        <v>2.3050000000000002</v>
      </c>
      <c r="E1376" s="14">
        <v>1.62</v>
      </c>
      <c r="F1376" s="21">
        <v>1.7250000000000001</v>
      </c>
      <c r="G1376" s="24">
        <v>1.75</v>
      </c>
      <c r="H1376" s="14">
        <v>1.905</v>
      </c>
      <c r="I1376" s="14">
        <v>2.125</v>
      </c>
      <c r="J1376" s="14">
        <v>1.9</v>
      </c>
      <c r="K1376" s="14">
        <v>1.72</v>
      </c>
      <c r="L1376" s="14">
        <v>1.66</v>
      </c>
      <c r="M1376" s="14">
        <v>2.2599999999999998</v>
      </c>
      <c r="N1376" s="21">
        <v>1.665</v>
      </c>
      <c r="O1376" s="14">
        <v>2.0649999999999999</v>
      </c>
      <c r="P1376" s="14">
        <v>2.02</v>
      </c>
      <c r="Q1376" s="14">
        <v>1.71</v>
      </c>
      <c r="R1376" s="24">
        <v>1.72</v>
      </c>
      <c r="S1376" s="18">
        <v>2.2000000000000002</v>
      </c>
      <c r="T1376" s="18">
        <v>2.11</v>
      </c>
      <c r="U1376" s="18">
        <v>2</v>
      </c>
      <c r="V1376" s="18">
        <v>2.0350000000000001</v>
      </c>
      <c r="W1376" s="18">
        <v>2.0099999999999998</v>
      </c>
      <c r="X1376" s="14" t="s">
        <v>66</v>
      </c>
      <c r="CM1376" s="2"/>
    </row>
    <row r="1377" spans="1:91" x14ac:dyDescent="0.2">
      <c r="A1377" s="2">
        <v>36072</v>
      </c>
      <c r="B1377" s="5">
        <f t="shared" si="129"/>
        <v>10</v>
      </c>
      <c r="C1377" s="1" t="s">
        <v>47</v>
      </c>
      <c r="D1377" s="14">
        <v>2.3050000000000002</v>
      </c>
      <c r="E1377" s="14">
        <v>1.62</v>
      </c>
      <c r="F1377" s="21">
        <v>1.7250000000000001</v>
      </c>
      <c r="G1377" s="24">
        <v>1.75</v>
      </c>
      <c r="H1377" s="14">
        <v>1.905</v>
      </c>
      <c r="I1377" s="14">
        <v>2.125</v>
      </c>
      <c r="J1377" s="14">
        <v>1.9</v>
      </c>
      <c r="K1377" s="14">
        <v>1.72</v>
      </c>
      <c r="L1377" s="14">
        <v>1.66</v>
      </c>
      <c r="M1377" s="14">
        <v>2.2599999999999998</v>
      </c>
      <c r="N1377" s="21">
        <v>1.665</v>
      </c>
      <c r="O1377" s="14">
        <v>2.0649999999999999</v>
      </c>
      <c r="P1377" s="14">
        <v>2.02</v>
      </c>
      <c r="Q1377" s="14">
        <v>1.71</v>
      </c>
      <c r="R1377" s="24">
        <v>1.72</v>
      </c>
      <c r="S1377" s="18">
        <v>2.2000000000000002</v>
      </c>
      <c r="T1377" s="18">
        <v>2.11</v>
      </c>
      <c r="U1377" s="18">
        <v>2</v>
      </c>
      <c r="V1377" s="18">
        <v>2.0350000000000001</v>
      </c>
      <c r="W1377" s="18">
        <v>2.0099999999999998</v>
      </c>
      <c r="X1377" s="14" t="s">
        <v>66</v>
      </c>
      <c r="CM1377" s="2"/>
    </row>
    <row r="1378" spans="1:91" x14ac:dyDescent="0.2">
      <c r="A1378" s="2">
        <v>36073</v>
      </c>
      <c r="B1378" s="5">
        <f t="shared" si="129"/>
        <v>10</v>
      </c>
      <c r="C1378" s="1" t="s">
        <v>48</v>
      </c>
      <c r="D1378" s="14">
        <v>2.3050000000000002</v>
      </c>
      <c r="E1378" s="14">
        <v>1.62</v>
      </c>
      <c r="F1378" s="21">
        <v>1.7250000000000001</v>
      </c>
      <c r="G1378" s="24">
        <v>1.75</v>
      </c>
      <c r="H1378" s="14">
        <v>1.905</v>
      </c>
      <c r="I1378" s="14">
        <v>2.125</v>
      </c>
      <c r="J1378" s="14">
        <v>1.9</v>
      </c>
      <c r="K1378" s="14">
        <v>1.72</v>
      </c>
      <c r="L1378" s="14">
        <v>1.66</v>
      </c>
      <c r="M1378" s="14">
        <v>2.2599999999999998</v>
      </c>
      <c r="N1378" s="21">
        <v>1.665</v>
      </c>
      <c r="O1378" s="14">
        <v>2.0649999999999999</v>
      </c>
      <c r="P1378" s="14">
        <v>2.02</v>
      </c>
      <c r="Q1378" s="14">
        <v>1.71</v>
      </c>
      <c r="R1378" s="24">
        <v>1.72</v>
      </c>
      <c r="S1378" s="18">
        <v>2.2000000000000002</v>
      </c>
      <c r="T1378" s="18">
        <v>2.11</v>
      </c>
      <c r="U1378" s="18">
        <v>2</v>
      </c>
      <c r="V1378" s="18">
        <v>2.0350000000000001</v>
      </c>
      <c r="W1378" s="18">
        <v>2.0099999999999998</v>
      </c>
      <c r="X1378" s="14" t="s">
        <v>66</v>
      </c>
      <c r="CM1378" s="2"/>
    </row>
    <row r="1379" spans="1:91" x14ac:dyDescent="0.2">
      <c r="A1379" s="2">
        <v>36074</v>
      </c>
      <c r="B1379" s="5">
        <f t="shared" si="129"/>
        <v>10</v>
      </c>
      <c r="C1379" s="1" t="s">
        <v>49</v>
      </c>
      <c r="D1379" s="14">
        <v>2.335</v>
      </c>
      <c r="E1379" s="14">
        <v>1.64</v>
      </c>
      <c r="F1379" s="21">
        <v>1.7050000000000001</v>
      </c>
      <c r="G1379" s="24">
        <v>1.7150000000000001</v>
      </c>
      <c r="H1379" s="14">
        <v>1.885</v>
      </c>
      <c r="I1379" s="14">
        <v>2.0699999999999998</v>
      </c>
      <c r="J1379" s="14">
        <v>1.915</v>
      </c>
      <c r="K1379" s="14">
        <v>1.69</v>
      </c>
      <c r="L1379" s="14">
        <v>1.6950000000000001</v>
      </c>
      <c r="M1379" s="14">
        <v>2.2599999999999998</v>
      </c>
      <c r="N1379" s="21">
        <v>1.68</v>
      </c>
      <c r="O1379" s="14">
        <v>2.0699999999999998</v>
      </c>
      <c r="P1379" s="14">
        <v>1.9650000000000001</v>
      </c>
      <c r="Q1379" s="14">
        <v>1.7</v>
      </c>
      <c r="R1379" s="24">
        <v>1.71</v>
      </c>
      <c r="S1379" s="18">
        <v>2.15</v>
      </c>
      <c r="T1379" s="18">
        <v>2.06</v>
      </c>
      <c r="U1379" s="18">
        <v>1.93</v>
      </c>
      <c r="V1379" s="18">
        <v>1.97</v>
      </c>
      <c r="W1379" s="18">
        <v>1.94</v>
      </c>
      <c r="X1379" s="14" t="s">
        <v>66</v>
      </c>
      <c r="CM1379" s="2"/>
    </row>
    <row r="1380" spans="1:91" x14ac:dyDescent="0.2">
      <c r="A1380" s="2">
        <v>36075</v>
      </c>
      <c r="B1380" s="5">
        <f t="shared" si="129"/>
        <v>10</v>
      </c>
      <c r="C1380" s="1" t="s">
        <v>50</v>
      </c>
      <c r="D1380" s="14">
        <v>2.2349999999999999</v>
      </c>
      <c r="E1380" s="14">
        <v>1.6</v>
      </c>
      <c r="F1380" s="21">
        <v>1.625</v>
      </c>
      <c r="G1380" s="24">
        <v>1.675</v>
      </c>
      <c r="H1380" s="14">
        <v>1.7849999999999999</v>
      </c>
      <c r="I1380" s="14">
        <v>1.9950000000000001</v>
      </c>
      <c r="J1380" s="14">
        <v>1.87</v>
      </c>
      <c r="K1380" s="14">
        <v>1.65</v>
      </c>
      <c r="L1380" s="14">
        <v>1.63</v>
      </c>
      <c r="M1380" s="14">
        <v>2.2349999999999999</v>
      </c>
      <c r="N1380" s="21">
        <v>1.605</v>
      </c>
      <c r="O1380" s="14">
        <v>2.0449999999999999</v>
      </c>
      <c r="P1380" s="14">
        <v>1.855</v>
      </c>
      <c r="Q1380" s="14">
        <v>1.625</v>
      </c>
      <c r="R1380" s="24">
        <v>1.625</v>
      </c>
      <c r="S1380" s="18">
        <v>2.0649999999999999</v>
      </c>
      <c r="T1380" s="18">
        <v>1.9450000000000001</v>
      </c>
      <c r="U1380" s="18">
        <v>1.86</v>
      </c>
      <c r="V1380" s="18">
        <v>1.915</v>
      </c>
      <c r="W1380" s="18">
        <v>1.865</v>
      </c>
      <c r="X1380" s="14" t="s">
        <v>66</v>
      </c>
      <c r="CM1380" s="2"/>
    </row>
    <row r="1381" spans="1:91" x14ac:dyDescent="0.2">
      <c r="A1381" s="2">
        <v>36076</v>
      </c>
      <c r="B1381" s="5">
        <f t="shared" si="129"/>
        <v>10</v>
      </c>
      <c r="C1381" s="1" t="s">
        <v>51</v>
      </c>
      <c r="D1381" s="14">
        <v>2.2799999999999998</v>
      </c>
      <c r="E1381" s="14">
        <v>1.68</v>
      </c>
      <c r="F1381" s="21">
        <v>1.7350000000000001</v>
      </c>
      <c r="G1381" s="24">
        <v>1.76</v>
      </c>
      <c r="H1381" s="14">
        <v>1.855</v>
      </c>
      <c r="I1381" s="14">
        <v>2.0449999999999999</v>
      </c>
      <c r="J1381" s="14">
        <v>1.9350000000000001</v>
      </c>
      <c r="K1381" s="14">
        <v>1.75</v>
      </c>
      <c r="L1381" s="14">
        <v>1.7350000000000001</v>
      </c>
      <c r="M1381" s="14">
        <v>2.23</v>
      </c>
      <c r="N1381" s="21">
        <v>1.7150000000000001</v>
      </c>
      <c r="O1381" s="14">
        <v>2.085</v>
      </c>
      <c r="P1381" s="14">
        <v>1.905</v>
      </c>
      <c r="Q1381" s="14">
        <v>1.65</v>
      </c>
      <c r="R1381" s="24">
        <v>1.7450000000000001</v>
      </c>
      <c r="S1381" s="18">
        <v>2.0950000000000002</v>
      </c>
      <c r="T1381" s="18">
        <v>2</v>
      </c>
      <c r="U1381" s="18">
        <v>1.93</v>
      </c>
      <c r="V1381" s="18">
        <v>1.9750000000000001</v>
      </c>
      <c r="W1381" s="18">
        <v>1.9350000000000001</v>
      </c>
      <c r="X1381" s="14" t="s">
        <v>66</v>
      </c>
      <c r="CM1381" s="2"/>
    </row>
    <row r="1382" spans="1:91" x14ac:dyDescent="0.2">
      <c r="A1382" s="2">
        <v>36077</v>
      </c>
      <c r="B1382" s="5">
        <f t="shared" si="129"/>
        <v>10</v>
      </c>
      <c r="C1382" s="1" t="s">
        <v>45</v>
      </c>
      <c r="D1382" s="14">
        <v>2.2050000000000001</v>
      </c>
      <c r="E1382" s="14">
        <v>1.6850000000000001</v>
      </c>
      <c r="F1382" s="21">
        <v>1.73</v>
      </c>
      <c r="G1382" s="24">
        <v>1.75</v>
      </c>
      <c r="H1382" s="14">
        <v>1.845</v>
      </c>
      <c r="I1382" s="14">
        <v>2.0249999999999999</v>
      </c>
      <c r="J1382" s="14">
        <v>1.9350000000000001</v>
      </c>
      <c r="K1382" s="14">
        <v>1.7450000000000001</v>
      </c>
      <c r="L1382" s="14">
        <v>1.7350000000000001</v>
      </c>
      <c r="M1382" s="14">
        <v>2.2400000000000002</v>
      </c>
      <c r="N1382" s="21">
        <v>1.73</v>
      </c>
      <c r="O1382" s="14">
        <v>2.1</v>
      </c>
      <c r="P1382" s="14">
        <v>1.88</v>
      </c>
      <c r="Q1382" s="14">
        <v>1.645</v>
      </c>
      <c r="R1382" s="24">
        <v>1.7450000000000001</v>
      </c>
      <c r="S1382" s="18">
        <v>2.085</v>
      </c>
      <c r="T1382" s="18">
        <v>1.98</v>
      </c>
      <c r="U1382" s="18">
        <v>1.905</v>
      </c>
      <c r="V1382" s="18">
        <v>1.94</v>
      </c>
      <c r="W1382" s="18">
        <v>1.905</v>
      </c>
      <c r="X1382" s="14" t="s">
        <v>66</v>
      </c>
      <c r="CM1382" s="2"/>
    </row>
    <row r="1383" spans="1:91" x14ac:dyDescent="0.2">
      <c r="A1383" s="2">
        <v>36078</v>
      </c>
      <c r="B1383" s="5">
        <f t="shared" si="129"/>
        <v>10</v>
      </c>
      <c r="C1383" s="1" t="s">
        <v>46</v>
      </c>
      <c r="D1383" s="14">
        <v>2.2749999999999999</v>
      </c>
      <c r="E1383" s="14">
        <v>1.625</v>
      </c>
      <c r="F1383" s="21">
        <v>1.605</v>
      </c>
      <c r="G1383" s="24">
        <v>1.575</v>
      </c>
      <c r="H1383" s="14">
        <v>1.645</v>
      </c>
      <c r="I1383" s="14">
        <v>1.7949999999999999</v>
      </c>
      <c r="J1383" s="14">
        <v>1.85</v>
      </c>
      <c r="K1383" s="14">
        <v>1.63</v>
      </c>
      <c r="L1383" s="14">
        <v>1.66</v>
      </c>
      <c r="M1383" s="14">
        <v>2.1800000000000002</v>
      </c>
      <c r="N1383" s="21">
        <v>1.59</v>
      </c>
      <c r="O1383" s="14">
        <v>2</v>
      </c>
      <c r="P1383" s="14">
        <v>1.69</v>
      </c>
      <c r="Q1383" s="14">
        <v>1.65</v>
      </c>
      <c r="R1383" s="24">
        <v>1.625</v>
      </c>
      <c r="S1383" s="18">
        <v>1.93</v>
      </c>
      <c r="T1383" s="18">
        <v>1.7849999999999999</v>
      </c>
      <c r="U1383" s="18">
        <v>1.675</v>
      </c>
      <c r="V1383" s="18">
        <v>1.7749999999999999</v>
      </c>
      <c r="W1383" s="18">
        <v>1.7150000000000001</v>
      </c>
      <c r="X1383" s="14" t="s">
        <v>66</v>
      </c>
      <c r="CM1383" s="2"/>
    </row>
    <row r="1384" spans="1:91" x14ac:dyDescent="0.2">
      <c r="A1384" s="2">
        <v>36079</v>
      </c>
      <c r="B1384" s="5">
        <f t="shared" si="129"/>
        <v>10</v>
      </c>
      <c r="C1384" s="1" t="s">
        <v>47</v>
      </c>
      <c r="D1384" s="14">
        <v>2.2749999999999999</v>
      </c>
      <c r="E1384" s="14">
        <v>1.625</v>
      </c>
      <c r="F1384" s="21">
        <v>1.605</v>
      </c>
      <c r="G1384" s="24">
        <v>1.575</v>
      </c>
      <c r="H1384" s="14">
        <v>1.645</v>
      </c>
      <c r="I1384" s="14">
        <v>1.7949999999999999</v>
      </c>
      <c r="J1384" s="14">
        <v>1.85</v>
      </c>
      <c r="K1384" s="14">
        <v>1.63</v>
      </c>
      <c r="L1384" s="14">
        <v>1.66</v>
      </c>
      <c r="M1384" s="14">
        <v>2.1800000000000002</v>
      </c>
      <c r="N1384" s="21">
        <v>1.59</v>
      </c>
      <c r="O1384" s="14">
        <v>2</v>
      </c>
      <c r="P1384" s="14">
        <v>1.69</v>
      </c>
      <c r="Q1384" s="14">
        <v>1.65</v>
      </c>
      <c r="R1384" s="24">
        <v>1.625</v>
      </c>
      <c r="S1384" s="18">
        <v>1.93</v>
      </c>
      <c r="T1384" s="18">
        <v>1.7849999999999999</v>
      </c>
      <c r="U1384" s="18">
        <v>1.675</v>
      </c>
      <c r="V1384" s="18">
        <v>1.7749999999999999</v>
      </c>
      <c r="W1384" s="18">
        <v>1.7150000000000001</v>
      </c>
      <c r="X1384" s="14" t="s">
        <v>66</v>
      </c>
      <c r="CM1384" s="2"/>
    </row>
    <row r="1385" spans="1:91" x14ac:dyDescent="0.2">
      <c r="A1385" s="2">
        <v>36080</v>
      </c>
      <c r="B1385" s="5">
        <f t="shared" si="129"/>
        <v>10</v>
      </c>
      <c r="C1385" s="1" t="s">
        <v>48</v>
      </c>
      <c r="D1385" s="14">
        <v>2.2749999999999999</v>
      </c>
      <c r="E1385" s="14">
        <v>1.625</v>
      </c>
      <c r="F1385" s="21">
        <v>1.605</v>
      </c>
      <c r="G1385" s="24">
        <v>1.575</v>
      </c>
      <c r="H1385" s="14">
        <v>1.645</v>
      </c>
      <c r="I1385" s="14">
        <v>1.7949999999999999</v>
      </c>
      <c r="J1385" s="14">
        <v>1.85</v>
      </c>
      <c r="K1385" s="14">
        <v>1.63</v>
      </c>
      <c r="L1385" s="14">
        <v>1.66</v>
      </c>
      <c r="M1385" s="14">
        <v>2.1800000000000002</v>
      </c>
      <c r="N1385" s="21">
        <v>1.59</v>
      </c>
      <c r="O1385" s="14">
        <v>2</v>
      </c>
      <c r="P1385" s="14">
        <v>1.69</v>
      </c>
      <c r="Q1385" s="14">
        <v>1.65</v>
      </c>
      <c r="R1385" s="24">
        <v>1.625</v>
      </c>
      <c r="S1385" s="18">
        <v>1.93</v>
      </c>
      <c r="T1385" s="18">
        <v>1.7849999999999999</v>
      </c>
      <c r="U1385" s="18">
        <v>1.675</v>
      </c>
      <c r="V1385" s="18">
        <v>1.7749999999999999</v>
      </c>
      <c r="W1385" s="18">
        <v>1.7150000000000001</v>
      </c>
      <c r="X1385" s="14" t="s">
        <v>66</v>
      </c>
      <c r="CM1385" s="2"/>
    </row>
    <row r="1386" spans="1:91" x14ac:dyDescent="0.2">
      <c r="A1386" s="2">
        <v>36081</v>
      </c>
      <c r="B1386" s="5">
        <f t="shared" si="129"/>
        <v>10</v>
      </c>
      <c r="C1386" s="1" t="s">
        <v>49</v>
      </c>
      <c r="D1386" s="14">
        <v>2.54</v>
      </c>
      <c r="E1386" s="14">
        <v>1.62</v>
      </c>
      <c r="F1386" s="21">
        <v>1.58</v>
      </c>
      <c r="G1386" s="24">
        <v>1.6</v>
      </c>
      <c r="H1386" s="14">
        <v>1.64</v>
      </c>
      <c r="I1386" s="14">
        <v>1.7350000000000001</v>
      </c>
      <c r="J1386" s="14">
        <v>1.915</v>
      </c>
      <c r="K1386" s="14">
        <v>1.65</v>
      </c>
      <c r="L1386" s="14">
        <v>1.67</v>
      </c>
      <c r="M1386" s="14">
        <v>2.1949999999999998</v>
      </c>
      <c r="N1386" s="21">
        <v>1.57</v>
      </c>
      <c r="O1386" s="14">
        <v>2.085</v>
      </c>
      <c r="P1386" s="14">
        <v>1.6850000000000001</v>
      </c>
      <c r="Q1386" s="14">
        <v>1.65</v>
      </c>
      <c r="R1386" s="24">
        <v>1.665</v>
      </c>
      <c r="S1386" s="18">
        <v>1.895</v>
      </c>
      <c r="T1386" s="18">
        <v>1.7450000000000001</v>
      </c>
      <c r="U1386" s="18">
        <v>1.63</v>
      </c>
      <c r="V1386" s="18">
        <v>1.7649999999999999</v>
      </c>
      <c r="W1386" s="18">
        <v>1.6950000000000001</v>
      </c>
      <c r="X1386" s="14" t="s">
        <v>66</v>
      </c>
      <c r="CM1386" s="2"/>
    </row>
    <row r="1387" spans="1:91" x14ac:dyDescent="0.2">
      <c r="A1387" s="2">
        <v>36082</v>
      </c>
      <c r="B1387" s="5">
        <f t="shared" si="129"/>
        <v>10</v>
      </c>
      <c r="C1387" s="1" t="s">
        <v>50</v>
      </c>
      <c r="D1387" s="14">
        <v>2.57</v>
      </c>
      <c r="E1387" s="14">
        <v>1.72</v>
      </c>
      <c r="F1387" s="21">
        <v>1.635</v>
      </c>
      <c r="G1387" s="24">
        <v>1.645</v>
      </c>
      <c r="H1387" s="14">
        <v>1.69</v>
      </c>
      <c r="I1387" s="14">
        <v>1.675</v>
      </c>
      <c r="J1387" s="14">
        <v>2</v>
      </c>
      <c r="K1387" s="14">
        <v>1.73</v>
      </c>
      <c r="L1387" s="14">
        <v>1.74</v>
      </c>
      <c r="M1387" s="14">
        <v>2.3450000000000002</v>
      </c>
      <c r="N1387" s="21">
        <v>1.625</v>
      </c>
      <c r="O1387" s="14">
        <v>2.145</v>
      </c>
      <c r="P1387" s="14">
        <v>1.7150000000000001</v>
      </c>
      <c r="Q1387" s="14">
        <v>1.81</v>
      </c>
      <c r="R1387" s="24">
        <v>1.7250000000000001</v>
      </c>
      <c r="S1387" s="18">
        <v>1.865</v>
      </c>
      <c r="T1387" s="18">
        <v>1.72</v>
      </c>
      <c r="U1387" s="18">
        <v>1.69</v>
      </c>
      <c r="V1387" s="18">
        <v>1.7749999999999999</v>
      </c>
      <c r="W1387" s="18">
        <v>1.7050000000000001</v>
      </c>
      <c r="X1387" s="14" t="s">
        <v>66</v>
      </c>
      <c r="CM1387" s="2"/>
    </row>
    <row r="1388" spans="1:91" x14ac:dyDescent="0.2">
      <c r="A1388" s="2">
        <v>36083</v>
      </c>
      <c r="B1388" s="5">
        <f t="shared" si="129"/>
        <v>10</v>
      </c>
      <c r="C1388" s="1" t="s">
        <v>51</v>
      </c>
      <c r="D1388" s="14">
        <v>2.6549999999999998</v>
      </c>
      <c r="E1388" s="14">
        <v>1.89</v>
      </c>
      <c r="F1388" s="21">
        <v>1.7749999999999999</v>
      </c>
      <c r="G1388" s="24">
        <v>1.7649999999999999</v>
      </c>
      <c r="H1388" s="14">
        <v>1.81</v>
      </c>
      <c r="I1388" s="14">
        <v>1.7949999999999999</v>
      </c>
      <c r="J1388" s="14">
        <v>2.1</v>
      </c>
      <c r="K1388" s="14">
        <v>1.89</v>
      </c>
      <c r="L1388" s="14">
        <v>1.89</v>
      </c>
      <c r="M1388" s="14">
        <v>2.4500000000000002</v>
      </c>
      <c r="N1388" s="21">
        <v>1.7549999999999999</v>
      </c>
      <c r="O1388" s="14">
        <v>2.25</v>
      </c>
      <c r="P1388" s="14">
        <v>1.825</v>
      </c>
      <c r="Q1388" s="14">
        <v>1.895</v>
      </c>
      <c r="R1388" s="24">
        <v>1.895</v>
      </c>
      <c r="S1388" s="18">
        <v>1.925</v>
      </c>
      <c r="T1388" s="18">
        <v>1.83</v>
      </c>
      <c r="U1388" s="18">
        <v>1.77</v>
      </c>
      <c r="V1388" s="18">
        <v>1.885</v>
      </c>
      <c r="W1388" s="18">
        <v>1.81</v>
      </c>
      <c r="X1388" s="14" t="s">
        <v>66</v>
      </c>
      <c r="CM1388" s="2"/>
    </row>
    <row r="1389" spans="1:91" x14ac:dyDescent="0.2">
      <c r="A1389" s="2">
        <v>36084</v>
      </c>
      <c r="B1389" s="5">
        <f t="shared" si="129"/>
        <v>10</v>
      </c>
      <c r="C1389" s="1" t="s">
        <v>45</v>
      </c>
      <c r="D1389" s="14">
        <v>2.69</v>
      </c>
      <c r="E1389" s="14">
        <v>1.92</v>
      </c>
      <c r="F1389" s="21">
        <v>1.8049999999999999</v>
      </c>
      <c r="G1389" s="24">
        <v>1.7549999999999999</v>
      </c>
      <c r="H1389" s="14">
        <v>1.79</v>
      </c>
      <c r="I1389" s="14">
        <v>1.75</v>
      </c>
      <c r="J1389" s="14">
        <v>2.12</v>
      </c>
      <c r="K1389" s="14">
        <v>1.865</v>
      </c>
      <c r="L1389" s="14">
        <v>1.895</v>
      </c>
      <c r="M1389" s="14">
        <v>2.48</v>
      </c>
      <c r="N1389" s="21">
        <v>1.7849999999999999</v>
      </c>
      <c r="O1389" s="14">
        <v>2.2549999999999999</v>
      </c>
      <c r="P1389" s="14">
        <v>1.8049999999999999</v>
      </c>
      <c r="Q1389" s="14">
        <v>1.92</v>
      </c>
      <c r="R1389" s="24">
        <v>1.91</v>
      </c>
      <c r="S1389" s="18">
        <v>1.88</v>
      </c>
      <c r="T1389" s="18">
        <v>1.7949999999999999</v>
      </c>
      <c r="U1389" s="18">
        <v>1.72</v>
      </c>
      <c r="V1389" s="18">
        <v>1.84</v>
      </c>
      <c r="W1389" s="18">
        <v>1.7450000000000001</v>
      </c>
      <c r="X1389" s="14" t="s">
        <v>66</v>
      </c>
      <c r="CM1389" s="2"/>
    </row>
    <row r="1390" spans="1:91" x14ac:dyDescent="0.2">
      <c r="A1390" s="2">
        <v>36085</v>
      </c>
      <c r="B1390" s="5">
        <f t="shared" si="129"/>
        <v>10</v>
      </c>
      <c r="C1390" s="1" t="s">
        <v>46</v>
      </c>
      <c r="D1390" s="14">
        <v>2.4849999999999999</v>
      </c>
      <c r="E1390" s="14">
        <v>1.8</v>
      </c>
      <c r="F1390" s="21">
        <v>1.63</v>
      </c>
      <c r="G1390" s="24">
        <v>1.5349999999999999</v>
      </c>
      <c r="H1390" s="14">
        <v>1.58</v>
      </c>
      <c r="I1390" s="14">
        <v>1.63</v>
      </c>
      <c r="J1390" s="14">
        <v>1.9350000000000001</v>
      </c>
      <c r="K1390" s="14">
        <v>1.7549999999999999</v>
      </c>
      <c r="L1390" s="14">
        <v>1.7150000000000001</v>
      </c>
      <c r="M1390" s="14">
        <v>2.27</v>
      </c>
      <c r="N1390" s="21">
        <v>1.62</v>
      </c>
      <c r="O1390" s="14">
        <v>2.1150000000000002</v>
      </c>
      <c r="P1390" s="14">
        <v>1.605</v>
      </c>
      <c r="Q1390" s="14">
        <v>1.73</v>
      </c>
      <c r="R1390" s="24">
        <v>1.7</v>
      </c>
      <c r="S1390" s="18">
        <v>1.825</v>
      </c>
      <c r="T1390" s="18">
        <v>1.645</v>
      </c>
      <c r="U1390" s="18">
        <v>1.57</v>
      </c>
      <c r="V1390" s="18">
        <v>1.71</v>
      </c>
      <c r="W1390" s="18">
        <v>1.6</v>
      </c>
      <c r="X1390" s="14" t="s">
        <v>66</v>
      </c>
      <c r="CM1390" s="2"/>
    </row>
    <row r="1391" spans="1:91" x14ac:dyDescent="0.2">
      <c r="A1391" s="2">
        <v>36086</v>
      </c>
      <c r="B1391" s="5">
        <f t="shared" si="129"/>
        <v>10</v>
      </c>
      <c r="C1391" s="1" t="s">
        <v>47</v>
      </c>
      <c r="D1391" s="14">
        <v>2.4849999999999999</v>
      </c>
      <c r="E1391" s="14">
        <v>1.8</v>
      </c>
      <c r="F1391" s="21">
        <v>1.63</v>
      </c>
      <c r="G1391" s="24">
        <v>1.5349999999999999</v>
      </c>
      <c r="H1391" s="14">
        <v>1.58</v>
      </c>
      <c r="I1391" s="14">
        <v>1.63</v>
      </c>
      <c r="J1391" s="14">
        <v>1.9350000000000001</v>
      </c>
      <c r="K1391" s="14">
        <v>1.7549999999999999</v>
      </c>
      <c r="L1391" s="14">
        <v>1.7150000000000001</v>
      </c>
      <c r="M1391" s="14">
        <v>2.27</v>
      </c>
      <c r="N1391" s="21">
        <v>1.62</v>
      </c>
      <c r="O1391" s="14">
        <v>2.1150000000000002</v>
      </c>
      <c r="P1391" s="14">
        <v>1.605</v>
      </c>
      <c r="Q1391" s="14">
        <v>1.73</v>
      </c>
      <c r="R1391" s="24">
        <v>1.7</v>
      </c>
      <c r="S1391" s="18">
        <v>1.825</v>
      </c>
      <c r="T1391" s="18">
        <v>1.645</v>
      </c>
      <c r="U1391" s="18">
        <v>1.57</v>
      </c>
      <c r="V1391" s="18">
        <v>1.71</v>
      </c>
      <c r="W1391" s="18">
        <v>1.6</v>
      </c>
      <c r="X1391" s="14" t="s">
        <v>66</v>
      </c>
      <c r="CM1391" s="2"/>
    </row>
    <row r="1392" spans="1:91" x14ac:dyDescent="0.2">
      <c r="A1392" s="2">
        <v>36087</v>
      </c>
      <c r="B1392" s="5">
        <f t="shared" si="129"/>
        <v>10</v>
      </c>
      <c r="C1392" s="1" t="s">
        <v>48</v>
      </c>
      <c r="D1392" s="14">
        <v>2.4849999999999999</v>
      </c>
      <c r="E1392" s="14">
        <v>1.8</v>
      </c>
      <c r="F1392" s="21">
        <v>1.63</v>
      </c>
      <c r="G1392" s="24">
        <v>1.5349999999999999</v>
      </c>
      <c r="H1392" s="14">
        <v>1.58</v>
      </c>
      <c r="I1392" s="14">
        <v>1.63</v>
      </c>
      <c r="J1392" s="14">
        <v>1.9350000000000001</v>
      </c>
      <c r="K1392" s="14">
        <v>1.7549999999999999</v>
      </c>
      <c r="L1392" s="14">
        <v>1.7150000000000001</v>
      </c>
      <c r="M1392" s="14">
        <v>2.27</v>
      </c>
      <c r="N1392" s="21">
        <v>1.62</v>
      </c>
      <c r="O1392" s="14">
        <v>2.1150000000000002</v>
      </c>
      <c r="P1392" s="14">
        <v>1.605</v>
      </c>
      <c r="Q1392" s="14">
        <v>1.73</v>
      </c>
      <c r="R1392" s="24">
        <v>1.7</v>
      </c>
      <c r="S1392" s="18">
        <v>1.825</v>
      </c>
      <c r="T1392" s="18">
        <v>1.645</v>
      </c>
      <c r="U1392" s="18">
        <v>1.57</v>
      </c>
      <c r="V1392" s="18">
        <v>1.71</v>
      </c>
      <c r="W1392" s="18">
        <v>1.6</v>
      </c>
      <c r="X1392" s="14" t="s">
        <v>66</v>
      </c>
      <c r="CM1392" s="2"/>
    </row>
    <row r="1393" spans="1:91" x14ac:dyDescent="0.2">
      <c r="A1393" s="2">
        <v>36088</v>
      </c>
      <c r="B1393" s="5">
        <f t="shared" si="129"/>
        <v>10</v>
      </c>
      <c r="C1393" s="1" t="s">
        <v>49</v>
      </c>
      <c r="D1393" s="14">
        <v>2.5550000000000002</v>
      </c>
      <c r="E1393" s="14">
        <v>1.8149999999999999</v>
      </c>
      <c r="F1393" s="21">
        <v>1.71</v>
      </c>
      <c r="G1393" s="24">
        <v>1.7050000000000001</v>
      </c>
      <c r="H1393" s="14">
        <v>1.7450000000000001</v>
      </c>
      <c r="I1393" s="14">
        <v>1.7450000000000001</v>
      </c>
      <c r="J1393" s="14">
        <v>2.0550000000000002</v>
      </c>
      <c r="K1393" s="14">
        <v>1.8</v>
      </c>
      <c r="L1393" s="14">
        <v>1.84</v>
      </c>
      <c r="M1393" s="14">
        <v>2.4700000000000002</v>
      </c>
      <c r="N1393" s="21">
        <v>1.6950000000000001</v>
      </c>
      <c r="O1393" s="14">
        <v>2.25</v>
      </c>
      <c r="P1393" s="14">
        <v>1.7649999999999999</v>
      </c>
      <c r="Q1393" s="14">
        <v>1.81</v>
      </c>
      <c r="R1393" s="24">
        <v>1.825</v>
      </c>
      <c r="S1393" s="18">
        <v>1.9650000000000001</v>
      </c>
      <c r="T1393" s="18">
        <v>1.7250000000000001</v>
      </c>
      <c r="U1393" s="18">
        <v>1.6950000000000001</v>
      </c>
      <c r="V1393" s="18">
        <v>1.88</v>
      </c>
      <c r="W1393" s="18">
        <v>1.73</v>
      </c>
      <c r="X1393" s="14" t="s">
        <v>66</v>
      </c>
      <c r="CM1393" s="2"/>
    </row>
    <row r="1394" spans="1:91" x14ac:dyDescent="0.2">
      <c r="A1394" s="2">
        <v>36089</v>
      </c>
      <c r="B1394" s="5">
        <f t="shared" si="129"/>
        <v>10</v>
      </c>
      <c r="C1394" s="1" t="s">
        <v>50</v>
      </c>
      <c r="D1394" s="14">
        <v>2.61</v>
      </c>
      <c r="E1394" s="14">
        <v>1.885</v>
      </c>
      <c r="F1394" s="21">
        <v>1.7849999999999999</v>
      </c>
      <c r="G1394" s="24">
        <v>1.875</v>
      </c>
      <c r="H1394" s="14">
        <v>1.915</v>
      </c>
      <c r="I1394" s="14">
        <v>1.95</v>
      </c>
      <c r="J1394" s="14">
        <v>2.23</v>
      </c>
      <c r="K1394" s="14">
        <v>1.95</v>
      </c>
      <c r="L1394" s="14">
        <v>1.99</v>
      </c>
      <c r="M1394" s="14">
        <v>2.6</v>
      </c>
      <c r="N1394" s="21">
        <v>1.8049999999999999</v>
      </c>
      <c r="O1394" s="14">
        <v>2.4300000000000002</v>
      </c>
      <c r="P1394" s="14">
        <v>1.9350000000000001</v>
      </c>
      <c r="Q1394" s="14">
        <v>1.89</v>
      </c>
      <c r="R1394" s="24">
        <v>1.95</v>
      </c>
      <c r="S1394" s="18">
        <v>2.16</v>
      </c>
      <c r="T1394" s="18">
        <v>1.9450000000000001</v>
      </c>
      <c r="U1394" s="18">
        <v>1.91</v>
      </c>
      <c r="V1394" s="18">
        <v>1.99</v>
      </c>
      <c r="W1394" s="18">
        <v>1.9350000000000001</v>
      </c>
      <c r="X1394" s="14" t="s">
        <v>66</v>
      </c>
      <c r="CM1394" s="2"/>
    </row>
    <row r="1395" spans="1:91" x14ac:dyDescent="0.2">
      <c r="A1395" s="2">
        <v>36090</v>
      </c>
      <c r="B1395" s="5">
        <f t="shared" si="129"/>
        <v>10</v>
      </c>
      <c r="C1395" s="1" t="s">
        <v>51</v>
      </c>
      <c r="D1395" s="14">
        <v>2.5449999999999999</v>
      </c>
      <c r="E1395" s="14">
        <v>1.9850000000000001</v>
      </c>
      <c r="F1395" s="21">
        <v>1.86</v>
      </c>
      <c r="G1395" s="24">
        <v>1.9450000000000001</v>
      </c>
      <c r="H1395" s="14">
        <v>1.99</v>
      </c>
      <c r="I1395" s="14">
        <v>2.0299999999999998</v>
      </c>
      <c r="J1395" s="14">
        <v>2.29</v>
      </c>
      <c r="K1395" s="14">
        <v>1.9950000000000001</v>
      </c>
      <c r="L1395" s="14">
        <v>2.0449999999999999</v>
      </c>
      <c r="M1395" s="14">
        <v>2.71</v>
      </c>
      <c r="N1395" s="21">
        <v>1.875</v>
      </c>
      <c r="O1395" s="14">
        <v>2.5099999999999998</v>
      </c>
      <c r="P1395" s="14">
        <v>2.0049999999999999</v>
      </c>
      <c r="Q1395" s="14">
        <v>1.89</v>
      </c>
      <c r="R1395" s="24">
        <v>2.0049999999999999</v>
      </c>
      <c r="S1395" s="18">
        <v>2.1800000000000002</v>
      </c>
      <c r="T1395" s="18">
        <v>2.02</v>
      </c>
      <c r="U1395" s="18">
        <v>1.93</v>
      </c>
      <c r="V1395" s="18">
        <v>1.99</v>
      </c>
      <c r="W1395" s="18">
        <v>1.94</v>
      </c>
      <c r="X1395" s="14" t="s">
        <v>66</v>
      </c>
      <c r="CM1395" s="2"/>
    </row>
    <row r="1396" spans="1:91" x14ac:dyDescent="0.2">
      <c r="A1396" s="2">
        <v>36091</v>
      </c>
      <c r="B1396" s="5">
        <f t="shared" si="129"/>
        <v>10</v>
      </c>
      <c r="C1396" s="1" t="s">
        <v>45</v>
      </c>
      <c r="D1396" s="14">
        <v>2.56</v>
      </c>
      <c r="E1396" s="14">
        <v>1.95</v>
      </c>
      <c r="F1396" s="21">
        <v>1.76</v>
      </c>
      <c r="G1396" s="24">
        <v>1.845</v>
      </c>
      <c r="H1396" s="14">
        <v>1.89</v>
      </c>
      <c r="I1396" s="14">
        <v>1.95</v>
      </c>
      <c r="J1396" s="14">
        <v>2.2000000000000002</v>
      </c>
      <c r="K1396" s="14">
        <v>1.895</v>
      </c>
      <c r="L1396" s="14">
        <v>1.95</v>
      </c>
      <c r="M1396" s="14">
        <v>2.61</v>
      </c>
      <c r="N1396" s="21">
        <v>1.7949999999999999</v>
      </c>
      <c r="O1396" s="14">
        <v>2.4350000000000001</v>
      </c>
      <c r="P1396" s="14">
        <v>1.9</v>
      </c>
      <c r="Q1396" s="14">
        <v>1.84</v>
      </c>
      <c r="R1396" s="24">
        <v>1.885</v>
      </c>
      <c r="S1396" s="18">
        <v>2.0249999999999999</v>
      </c>
      <c r="T1396" s="18">
        <v>1.93</v>
      </c>
      <c r="U1396" s="18">
        <v>1.825</v>
      </c>
      <c r="V1396" s="18">
        <v>1.84</v>
      </c>
      <c r="W1396" s="18">
        <v>1.835</v>
      </c>
      <c r="X1396" s="14" t="s">
        <v>66</v>
      </c>
      <c r="CM1396" s="2"/>
    </row>
    <row r="1397" spans="1:91" x14ac:dyDescent="0.2">
      <c r="A1397" s="2">
        <v>36092</v>
      </c>
      <c r="B1397" s="5">
        <f t="shared" si="129"/>
        <v>10</v>
      </c>
      <c r="C1397" s="1" t="s">
        <v>46</v>
      </c>
      <c r="D1397" s="14">
        <v>2.5550000000000002</v>
      </c>
      <c r="E1397" s="14">
        <v>1.82</v>
      </c>
      <c r="F1397" s="21">
        <v>1.66</v>
      </c>
      <c r="G1397" s="24">
        <v>1.595</v>
      </c>
      <c r="H1397" s="14">
        <v>1.68</v>
      </c>
      <c r="I1397" s="14">
        <v>1.845</v>
      </c>
      <c r="J1397" s="14">
        <v>2.0550000000000002</v>
      </c>
      <c r="K1397" s="14">
        <v>1.69</v>
      </c>
      <c r="L1397" s="14">
        <v>1.7150000000000001</v>
      </c>
      <c r="M1397" s="14">
        <v>2.4550000000000001</v>
      </c>
      <c r="N1397" s="21">
        <v>1.655</v>
      </c>
      <c r="O1397" s="14">
        <v>2.2650000000000001</v>
      </c>
      <c r="P1397" s="14">
        <v>1.7150000000000001</v>
      </c>
      <c r="Q1397" s="14">
        <v>1.835</v>
      </c>
      <c r="R1397" s="24">
        <v>1.7050000000000001</v>
      </c>
      <c r="S1397" s="18">
        <v>1.9350000000000001</v>
      </c>
      <c r="T1397" s="18">
        <v>1.7949999999999999</v>
      </c>
      <c r="U1397" s="18">
        <v>1.65</v>
      </c>
      <c r="V1397" s="18">
        <v>1.73</v>
      </c>
      <c r="W1397" s="18">
        <v>1.71</v>
      </c>
      <c r="X1397" s="14" t="s">
        <v>66</v>
      </c>
      <c r="CM1397" s="2"/>
    </row>
    <row r="1398" spans="1:91" x14ac:dyDescent="0.2">
      <c r="A1398" s="2">
        <v>36093</v>
      </c>
      <c r="B1398" s="5">
        <f t="shared" si="129"/>
        <v>10</v>
      </c>
      <c r="C1398" s="1" t="s">
        <v>47</v>
      </c>
      <c r="D1398" s="14">
        <v>2.5550000000000002</v>
      </c>
      <c r="E1398" s="14">
        <v>1.82</v>
      </c>
      <c r="F1398" s="21">
        <v>1.66</v>
      </c>
      <c r="G1398" s="24">
        <v>1.595</v>
      </c>
      <c r="H1398" s="14">
        <v>1.68</v>
      </c>
      <c r="I1398" s="14">
        <v>1.845</v>
      </c>
      <c r="J1398" s="14">
        <v>2.0550000000000002</v>
      </c>
      <c r="K1398" s="14">
        <v>1.69</v>
      </c>
      <c r="L1398" s="14">
        <v>1.7150000000000001</v>
      </c>
      <c r="M1398" s="14">
        <v>2.4550000000000001</v>
      </c>
      <c r="N1398" s="21">
        <v>1.655</v>
      </c>
      <c r="O1398" s="14">
        <v>2.2650000000000001</v>
      </c>
      <c r="P1398" s="14">
        <v>1.7150000000000001</v>
      </c>
      <c r="Q1398" s="14">
        <v>1.835</v>
      </c>
      <c r="R1398" s="24">
        <v>1.7050000000000001</v>
      </c>
      <c r="S1398" s="18">
        <v>1.9350000000000001</v>
      </c>
      <c r="T1398" s="18">
        <v>1.7949999999999999</v>
      </c>
      <c r="U1398" s="18">
        <v>1.65</v>
      </c>
      <c r="V1398" s="18">
        <v>1.73</v>
      </c>
      <c r="W1398" s="18">
        <v>1.71</v>
      </c>
      <c r="X1398" s="14" t="s">
        <v>66</v>
      </c>
      <c r="CM1398" s="2"/>
    </row>
    <row r="1399" spans="1:91" x14ac:dyDescent="0.2">
      <c r="A1399" s="2">
        <v>36094</v>
      </c>
      <c r="B1399" s="5">
        <f t="shared" si="129"/>
        <v>10</v>
      </c>
      <c r="C1399" s="1" t="s">
        <v>48</v>
      </c>
      <c r="D1399" s="14">
        <v>2.5550000000000002</v>
      </c>
      <c r="E1399" s="14">
        <v>1.82</v>
      </c>
      <c r="F1399" s="21">
        <v>1.66</v>
      </c>
      <c r="G1399" s="24">
        <v>1.595</v>
      </c>
      <c r="H1399" s="14">
        <v>1.68</v>
      </c>
      <c r="I1399" s="14">
        <v>1.845</v>
      </c>
      <c r="J1399" s="14">
        <v>2.0550000000000002</v>
      </c>
      <c r="K1399" s="14">
        <v>1.69</v>
      </c>
      <c r="L1399" s="14">
        <v>1.7150000000000001</v>
      </c>
      <c r="M1399" s="14">
        <v>2.4550000000000001</v>
      </c>
      <c r="N1399" s="21">
        <v>1.655</v>
      </c>
      <c r="O1399" s="14">
        <v>2.2650000000000001</v>
      </c>
      <c r="P1399" s="14">
        <v>1.7150000000000001</v>
      </c>
      <c r="Q1399" s="14">
        <v>1.835</v>
      </c>
      <c r="R1399" s="24">
        <v>1.7050000000000001</v>
      </c>
      <c r="S1399" s="18">
        <v>1.9350000000000001</v>
      </c>
      <c r="T1399" s="18">
        <v>1.7949999999999999</v>
      </c>
      <c r="U1399" s="18">
        <v>1.65</v>
      </c>
      <c r="V1399" s="18">
        <v>1.73</v>
      </c>
      <c r="W1399" s="18">
        <v>1.71</v>
      </c>
      <c r="X1399" s="14" t="s">
        <v>66</v>
      </c>
      <c r="CM1399" s="2"/>
    </row>
    <row r="1400" spans="1:91" x14ac:dyDescent="0.2">
      <c r="A1400" s="2">
        <v>36095</v>
      </c>
      <c r="B1400" s="5">
        <f t="shared" si="129"/>
        <v>10</v>
      </c>
      <c r="C1400" s="1" t="s">
        <v>49</v>
      </c>
      <c r="D1400" s="14">
        <v>1.585</v>
      </c>
      <c r="E1400" s="14">
        <v>1.6950000000000001</v>
      </c>
      <c r="F1400" s="21">
        <v>1.68</v>
      </c>
      <c r="G1400" s="24">
        <v>1.7450000000000001</v>
      </c>
      <c r="H1400" s="14">
        <v>1.8149999999999999</v>
      </c>
      <c r="I1400" s="14">
        <v>1.9</v>
      </c>
      <c r="J1400" s="14">
        <v>2.2200000000000002</v>
      </c>
      <c r="K1400" s="14">
        <v>1.7050000000000001</v>
      </c>
      <c r="L1400" s="14">
        <v>1.6950000000000001</v>
      </c>
      <c r="M1400" s="14">
        <v>2.68</v>
      </c>
      <c r="N1400" s="21">
        <v>1.6850000000000001</v>
      </c>
      <c r="O1400" s="14">
        <v>2.48</v>
      </c>
      <c r="P1400" s="14">
        <v>1.82</v>
      </c>
      <c r="Q1400" s="14">
        <v>1.5149999999999999</v>
      </c>
      <c r="R1400" s="24">
        <v>1.7050000000000001</v>
      </c>
      <c r="S1400" s="18">
        <v>1.95</v>
      </c>
      <c r="T1400" s="18">
        <v>1.865</v>
      </c>
      <c r="U1400" s="18">
        <v>1.76</v>
      </c>
      <c r="V1400" s="18">
        <v>1.7949999999999999</v>
      </c>
      <c r="W1400" s="18">
        <v>1.77</v>
      </c>
      <c r="X1400" s="14" t="s">
        <v>66</v>
      </c>
      <c r="CM1400" s="2"/>
    </row>
    <row r="1401" spans="1:91" x14ac:dyDescent="0.2">
      <c r="A1401" s="2">
        <v>36096</v>
      </c>
      <c r="B1401" s="5">
        <f t="shared" si="129"/>
        <v>10</v>
      </c>
      <c r="C1401" s="1" t="s">
        <v>50</v>
      </c>
      <c r="D1401" s="14">
        <v>1.52</v>
      </c>
      <c r="E1401" s="14">
        <v>1.645</v>
      </c>
      <c r="F1401" s="21">
        <v>1.65</v>
      </c>
      <c r="G1401" s="24">
        <v>1.6850000000000001</v>
      </c>
      <c r="H1401" s="14">
        <v>1.79</v>
      </c>
      <c r="I1401" s="14">
        <v>1.84</v>
      </c>
      <c r="J1401" s="14">
        <v>2.2250000000000001</v>
      </c>
      <c r="K1401" s="14">
        <v>1.68</v>
      </c>
      <c r="L1401" s="14">
        <v>1.7849999999999999</v>
      </c>
      <c r="M1401" s="14">
        <v>2.65</v>
      </c>
      <c r="N1401" s="21">
        <v>1.65</v>
      </c>
      <c r="O1401" s="14">
        <v>2.4550000000000001</v>
      </c>
      <c r="P1401" s="14">
        <v>1.8</v>
      </c>
      <c r="Q1401" s="14">
        <v>1.645</v>
      </c>
      <c r="R1401" s="24">
        <v>1.71</v>
      </c>
      <c r="S1401" s="18">
        <v>1.925</v>
      </c>
      <c r="T1401" s="18">
        <v>1.82</v>
      </c>
      <c r="U1401" s="18">
        <v>1.7</v>
      </c>
      <c r="V1401" s="18">
        <v>1.7350000000000001</v>
      </c>
      <c r="W1401" s="18">
        <v>1.7250000000000001</v>
      </c>
      <c r="X1401" s="14" t="s">
        <v>66</v>
      </c>
      <c r="CM1401" s="2"/>
    </row>
    <row r="1402" spans="1:91" x14ac:dyDescent="0.2">
      <c r="A1402" s="2">
        <v>36097</v>
      </c>
      <c r="B1402" s="5">
        <f t="shared" si="129"/>
        <v>10</v>
      </c>
      <c r="C1402" s="1" t="s">
        <v>51</v>
      </c>
      <c r="D1402" s="14">
        <v>2.0750000000000002</v>
      </c>
      <c r="E1402" s="14">
        <v>1.64</v>
      </c>
      <c r="F1402" s="21">
        <v>1.58</v>
      </c>
      <c r="G1402" s="24">
        <v>1.58</v>
      </c>
      <c r="H1402" s="14">
        <v>1.645</v>
      </c>
      <c r="I1402" s="14">
        <v>1.69</v>
      </c>
      <c r="J1402" s="14">
        <v>2.165</v>
      </c>
      <c r="K1402" s="14">
        <v>1.615</v>
      </c>
      <c r="L1402" s="14">
        <v>1.645</v>
      </c>
      <c r="M1402" s="14">
        <v>2.54</v>
      </c>
      <c r="N1402" s="21">
        <v>1.585</v>
      </c>
      <c r="O1402" s="14">
        <v>2.3450000000000002</v>
      </c>
      <c r="P1402" s="14">
        <v>1.66</v>
      </c>
      <c r="Q1402" s="14">
        <v>1.675</v>
      </c>
      <c r="R1402" s="24">
        <v>1.61</v>
      </c>
      <c r="S1402" s="18">
        <v>1.73</v>
      </c>
      <c r="T1402" s="18">
        <v>1.67</v>
      </c>
      <c r="U1402" s="18">
        <v>1.595</v>
      </c>
      <c r="V1402" s="18">
        <v>1.64</v>
      </c>
      <c r="W1402" s="18">
        <v>1.6</v>
      </c>
      <c r="X1402" s="14" t="s">
        <v>66</v>
      </c>
      <c r="CM1402" s="2"/>
    </row>
    <row r="1403" spans="1:91" x14ac:dyDescent="0.2">
      <c r="A1403" s="2">
        <v>36098</v>
      </c>
      <c r="B1403" s="5">
        <f t="shared" si="129"/>
        <v>10</v>
      </c>
      <c r="C1403" s="1" t="s">
        <v>45</v>
      </c>
      <c r="D1403" s="14">
        <v>2.2650000000000001</v>
      </c>
      <c r="E1403" s="14">
        <v>1.69</v>
      </c>
      <c r="F1403" s="21">
        <v>1.61</v>
      </c>
      <c r="G1403" s="24">
        <v>1.63</v>
      </c>
      <c r="H1403" s="14">
        <v>1.6850000000000001</v>
      </c>
      <c r="I1403" s="14">
        <v>1.72</v>
      </c>
      <c r="J1403" s="14">
        <v>2.2450000000000001</v>
      </c>
      <c r="K1403" s="14">
        <v>1.655</v>
      </c>
      <c r="L1403" s="14">
        <v>1.7649999999999999</v>
      </c>
      <c r="M1403" s="14">
        <v>2.56</v>
      </c>
      <c r="N1403" s="21">
        <v>1.6</v>
      </c>
      <c r="O1403" s="14">
        <v>2.38</v>
      </c>
      <c r="P1403" s="14">
        <v>1.7050000000000001</v>
      </c>
      <c r="Q1403" s="14">
        <v>1.72</v>
      </c>
      <c r="R1403" s="24">
        <v>1.64</v>
      </c>
      <c r="S1403" s="18">
        <v>1.77</v>
      </c>
      <c r="T1403" s="18">
        <v>1.69</v>
      </c>
      <c r="U1403" s="18">
        <v>1.62</v>
      </c>
      <c r="V1403" s="18">
        <v>1.73</v>
      </c>
      <c r="W1403" s="18">
        <v>1.635</v>
      </c>
      <c r="X1403" s="14" t="s">
        <v>66</v>
      </c>
      <c r="CM1403" s="2"/>
    </row>
    <row r="1404" spans="1:91" x14ac:dyDescent="0.2">
      <c r="A1404" s="2">
        <v>36099</v>
      </c>
      <c r="B1404" s="5">
        <f t="shared" si="129"/>
        <v>10</v>
      </c>
      <c r="C1404" s="1" t="s">
        <v>46</v>
      </c>
      <c r="D1404" s="14">
        <v>1.8049999999999999</v>
      </c>
      <c r="E1404" s="14">
        <v>1.6</v>
      </c>
      <c r="F1404" s="21">
        <v>1.57</v>
      </c>
      <c r="G1404" s="24">
        <v>1.64</v>
      </c>
      <c r="H1404" s="14">
        <v>1.7050000000000001</v>
      </c>
      <c r="I1404" s="14">
        <v>1.78</v>
      </c>
      <c r="J1404" s="14">
        <v>2.1549999999999998</v>
      </c>
      <c r="K1404" s="14">
        <v>1.62</v>
      </c>
      <c r="L1404" s="14">
        <v>1.71</v>
      </c>
      <c r="M1404" s="14">
        <v>2.4350000000000001</v>
      </c>
      <c r="N1404" s="21">
        <v>1.57</v>
      </c>
      <c r="O1404" s="14">
        <v>2.3250000000000002</v>
      </c>
      <c r="P1404" s="14">
        <v>1.73</v>
      </c>
      <c r="Q1404" s="14">
        <v>1.605</v>
      </c>
      <c r="R1404" s="24">
        <v>1.645</v>
      </c>
      <c r="S1404" s="18">
        <v>1.84</v>
      </c>
      <c r="T1404" s="18">
        <v>1.76</v>
      </c>
      <c r="U1404" s="18">
        <v>1.615</v>
      </c>
      <c r="V1404" s="18">
        <v>1.69</v>
      </c>
      <c r="W1404" s="18">
        <v>1.605</v>
      </c>
      <c r="X1404" s="14" t="s">
        <v>66</v>
      </c>
      <c r="CM1404" s="2"/>
    </row>
    <row r="1405" spans="1:91" x14ac:dyDescent="0.2">
      <c r="A1405" s="2">
        <v>36100</v>
      </c>
      <c r="B1405" s="5">
        <f t="shared" si="129"/>
        <v>11</v>
      </c>
      <c r="C1405" s="1" t="s">
        <v>47</v>
      </c>
      <c r="D1405" s="14">
        <v>1.845</v>
      </c>
      <c r="E1405" s="14">
        <v>1.6</v>
      </c>
      <c r="F1405" s="21">
        <v>1.615</v>
      </c>
      <c r="G1405" s="24">
        <v>1.6950000000000001</v>
      </c>
      <c r="H1405" s="14">
        <v>1.7549999999999999</v>
      </c>
      <c r="I1405" s="14">
        <v>1.7549999999999999</v>
      </c>
      <c r="J1405" s="14">
        <v>2.1</v>
      </c>
      <c r="K1405" s="14">
        <v>1.73</v>
      </c>
      <c r="L1405" s="14">
        <v>1.75</v>
      </c>
      <c r="M1405" s="14">
        <v>2.4500000000000002</v>
      </c>
      <c r="N1405" s="21">
        <v>1.87</v>
      </c>
      <c r="O1405" s="14">
        <v>2.29</v>
      </c>
      <c r="P1405" s="14">
        <v>1.7749999999999999</v>
      </c>
      <c r="Q1405" s="14">
        <v>1.56</v>
      </c>
      <c r="R1405" s="24">
        <v>1.8149999999999999</v>
      </c>
      <c r="S1405" s="18">
        <v>1.97</v>
      </c>
      <c r="T1405" s="18">
        <v>1.76</v>
      </c>
      <c r="U1405" s="18">
        <v>1.77</v>
      </c>
      <c r="V1405" s="18">
        <v>1.7150000000000001</v>
      </c>
      <c r="W1405" s="18">
        <v>1.76</v>
      </c>
      <c r="X1405" s="14" t="s">
        <v>66</v>
      </c>
      <c r="CM1405" s="2"/>
    </row>
    <row r="1406" spans="1:91" x14ac:dyDescent="0.2">
      <c r="A1406" s="2">
        <v>36101</v>
      </c>
      <c r="B1406" s="5">
        <f t="shared" si="129"/>
        <v>11</v>
      </c>
      <c r="C1406" s="1" t="s">
        <v>48</v>
      </c>
      <c r="D1406" s="14">
        <v>1.845</v>
      </c>
      <c r="E1406" s="14">
        <v>1.6</v>
      </c>
      <c r="F1406" s="21">
        <v>1.615</v>
      </c>
      <c r="G1406" s="24">
        <v>1.6950000000000001</v>
      </c>
      <c r="H1406" s="14">
        <v>1.7549999999999999</v>
      </c>
      <c r="I1406" s="14">
        <v>1.7549999999999999</v>
      </c>
      <c r="J1406" s="14">
        <v>2.1</v>
      </c>
      <c r="K1406" s="14">
        <v>1.73</v>
      </c>
      <c r="L1406" s="14">
        <v>1.75</v>
      </c>
      <c r="M1406" s="14">
        <v>2.4500000000000002</v>
      </c>
      <c r="N1406" s="21">
        <v>1.87</v>
      </c>
      <c r="O1406" s="14">
        <v>2.29</v>
      </c>
      <c r="P1406" s="14">
        <v>1.7749999999999999</v>
      </c>
      <c r="Q1406" s="14">
        <v>1.56</v>
      </c>
      <c r="R1406" s="24">
        <v>1.8149999999999999</v>
      </c>
      <c r="S1406" s="18">
        <v>1.97</v>
      </c>
      <c r="T1406" s="18">
        <v>1.76</v>
      </c>
      <c r="U1406" s="18">
        <v>1.77</v>
      </c>
      <c r="V1406" s="18">
        <v>1.7150000000000001</v>
      </c>
      <c r="W1406" s="18">
        <v>1.76</v>
      </c>
      <c r="X1406" s="14" t="s">
        <v>66</v>
      </c>
      <c r="CM1406" s="2"/>
    </row>
    <row r="1407" spans="1:91" x14ac:dyDescent="0.2">
      <c r="A1407" s="2">
        <v>36102</v>
      </c>
      <c r="B1407" s="5">
        <f t="shared" si="129"/>
        <v>11</v>
      </c>
      <c r="C1407" s="1" t="s">
        <v>49</v>
      </c>
      <c r="D1407" s="14">
        <v>2.58</v>
      </c>
      <c r="E1407" s="14">
        <v>1.65</v>
      </c>
      <c r="F1407" s="21">
        <v>1.59</v>
      </c>
      <c r="G1407" s="24">
        <v>1.7150000000000001</v>
      </c>
      <c r="H1407" s="14">
        <v>1.71</v>
      </c>
      <c r="I1407" s="14">
        <v>1.8</v>
      </c>
      <c r="J1407" s="14">
        <v>2.1549999999999998</v>
      </c>
      <c r="K1407" s="14">
        <v>1.625</v>
      </c>
      <c r="L1407" s="14">
        <v>1.71</v>
      </c>
      <c r="M1407" s="14">
        <v>2.4300000000000002</v>
      </c>
      <c r="N1407" s="21">
        <v>1.585</v>
      </c>
      <c r="O1407" s="14">
        <v>2.3050000000000002</v>
      </c>
      <c r="P1407" s="14">
        <v>1.7250000000000001</v>
      </c>
      <c r="Q1407" s="14">
        <v>1.7949999999999999</v>
      </c>
      <c r="R1407" s="24">
        <v>1.66</v>
      </c>
      <c r="S1407" s="18">
        <v>1.885</v>
      </c>
      <c r="T1407" s="18">
        <v>1.74</v>
      </c>
      <c r="U1407" s="18">
        <v>1.75</v>
      </c>
      <c r="V1407" s="18">
        <v>1.79</v>
      </c>
      <c r="W1407" s="18">
        <v>1.75</v>
      </c>
      <c r="X1407" s="14" t="s">
        <v>66</v>
      </c>
      <c r="CM1407" s="2"/>
    </row>
    <row r="1408" spans="1:91" x14ac:dyDescent="0.2">
      <c r="A1408" s="2">
        <v>36103</v>
      </c>
      <c r="B1408" s="5">
        <f t="shared" si="129"/>
        <v>11</v>
      </c>
      <c r="C1408" s="1" t="s">
        <v>50</v>
      </c>
      <c r="D1408" s="14">
        <v>2.41</v>
      </c>
      <c r="E1408" s="14">
        <v>1.74</v>
      </c>
      <c r="F1408" s="21">
        <v>1.76</v>
      </c>
      <c r="G1408" s="24">
        <v>1.925</v>
      </c>
      <c r="H1408" s="14">
        <v>1.95</v>
      </c>
      <c r="I1408" s="14">
        <v>2.08</v>
      </c>
      <c r="J1408" s="14">
        <v>2.2349999999999999</v>
      </c>
      <c r="K1408" s="14">
        <v>1.79</v>
      </c>
      <c r="L1408" s="14">
        <v>1.88</v>
      </c>
      <c r="M1408" s="14">
        <v>2.57</v>
      </c>
      <c r="N1408" s="21">
        <v>1.7150000000000001</v>
      </c>
      <c r="O1408" s="14">
        <v>2.3849999999999998</v>
      </c>
      <c r="P1408" s="14">
        <v>1.9850000000000001</v>
      </c>
      <c r="Q1408" s="14">
        <v>1.74</v>
      </c>
      <c r="R1408" s="24">
        <v>1.7949999999999999</v>
      </c>
      <c r="S1408" s="18">
        <v>2.2400000000000002</v>
      </c>
      <c r="T1408" s="18">
        <v>2.04</v>
      </c>
      <c r="U1408" s="18">
        <v>2.0049999999999999</v>
      </c>
      <c r="V1408" s="18">
        <v>2.04</v>
      </c>
      <c r="W1408" s="18">
        <v>2.0150000000000001</v>
      </c>
      <c r="X1408" s="14" t="s">
        <v>66</v>
      </c>
      <c r="CM1408" s="2"/>
    </row>
    <row r="1409" spans="1:91" x14ac:dyDescent="0.2">
      <c r="A1409" s="2">
        <v>36104</v>
      </c>
      <c r="B1409" s="5">
        <f t="shared" si="129"/>
        <v>11</v>
      </c>
      <c r="C1409" s="1" t="s">
        <v>51</v>
      </c>
      <c r="D1409" s="14">
        <v>2.4700000000000002</v>
      </c>
      <c r="E1409" s="14">
        <v>1.74</v>
      </c>
      <c r="F1409" s="21">
        <v>1.7749999999999999</v>
      </c>
      <c r="G1409" s="24">
        <v>1.94</v>
      </c>
      <c r="H1409" s="14">
        <v>1.9650000000000001</v>
      </c>
      <c r="I1409" s="14">
        <v>2.11</v>
      </c>
      <c r="J1409" s="14">
        <v>2.2250000000000001</v>
      </c>
      <c r="K1409" s="14">
        <v>1.7949999999999999</v>
      </c>
      <c r="L1409" s="14">
        <v>1.84</v>
      </c>
      <c r="M1409" s="14">
        <v>2.5750000000000002</v>
      </c>
      <c r="N1409" s="21">
        <v>1.75</v>
      </c>
      <c r="O1409" s="14">
        <v>2.3450000000000002</v>
      </c>
      <c r="P1409" s="14">
        <v>2.0099999999999998</v>
      </c>
      <c r="Q1409" s="14">
        <v>1.75</v>
      </c>
      <c r="R1409" s="24">
        <v>1.8</v>
      </c>
      <c r="S1409" s="18">
        <v>2.35</v>
      </c>
      <c r="T1409" s="18">
        <v>2.0550000000000002</v>
      </c>
      <c r="U1409" s="18">
        <v>2.0249999999999999</v>
      </c>
      <c r="V1409" s="18">
        <v>2.105</v>
      </c>
      <c r="W1409" s="18">
        <v>2.0550000000000002</v>
      </c>
      <c r="X1409" s="14" t="s">
        <v>66</v>
      </c>
      <c r="CM1409" s="2"/>
    </row>
    <row r="1410" spans="1:91" x14ac:dyDescent="0.2">
      <c r="A1410" s="2">
        <v>36105</v>
      </c>
      <c r="B1410" s="5">
        <f t="shared" si="129"/>
        <v>11</v>
      </c>
      <c r="C1410" s="1" t="s">
        <v>45</v>
      </c>
      <c r="D1410" s="14">
        <v>2.71</v>
      </c>
      <c r="E1410" s="14">
        <v>1.91</v>
      </c>
      <c r="F1410" s="21">
        <v>1.9550000000000001</v>
      </c>
      <c r="G1410" s="24">
        <v>2.0750000000000002</v>
      </c>
      <c r="H1410" s="14">
        <v>2.105</v>
      </c>
      <c r="I1410" s="14">
        <v>2.25</v>
      </c>
      <c r="J1410" s="14">
        <v>2.2999999999999998</v>
      </c>
      <c r="K1410" s="14">
        <v>1.94</v>
      </c>
      <c r="L1410" s="14">
        <v>2.0449999999999999</v>
      </c>
      <c r="M1410" s="14">
        <v>2.6749999999999998</v>
      </c>
      <c r="N1410" s="21">
        <v>1.885</v>
      </c>
      <c r="O1410" s="14">
        <v>2.42</v>
      </c>
      <c r="P1410" s="14">
        <v>2.15</v>
      </c>
      <c r="Q1410" s="14">
        <v>1.96</v>
      </c>
      <c r="R1410" s="24">
        <v>1.905</v>
      </c>
      <c r="S1410" s="18">
        <v>2.4249999999999998</v>
      </c>
      <c r="T1410" s="18">
        <v>2.1850000000000001</v>
      </c>
      <c r="U1410" s="18">
        <v>2.1549999999999998</v>
      </c>
      <c r="V1410" s="18">
        <v>2.2400000000000002</v>
      </c>
      <c r="W1410" s="18">
        <v>2.2050000000000001</v>
      </c>
      <c r="X1410" s="14" t="s">
        <v>66</v>
      </c>
      <c r="CM1410" s="2"/>
    </row>
    <row r="1411" spans="1:91" x14ac:dyDescent="0.2">
      <c r="A1411" s="2">
        <v>36106</v>
      </c>
      <c r="B1411" s="5">
        <f t="shared" ref="B1411:B1474" si="130">IF(A1411&lt;&gt;"",MONTH(A1411),0)</f>
        <v>11</v>
      </c>
      <c r="C1411" s="1" t="s">
        <v>46</v>
      </c>
      <c r="D1411" s="14">
        <v>2.5750000000000002</v>
      </c>
      <c r="E1411" s="14">
        <v>1.88</v>
      </c>
      <c r="F1411" s="21">
        <v>1.925</v>
      </c>
      <c r="G1411" s="24">
        <v>2.0249999999999999</v>
      </c>
      <c r="H1411" s="14">
        <v>2.06</v>
      </c>
      <c r="I1411" s="14">
        <v>2.25</v>
      </c>
      <c r="J1411" s="14">
        <v>2.2650000000000001</v>
      </c>
      <c r="K1411" s="14">
        <v>1.94</v>
      </c>
      <c r="L1411" s="14">
        <v>1.99</v>
      </c>
      <c r="M1411" s="14">
        <v>2.6549999999999998</v>
      </c>
      <c r="N1411" s="21">
        <v>1.89</v>
      </c>
      <c r="O1411" s="14">
        <v>2.38</v>
      </c>
      <c r="P1411" s="14">
        <v>2.11</v>
      </c>
      <c r="Q1411" s="14">
        <v>1.915</v>
      </c>
      <c r="R1411" s="24">
        <v>1.9650000000000001</v>
      </c>
      <c r="S1411" s="18">
        <v>2.3450000000000002</v>
      </c>
      <c r="T1411" s="18">
        <v>2.17</v>
      </c>
      <c r="U1411" s="18">
        <v>2.14</v>
      </c>
      <c r="V1411" s="18">
        <v>2.1800000000000002</v>
      </c>
      <c r="W1411" s="18">
        <v>2.17</v>
      </c>
      <c r="X1411" s="14" t="s">
        <v>66</v>
      </c>
      <c r="CM1411" s="2"/>
    </row>
    <row r="1412" spans="1:91" x14ac:dyDescent="0.2">
      <c r="A1412" s="2">
        <v>36107</v>
      </c>
      <c r="B1412" s="5">
        <f t="shared" si="130"/>
        <v>11</v>
      </c>
      <c r="C1412" s="1" t="s">
        <v>47</v>
      </c>
      <c r="D1412" s="14">
        <v>2.5750000000000002</v>
      </c>
      <c r="E1412" s="14">
        <v>1.88</v>
      </c>
      <c r="F1412" s="21">
        <v>1.925</v>
      </c>
      <c r="G1412" s="24">
        <v>2.0249999999999999</v>
      </c>
      <c r="H1412" s="14">
        <v>2.06</v>
      </c>
      <c r="I1412" s="14">
        <v>2.25</v>
      </c>
      <c r="J1412" s="14">
        <v>2.2650000000000001</v>
      </c>
      <c r="K1412" s="14">
        <v>1.94</v>
      </c>
      <c r="L1412" s="14">
        <v>1.99</v>
      </c>
      <c r="M1412" s="14">
        <v>2.6549999999999998</v>
      </c>
      <c r="N1412" s="21">
        <v>1.89</v>
      </c>
      <c r="O1412" s="14">
        <v>2.38</v>
      </c>
      <c r="P1412" s="14">
        <v>2.11</v>
      </c>
      <c r="Q1412" s="14">
        <v>1.915</v>
      </c>
      <c r="R1412" s="24">
        <v>1.9650000000000001</v>
      </c>
      <c r="S1412" s="18">
        <v>2.3450000000000002</v>
      </c>
      <c r="T1412" s="18">
        <v>2.17</v>
      </c>
      <c r="U1412" s="18">
        <v>2.14</v>
      </c>
      <c r="V1412" s="18">
        <v>2.1800000000000002</v>
      </c>
      <c r="W1412" s="18">
        <v>2.17</v>
      </c>
      <c r="X1412" s="14" t="s">
        <v>66</v>
      </c>
      <c r="CM1412" s="2"/>
    </row>
    <row r="1413" spans="1:91" x14ac:dyDescent="0.2">
      <c r="A1413" s="2">
        <v>36108</v>
      </c>
      <c r="B1413" s="5">
        <f t="shared" si="130"/>
        <v>11</v>
      </c>
      <c r="C1413" s="1" t="s">
        <v>48</v>
      </c>
      <c r="D1413" s="14">
        <v>2.5750000000000002</v>
      </c>
      <c r="E1413" s="14">
        <v>1.88</v>
      </c>
      <c r="F1413" s="21">
        <v>1.925</v>
      </c>
      <c r="G1413" s="24">
        <v>2.0249999999999999</v>
      </c>
      <c r="H1413" s="14">
        <v>2.06</v>
      </c>
      <c r="I1413" s="14">
        <v>2.25</v>
      </c>
      <c r="J1413" s="14">
        <v>2.2650000000000001</v>
      </c>
      <c r="K1413" s="14">
        <v>1.94</v>
      </c>
      <c r="L1413" s="14">
        <v>1.99</v>
      </c>
      <c r="M1413" s="14">
        <v>2.6549999999999998</v>
      </c>
      <c r="N1413" s="21">
        <v>1.89</v>
      </c>
      <c r="O1413" s="14">
        <v>2.38</v>
      </c>
      <c r="P1413" s="14">
        <v>2.11</v>
      </c>
      <c r="Q1413" s="14">
        <v>1.915</v>
      </c>
      <c r="R1413" s="24">
        <v>1.9650000000000001</v>
      </c>
      <c r="S1413" s="18">
        <v>2.3450000000000002</v>
      </c>
      <c r="T1413" s="18">
        <v>2.17</v>
      </c>
      <c r="U1413" s="18">
        <v>2.14</v>
      </c>
      <c r="V1413" s="18">
        <v>2.1800000000000002</v>
      </c>
      <c r="W1413" s="18">
        <v>2.17</v>
      </c>
      <c r="X1413" s="14" t="s">
        <v>66</v>
      </c>
      <c r="CM1413" s="2"/>
    </row>
    <row r="1414" spans="1:91" x14ac:dyDescent="0.2">
      <c r="A1414" s="2">
        <v>36109</v>
      </c>
      <c r="B1414" s="5">
        <f t="shared" si="130"/>
        <v>11</v>
      </c>
      <c r="C1414" s="1" t="s">
        <v>49</v>
      </c>
      <c r="D1414" s="14">
        <v>2.37</v>
      </c>
      <c r="E1414" s="14">
        <v>1.925</v>
      </c>
      <c r="F1414" s="21">
        <v>2.0649999999999999</v>
      </c>
      <c r="G1414" s="24">
        <v>2.15</v>
      </c>
      <c r="H1414" s="14">
        <v>2.1749999999999998</v>
      </c>
      <c r="I1414" s="14">
        <v>2.27</v>
      </c>
      <c r="J1414" s="14">
        <v>2.5350000000000001</v>
      </c>
      <c r="K1414" s="14">
        <v>2.0550000000000002</v>
      </c>
      <c r="L1414" s="14">
        <v>2.165</v>
      </c>
      <c r="M1414" s="14">
        <v>2.85</v>
      </c>
      <c r="N1414" s="21">
        <v>2.0299999999999998</v>
      </c>
      <c r="O1414" s="14">
        <v>2.61</v>
      </c>
      <c r="P1414" s="14">
        <v>2.2050000000000001</v>
      </c>
      <c r="Q1414" s="14">
        <v>1.9550000000000001</v>
      </c>
      <c r="R1414" s="24">
        <v>2.09</v>
      </c>
      <c r="S1414" s="18">
        <v>2.4</v>
      </c>
      <c r="T1414" s="18">
        <v>2.23</v>
      </c>
      <c r="U1414" s="18">
        <v>2.2450000000000001</v>
      </c>
      <c r="V1414" s="18">
        <v>2.2850000000000001</v>
      </c>
      <c r="W1414" s="18">
        <v>2.2599999999999998</v>
      </c>
      <c r="X1414" s="14" t="s">
        <v>66</v>
      </c>
      <c r="CM1414" s="2"/>
    </row>
    <row r="1415" spans="1:91" x14ac:dyDescent="0.2">
      <c r="A1415" s="2">
        <v>36110</v>
      </c>
      <c r="B1415" s="5">
        <f t="shared" si="130"/>
        <v>11</v>
      </c>
      <c r="C1415" s="1" t="s">
        <v>50</v>
      </c>
      <c r="D1415" s="14">
        <v>2.5950000000000002</v>
      </c>
      <c r="E1415" s="14">
        <v>2.0550000000000002</v>
      </c>
      <c r="F1415" s="21">
        <v>2.19</v>
      </c>
      <c r="G1415" s="24">
        <v>2.2549999999999999</v>
      </c>
      <c r="H1415" s="14">
        <v>2.2999999999999998</v>
      </c>
      <c r="I1415" s="14">
        <v>2.2749999999999999</v>
      </c>
      <c r="J1415" s="14">
        <v>2.5649999999999999</v>
      </c>
      <c r="K1415" s="14">
        <v>2.1749999999999998</v>
      </c>
      <c r="L1415" s="14">
        <v>2.2250000000000001</v>
      </c>
      <c r="M1415" s="14">
        <v>2.87</v>
      </c>
      <c r="N1415" s="21">
        <v>2.105</v>
      </c>
      <c r="O1415" s="14">
        <v>2.61</v>
      </c>
      <c r="P1415" s="14">
        <v>2.3149999999999999</v>
      </c>
      <c r="Q1415" s="14">
        <v>2.0099999999999998</v>
      </c>
      <c r="R1415" s="24">
        <v>2.19</v>
      </c>
      <c r="S1415" s="18">
        <v>2.44</v>
      </c>
      <c r="T1415" s="18">
        <v>2.2850000000000001</v>
      </c>
      <c r="U1415" s="18">
        <v>2.2850000000000001</v>
      </c>
      <c r="V1415" s="18">
        <v>2.34</v>
      </c>
      <c r="W1415" s="18">
        <v>2.3050000000000002</v>
      </c>
      <c r="X1415" s="14" t="s">
        <v>66</v>
      </c>
      <c r="CM1415" s="2"/>
    </row>
    <row r="1416" spans="1:91" x14ac:dyDescent="0.2">
      <c r="A1416" s="2">
        <v>36111</v>
      </c>
      <c r="B1416" s="5">
        <f t="shared" si="130"/>
        <v>11</v>
      </c>
      <c r="C1416" s="1" t="s">
        <v>51</v>
      </c>
      <c r="D1416" s="14">
        <v>2.62</v>
      </c>
      <c r="E1416" s="14">
        <v>2.0699999999999998</v>
      </c>
      <c r="F1416" s="21">
        <v>2.23</v>
      </c>
      <c r="G1416" s="24">
        <v>2.3050000000000002</v>
      </c>
      <c r="H1416" s="14">
        <v>2.3250000000000002</v>
      </c>
      <c r="I1416" s="14">
        <v>2.335</v>
      </c>
      <c r="J1416" s="14">
        <v>2.605</v>
      </c>
      <c r="K1416" s="14">
        <v>2.2149999999999999</v>
      </c>
      <c r="L1416" s="14">
        <v>2.2050000000000001</v>
      </c>
      <c r="M1416" s="14">
        <v>2.86</v>
      </c>
      <c r="N1416" s="21">
        <v>2.1949999999999998</v>
      </c>
      <c r="O1416" s="14">
        <v>2.5750000000000002</v>
      </c>
      <c r="P1416" s="14">
        <v>2.3250000000000002</v>
      </c>
      <c r="Q1416" s="14">
        <v>2</v>
      </c>
      <c r="R1416" s="24">
        <v>2.2400000000000002</v>
      </c>
      <c r="S1416" s="18">
        <v>2.4449999999999998</v>
      </c>
      <c r="T1416" s="18">
        <v>2.3149999999999999</v>
      </c>
      <c r="U1416" s="18">
        <v>2.29</v>
      </c>
      <c r="V1416" s="18">
        <v>2.355</v>
      </c>
      <c r="W1416" s="18">
        <v>2.3250000000000002</v>
      </c>
      <c r="X1416" s="14" t="s">
        <v>66</v>
      </c>
      <c r="CM1416" s="2"/>
    </row>
    <row r="1417" spans="1:91" x14ac:dyDescent="0.2">
      <c r="A1417" s="2">
        <v>36112</v>
      </c>
      <c r="B1417" s="5">
        <f t="shared" si="130"/>
        <v>11</v>
      </c>
      <c r="C1417" s="1" t="s">
        <v>45</v>
      </c>
      <c r="D1417" s="14">
        <v>2.6</v>
      </c>
      <c r="E1417" s="14">
        <v>1.96</v>
      </c>
      <c r="F1417" s="21">
        <v>2.0249999999999999</v>
      </c>
      <c r="G1417" s="24">
        <v>2.1549999999999998</v>
      </c>
      <c r="H1417" s="14">
        <v>2.16</v>
      </c>
      <c r="I1417" s="14">
        <v>2.23</v>
      </c>
      <c r="J1417" s="14">
        <v>2.39</v>
      </c>
      <c r="K1417" s="14">
        <v>2.0350000000000001</v>
      </c>
      <c r="L1417" s="14">
        <v>2.12</v>
      </c>
      <c r="M1417" s="14">
        <v>2.74</v>
      </c>
      <c r="N1417" s="21">
        <v>1.9950000000000001</v>
      </c>
      <c r="O1417" s="14">
        <v>2.4700000000000002</v>
      </c>
      <c r="P1417" s="14">
        <v>2.165</v>
      </c>
      <c r="Q1417" s="14">
        <v>1.98</v>
      </c>
      <c r="R1417" s="24">
        <v>2.0649999999999999</v>
      </c>
      <c r="S1417" s="18">
        <v>2.3149999999999999</v>
      </c>
      <c r="T1417" s="18">
        <v>2.2050000000000001</v>
      </c>
      <c r="U1417" s="18">
        <v>2.1800000000000002</v>
      </c>
      <c r="V1417" s="18">
        <v>2.2250000000000001</v>
      </c>
      <c r="W1417" s="18">
        <v>2.2149999999999999</v>
      </c>
      <c r="X1417" s="14" t="s">
        <v>66</v>
      </c>
      <c r="CM1417" s="2"/>
    </row>
    <row r="1418" spans="1:91" x14ac:dyDescent="0.2">
      <c r="A1418" s="2">
        <v>36113</v>
      </c>
      <c r="B1418" s="5">
        <f t="shared" si="130"/>
        <v>11</v>
      </c>
      <c r="C1418" s="1" t="s">
        <v>46</v>
      </c>
      <c r="D1418" s="14">
        <v>2.5350000000000001</v>
      </c>
      <c r="E1418" s="14">
        <v>1.93</v>
      </c>
      <c r="F1418" s="21">
        <v>1.9850000000000001</v>
      </c>
      <c r="G1418" s="24">
        <v>2.08</v>
      </c>
      <c r="H1418" s="14">
        <v>2.0950000000000002</v>
      </c>
      <c r="I1418" s="14">
        <v>2.23</v>
      </c>
      <c r="J1418" s="14">
        <v>2.3199999999999998</v>
      </c>
      <c r="K1418" s="14">
        <v>1.97</v>
      </c>
      <c r="L1418" s="14">
        <v>1.98</v>
      </c>
      <c r="M1418" s="14">
        <v>2.7250000000000001</v>
      </c>
      <c r="N1418" s="21">
        <v>1.9350000000000001</v>
      </c>
      <c r="O1418" s="14">
        <v>2.4300000000000002</v>
      </c>
      <c r="P1418" s="14">
        <v>2.125</v>
      </c>
      <c r="Q1418" s="14">
        <v>1.9450000000000001</v>
      </c>
      <c r="R1418" s="24">
        <v>1.9850000000000001</v>
      </c>
      <c r="S1418" s="18">
        <v>2.2999999999999998</v>
      </c>
      <c r="T1418" s="18">
        <v>2.1850000000000001</v>
      </c>
      <c r="U1418" s="18">
        <v>2.16</v>
      </c>
      <c r="V1418" s="18">
        <v>2.2000000000000002</v>
      </c>
      <c r="W1418" s="18">
        <v>2.17</v>
      </c>
      <c r="X1418" s="14" t="s">
        <v>66</v>
      </c>
      <c r="CM1418" s="2"/>
    </row>
    <row r="1419" spans="1:91" x14ac:dyDescent="0.2">
      <c r="A1419" s="2">
        <v>36114</v>
      </c>
      <c r="B1419" s="5">
        <f t="shared" si="130"/>
        <v>11</v>
      </c>
      <c r="C1419" s="1" t="s">
        <v>47</v>
      </c>
      <c r="D1419" s="14">
        <v>2.5350000000000001</v>
      </c>
      <c r="E1419" s="14">
        <v>1.93</v>
      </c>
      <c r="F1419" s="21">
        <v>1.9850000000000001</v>
      </c>
      <c r="G1419" s="24">
        <v>2.08</v>
      </c>
      <c r="H1419" s="14">
        <v>2.0950000000000002</v>
      </c>
      <c r="I1419" s="14">
        <v>2.23</v>
      </c>
      <c r="J1419" s="14">
        <v>2.3199999999999998</v>
      </c>
      <c r="K1419" s="14">
        <v>1.97</v>
      </c>
      <c r="L1419" s="14">
        <v>1.98</v>
      </c>
      <c r="M1419" s="14">
        <v>2.7250000000000001</v>
      </c>
      <c r="N1419" s="21">
        <v>1.9350000000000001</v>
      </c>
      <c r="O1419" s="14">
        <v>2.4300000000000002</v>
      </c>
      <c r="P1419" s="14">
        <v>2.125</v>
      </c>
      <c r="Q1419" s="14">
        <v>1.9450000000000001</v>
      </c>
      <c r="R1419" s="24">
        <v>1.9850000000000001</v>
      </c>
      <c r="S1419" s="18">
        <v>2.2999999999999998</v>
      </c>
      <c r="T1419" s="18">
        <v>2.1850000000000001</v>
      </c>
      <c r="U1419" s="18">
        <v>2.16</v>
      </c>
      <c r="V1419" s="18">
        <v>2.2000000000000002</v>
      </c>
      <c r="W1419" s="18">
        <v>2.17</v>
      </c>
      <c r="X1419" s="14" t="s">
        <v>66</v>
      </c>
      <c r="CM1419" s="2"/>
    </row>
    <row r="1420" spans="1:91" x14ac:dyDescent="0.2">
      <c r="A1420" s="2">
        <v>36115</v>
      </c>
      <c r="B1420" s="5">
        <f t="shared" si="130"/>
        <v>11</v>
      </c>
      <c r="C1420" s="1" t="s">
        <v>48</v>
      </c>
      <c r="D1420" s="14">
        <v>2.5350000000000001</v>
      </c>
      <c r="E1420" s="14">
        <v>1.93</v>
      </c>
      <c r="F1420" s="21">
        <v>1.9850000000000001</v>
      </c>
      <c r="G1420" s="24">
        <v>2.08</v>
      </c>
      <c r="H1420" s="14">
        <v>2.0950000000000002</v>
      </c>
      <c r="I1420" s="14">
        <v>2.23</v>
      </c>
      <c r="J1420" s="14">
        <v>2.3199999999999998</v>
      </c>
      <c r="K1420" s="14">
        <v>1.97</v>
      </c>
      <c r="L1420" s="14">
        <v>1.98</v>
      </c>
      <c r="M1420" s="14">
        <v>2.7250000000000001</v>
      </c>
      <c r="N1420" s="21">
        <v>1.9350000000000001</v>
      </c>
      <c r="O1420" s="14">
        <v>2.4300000000000002</v>
      </c>
      <c r="P1420" s="14">
        <v>2.125</v>
      </c>
      <c r="Q1420" s="14">
        <v>1.9450000000000001</v>
      </c>
      <c r="R1420" s="24">
        <v>1.9850000000000001</v>
      </c>
      <c r="S1420" s="18">
        <v>2.2999999999999998</v>
      </c>
      <c r="T1420" s="18">
        <v>2.1850000000000001</v>
      </c>
      <c r="U1420" s="18">
        <v>2.16</v>
      </c>
      <c r="V1420" s="18">
        <v>2.2000000000000002</v>
      </c>
      <c r="W1420" s="18">
        <v>2.17</v>
      </c>
      <c r="X1420" s="14" t="s">
        <v>66</v>
      </c>
      <c r="CM1420" s="2"/>
    </row>
    <row r="1421" spans="1:91" x14ac:dyDescent="0.2">
      <c r="A1421" s="2">
        <v>36116</v>
      </c>
      <c r="B1421" s="5">
        <f t="shared" si="130"/>
        <v>11</v>
      </c>
      <c r="C1421" s="1" t="s">
        <v>49</v>
      </c>
      <c r="D1421" s="14">
        <v>2.78</v>
      </c>
      <c r="E1421" s="14">
        <v>1.9650000000000001</v>
      </c>
      <c r="F1421" s="21">
        <v>2</v>
      </c>
      <c r="G1421" s="24">
        <v>2.105</v>
      </c>
      <c r="H1421" s="14">
        <v>2.105</v>
      </c>
      <c r="I1421" s="14">
        <v>2.1949999999999998</v>
      </c>
      <c r="J1421" s="14">
        <v>2.3149999999999999</v>
      </c>
      <c r="K1421" s="14">
        <v>2.0150000000000001</v>
      </c>
      <c r="L1421" s="14">
        <v>2.08</v>
      </c>
      <c r="M1421" s="14">
        <v>2.72</v>
      </c>
      <c r="N1421" s="21">
        <v>1.9550000000000001</v>
      </c>
      <c r="O1421" s="14">
        <v>2.4500000000000002</v>
      </c>
      <c r="P1421" s="14">
        <v>2.14</v>
      </c>
      <c r="Q1421" s="14">
        <v>2.0049999999999999</v>
      </c>
      <c r="R1421" s="24">
        <v>2.0249999999999999</v>
      </c>
      <c r="S1421" s="18">
        <v>2.2799999999999998</v>
      </c>
      <c r="T1421" s="18">
        <v>2.1850000000000001</v>
      </c>
      <c r="U1421" s="18">
        <v>2.17</v>
      </c>
      <c r="V1421" s="18">
        <v>2.17</v>
      </c>
      <c r="W1421" s="18">
        <v>2.165</v>
      </c>
      <c r="X1421" s="14" t="s">
        <v>66</v>
      </c>
      <c r="CM1421" s="2"/>
    </row>
    <row r="1422" spans="1:91" x14ac:dyDescent="0.2">
      <c r="A1422" s="2">
        <v>36117</v>
      </c>
      <c r="B1422" s="5">
        <f t="shared" si="130"/>
        <v>11</v>
      </c>
      <c r="C1422" s="1" t="s">
        <v>50</v>
      </c>
      <c r="D1422" s="14">
        <v>2.8</v>
      </c>
      <c r="E1422" s="14">
        <v>1.9950000000000001</v>
      </c>
      <c r="F1422" s="21">
        <v>1.97</v>
      </c>
      <c r="G1422" s="24">
        <v>2.0550000000000002</v>
      </c>
      <c r="H1422" s="14">
        <v>2.0750000000000002</v>
      </c>
      <c r="I1422" s="14">
        <v>2.125</v>
      </c>
      <c r="J1422" s="14">
        <v>2.2349999999999999</v>
      </c>
      <c r="K1422" s="14">
        <v>1.99</v>
      </c>
      <c r="L1422" s="14">
        <v>2.02</v>
      </c>
      <c r="M1422" s="14">
        <v>2.62</v>
      </c>
      <c r="N1422" s="21">
        <v>1.95</v>
      </c>
      <c r="O1422" s="14">
        <v>2.4</v>
      </c>
      <c r="P1422" s="14">
        <v>2.09</v>
      </c>
      <c r="Q1422" s="14">
        <v>2.0049999999999999</v>
      </c>
      <c r="R1422" s="24">
        <v>2.02</v>
      </c>
      <c r="S1422" s="18">
        <v>2.2000000000000002</v>
      </c>
      <c r="T1422" s="18">
        <v>2.105</v>
      </c>
      <c r="U1422" s="18">
        <v>2.0750000000000002</v>
      </c>
      <c r="V1422" s="18">
        <v>2.1150000000000002</v>
      </c>
      <c r="W1422" s="18">
        <v>2.09</v>
      </c>
      <c r="X1422" s="14" t="s">
        <v>66</v>
      </c>
      <c r="CM1422" s="2"/>
    </row>
    <row r="1423" spans="1:91" x14ac:dyDescent="0.2">
      <c r="A1423" s="2">
        <v>36118</v>
      </c>
      <c r="B1423" s="5">
        <f t="shared" si="130"/>
        <v>11</v>
      </c>
      <c r="C1423" s="1" t="s">
        <v>51</v>
      </c>
      <c r="D1423" s="14">
        <v>2.85</v>
      </c>
      <c r="E1423" s="14">
        <v>1.9950000000000001</v>
      </c>
      <c r="F1423" s="21">
        <v>1.9850000000000001</v>
      </c>
      <c r="G1423" s="24">
        <v>2.0649999999999999</v>
      </c>
      <c r="H1423" s="14">
        <v>2.0750000000000002</v>
      </c>
      <c r="I1423" s="14">
        <v>2.1</v>
      </c>
      <c r="J1423" s="14">
        <v>2.2400000000000002</v>
      </c>
      <c r="K1423" s="14">
        <v>1.98</v>
      </c>
      <c r="L1423" s="14">
        <v>2.06</v>
      </c>
      <c r="M1423" s="14">
        <v>2.64</v>
      </c>
      <c r="N1423" s="21">
        <v>1.95</v>
      </c>
      <c r="O1423" s="14">
        <v>2.4</v>
      </c>
      <c r="P1423" s="14">
        <v>2.08</v>
      </c>
      <c r="Q1423" s="14">
        <v>2.0350000000000001</v>
      </c>
      <c r="R1423" s="24">
        <v>2.02</v>
      </c>
      <c r="S1423" s="18">
        <v>2.2000000000000002</v>
      </c>
      <c r="T1423" s="18">
        <v>2.08</v>
      </c>
      <c r="U1423" s="18">
        <v>2.0699999999999998</v>
      </c>
      <c r="V1423" s="18">
        <v>2.1150000000000002</v>
      </c>
      <c r="W1423" s="18">
        <v>2.085</v>
      </c>
      <c r="X1423" s="14" t="s">
        <v>66</v>
      </c>
      <c r="CM1423" s="2"/>
    </row>
    <row r="1424" spans="1:91" x14ac:dyDescent="0.2">
      <c r="A1424" s="2">
        <v>36119</v>
      </c>
      <c r="B1424" s="5">
        <f t="shared" si="130"/>
        <v>11</v>
      </c>
      <c r="C1424" s="1" t="s">
        <v>45</v>
      </c>
      <c r="D1424" s="14">
        <v>2.72</v>
      </c>
      <c r="E1424" s="14">
        <v>1.925</v>
      </c>
      <c r="F1424" s="21">
        <v>1.99</v>
      </c>
      <c r="G1424" s="24">
        <v>2.0550000000000002</v>
      </c>
      <c r="H1424" s="14">
        <v>2.04</v>
      </c>
      <c r="I1424" s="14">
        <v>2.1150000000000002</v>
      </c>
      <c r="J1424" s="14">
        <v>2.2050000000000001</v>
      </c>
      <c r="K1424" s="14">
        <v>1.9850000000000001</v>
      </c>
      <c r="L1424" s="14">
        <v>2.02</v>
      </c>
      <c r="M1424" s="14">
        <v>2.605</v>
      </c>
      <c r="N1424" s="21">
        <v>1.94</v>
      </c>
      <c r="O1424" s="14">
        <v>2.35</v>
      </c>
      <c r="P1424" s="14">
        <v>2.0699999999999998</v>
      </c>
      <c r="Q1424" s="14">
        <v>1.96</v>
      </c>
      <c r="R1424" s="24">
        <v>2</v>
      </c>
      <c r="S1424" s="18">
        <v>2.1949999999999998</v>
      </c>
      <c r="T1424" s="18">
        <v>2.105</v>
      </c>
      <c r="U1424" s="18">
        <v>2.0649999999999999</v>
      </c>
      <c r="V1424" s="18">
        <v>2.105</v>
      </c>
      <c r="W1424" s="18">
        <v>2.08</v>
      </c>
      <c r="X1424" s="14" t="s">
        <v>66</v>
      </c>
      <c r="CM1424" s="2"/>
    </row>
    <row r="1425" spans="1:91" x14ac:dyDescent="0.2">
      <c r="A1425" s="2">
        <v>36120</v>
      </c>
      <c r="B1425" s="5">
        <f t="shared" si="130"/>
        <v>11</v>
      </c>
      <c r="C1425" s="1" t="s">
        <v>46</v>
      </c>
      <c r="D1425" s="14">
        <v>2.5299999999999998</v>
      </c>
      <c r="E1425" s="14">
        <v>1.83</v>
      </c>
      <c r="F1425" s="21">
        <v>1.89</v>
      </c>
      <c r="G1425" s="24">
        <v>1.9350000000000001</v>
      </c>
      <c r="H1425" s="14">
        <v>1.95</v>
      </c>
      <c r="I1425" s="14">
        <v>2.0950000000000002</v>
      </c>
      <c r="J1425" s="14">
        <v>2.11</v>
      </c>
      <c r="K1425" s="14">
        <v>1.89</v>
      </c>
      <c r="L1425" s="14">
        <v>1.98</v>
      </c>
      <c r="M1425" s="14">
        <v>2.5150000000000001</v>
      </c>
      <c r="N1425" s="21">
        <v>1.865</v>
      </c>
      <c r="O1425" s="14">
        <v>2.2949999999999999</v>
      </c>
      <c r="P1425" s="14">
        <v>1.98</v>
      </c>
      <c r="Q1425" s="14">
        <v>1.9</v>
      </c>
      <c r="R1425" s="24">
        <v>1.91</v>
      </c>
      <c r="S1425" s="18">
        <v>2.1349999999999998</v>
      </c>
      <c r="T1425" s="18">
        <v>2.0550000000000002</v>
      </c>
      <c r="U1425" s="18">
        <v>1.9850000000000001</v>
      </c>
      <c r="V1425" s="18">
        <v>1.9950000000000001</v>
      </c>
      <c r="W1425" s="18">
        <v>2.0049999999999999</v>
      </c>
      <c r="X1425" s="14" t="s">
        <v>66</v>
      </c>
      <c r="CM1425" s="2"/>
    </row>
    <row r="1426" spans="1:91" x14ac:dyDescent="0.2">
      <c r="A1426" s="2">
        <v>36121</v>
      </c>
      <c r="B1426" s="5">
        <f t="shared" si="130"/>
        <v>11</v>
      </c>
      <c r="C1426" s="1" t="s">
        <v>47</v>
      </c>
      <c r="D1426" s="14">
        <v>2.5299999999999998</v>
      </c>
      <c r="E1426" s="14">
        <v>1.83</v>
      </c>
      <c r="F1426" s="21">
        <v>1.89</v>
      </c>
      <c r="G1426" s="24">
        <v>1.9350000000000001</v>
      </c>
      <c r="H1426" s="14">
        <v>1.95</v>
      </c>
      <c r="I1426" s="14">
        <v>2.0950000000000002</v>
      </c>
      <c r="J1426" s="14">
        <v>2.11</v>
      </c>
      <c r="K1426" s="14">
        <v>1.89</v>
      </c>
      <c r="L1426" s="14">
        <v>1.98</v>
      </c>
      <c r="M1426" s="14">
        <v>2.5150000000000001</v>
      </c>
      <c r="N1426" s="21">
        <v>1.865</v>
      </c>
      <c r="O1426" s="14">
        <v>2.2949999999999999</v>
      </c>
      <c r="P1426" s="14">
        <v>1.98</v>
      </c>
      <c r="Q1426" s="14">
        <v>1.9</v>
      </c>
      <c r="R1426" s="24">
        <v>1.91</v>
      </c>
      <c r="S1426" s="18">
        <v>2.1349999999999998</v>
      </c>
      <c r="T1426" s="18">
        <v>2.0550000000000002</v>
      </c>
      <c r="U1426" s="18">
        <v>1.9850000000000001</v>
      </c>
      <c r="V1426" s="18">
        <v>1.9950000000000001</v>
      </c>
      <c r="W1426" s="18">
        <v>2.0049999999999999</v>
      </c>
      <c r="X1426" s="14" t="s">
        <v>66</v>
      </c>
      <c r="CM1426" s="2"/>
    </row>
    <row r="1427" spans="1:91" x14ac:dyDescent="0.2">
      <c r="A1427" s="2">
        <v>36122</v>
      </c>
      <c r="B1427" s="5">
        <f t="shared" si="130"/>
        <v>11</v>
      </c>
      <c r="C1427" s="1" t="s">
        <v>48</v>
      </c>
      <c r="D1427" s="14">
        <v>2.5299999999999998</v>
      </c>
      <c r="E1427" s="14">
        <v>1.83</v>
      </c>
      <c r="F1427" s="21">
        <v>1.89</v>
      </c>
      <c r="G1427" s="24">
        <v>1.9350000000000001</v>
      </c>
      <c r="H1427" s="14">
        <v>1.95</v>
      </c>
      <c r="I1427" s="14">
        <v>2.0950000000000002</v>
      </c>
      <c r="J1427" s="14">
        <v>2.11</v>
      </c>
      <c r="K1427" s="14">
        <v>1.89</v>
      </c>
      <c r="L1427" s="14">
        <v>1.98</v>
      </c>
      <c r="M1427" s="14">
        <v>2.5150000000000001</v>
      </c>
      <c r="N1427" s="21">
        <v>1.865</v>
      </c>
      <c r="O1427" s="14">
        <v>2.2949999999999999</v>
      </c>
      <c r="P1427" s="14">
        <v>1.98</v>
      </c>
      <c r="Q1427" s="14">
        <v>1.9</v>
      </c>
      <c r="R1427" s="24">
        <v>1.91</v>
      </c>
      <c r="S1427" s="18">
        <v>2.1349999999999998</v>
      </c>
      <c r="T1427" s="18">
        <v>2.0550000000000002</v>
      </c>
      <c r="U1427" s="18">
        <v>1.9850000000000001</v>
      </c>
      <c r="V1427" s="18">
        <v>1.9950000000000001</v>
      </c>
      <c r="W1427" s="18">
        <v>2.0049999999999999</v>
      </c>
      <c r="X1427" s="14" t="s">
        <v>66</v>
      </c>
      <c r="CM1427" s="2"/>
    </row>
    <row r="1428" spans="1:91" x14ac:dyDescent="0.2">
      <c r="A1428" s="2">
        <v>36123</v>
      </c>
      <c r="B1428" s="5">
        <f t="shared" si="130"/>
        <v>11</v>
      </c>
      <c r="C1428" s="1" t="s">
        <v>49</v>
      </c>
      <c r="D1428" s="14">
        <v>2.61</v>
      </c>
      <c r="E1428" s="14">
        <v>1.825</v>
      </c>
      <c r="F1428" s="21">
        <v>1.8</v>
      </c>
      <c r="G1428" s="24">
        <v>1.89</v>
      </c>
      <c r="H1428" s="14">
        <v>1.885</v>
      </c>
      <c r="I1428" s="14">
        <v>2.0350000000000001</v>
      </c>
      <c r="J1428" s="14">
        <v>2.0449999999999999</v>
      </c>
      <c r="K1428" s="14">
        <v>1.825</v>
      </c>
      <c r="L1428" s="14">
        <v>1.86</v>
      </c>
      <c r="M1428" s="14">
        <v>2.48</v>
      </c>
      <c r="N1428" s="21">
        <v>1.75</v>
      </c>
      <c r="O1428" s="14">
        <v>2.2850000000000001</v>
      </c>
      <c r="P1428" s="14">
        <v>1.94</v>
      </c>
      <c r="Q1428" s="14">
        <v>1.86</v>
      </c>
      <c r="R1428" s="24">
        <v>1.82</v>
      </c>
      <c r="S1428" s="18">
        <v>2.0699999999999998</v>
      </c>
      <c r="T1428" s="18">
        <v>1.98</v>
      </c>
      <c r="U1428" s="18">
        <v>1.9350000000000001</v>
      </c>
      <c r="V1428" s="18">
        <v>1.9350000000000001</v>
      </c>
      <c r="W1428" s="18">
        <v>1.9350000000000001</v>
      </c>
      <c r="X1428" s="14" t="s">
        <v>66</v>
      </c>
      <c r="CM1428" s="2"/>
    </row>
    <row r="1429" spans="1:91" x14ac:dyDescent="0.2">
      <c r="A1429" s="2">
        <v>36124</v>
      </c>
      <c r="B1429" s="5">
        <f t="shared" si="130"/>
        <v>11</v>
      </c>
      <c r="C1429" s="1" t="s">
        <v>50</v>
      </c>
      <c r="D1429" s="14">
        <v>2.5950000000000002</v>
      </c>
      <c r="E1429" s="14">
        <v>1.83</v>
      </c>
      <c r="F1429" s="21">
        <v>1.7649999999999999</v>
      </c>
      <c r="G1429" s="24">
        <v>1.88</v>
      </c>
      <c r="H1429" s="14">
        <v>1.88</v>
      </c>
      <c r="I1429" s="14">
        <v>2.0150000000000001</v>
      </c>
      <c r="J1429" s="14">
        <v>2.0649999999999999</v>
      </c>
      <c r="K1429" s="14">
        <v>1.8</v>
      </c>
      <c r="L1429" s="14">
        <v>1.905</v>
      </c>
      <c r="M1429" s="14">
        <v>2.4700000000000002</v>
      </c>
      <c r="N1429" s="21">
        <v>1.71</v>
      </c>
      <c r="O1429" s="14">
        <v>2.2749999999999999</v>
      </c>
      <c r="P1429" s="14">
        <v>1.92</v>
      </c>
      <c r="Q1429" s="14">
        <v>1.85</v>
      </c>
      <c r="R1429" s="24">
        <v>1.825</v>
      </c>
      <c r="S1429" s="18">
        <v>2.0099999999999998</v>
      </c>
      <c r="T1429" s="18">
        <v>1.96</v>
      </c>
      <c r="U1429" s="18">
        <v>1.895</v>
      </c>
      <c r="V1429" s="18">
        <v>1.93</v>
      </c>
      <c r="W1429" s="18">
        <v>1.9</v>
      </c>
      <c r="X1429" s="14" t="s">
        <v>66</v>
      </c>
      <c r="CM1429" s="2"/>
    </row>
    <row r="1430" spans="1:91" x14ac:dyDescent="0.2">
      <c r="A1430" s="2">
        <v>36125</v>
      </c>
      <c r="B1430" s="5">
        <f t="shared" si="130"/>
        <v>11</v>
      </c>
      <c r="C1430" s="1" t="s">
        <v>51</v>
      </c>
      <c r="D1430" s="14">
        <v>2.4849999999999999</v>
      </c>
      <c r="E1430" s="14" t="s">
        <v>66</v>
      </c>
      <c r="F1430" s="21" t="s">
        <v>66</v>
      </c>
      <c r="G1430" s="24" t="s">
        <v>10</v>
      </c>
      <c r="H1430" s="14" t="s">
        <v>66</v>
      </c>
      <c r="I1430" s="14" t="s">
        <v>66</v>
      </c>
      <c r="J1430" s="14" t="s">
        <v>66</v>
      </c>
      <c r="K1430" s="14" t="s">
        <v>66</v>
      </c>
      <c r="L1430" s="14" t="s">
        <v>66</v>
      </c>
      <c r="M1430" s="14" t="s">
        <v>66</v>
      </c>
      <c r="N1430" s="21" t="s">
        <v>66</v>
      </c>
      <c r="O1430" s="14">
        <v>2.165</v>
      </c>
      <c r="P1430" s="14" t="s">
        <v>66</v>
      </c>
      <c r="Q1430" s="14" t="s">
        <v>66</v>
      </c>
      <c r="R1430" s="24" t="s">
        <v>66</v>
      </c>
      <c r="S1430" s="18">
        <v>1.89</v>
      </c>
      <c r="T1430" s="18" t="s">
        <v>66</v>
      </c>
      <c r="U1430" s="18" t="s">
        <v>66</v>
      </c>
      <c r="V1430" s="18" t="s">
        <v>66</v>
      </c>
      <c r="W1430" s="18" t="s">
        <v>66</v>
      </c>
      <c r="X1430" s="14" t="s">
        <v>66</v>
      </c>
      <c r="CM1430" s="2"/>
    </row>
    <row r="1431" spans="1:91" x14ac:dyDescent="0.2">
      <c r="A1431" s="2">
        <v>36126</v>
      </c>
      <c r="B1431" s="5">
        <f t="shared" si="130"/>
        <v>11</v>
      </c>
      <c r="C1431" s="1" t="s">
        <v>45</v>
      </c>
      <c r="D1431" s="14">
        <v>2.4849999999999999</v>
      </c>
      <c r="E1431" s="14" t="s">
        <v>66</v>
      </c>
      <c r="F1431" s="21" t="s">
        <v>66</v>
      </c>
      <c r="G1431" s="24" t="s">
        <v>10</v>
      </c>
      <c r="H1431" s="14" t="s">
        <v>66</v>
      </c>
      <c r="I1431" s="14" t="s">
        <v>66</v>
      </c>
      <c r="J1431" s="14" t="s">
        <v>66</v>
      </c>
      <c r="K1431" s="14" t="s">
        <v>66</v>
      </c>
      <c r="L1431" s="14" t="s">
        <v>66</v>
      </c>
      <c r="M1431" s="14" t="s">
        <v>66</v>
      </c>
      <c r="N1431" s="21" t="s">
        <v>66</v>
      </c>
      <c r="O1431" s="14">
        <v>2.165</v>
      </c>
      <c r="P1431" s="14" t="s">
        <v>66</v>
      </c>
      <c r="Q1431" s="14" t="s">
        <v>66</v>
      </c>
      <c r="R1431" s="24" t="s">
        <v>66</v>
      </c>
      <c r="S1431" s="18">
        <v>1.89</v>
      </c>
      <c r="T1431" s="18" t="s">
        <v>66</v>
      </c>
      <c r="U1431" s="18" t="s">
        <v>66</v>
      </c>
      <c r="V1431" s="18" t="s">
        <v>66</v>
      </c>
      <c r="W1431" s="18" t="s">
        <v>66</v>
      </c>
      <c r="X1431" s="14" t="s">
        <v>66</v>
      </c>
      <c r="CM1431" s="2"/>
    </row>
    <row r="1432" spans="1:91" x14ac:dyDescent="0.2">
      <c r="A1432" s="2">
        <v>36127</v>
      </c>
      <c r="B1432" s="5">
        <f t="shared" si="130"/>
        <v>11</v>
      </c>
      <c r="C1432" s="1" t="s">
        <v>46</v>
      </c>
      <c r="D1432" s="14">
        <v>2.4849999999999999</v>
      </c>
      <c r="E1432" s="14">
        <v>1.73</v>
      </c>
      <c r="F1432" s="21">
        <v>1.65</v>
      </c>
      <c r="G1432" s="24">
        <v>1.7250000000000001</v>
      </c>
      <c r="H1432" s="14">
        <v>1.73</v>
      </c>
      <c r="I1432" s="14">
        <v>1.87</v>
      </c>
      <c r="J1432" s="14">
        <v>1.98</v>
      </c>
      <c r="K1432" s="14">
        <v>1.6850000000000001</v>
      </c>
      <c r="L1432" s="14">
        <v>1.78</v>
      </c>
      <c r="M1432" s="14">
        <v>2.355</v>
      </c>
      <c r="N1432" s="21">
        <v>1.575</v>
      </c>
      <c r="O1432" s="14">
        <v>2.165</v>
      </c>
      <c r="P1432" s="14">
        <v>1.75</v>
      </c>
      <c r="Q1432" s="14">
        <v>1.81</v>
      </c>
      <c r="R1432" s="24">
        <v>1.73</v>
      </c>
      <c r="S1432" s="18">
        <v>1.89</v>
      </c>
      <c r="T1432" s="18">
        <v>1.825</v>
      </c>
      <c r="U1432" s="18">
        <v>1.72</v>
      </c>
      <c r="V1432" s="18">
        <v>1.7450000000000001</v>
      </c>
      <c r="W1432" s="18">
        <v>1.74</v>
      </c>
      <c r="X1432" s="14" t="s">
        <v>66</v>
      </c>
      <c r="CM1432" s="2"/>
    </row>
    <row r="1433" spans="1:91" x14ac:dyDescent="0.2">
      <c r="A1433" s="2">
        <v>36128</v>
      </c>
      <c r="B1433" s="5">
        <f t="shared" si="130"/>
        <v>11</v>
      </c>
      <c r="C1433" s="1" t="s">
        <v>47</v>
      </c>
      <c r="D1433" s="14">
        <v>2.4849999999999999</v>
      </c>
      <c r="E1433" s="14">
        <v>1.73</v>
      </c>
      <c r="F1433" s="21">
        <v>1.65</v>
      </c>
      <c r="G1433" s="24">
        <v>1.7250000000000001</v>
      </c>
      <c r="H1433" s="14">
        <v>1.73</v>
      </c>
      <c r="I1433" s="14">
        <v>1.87</v>
      </c>
      <c r="J1433" s="14">
        <v>1.98</v>
      </c>
      <c r="K1433" s="14">
        <v>1.6850000000000001</v>
      </c>
      <c r="L1433" s="14">
        <v>1.78</v>
      </c>
      <c r="M1433" s="14">
        <v>2.355</v>
      </c>
      <c r="N1433" s="21">
        <v>1.575</v>
      </c>
      <c r="O1433" s="14">
        <v>2.165</v>
      </c>
      <c r="P1433" s="14">
        <v>1.75</v>
      </c>
      <c r="Q1433" s="14">
        <v>1.81</v>
      </c>
      <c r="R1433" s="24">
        <v>1.73</v>
      </c>
      <c r="S1433" s="18">
        <v>1.89</v>
      </c>
      <c r="T1433" s="18">
        <v>1.825</v>
      </c>
      <c r="U1433" s="18">
        <v>1.72</v>
      </c>
      <c r="V1433" s="18">
        <v>1.7450000000000001</v>
      </c>
      <c r="W1433" s="18">
        <v>1.74</v>
      </c>
      <c r="X1433" s="14" t="s">
        <v>66</v>
      </c>
      <c r="CM1433" s="2"/>
    </row>
    <row r="1434" spans="1:91" x14ac:dyDescent="0.2">
      <c r="A1434" s="2">
        <v>36129</v>
      </c>
      <c r="B1434" s="5">
        <f t="shared" si="130"/>
        <v>11</v>
      </c>
      <c r="C1434" s="1" t="s">
        <v>48</v>
      </c>
      <c r="D1434" s="14">
        <v>2.4849999999999999</v>
      </c>
      <c r="E1434" s="14">
        <v>1.73</v>
      </c>
      <c r="F1434" s="21">
        <v>1.65</v>
      </c>
      <c r="G1434" s="24">
        <v>1.7250000000000001</v>
      </c>
      <c r="H1434" s="14">
        <v>1.73</v>
      </c>
      <c r="I1434" s="14">
        <v>1.87</v>
      </c>
      <c r="J1434" s="14">
        <v>1.98</v>
      </c>
      <c r="K1434" s="14">
        <v>1.6850000000000001</v>
      </c>
      <c r="L1434" s="14">
        <v>1.78</v>
      </c>
      <c r="M1434" s="14">
        <v>2.355</v>
      </c>
      <c r="N1434" s="21">
        <v>1.575</v>
      </c>
      <c r="O1434" s="14">
        <v>2.165</v>
      </c>
      <c r="P1434" s="14">
        <v>1.75</v>
      </c>
      <c r="Q1434" s="14">
        <v>1.81</v>
      </c>
      <c r="R1434" s="24">
        <v>1.73</v>
      </c>
      <c r="S1434" s="18">
        <v>1.89</v>
      </c>
      <c r="T1434" s="18">
        <v>1.825</v>
      </c>
      <c r="U1434" s="18">
        <v>1.72</v>
      </c>
      <c r="V1434" s="18">
        <v>1.7450000000000001</v>
      </c>
      <c r="W1434" s="18">
        <v>1.74</v>
      </c>
      <c r="X1434" s="14" t="s">
        <v>66</v>
      </c>
      <c r="CM1434" s="2"/>
    </row>
    <row r="1435" spans="1:91" x14ac:dyDescent="0.2">
      <c r="A1435" s="2">
        <v>36130</v>
      </c>
      <c r="B1435" s="5">
        <f t="shared" si="130"/>
        <v>12</v>
      </c>
      <c r="C1435" s="1" t="s">
        <v>49</v>
      </c>
      <c r="D1435" s="14">
        <v>2.3050000000000002</v>
      </c>
      <c r="E1435" s="14">
        <v>1.69</v>
      </c>
      <c r="F1435" s="21">
        <v>1.4950000000000001</v>
      </c>
      <c r="G1435" s="24">
        <v>1.6</v>
      </c>
      <c r="H1435" s="14">
        <v>1.595</v>
      </c>
      <c r="I1435" s="14">
        <v>1.645</v>
      </c>
      <c r="J1435" s="14">
        <v>1.865</v>
      </c>
      <c r="K1435" s="14">
        <v>1.6</v>
      </c>
      <c r="L1435" s="14">
        <v>1.65</v>
      </c>
      <c r="M1435" s="14">
        <v>2.21</v>
      </c>
      <c r="N1435" s="21">
        <v>1.5049999999999999</v>
      </c>
      <c r="O1435" s="14">
        <v>2.0449999999999999</v>
      </c>
      <c r="P1435" s="14">
        <v>1.65</v>
      </c>
      <c r="Q1435" s="14">
        <v>1.71</v>
      </c>
      <c r="R1435" s="24">
        <v>1.605</v>
      </c>
      <c r="S1435" s="18">
        <v>1.8149999999999999</v>
      </c>
      <c r="T1435" s="18">
        <v>1.625</v>
      </c>
      <c r="U1435" s="18">
        <v>1.61</v>
      </c>
      <c r="V1435" s="18">
        <v>1.58</v>
      </c>
      <c r="W1435" s="18">
        <v>1.61</v>
      </c>
      <c r="X1435" s="14" t="s">
        <v>66</v>
      </c>
      <c r="CM1435" s="2"/>
    </row>
    <row r="1436" spans="1:91" x14ac:dyDescent="0.2">
      <c r="A1436" s="2">
        <v>36131</v>
      </c>
      <c r="B1436" s="5">
        <f t="shared" si="130"/>
        <v>12</v>
      </c>
      <c r="C1436" s="1" t="s">
        <v>50</v>
      </c>
      <c r="D1436" s="14">
        <v>2.105</v>
      </c>
      <c r="E1436" s="14">
        <v>1.5049999999999999</v>
      </c>
      <c r="F1436" s="21">
        <v>1.2649999999999999</v>
      </c>
      <c r="G1436" s="24">
        <v>1.425</v>
      </c>
      <c r="H1436" s="14">
        <v>1.385</v>
      </c>
      <c r="I1436" s="14">
        <v>1.395</v>
      </c>
      <c r="J1436" s="14">
        <v>1.66</v>
      </c>
      <c r="K1436" s="14">
        <v>1.35</v>
      </c>
      <c r="L1436" s="14">
        <v>1.46</v>
      </c>
      <c r="M1436" s="14">
        <v>2.11</v>
      </c>
      <c r="N1436" s="21">
        <v>1.26</v>
      </c>
      <c r="O1436" s="14">
        <v>1.89</v>
      </c>
      <c r="P1436" s="14">
        <v>1.39</v>
      </c>
      <c r="Q1436" s="14">
        <v>1.5349999999999999</v>
      </c>
      <c r="R1436" s="24">
        <v>1.38</v>
      </c>
      <c r="S1436" s="18">
        <v>1.48</v>
      </c>
      <c r="T1436" s="18">
        <v>1.41</v>
      </c>
      <c r="U1436" s="18">
        <v>1.335</v>
      </c>
      <c r="V1436" s="18">
        <v>1.34</v>
      </c>
      <c r="W1436" s="18">
        <v>1.345</v>
      </c>
      <c r="X1436" s="14" t="s">
        <v>66</v>
      </c>
      <c r="CM1436" s="2"/>
    </row>
    <row r="1437" spans="1:91" x14ac:dyDescent="0.2">
      <c r="A1437" s="2">
        <v>36132</v>
      </c>
      <c r="B1437" s="5">
        <f t="shared" si="130"/>
        <v>12</v>
      </c>
      <c r="C1437" s="1" t="s">
        <v>51</v>
      </c>
      <c r="D1437" s="14">
        <v>2.08</v>
      </c>
      <c r="E1437" s="14">
        <v>1.63</v>
      </c>
      <c r="F1437" s="21">
        <v>1.26</v>
      </c>
      <c r="G1437" s="24">
        <v>1.41</v>
      </c>
      <c r="H1437" s="14">
        <v>1.405</v>
      </c>
      <c r="I1437" s="14">
        <v>1.375</v>
      </c>
      <c r="J1437" s="14">
        <v>1.71</v>
      </c>
      <c r="K1437" s="14">
        <v>1.4</v>
      </c>
      <c r="L1437" s="14">
        <v>1.54</v>
      </c>
      <c r="M1437" s="14">
        <v>2.1549999999999998</v>
      </c>
      <c r="N1437" s="21">
        <v>1.28</v>
      </c>
      <c r="O1437" s="14">
        <v>1.95</v>
      </c>
      <c r="P1437" s="14">
        <v>1.39</v>
      </c>
      <c r="Q1437" s="14">
        <v>1.55</v>
      </c>
      <c r="R1437" s="24">
        <v>1.4</v>
      </c>
      <c r="S1437" s="18">
        <v>1.47</v>
      </c>
      <c r="T1437" s="18">
        <v>1.375</v>
      </c>
      <c r="U1437" s="18">
        <v>1.35</v>
      </c>
      <c r="V1437" s="18">
        <v>1.355</v>
      </c>
      <c r="W1437" s="18">
        <v>1.355</v>
      </c>
      <c r="X1437" s="14" t="s">
        <v>66</v>
      </c>
      <c r="CM1437" s="2"/>
    </row>
    <row r="1438" spans="1:91" x14ac:dyDescent="0.2">
      <c r="A1438" s="2">
        <v>36133</v>
      </c>
      <c r="B1438" s="5">
        <f t="shared" si="130"/>
        <v>12</v>
      </c>
      <c r="C1438" s="1" t="s">
        <v>45</v>
      </c>
      <c r="D1438" s="14">
        <v>1.7050000000000001</v>
      </c>
      <c r="E1438" s="14">
        <v>1.635</v>
      </c>
      <c r="F1438" s="21">
        <v>1.155</v>
      </c>
      <c r="G1438" s="24">
        <v>1.24</v>
      </c>
      <c r="H1438" s="14">
        <v>1.21</v>
      </c>
      <c r="I1438" s="14">
        <v>1.1850000000000001</v>
      </c>
      <c r="J1438" s="14">
        <v>1.665</v>
      </c>
      <c r="K1438" s="14">
        <v>1.25</v>
      </c>
      <c r="L1438" s="14">
        <v>1.47</v>
      </c>
      <c r="M1438" s="14">
        <v>2.0550000000000002</v>
      </c>
      <c r="N1438" s="21">
        <v>1.1950000000000001</v>
      </c>
      <c r="O1438" s="14">
        <v>1.83</v>
      </c>
      <c r="P1438" s="14">
        <v>1.2050000000000001</v>
      </c>
      <c r="Q1438" s="14">
        <v>1.42</v>
      </c>
      <c r="R1438" s="24">
        <v>1.2649999999999999</v>
      </c>
      <c r="S1438" s="18">
        <v>1.29</v>
      </c>
      <c r="T1438" s="18">
        <v>1.175</v>
      </c>
      <c r="U1438" s="18">
        <v>1.18</v>
      </c>
      <c r="V1438" s="18">
        <v>1.2050000000000001</v>
      </c>
      <c r="W1438" s="18">
        <v>1.2</v>
      </c>
      <c r="X1438" s="14" t="s">
        <v>66</v>
      </c>
      <c r="CM1438" s="2"/>
    </row>
    <row r="1439" spans="1:91" x14ac:dyDescent="0.2">
      <c r="A1439" s="2">
        <v>36134</v>
      </c>
      <c r="B1439" s="5">
        <f t="shared" si="130"/>
        <v>12</v>
      </c>
      <c r="C1439" s="1" t="s">
        <v>46</v>
      </c>
      <c r="D1439" s="14">
        <v>1.1299999999999999</v>
      </c>
      <c r="E1439" s="14">
        <v>1.615</v>
      </c>
      <c r="F1439" s="21">
        <v>0.98499999999999999</v>
      </c>
      <c r="G1439" s="24">
        <v>1.075</v>
      </c>
      <c r="H1439" s="14">
        <v>1.05</v>
      </c>
      <c r="I1439" s="14">
        <v>1.01</v>
      </c>
      <c r="J1439" s="14">
        <v>1.68</v>
      </c>
      <c r="K1439" s="14">
        <v>1.05</v>
      </c>
      <c r="L1439" s="14">
        <v>1.595</v>
      </c>
      <c r="M1439" s="14">
        <v>2.105</v>
      </c>
      <c r="N1439" s="21">
        <v>1.0900000000000001</v>
      </c>
      <c r="O1439" s="14">
        <v>1.825</v>
      </c>
      <c r="P1439" s="14">
        <v>1.0249999999999999</v>
      </c>
      <c r="Q1439" s="14">
        <v>1.2150000000000001</v>
      </c>
      <c r="R1439" s="24">
        <v>1.105</v>
      </c>
      <c r="S1439" s="18">
        <v>1.1599999999999999</v>
      </c>
      <c r="T1439" s="18">
        <v>0.98499999999999999</v>
      </c>
      <c r="U1439" s="18">
        <v>1.0349999999999999</v>
      </c>
      <c r="V1439" s="18">
        <v>1.05</v>
      </c>
      <c r="W1439" s="18">
        <v>1.05</v>
      </c>
      <c r="X1439" s="14" t="s">
        <v>66</v>
      </c>
      <c r="CM1439" s="2"/>
    </row>
    <row r="1440" spans="1:91" x14ac:dyDescent="0.2">
      <c r="A1440" s="2">
        <v>36135</v>
      </c>
      <c r="B1440" s="5">
        <f t="shared" si="130"/>
        <v>12</v>
      </c>
      <c r="C1440" s="1" t="s">
        <v>47</v>
      </c>
      <c r="D1440" s="14">
        <v>1.1299999999999999</v>
      </c>
      <c r="E1440" s="14">
        <v>1.615</v>
      </c>
      <c r="F1440" s="21">
        <v>0.98499999999999999</v>
      </c>
      <c r="G1440" s="24">
        <v>1.075</v>
      </c>
      <c r="H1440" s="14">
        <v>1.05</v>
      </c>
      <c r="I1440" s="14">
        <v>1.01</v>
      </c>
      <c r="J1440" s="14">
        <v>1.68</v>
      </c>
      <c r="K1440" s="14">
        <v>1.05</v>
      </c>
      <c r="L1440" s="14">
        <v>1.595</v>
      </c>
      <c r="M1440" s="14">
        <v>2.105</v>
      </c>
      <c r="N1440" s="21">
        <v>1.0900000000000001</v>
      </c>
      <c r="O1440" s="14">
        <v>1.825</v>
      </c>
      <c r="P1440" s="14">
        <v>1.0249999999999999</v>
      </c>
      <c r="Q1440" s="14">
        <v>1.2150000000000001</v>
      </c>
      <c r="R1440" s="24">
        <v>1.105</v>
      </c>
      <c r="S1440" s="18">
        <v>1.1599999999999999</v>
      </c>
      <c r="T1440" s="18">
        <v>0.98499999999999999</v>
      </c>
      <c r="U1440" s="18">
        <v>1.0349999999999999</v>
      </c>
      <c r="V1440" s="18">
        <v>1.05</v>
      </c>
      <c r="W1440" s="18">
        <v>1.05</v>
      </c>
      <c r="X1440" s="14" t="s">
        <v>66</v>
      </c>
      <c r="CM1440" s="2"/>
    </row>
    <row r="1441" spans="1:91" x14ac:dyDescent="0.2">
      <c r="A1441" s="2">
        <v>36136</v>
      </c>
      <c r="B1441" s="5">
        <f t="shared" si="130"/>
        <v>12</v>
      </c>
      <c r="C1441" s="1" t="s">
        <v>48</v>
      </c>
      <c r="D1441" s="14">
        <v>1.1299999999999999</v>
      </c>
      <c r="E1441" s="14">
        <v>1.615</v>
      </c>
      <c r="F1441" s="21">
        <v>0.98499999999999999</v>
      </c>
      <c r="G1441" s="24">
        <v>1.075</v>
      </c>
      <c r="H1441" s="14">
        <v>1.05</v>
      </c>
      <c r="I1441" s="14">
        <v>1.01</v>
      </c>
      <c r="J1441" s="14">
        <v>1.68</v>
      </c>
      <c r="K1441" s="14">
        <v>1.05</v>
      </c>
      <c r="L1441" s="14">
        <v>1.595</v>
      </c>
      <c r="M1441" s="14">
        <v>2.105</v>
      </c>
      <c r="N1441" s="21">
        <v>1.0900000000000001</v>
      </c>
      <c r="O1441" s="14">
        <v>1.825</v>
      </c>
      <c r="P1441" s="14">
        <v>1.0249999999999999</v>
      </c>
      <c r="Q1441" s="14">
        <v>1.2150000000000001</v>
      </c>
      <c r="R1441" s="24">
        <v>1.105</v>
      </c>
      <c r="S1441" s="18">
        <v>1.1599999999999999</v>
      </c>
      <c r="T1441" s="18">
        <v>0.98499999999999999</v>
      </c>
      <c r="U1441" s="18">
        <v>1.0349999999999999</v>
      </c>
      <c r="V1441" s="18">
        <v>1.05</v>
      </c>
      <c r="W1441" s="18">
        <v>1.05</v>
      </c>
      <c r="X1441" s="14" t="s">
        <v>66</v>
      </c>
      <c r="CM1441" s="2"/>
    </row>
    <row r="1442" spans="1:91" x14ac:dyDescent="0.2">
      <c r="A1442" s="2">
        <v>36137</v>
      </c>
      <c r="B1442" s="5">
        <f t="shared" si="130"/>
        <v>12</v>
      </c>
      <c r="C1442" s="1" t="s">
        <v>49</v>
      </c>
      <c r="D1442" s="14">
        <v>2.11</v>
      </c>
      <c r="E1442" s="14">
        <v>1.8149999999999999</v>
      </c>
      <c r="F1442" s="21">
        <v>1.44</v>
      </c>
      <c r="G1442" s="24">
        <v>1.615</v>
      </c>
      <c r="H1442" s="14">
        <v>1.57</v>
      </c>
      <c r="I1442" s="14">
        <v>1.55</v>
      </c>
      <c r="J1442" s="14">
        <v>2.085</v>
      </c>
      <c r="K1442" s="14">
        <v>1.54</v>
      </c>
      <c r="L1442" s="14">
        <v>1.92</v>
      </c>
      <c r="M1442" s="14">
        <v>2.4900000000000002</v>
      </c>
      <c r="N1442" s="21">
        <v>1.5649999999999999</v>
      </c>
      <c r="O1442" s="14">
        <v>2.145</v>
      </c>
      <c r="P1442" s="14">
        <v>1.655</v>
      </c>
      <c r="Q1442" s="14">
        <v>1.65</v>
      </c>
      <c r="R1442" s="24">
        <v>1.575</v>
      </c>
      <c r="S1442" s="18">
        <v>1.63</v>
      </c>
      <c r="T1442" s="18">
        <v>1.56</v>
      </c>
      <c r="U1442" s="18">
        <v>1.625</v>
      </c>
      <c r="V1442" s="18">
        <v>1.68</v>
      </c>
      <c r="W1442" s="18">
        <v>1.645</v>
      </c>
      <c r="X1442" s="14" t="s">
        <v>66</v>
      </c>
      <c r="CM1442" s="2"/>
    </row>
    <row r="1443" spans="1:91" x14ac:dyDescent="0.2">
      <c r="A1443" s="2">
        <v>36138</v>
      </c>
      <c r="B1443" s="5">
        <f t="shared" si="130"/>
        <v>12</v>
      </c>
      <c r="C1443" s="1" t="s">
        <v>50</v>
      </c>
      <c r="D1443" s="14">
        <v>2.11</v>
      </c>
      <c r="E1443" s="14">
        <v>1.97</v>
      </c>
      <c r="F1443" s="21">
        <v>1.865</v>
      </c>
      <c r="G1443" s="24">
        <v>1.9750000000000001</v>
      </c>
      <c r="H1443" s="14">
        <v>1.94</v>
      </c>
      <c r="I1443" s="14">
        <v>1.7949999999999999</v>
      </c>
      <c r="J1443" s="14">
        <v>2.1749999999999998</v>
      </c>
      <c r="K1443" s="14">
        <v>1.925</v>
      </c>
      <c r="L1443" s="14">
        <v>1.9450000000000001</v>
      </c>
      <c r="M1443" s="14">
        <v>2.5499999999999998</v>
      </c>
      <c r="N1443" s="21">
        <v>1.83</v>
      </c>
      <c r="O1443" s="14">
        <v>2.2149999999999999</v>
      </c>
      <c r="P1443" s="14">
        <v>1.9750000000000001</v>
      </c>
      <c r="Q1443" s="14">
        <v>1.76</v>
      </c>
      <c r="R1443" s="24">
        <v>1.9650000000000001</v>
      </c>
      <c r="S1443" s="18">
        <v>1.96</v>
      </c>
      <c r="T1443" s="18">
        <v>1.875</v>
      </c>
      <c r="U1443" s="18">
        <v>1.855</v>
      </c>
      <c r="V1443" s="18">
        <v>1.89</v>
      </c>
      <c r="W1443" s="18">
        <v>1.875</v>
      </c>
      <c r="X1443" s="14" t="s">
        <v>66</v>
      </c>
      <c r="CM1443" s="2"/>
    </row>
    <row r="1444" spans="1:91" x14ac:dyDescent="0.2">
      <c r="A1444" s="2">
        <v>36139</v>
      </c>
      <c r="B1444" s="5">
        <f t="shared" si="130"/>
        <v>12</v>
      </c>
      <c r="C1444" s="1" t="s">
        <v>51</v>
      </c>
      <c r="D1444" s="14">
        <v>2.1850000000000001</v>
      </c>
      <c r="E1444" s="14">
        <v>1.9850000000000001</v>
      </c>
      <c r="F1444" s="21">
        <v>1.75</v>
      </c>
      <c r="G1444" s="24">
        <v>1.7849999999999999</v>
      </c>
      <c r="H1444" s="14">
        <v>1.7450000000000001</v>
      </c>
      <c r="I1444" s="14">
        <v>1.64</v>
      </c>
      <c r="J1444" s="14">
        <v>2.0499999999999998</v>
      </c>
      <c r="K1444" s="14">
        <v>1.7649999999999999</v>
      </c>
      <c r="L1444" s="14">
        <v>1.94</v>
      </c>
      <c r="M1444" s="14">
        <v>2.35</v>
      </c>
      <c r="N1444" s="21">
        <v>1.7549999999999999</v>
      </c>
      <c r="O1444" s="14">
        <v>2.0750000000000002</v>
      </c>
      <c r="P1444" s="14">
        <v>1.75</v>
      </c>
      <c r="Q1444" s="14">
        <v>1.76</v>
      </c>
      <c r="R1444" s="24">
        <v>1.79</v>
      </c>
      <c r="S1444" s="18">
        <v>1.74</v>
      </c>
      <c r="T1444" s="18">
        <v>1.71</v>
      </c>
      <c r="U1444" s="18">
        <v>1.665</v>
      </c>
      <c r="V1444" s="18">
        <v>1.7</v>
      </c>
      <c r="W1444" s="18">
        <v>1.6850000000000001</v>
      </c>
      <c r="X1444" s="14" t="s">
        <v>66</v>
      </c>
      <c r="CM1444" s="2"/>
    </row>
    <row r="1445" spans="1:91" x14ac:dyDescent="0.2">
      <c r="A1445" s="2">
        <v>36140</v>
      </c>
      <c r="B1445" s="5">
        <f t="shared" si="130"/>
        <v>12</v>
      </c>
      <c r="C1445" s="1" t="s">
        <v>45</v>
      </c>
      <c r="D1445" s="14">
        <v>2.0299999999999998</v>
      </c>
      <c r="E1445" s="14">
        <v>1.9650000000000001</v>
      </c>
      <c r="F1445" s="21">
        <v>1.605</v>
      </c>
      <c r="G1445" s="24">
        <v>1.63</v>
      </c>
      <c r="H1445" s="14">
        <v>1.615</v>
      </c>
      <c r="I1445" s="14">
        <v>1.575</v>
      </c>
      <c r="J1445" s="14">
        <v>1.915</v>
      </c>
      <c r="K1445" s="14">
        <v>1.64</v>
      </c>
      <c r="L1445" s="14">
        <v>1.8</v>
      </c>
      <c r="M1445" s="14">
        <v>2.2200000000000002</v>
      </c>
      <c r="N1445" s="21">
        <v>1.595</v>
      </c>
      <c r="O1445" s="14">
        <v>1.9850000000000001</v>
      </c>
      <c r="P1445" s="14">
        <v>1.635</v>
      </c>
      <c r="Q1445" s="14">
        <v>1.675</v>
      </c>
      <c r="R1445" s="24">
        <v>1.7</v>
      </c>
      <c r="S1445" s="18">
        <v>1.66</v>
      </c>
      <c r="T1445" s="18">
        <v>1.6</v>
      </c>
      <c r="U1445" s="18">
        <v>1.57</v>
      </c>
      <c r="V1445" s="18">
        <v>1.56</v>
      </c>
      <c r="W1445" s="18">
        <v>1.57</v>
      </c>
      <c r="X1445" s="14" t="s">
        <v>66</v>
      </c>
      <c r="CM1445" s="2"/>
    </row>
    <row r="1446" spans="1:91" x14ac:dyDescent="0.2">
      <c r="A1446" s="2">
        <v>36141</v>
      </c>
      <c r="B1446" s="5">
        <f t="shared" si="130"/>
        <v>12</v>
      </c>
      <c r="C1446" s="1" t="s">
        <v>46</v>
      </c>
      <c r="D1446" s="14">
        <v>1.96</v>
      </c>
      <c r="E1446" s="14">
        <v>1.925</v>
      </c>
      <c r="F1446" s="21">
        <v>1.4550000000000001</v>
      </c>
      <c r="G1446" s="24">
        <v>1.52</v>
      </c>
      <c r="H1446" s="14">
        <v>1.5149999999999999</v>
      </c>
      <c r="I1446" s="14">
        <v>1.53</v>
      </c>
      <c r="J1446" s="14">
        <v>1.88</v>
      </c>
      <c r="K1446" s="14">
        <v>1.4550000000000001</v>
      </c>
      <c r="L1446" s="14">
        <v>1.7450000000000001</v>
      </c>
      <c r="M1446" s="14">
        <v>2.1949999999999998</v>
      </c>
      <c r="N1446" s="21">
        <v>1.46</v>
      </c>
      <c r="O1446" s="14">
        <v>1.97</v>
      </c>
      <c r="P1446" s="14">
        <v>1.5349999999999999</v>
      </c>
      <c r="Q1446" s="14">
        <v>1.595</v>
      </c>
      <c r="R1446" s="24">
        <v>1.5449999999999999</v>
      </c>
      <c r="S1446" s="18">
        <v>1.605</v>
      </c>
      <c r="T1446" s="18">
        <v>1.5249999999999999</v>
      </c>
      <c r="U1446" s="18">
        <v>1.5349999999999999</v>
      </c>
      <c r="V1446" s="18">
        <v>1.4950000000000001</v>
      </c>
      <c r="W1446" s="18">
        <v>1.5249999999999999</v>
      </c>
      <c r="X1446" s="14" t="s">
        <v>66</v>
      </c>
      <c r="CM1446" s="2"/>
    </row>
    <row r="1447" spans="1:91" x14ac:dyDescent="0.2">
      <c r="A1447" s="2">
        <v>36142</v>
      </c>
      <c r="B1447" s="5">
        <f t="shared" si="130"/>
        <v>12</v>
      </c>
      <c r="C1447" s="1" t="s">
        <v>47</v>
      </c>
      <c r="D1447" s="14">
        <v>1.96</v>
      </c>
      <c r="E1447" s="14">
        <v>1.925</v>
      </c>
      <c r="F1447" s="21">
        <v>1.4550000000000001</v>
      </c>
      <c r="G1447" s="24">
        <v>1.52</v>
      </c>
      <c r="H1447" s="14">
        <v>1.5149999999999999</v>
      </c>
      <c r="I1447" s="14">
        <v>1.53</v>
      </c>
      <c r="J1447" s="14">
        <v>1.88</v>
      </c>
      <c r="K1447" s="14">
        <v>1.4550000000000001</v>
      </c>
      <c r="L1447" s="14">
        <v>1.7450000000000001</v>
      </c>
      <c r="M1447" s="14">
        <v>2.1949999999999998</v>
      </c>
      <c r="N1447" s="21">
        <v>1.46</v>
      </c>
      <c r="O1447" s="14">
        <v>1.97</v>
      </c>
      <c r="P1447" s="14">
        <v>1.5349999999999999</v>
      </c>
      <c r="Q1447" s="14">
        <v>1.595</v>
      </c>
      <c r="R1447" s="24">
        <v>1.5449999999999999</v>
      </c>
      <c r="S1447" s="18">
        <v>1.605</v>
      </c>
      <c r="T1447" s="18">
        <v>1.5249999999999999</v>
      </c>
      <c r="U1447" s="18">
        <v>1.5349999999999999</v>
      </c>
      <c r="V1447" s="18">
        <v>1.4950000000000001</v>
      </c>
      <c r="W1447" s="18">
        <v>1.5249999999999999</v>
      </c>
      <c r="X1447" s="14" t="s">
        <v>66</v>
      </c>
      <c r="CM1447" s="2"/>
    </row>
    <row r="1448" spans="1:91" x14ac:dyDescent="0.2">
      <c r="A1448" s="2">
        <v>36143</v>
      </c>
      <c r="B1448" s="5">
        <f t="shared" si="130"/>
        <v>12</v>
      </c>
      <c r="C1448" s="1" t="s">
        <v>48</v>
      </c>
      <c r="D1448" s="14">
        <v>1.96</v>
      </c>
      <c r="E1448" s="14">
        <v>1.925</v>
      </c>
      <c r="F1448" s="21">
        <v>1.4550000000000001</v>
      </c>
      <c r="G1448" s="24">
        <v>1.52</v>
      </c>
      <c r="H1448" s="14">
        <v>1.5149999999999999</v>
      </c>
      <c r="I1448" s="14">
        <v>1.53</v>
      </c>
      <c r="J1448" s="14">
        <v>1.88</v>
      </c>
      <c r="K1448" s="14">
        <v>1.4550000000000001</v>
      </c>
      <c r="L1448" s="14">
        <v>1.7450000000000001</v>
      </c>
      <c r="M1448" s="14">
        <v>2.1949999999999998</v>
      </c>
      <c r="N1448" s="21">
        <v>1.46</v>
      </c>
      <c r="O1448" s="14">
        <v>1.97</v>
      </c>
      <c r="P1448" s="14">
        <v>1.5349999999999999</v>
      </c>
      <c r="Q1448" s="14">
        <v>1.595</v>
      </c>
      <c r="R1448" s="24">
        <v>1.5449999999999999</v>
      </c>
      <c r="S1448" s="18">
        <v>1.605</v>
      </c>
      <c r="T1448" s="18">
        <v>1.5249999999999999</v>
      </c>
      <c r="U1448" s="18">
        <v>1.5349999999999999</v>
      </c>
      <c r="V1448" s="18">
        <v>1.4950000000000001</v>
      </c>
      <c r="W1448" s="18">
        <v>1.5249999999999999</v>
      </c>
      <c r="X1448" s="14" t="s">
        <v>66</v>
      </c>
      <c r="CM1448" s="2"/>
    </row>
    <row r="1449" spans="1:91" x14ac:dyDescent="0.2">
      <c r="A1449" s="2">
        <v>36144</v>
      </c>
      <c r="B1449" s="5">
        <f t="shared" si="130"/>
        <v>12</v>
      </c>
      <c r="C1449" s="1" t="s">
        <v>49</v>
      </c>
      <c r="D1449" s="14">
        <v>2.2850000000000001</v>
      </c>
      <c r="E1449" s="14">
        <v>2.1549999999999998</v>
      </c>
      <c r="F1449" s="21">
        <v>1.76</v>
      </c>
      <c r="G1449" s="24">
        <v>1.8149999999999999</v>
      </c>
      <c r="H1449" s="14">
        <v>1.81</v>
      </c>
      <c r="I1449" s="14">
        <v>1.81</v>
      </c>
      <c r="J1449" s="14">
        <v>2.06</v>
      </c>
      <c r="K1449" s="14">
        <v>1.835</v>
      </c>
      <c r="L1449" s="14">
        <v>1.9850000000000001</v>
      </c>
      <c r="M1449" s="14">
        <v>2.35</v>
      </c>
      <c r="N1449" s="21">
        <v>1.7350000000000001</v>
      </c>
      <c r="O1449" s="14">
        <v>2.145</v>
      </c>
      <c r="P1449" s="14">
        <v>1.825</v>
      </c>
      <c r="Q1449" s="14">
        <v>1.83</v>
      </c>
      <c r="R1449" s="24">
        <v>1.905</v>
      </c>
      <c r="S1449" s="18">
        <v>1.905</v>
      </c>
      <c r="T1449" s="18">
        <v>1.825</v>
      </c>
      <c r="U1449" s="18">
        <v>1.79</v>
      </c>
      <c r="V1449" s="18">
        <v>1.8149999999999999</v>
      </c>
      <c r="W1449" s="18">
        <v>1.8149999999999999</v>
      </c>
      <c r="X1449" s="14" t="s">
        <v>66</v>
      </c>
      <c r="CM1449" s="2"/>
    </row>
    <row r="1450" spans="1:91" x14ac:dyDescent="0.2">
      <c r="A1450" s="2">
        <v>36145</v>
      </c>
      <c r="B1450" s="5">
        <f t="shared" si="130"/>
        <v>12</v>
      </c>
      <c r="C1450" s="1" t="s">
        <v>50</v>
      </c>
      <c r="D1450" s="14">
        <v>2.36</v>
      </c>
      <c r="E1450" s="14">
        <v>2.96</v>
      </c>
      <c r="F1450" s="21">
        <v>1.74</v>
      </c>
      <c r="G1450" s="24">
        <v>1.79</v>
      </c>
      <c r="H1450" s="14">
        <v>1.7849999999999999</v>
      </c>
      <c r="I1450" s="14">
        <v>1.855</v>
      </c>
      <c r="J1450" s="14">
        <v>2.0150000000000001</v>
      </c>
      <c r="K1450" s="14">
        <v>1.7949999999999999</v>
      </c>
      <c r="L1450" s="14">
        <v>1.865</v>
      </c>
      <c r="M1450" s="14">
        <v>2.2549999999999999</v>
      </c>
      <c r="N1450" s="21">
        <v>1.75</v>
      </c>
      <c r="O1450" s="14">
        <v>2.085</v>
      </c>
      <c r="P1450" s="14">
        <v>1.81</v>
      </c>
      <c r="Q1450" s="14">
        <v>1.85</v>
      </c>
      <c r="R1450" s="24">
        <v>1.8149999999999999</v>
      </c>
      <c r="S1450" s="18">
        <v>1.9350000000000001</v>
      </c>
      <c r="T1450" s="18">
        <v>1.835</v>
      </c>
      <c r="U1450" s="18">
        <v>1.8</v>
      </c>
      <c r="V1450" s="18">
        <v>1.86</v>
      </c>
      <c r="W1450" s="18">
        <v>1.835</v>
      </c>
      <c r="X1450" s="14" t="s">
        <v>66</v>
      </c>
      <c r="CM1450" s="2"/>
    </row>
    <row r="1451" spans="1:91" x14ac:dyDescent="0.2">
      <c r="A1451" s="2">
        <v>36146</v>
      </c>
      <c r="B1451" s="5">
        <f t="shared" si="130"/>
        <v>12</v>
      </c>
      <c r="C1451" s="1" t="s">
        <v>51</v>
      </c>
      <c r="D1451" s="14">
        <v>2.5299999999999998</v>
      </c>
      <c r="E1451" s="14">
        <v>2.39</v>
      </c>
      <c r="F1451" s="21">
        <v>1.8</v>
      </c>
      <c r="G1451" s="24">
        <v>1.88</v>
      </c>
      <c r="H1451" s="14">
        <v>1.88</v>
      </c>
      <c r="I1451" s="14">
        <v>1.9650000000000001</v>
      </c>
      <c r="J1451" s="14">
        <v>2.0099999999999998</v>
      </c>
      <c r="K1451" s="14">
        <v>1.85</v>
      </c>
      <c r="L1451" s="14">
        <v>1.9750000000000001</v>
      </c>
      <c r="M1451" s="14">
        <v>2.3199999999999998</v>
      </c>
      <c r="N1451" s="21">
        <v>1.7549999999999999</v>
      </c>
      <c r="O1451" s="14">
        <v>2.16</v>
      </c>
      <c r="P1451" s="14">
        <v>1.905</v>
      </c>
      <c r="Q1451" s="14">
        <v>1.895</v>
      </c>
      <c r="R1451" s="24">
        <v>1.875</v>
      </c>
      <c r="S1451" s="18">
        <v>2.02</v>
      </c>
      <c r="T1451" s="18">
        <v>1.925</v>
      </c>
      <c r="U1451" s="18">
        <v>1.905</v>
      </c>
      <c r="V1451" s="18">
        <v>1.93</v>
      </c>
      <c r="W1451" s="18">
        <v>1.925</v>
      </c>
      <c r="X1451" s="14" t="s">
        <v>66</v>
      </c>
      <c r="CM1451" s="2"/>
    </row>
    <row r="1452" spans="1:91" x14ac:dyDescent="0.2">
      <c r="A1452" s="2">
        <v>36147</v>
      </c>
      <c r="B1452" s="5">
        <f t="shared" si="130"/>
        <v>12</v>
      </c>
      <c r="C1452" s="1" t="s">
        <v>45</v>
      </c>
      <c r="D1452" s="14">
        <v>2.41</v>
      </c>
      <c r="E1452" s="14">
        <v>2.7050000000000001</v>
      </c>
      <c r="F1452" s="21">
        <v>1.875</v>
      </c>
      <c r="G1452" s="24">
        <v>1.85</v>
      </c>
      <c r="H1452" s="14">
        <v>1.845</v>
      </c>
      <c r="I1452" s="14">
        <v>1.99</v>
      </c>
      <c r="J1452" s="14">
        <v>2.105</v>
      </c>
      <c r="K1452" s="14">
        <v>1.885</v>
      </c>
      <c r="L1452" s="14">
        <v>2.04</v>
      </c>
      <c r="M1452" s="14">
        <v>2.3650000000000002</v>
      </c>
      <c r="N1452" s="21">
        <v>1.7749999999999999</v>
      </c>
      <c r="O1452" s="14">
        <v>2.1749999999999998</v>
      </c>
      <c r="P1452" s="14">
        <v>1.905</v>
      </c>
      <c r="Q1452" s="14">
        <v>1.95</v>
      </c>
      <c r="R1452" s="24">
        <v>1.915</v>
      </c>
      <c r="S1452" s="18">
        <v>2.0350000000000001</v>
      </c>
      <c r="T1452" s="18">
        <v>1.93</v>
      </c>
      <c r="U1452" s="18">
        <v>1.91</v>
      </c>
      <c r="V1452" s="18">
        <v>1.9450000000000001</v>
      </c>
      <c r="W1452" s="18">
        <v>1.9350000000000001</v>
      </c>
      <c r="X1452" s="14" t="s">
        <v>66</v>
      </c>
      <c r="CM1452" s="2"/>
    </row>
    <row r="1453" spans="1:91" x14ac:dyDescent="0.2">
      <c r="A1453" s="2">
        <v>36148</v>
      </c>
      <c r="B1453" s="5">
        <f t="shared" si="130"/>
        <v>12</v>
      </c>
      <c r="C1453" s="1" t="s">
        <v>46</v>
      </c>
      <c r="D1453" s="14">
        <v>2.73</v>
      </c>
      <c r="E1453" s="14">
        <v>11.664999999999999</v>
      </c>
      <c r="F1453" s="21">
        <v>2.0150000000000001</v>
      </c>
      <c r="G1453" s="24">
        <v>1.97</v>
      </c>
      <c r="H1453" s="14">
        <v>1.9750000000000001</v>
      </c>
      <c r="I1453" s="14">
        <v>2.0099999999999998</v>
      </c>
      <c r="J1453" s="14">
        <v>2.57</v>
      </c>
      <c r="K1453" s="14">
        <v>2.0249999999999999</v>
      </c>
      <c r="L1453" s="14">
        <v>2.835</v>
      </c>
      <c r="M1453" s="14">
        <v>2.6850000000000001</v>
      </c>
      <c r="N1453" s="21">
        <v>2.0649999999999999</v>
      </c>
      <c r="O1453" s="14">
        <v>2.29</v>
      </c>
      <c r="P1453" s="14">
        <v>1.9650000000000001</v>
      </c>
      <c r="Q1453" s="14">
        <v>2.16</v>
      </c>
      <c r="R1453" s="24">
        <v>2.085</v>
      </c>
      <c r="S1453" s="18">
        <v>2.0950000000000002</v>
      </c>
      <c r="T1453" s="18">
        <v>1.95</v>
      </c>
      <c r="U1453" s="18">
        <v>1.98</v>
      </c>
      <c r="V1453" s="18">
        <v>2.0550000000000002</v>
      </c>
      <c r="W1453" s="18">
        <v>2</v>
      </c>
      <c r="X1453" s="14" t="s">
        <v>66</v>
      </c>
      <c r="CM1453" s="2"/>
    </row>
    <row r="1454" spans="1:91" x14ac:dyDescent="0.2">
      <c r="A1454" s="2">
        <v>36149</v>
      </c>
      <c r="B1454" s="5">
        <f t="shared" si="130"/>
        <v>12</v>
      </c>
      <c r="C1454" s="1" t="s">
        <v>47</v>
      </c>
      <c r="D1454" s="14">
        <v>2.73</v>
      </c>
      <c r="E1454" s="14">
        <v>11.664999999999999</v>
      </c>
      <c r="F1454" s="21">
        <v>2.0150000000000001</v>
      </c>
      <c r="G1454" s="24">
        <v>1.97</v>
      </c>
      <c r="H1454" s="14">
        <v>1.9750000000000001</v>
      </c>
      <c r="I1454" s="14">
        <v>2.0099999999999998</v>
      </c>
      <c r="J1454" s="14">
        <v>2.57</v>
      </c>
      <c r="K1454" s="14">
        <v>2.0249999999999999</v>
      </c>
      <c r="L1454" s="14">
        <v>2.835</v>
      </c>
      <c r="M1454" s="14">
        <v>2.6850000000000001</v>
      </c>
      <c r="N1454" s="21">
        <v>2.0649999999999999</v>
      </c>
      <c r="O1454" s="14">
        <v>2.29</v>
      </c>
      <c r="P1454" s="14">
        <v>1.9650000000000001</v>
      </c>
      <c r="Q1454" s="14">
        <v>2.16</v>
      </c>
      <c r="R1454" s="24">
        <v>2.085</v>
      </c>
      <c r="S1454" s="18">
        <v>2.0950000000000002</v>
      </c>
      <c r="T1454" s="18">
        <v>1.95</v>
      </c>
      <c r="U1454" s="18">
        <v>1.98</v>
      </c>
      <c r="V1454" s="18">
        <v>2.0550000000000002</v>
      </c>
      <c r="W1454" s="18">
        <v>2</v>
      </c>
      <c r="X1454" s="14" t="s">
        <v>66</v>
      </c>
      <c r="CM1454" s="2"/>
    </row>
    <row r="1455" spans="1:91" x14ac:dyDescent="0.2">
      <c r="A1455" s="2">
        <v>36150</v>
      </c>
      <c r="B1455" s="5">
        <f t="shared" si="130"/>
        <v>12</v>
      </c>
      <c r="C1455" s="1" t="s">
        <v>48</v>
      </c>
      <c r="D1455" s="14">
        <v>2.73</v>
      </c>
      <c r="E1455" s="14">
        <v>11.664999999999999</v>
      </c>
      <c r="F1455" s="21">
        <v>2.0150000000000001</v>
      </c>
      <c r="G1455" s="24">
        <v>1.97</v>
      </c>
      <c r="H1455" s="14">
        <v>1.9750000000000001</v>
      </c>
      <c r="I1455" s="14">
        <v>2.0099999999999998</v>
      </c>
      <c r="J1455" s="14">
        <v>2.57</v>
      </c>
      <c r="K1455" s="14">
        <v>2.0249999999999999</v>
      </c>
      <c r="L1455" s="14">
        <v>2.835</v>
      </c>
      <c r="M1455" s="14">
        <v>2.6850000000000001</v>
      </c>
      <c r="N1455" s="21">
        <v>2.0649999999999999</v>
      </c>
      <c r="O1455" s="14">
        <v>2.29</v>
      </c>
      <c r="P1455" s="14">
        <v>1.9650000000000001</v>
      </c>
      <c r="Q1455" s="14">
        <v>2.16</v>
      </c>
      <c r="R1455" s="24">
        <v>2.085</v>
      </c>
      <c r="S1455" s="18">
        <v>2.0950000000000002</v>
      </c>
      <c r="T1455" s="18">
        <v>1.95</v>
      </c>
      <c r="U1455" s="18">
        <v>1.98</v>
      </c>
      <c r="V1455" s="18">
        <v>2.0550000000000002</v>
      </c>
      <c r="W1455" s="18">
        <v>2</v>
      </c>
      <c r="X1455" s="14" t="s">
        <v>66</v>
      </c>
      <c r="CM1455" s="2"/>
    </row>
    <row r="1456" spans="1:91" x14ac:dyDescent="0.2">
      <c r="A1456" s="2">
        <v>36151</v>
      </c>
      <c r="B1456" s="5">
        <f t="shared" si="130"/>
        <v>12</v>
      </c>
      <c r="C1456" s="1" t="s">
        <v>49</v>
      </c>
      <c r="D1456" s="14">
        <v>2.6</v>
      </c>
      <c r="E1456" s="14">
        <v>6.7350000000000003</v>
      </c>
      <c r="F1456" s="21">
        <v>2.2650000000000001</v>
      </c>
      <c r="G1456" s="24">
        <v>2.1749999999999998</v>
      </c>
      <c r="H1456" s="14">
        <v>2.1549999999999998</v>
      </c>
      <c r="I1456" s="14">
        <v>2.0449999999999999</v>
      </c>
      <c r="J1456" s="14">
        <v>4.7699999999999996</v>
      </c>
      <c r="K1456" s="14">
        <v>2.2850000000000001</v>
      </c>
      <c r="L1456" s="14">
        <v>3.91</v>
      </c>
      <c r="M1456" s="14">
        <v>6.415</v>
      </c>
      <c r="N1456" s="21">
        <v>2.13</v>
      </c>
      <c r="O1456" s="14">
        <v>2.62</v>
      </c>
      <c r="P1456" s="14">
        <v>2.1549999999999998</v>
      </c>
      <c r="Q1456" s="14">
        <v>2.64</v>
      </c>
      <c r="R1456" s="24">
        <v>2.44</v>
      </c>
      <c r="S1456" s="18">
        <v>2.17</v>
      </c>
      <c r="T1456" s="18">
        <v>2.0499999999999998</v>
      </c>
      <c r="U1456" s="18">
        <v>2.0649999999999999</v>
      </c>
      <c r="V1456" s="18">
        <v>2.17</v>
      </c>
      <c r="W1456" s="18">
        <v>2.105</v>
      </c>
      <c r="X1456" s="14" t="s">
        <v>66</v>
      </c>
      <c r="CM1456" s="2"/>
    </row>
    <row r="1457" spans="1:100" x14ac:dyDescent="0.2">
      <c r="A1457" s="2">
        <v>36152</v>
      </c>
      <c r="B1457" s="5">
        <f t="shared" si="130"/>
        <v>12</v>
      </c>
      <c r="C1457" s="1" t="s">
        <v>50</v>
      </c>
      <c r="D1457" s="14">
        <v>2.66</v>
      </c>
      <c r="E1457" s="14">
        <v>5.83</v>
      </c>
      <c r="F1457" s="21">
        <v>2.1749999999999998</v>
      </c>
      <c r="G1457" s="24">
        <v>2.125</v>
      </c>
      <c r="H1457" s="14">
        <v>2.15</v>
      </c>
      <c r="I1457" s="14">
        <v>1.9450000000000001</v>
      </c>
      <c r="J1457" s="14">
        <v>4.26</v>
      </c>
      <c r="K1457" s="14">
        <v>2.3149999999999999</v>
      </c>
      <c r="L1457" s="14">
        <v>4.085</v>
      </c>
      <c r="M1457" s="14">
        <v>4.79</v>
      </c>
      <c r="N1457" s="21">
        <v>2.2349999999999999</v>
      </c>
      <c r="O1457" s="14">
        <v>2.4849999999999999</v>
      </c>
      <c r="P1457" s="14">
        <v>2.1749999999999998</v>
      </c>
      <c r="Q1457" s="14">
        <v>2.64</v>
      </c>
      <c r="R1457" s="24">
        <v>2.375</v>
      </c>
      <c r="S1457" s="18">
        <v>2.06</v>
      </c>
      <c r="T1457" s="18">
        <v>2.0099999999999998</v>
      </c>
      <c r="U1457" s="18">
        <v>2.0099999999999998</v>
      </c>
      <c r="V1457" s="18">
        <v>2.125</v>
      </c>
      <c r="W1457" s="18">
        <v>2.0550000000000002</v>
      </c>
      <c r="X1457" s="14" t="s">
        <v>66</v>
      </c>
      <c r="CM1457" s="2"/>
    </row>
    <row r="1458" spans="1:100" x14ac:dyDescent="0.2">
      <c r="A1458" s="2">
        <v>36153</v>
      </c>
      <c r="B1458" s="5">
        <f t="shared" si="130"/>
        <v>12</v>
      </c>
      <c r="C1458" s="1" t="s">
        <v>51</v>
      </c>
      <c r="D1458" s="14">
        <v>2.5049999999999999</v>
      </c>
      <c r="E1458" s="14" t="s">
        <v>66</v>
      </c>
      <c r="F1458" s="21" t="s">
        <v>66</v>
      </c>
      <c r="G1458" s="24" t="s">
        <v>10</v>
      </c>
      <c r="H1458" s="14" t="s">
        <v>66</v>
      </c>
      <c r="I1458" s="14" t="s">
        <v>66</v>
      </c>
      <c r="J1458" s="14" t="s">
        <v>66</v>
      </c>
      <c r="K1458" s="14" t="s">
        <v>66</v>
      </c>
      <c r="L1458" s="14" t="s">
        <v>66</v>
      </c>
      <c r="M1458" s="14" t="s">
        <v>66</v>
      </c>
      <c r="N1458" s="21" t="s">
        <v>66</v>
      </c>
      <c r="O1458" s="14">
        <v>2.3250000000000002</v>
      </c>
      <c r="P1458" s="14" t="s">
        <v>66</v>
      </c>
      <c r="Q1458" s="14" t="s">
        <v>66</v>
      </c>
      <c r="R1458" s="24" t="s">
        <v>66</v>
      </c>
      <c r="S1458" s="18">
        <v>1.95</v>
      </c>
      <c r="T1458" s="18" t="s">
        <v>66</v>
      </c>
      <c r="U1458" s="18" t="s">
        <v>66</v>
      </c>
      <c r="V1458" s="18" t="s">
        <v>66</v>
      </c>
      <c r="W1458" s="18" t="s">
        <v>66</v>
      </c>
      <c r="X1458" s="14" t="s">
        <v>66</v>
      </c>
      <c r="CM1458" s="2"/>
    </row>
    <row r="1459" spans="1:100" x14ac:dyDescent="0.2">
      <c r="A1459" s="2">
        <v>36154</v>
      </c>
      <c r="B1459" s="5">
        <f t="shared" si="130"/>
        <v>12</v>
      </c>
      <c r="C1459" s="1" t="s">
        <v>45</v>
      </c>
      <c r="D1459" s="14">
        <v>2.5049999999999999</v>
      </c>
      <c r="E1459" s="14" t="s">
        <v>66</v>
      </c>
      <c r="F1459" s="21" t="s">
        <v>66</v>
      </c>
      <c r="G1459" s="24" t="s">
        <v>10</v>
      </c>
      <c r="H1459" s="14" t="s">
        <v>66</v>
      </c>
      <c r="I1459" s="14" t="s">
        <v>66</v>
      </c>
      <c r="J1459" s="14" t="s">
        <v>66</v>
      </c>
      <c r="K1459" s="14" t="s">
        <v>66</v>
      </c>
      <c r="L1459" s="14" t="s">
        <v>66</v>
      </c>
      <c r="M1459" s="14" t="s">
        <v>66</v>
      </c>
      <c r="N1459" s="21" t="s">
        <v>66</v>
      </c>
      <c r="O1459" s="14">
        <v>2.3250000000000002</v>
      </c>
      <c r="P1459" s="14" t="s">
        <v>66</v>
      </c>
      <c r="Q1459" s="14" t="s">
        <v>66</v>
      </c>
      <c r="R1459" s="24" t="s">
        <v>66</v>
      </c>
      <c r="S1459" s="18">
        <v>1.95</v>
      </c>
      <c r="T1459" s="18" t="s">
        <v>66</v>
      </c>
      <c r="U1459" s="18" t="s">
        <v>66</v>
      </c>
      <c r="V1459" s="18" t="s">
        <v>66</v>
      </c>
      <c r="W1459" s="18" t="s">
        <v>66</v>
      </c>
      <c r="X1459" s="14" t="s">
        <v>66</v>
      </c>
      <c r="CM1459" s="2"/>
    </row>
    <row r="1460" spans="1:100" x14ac:dyDescent="0.2">
      <c r="A1460" s="2">
        <v>36155</v>
      </c>
      <c r="B1460" s="5">
        <f t="shared" si="130"/>
        <v>12</v>
      </c>
      <c r="C1460" s="1" t="s">
        <v>46</v>
      </c>
      <c r="D1460" s="14">
        <v>2.5049999999999999</v>
      </c>
      <c r="E1460" s="14">
        <v>2.7450000000000001</v>
      </c>
      <c r="F1460" s="21">
        <v>2.09</v>
      </c>
      <c r="G1460" s="24">
        <v>2.0499999999999998</v>
      </c>
      <c r="H1460" s="14">
        <v>2.0049999999999999</v>
      </c>
      <c r="I1460" s="14">
        <v>1.865</v>
      </c>
      <c r="J1460" s="14">
        <v>2.6949999999999998</v>
      </c>
      <c r="K1460" s="14">
        <v>2.1349999999999998</v>
      </c>
      <c r="L1460" s="14">
        <v>2.5350000000000001</v>
      </c>
      <c r="M1460" s="14">
        <v>2.4900000000000002</v>
      </c>
      <c r="N1460" s="21">
        <v>2.0699999999999998</v>
      </c>
      <c r="O1460" s="14">
        <v>2.3250000000000002</v>
      </c>
      <c r="P1460" s="14">
        <v>1.99</v>
      </c>
      <c r="Q1460" s="14">
        <v>2.1349999999999998</v>
      </c>
      <c r="R1460" s="24">
        <v>2.21</v>
      </c>
      <c r="S1460" s="18">
        <v>1.95</v>
      </c>
      <c r="T1460" s="18">
        <v>1.885</v>
      </c>
      <c r="U1460" s="18">
        <v>1.91</v>
      </c>
      <c r="V1460" s="18">
        <v>2.0099999999999998</v>
      </c>
      <c r="W1460" s="18">
        <v>1.9750000000000001</v>
      </c>
      <c r="X1460" s="14" t="s">
        <v>66</v>
      </c>
      <c r="CM1460" s="2"/>
    </row>
    <row r="1461" spans="1:100" x14ac:dyDescent="0.2">
      <c r="A1461" s="2">
        <v>36156</v>
      </c>
      <c r="B1461" s="5">
        <f t="shared" si="130"/>
        <v>12</v>
      </c>
      <c r="C1461" s="1" t="s">
        <v>47</v>
      </c>
      <c r="D1461" s="14">
        <v>2.5049999999999999</v>
      </c>
      <c r="E1461" s="14">
        <v>2.7450000000000001</v>
      </c>
      <c r="F1461" s="21">
        <v>2.09</v>
      </c>
      <c r="G1461" s="24">
        <v>2.0499999999999998</v>
      </c>
      <c r="H1461" s="14">
        <v>2.0049999999999999</v>
      </c>
      <c r="I1461" s="14">
        <v>1.865</v>
      </c>
      <c r="J1461" s="14">
        <v>2.6949999999999998</v>
      </c>
      <c r="K1461" s="14">
        <v>2.1349999999999998</v>
      </c>
      <c r="L1461" s="14">
        <v>2.5350000000000001</v>
      </c>
      <c r="M1461" s="14">
        <v>2.4900000000000002</v>
      </c>
      <c r="N1461" s="21">
        <v>2.0699999999999998</v>
      </c>
      <c r="O1461" s="14">
        <v>2.3250000000000002</v>
      </c>
      <c r="P1461" s="14">
        <v>1.99</v>
      </c>
      <c r="Q1461" s="14">
        <v>2.1349999999999998</v>
      </c>
      <c r="R1461" s="24">
        <v>2.21</v>
      </c>
      <c r="S1461" s="18">
        <v>1.95</v>
      </c>
      <c r="T1461" s="18">
        <v>1.885</v>
      </c>
      <c r="U1461" s="18">
        <v>1.91</v>
      </c>
      <c r="V1461" s="18">
        <v>2.0099999999999998</v>
      </c>
      <c r="W1461" s="18">
        <v>1.9750000000000001</v>
      </c>
      <c r="X1461" s="14" t="s">
        <v>66</v>
      </c>
      <c r="CM1461" s="2"/>
    </row>
    <row r="1462" spans="1:100" x14ac:dyDescent="0.2">
      <c r="A1462" s="2">
        <v>36157</v>
      </c>
      <c r="B1462" s="5">
        <f t="shared" si="130"/>
        <v>12</v>
      </c>
      <c r="C1462" s="1" t="s">
        <v>48</v>
      </c>
      <c r="D1462" s="14">
        <v>2.5049999999999999</v>
      </c>
      <c r="E1462" s="14">
        <v>2.7450000000000001</v>
      </c>
      <c r="F1462" s="21">
        <v>2.09</v>
      </c>
      <c r="G1462" s="24">
        <v>2.0499999999999998</v>
      </c>
      <c r="H1462" s="14">
        <v>2.0049999999999999</v>
      </c>
      <c r="I1462" s="14">
        <v>1.865</v>
      </c>
      <c r="J1462" s="14">
        <v>2.6949999999999998</v>
      </c>
      <c r="K1462" s="14">
        <v>2.1349999999999998</v>
      </c>
      <c r="L1462" s="14">
        <v>2.5350000000000001</v>
      </c>
      <c r="M1462" s="14">
        <v>2.4900000000000002</v>
      </c>
      <c r="N1462" s="21">
        <v>2.0699999999999998</v>
      </c>
      <c r="O1462" s="14">
        <v>2.3250000000000002</v>
      </c>
      <c r="P1462" s="14">
        <v>1.99</v>
      </c>
      <c r="Q1462" s="14">
        <v>2.1349999999999998</v>
      </c>
      <c r="R1462" s="24">
        <v>2.21</v>
      </c>
      <c r="S1462" s="18">
        <v>1.95</v>
      </c>
      <c r="T1462" s="18">
        <v>1.885</v>
      </c>
      <c r="U1462" s="18">
        <v>1.91</v>
      </c>
      <c r="V1462" s="18">
        <v>2.0099999999999998</v>
      </c>
      <c r="W1462" s="18">
        <v>1.9750000000000001</v>
      </c>
      <c r="X1462" s="14" t="s">
        <v>66</v>
      </c>
      <c r="CM1462" s="2"/>
    </row>
    <row r="1463" spans="1:100" x14ac:dyDescent="0.2">
      <c r="A1463" s="2">
        <v>36158</v>
      </c>
      <c r="B1463" s="5">
        <f t="shared" si="130"/>
        <v>12</v>
      </c>
      <c r="C1463" s="1" t="s">
        <v>49</v>
      </c>
      <c r="D1463" s="14">
        <v>2.44</v>
      </c>
      <c r="E1463" s="14">
        <v>2.165</v>
      </c>
      <c r="F1463" s="21">
        <v>1.72</v>
      </c>
      <c r="G1463" s="24">
        <v>1.7350000000000001</v>
      </c>
      <c r="H1463" s="14">
        <v>1.71</v>
      </c>
      <c r="I1463" s="14">
        <v>1.7849999999999999</v>
      </c>
      <c r="J1463" s="14">
        <v>2.0699999999999998</v>
      </c>
      <c r="K1463" s="14">
        <v>1.74</v>
      </c>
      <c r="L1463" s="14">
        <v>2.0550000000000002</v>
      </c>
      <c r="M1463" s="14">
        <v>2.395</v>
      </c>
      <c r="N1463" s="21">
        <v>1.645</v>
      </c>
      <c r="O1463" s="14">
        <v>2.08</v>
      </c>
      <c r="P1463" s="14">
        <v>1.7450000000000001</v>
      </c>
      <c r="Q1463" s="14">
        <v>2.1349999999999998</v>
      </c>
      <c r="R1463" s="24">
        <v>1.75</v>
      </c>
      <c r="S1463" s="18">
        <v>1.88</v>
      </c>
      <c r="T1463" s="18">
        <v>1.75</v>
      </c>
      <c r="U1463" s="18">
        <v>1.7649999999999999</v>
      </c>
      <c r="V1463" s="18">
        <v>1.82</v>
      </c>
      <c r="W1463" s="18">
        <v>1.7949999999999999</v>
      </c>
      <c r="X1463" s="14" t="s">
        <v>66</v>
      </c>
      <c r="CM1463" s="2"/>
    </row>
    <row r="1464" spans="1:100" x14ac:dyDescent="0.2">
      <c r="A1464" s="2">
        <v>36159</v>
      </c>
      <c r="B1464" s="5">
        <f t="shared" si="130"/>
        <v>12</v>
      </c>
      <c r="C1464" s="1" t="s">
        <v>50</v>
      </c>
      <c r="D1464" s="14">
        <v>2.4700000000000002</v>
      </c>
      <c r="E1464" s="14">
        <v>1.86</v>
      </c>
      <c r="F1464" s="21">
        <v>1.65</v>
      </c>
      <c r="G1464" s="24">
        <v>1.66</v>
      </c>
      <c r="H1464" s="14">
        <v>1.68</v>
      </c>
      <c r="I1464" s="14">
        <v>1.81</v>
      </c>
      <c r="J1464" s="14">
        <v>1.925</v>
      </c>
      <c r="K1464" s="14">
        <v>1.645</v>
      </c>
      <c r="L1464" s="14">
        <v>1.78</v>
      </c>
      <c r="M1464" s="14">
        <v>2.2949999999999999</v>
      </c>
      <c r="N1464" s="21">
        <v>1.59</v>
      </c>
      <c r="O1464" s="14">
        <v>2.04</v>
      </c>
      <c r="P1464" s="14">
        <v>1.74</v>
      </c>
      <c r="Q1464" s="14">
        <v>1.92</v>
      </c>
      <c r="R1464" s="24">
        <v>1.69</v>
      </c>
      <c r="S1464" s="18">
        <v>1.9</v>
      </c>
      <c r="T1464" s="18">
        <v>1.7749999999999999</v>
      </c>
      <c r="U1464" s="18">
        <v>1.7749999999999999</v>
      </c>
      <c r="V1464" s="18">
        <v>1.85</v>
      </c>
      <c r="W1464" s="18">
        <v>1.825</v>
      </c>
      <c r="X1464" s="14" t="s">
        <v>66</v>
      </c>
      <c r="CM1464" s="2"/>
    </row>
    <row r="1465" spans="1:100" x14ac:dyDescent="0.2">
      <c r="A1465" s="2">
        <v>36160</v>
      </c>
      <c r="B1465" s="5">
        <f t="shared" si="130"/>
        <v>12</v>
      </c>
      <c r="C1465" s="1" t="s">
        <v>51</v>
      </c>
      <c r="D1465" s="14">
        <v>2.52</v>
      </c>
      <c r="E1465" s="14">
        <v>1.76</v>
      </c>
      <c r="F1465" s="21">
        <v>1.675</v>
      </c>
      <c r="G1465" s="24">
        <v>1.6950000000000001</v>
      </c>
      <c r="H1465" s="14">
        <v>1.71</v>
      </c>
      <c r="I1465" s="14">
        <v>1.835</v>
      </c>
      <c r="J1465" s="14">
        <v>1.915</v>
      </c>
      <c r="K1465" s="14">
        <v>1.655</v>
      </c>
      <c r="L1465" s="14">
        <v>1.73</v>
      </c>
      <c r="M1465" s="14">
        <v>2.2549999999999999</v>
      </c>
      <c r="N1465" s="21">
        <v>1.69</v>
      </c>
      <c r="O1465" s="14">
        <v>2.0150000000000001</v>
      </c>
      <c r="P1465" s="14">
        <v>1.76</v>
      </c>
      <c r="Q1465" s="14">
        <v>1.92</v>
      </c>
      <c r="R1465" s="24">
        <v>1.7</v>
      </c>
      <c r="S1465" s="18">
        <v>1.9350000000000001</v>
      </c>
      <c r="T1465" s="18">
        <v>1.8</v>
      </c>
      <c r="U1465" s="18">
        <v>1.8049999999999999</v>
      </c>
      <c r="V1465" s="18">
        <v>1.865</v>
      </c>
      <c r="W1465" s="18">
        <v>1.83</v>
      </c>
      <c r="X1465" s="14" t="s">
        <v>66</v>
      </c>
      <c r="CM1465" s="2"/>
    </row>
    <row r="1466" spans="1:100" s="4" customFormat="1" x14ac:dyDescent="0.2">
      <c r="A1466" s="4" t="s">
        <v>43</v>
      </c>
      <c r="B1466" s="4" t="s">
        <v>65</v>
      </c>
      <c r="C1466" s="4" t="s">
        <v>44</v>
      </c>
      <c r="D1466" s="17" t="s">
        <v>52</v>
      </c>
      <c r="E1466" s="17" t="s">
        <v>53</v>
      </c>
      <c r="F1466" s="20" t="s">
        <v>54</v>
      </c>
      <c r="G1466" s="26" t="s">
        <v>55</v>
      </c>
      <c r="H1466" s="17" t="s">
        <v>56</v>
      </c>
      <c r="I1466" s="17" t="s">
        <v>57</v>
      </c>
      <c r="J1466" s="17" t="s">
        <v>58</v>
      </c>
      <c r="K1466" s="17" t="s">
        <v>59</v>
      </c>
      <c r="L1466" s="17" t="s">
        <v>60</v>
      </c>
      <c r="M1466" s="17" t="s">
        <v>61</v>
      </c>
      <c r="N1466" s="20" t="s">
        <v>62</v>
      </c>
      <c r="O1466" s="17" t="s">
        <v>63</v>
      </c>
      <c r="P1466" s="17" t="s">
        <v>16</v>
      </c>
      <c r="Q1466" s="17" t="s">
        <v>11</v>
      </c>
      <c r="R1466" s="23" t="s">
        <v>7</v>
      </c>
      <c r="S1466" s="19" t="s">
        <v>4</v>
      </c>
      <c r="T1466" s="19" t="s">
        <v>5</v>
      </c>
      <c r="U1466" s="19" t="s">
        <v>6</v>
      </c>
      <c r="V1466" s="19" t="s">
        <v>71</v>
      </c>
      <c r="W1466" s="23" t="s">
        <v>0</v>
      </c>
      <c r="X1466" s="14" t="s">
        <v>66</v>
      </c>
      <c r="Y1466" s="17"/>
      <c r="Z1466" s="17"/>
      <c r="AA1466" s="1"/>
      <c r="AB1466" s="3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2"/>
      <c r="CN1466" s="1"/>
      <c r="CO1466" s="1"/>
      <c r="CP1466" s="1"/>
      <c r="CQ1466" s="1"/>
      <c r="CR1466" s="1"/>
      <c r="CS1466" s="1"/>
      <c r="CT1466" s="1"/>
      <c r="CU1466" s="1"/>
      <c r="CV1466" s="1"/>
    </row>
    <row r="1467" spans="1:100" x14ac:dyDescent="0.2">
      <c r="A1467" s="2">
        <v>36161</v>
      </c>
      <c r="B1467" s="5">
        <f t="shared" si="130"/>
        <v>1</v>
      </c>
      <c r="C1467" s="1" t="s">
        <v>45</v>
      </c>
      <c r="D1467" s="14">
        <v>2.4249999999999998</v>
      </c>
      <c r="E1467" s="14" t="s">
        <v>66</v>
      </c>
      <c r="F1467" s="21" t="s">
        <v>66</v>
      </c>
      <c r="G1467" s="24" t="s">
        <v>10</v>
      </c>
      <c r="H1467" s="14" t="s">
        <v>66</v>
      </c>
      <c r="I1467" s="14" t="s">
        <v>66</v>
      </c>
      <c r="J1467" s="14" t="s">
        <v>66</v>
      </c>
      <c r="K1467" s="14" t="s">
        <v>66</v>
      </c>
      <c r="L1467" s="14" t="s">
        <v>66</v>
      </c>
      <c r="M1467" s="14" t="s">
        <v>66</v>
      </c>
      <c r="N1467" s="21" t="s">
        <v>66</v>
      </c>
      <c r="O1467" s="14">
        <v>1.9550000000000001</v>
      </c>
      <c r="P1467" s="14" t="s">
        <v>66</v>
      </c>
      <c r="Q1467" s="14" t="s">
        <v>66</v>
      </c>
      <c r="R1467" s="24" t="s">
        <v>66</v>
      </c>
      <c r="S1467" s="18">
        <v>1.9550000000000001</v>
      </c>
      <c r="T1467" s="18" t="s">
        <v>66</v>
      </c>
      <c r="U1467" s="18" t="s">
        <v>66</v>
      </c>
      <c r="V1467" s="18" t="s">
        <v>66</v>
      </c>
      <c r="W1467" s="18" t="s">
        <v>66</v>
      </c>
      <c r="X1467" s="14" t="s">
        <v>66</v>
      </c>
      <c r="CM1467" s="2"/>
    </row>
    <row r="1468" spans="1:100" x14ac:dyDescent="0.2">
      <c r="A1468" s="2">
        <v>36162</v>
      </c>
      <c r="B1468" s="5">
        <f t="shared" si="130"/>
        <v>1</v>
      </c>
      <c r="C1468" s="1" t="s">
        <v>46</v>
      </c>
      <c r="D1468" s="14">
        <v>2.4249999999999998</v>
      </c>
      <c r="E1468" s="14">
        <v>1.7450000000000001</v>
      </c>
      <c r="F1468" s="21">
        <v>1.7250000000000001</v>
      </c>
      <c r="G1468" s="24">
        <v>1.7649999999999999</v>
      </c>
      <c r="H1468" s="14">
        <v>1.7849999999999999</v>
      </c>
      <c r="I1468" s="14">
        <v>1.875</v>
      </c>
      <c r="J1468" s="14">
        <v>1.82</v>
      </c>
      <c r="K1468" s="14">
        <v>1.7350000000000001</v>
      </c>
      <c r="L1468" s="14">
        <v>1.7350000000000001</v>
      </c>
      <c r="M1468" s="14">
        <v>2.1749999999999998</v>
      </c>
      <c r="N1468" s="21">
        <v>1.64</v>
      </c>
      <c r="O1468" s="14">
        <v>1.9550000000000001</v>
      </c>
      <c r="P1468" s="14">
        <v>1.865</v>
      </c>
      <c r="Q1468" s="14">
        <v>1.875</v>
      </c>
      <c r="R1468" s="24">
        <v>1.75</v>
      </c>
      <c r="S1468" s="18">
        <v>1.9550000000000001</v>
      </c>
      <c r="T1468" s="18">
        <v>1.885</v>
      </c>
      <c r="U1468" s="18">
        <v>1.83</v>
      </c>
      <c r="V1468" s="18">
        <v>1.9650000000000001</v>
      </c>
      <c r="W1468" s="18">
        <v>1.875</v>
      </c>
      <c r="X1468" s="14" t="s">
        <v>66</v>
      </c>
      <c r="CM1468" s="2"/>
    </row>
    <row r="1469" spans="1:100" x14ac:dyDescent="0.2">
      <c r="A1469" s="2">
        <v>36163</v>
      </c>
      <c r="B1469" s="5">
        <f t="shared" si="130"/>
        <v>1</v>
      </c>
      <c r="C1469" s="1" t="s">
        <v>47</v>
      </c>
      <c r="D1469" s="14">
        <v>2.4249999999999998</v>
      </c>
      <c r="E1469" s="14">
        <v>1.7450000000000001</v>
      </c>
      <c r="F1469" s="21">
        <v>1.7250000000000001</v>
      </c>
      <c r="G1469" s="24">
        <v>1.7649999999999999</v>
      </c>
      <c r="H1469" s="14">
        <v>1.7849999999999999</v>
      </c>
      <c r="I1469" s="14">
        <v>1.875</v>
      </c>
      <c r="J1469" s="14">
        <v>1.82</v>
      </c>
      <c r="K1469" s="14">
        <v>1.7350000000000001</v>
      </c>
      <c r="L1469" s="14">
        <v>1.7350000000000001</v>
      </c>
      <c r="M1469" s="14">
        <v>2.1749999999999998</v>
      </c>
      <c r="N1469" s="21">
        <v>1.64</v>
      </c>
      <c r="O1469" s="14">
        <v>1.9550000000000001</v>
      </c>
      <c r="P1469" s="14">
        <v>1.865</v>
      </c>
      <c r="Q1469" s="14">
        <v>1.875</v>
      </c>
      <c r="R1469" s="24">
        <v>1.75</v>
      </c>
      <c r="S1469" s="18">
        <v>1.9550000000000001</v>
      </c>
      <c r="T1469" s="18">
        <v>1.885</v>
      </c>
      <c r="U1469" s="18">
        <v>1.83</v>
      </c>
      <c r="V1469" s="18">
        <v>1.9650000000000001</v>
      </c>
      <c r="W1469" s="18">
        <v>1.875</v>
      </c>
      <c r="X1469" s="14" t="s">
        <v>66</v>
      </c>
      <c r="CM1469" s="2"/>
    </row>
    <row r="1470" spans="1:100" x14ac:dyDescent="0.2">
      <c r="A1470" s="2">
        <v>36164</v>
      </c>
      <c r="B1470" s="5">
        <f t="shared" si="130"/>
        <v>1</v>
      </c>
      <c r="C1470" s="1" t="s">
        <v>48</v>
      </c>
      <c r="D1470" s="14">
        <v>2.4249999999999998</v>
      </c>
      <c r="E1470" s="14">
        <v>1.7450000000000001</v>
      </c>
      <c r="F1470" s="21">
        <v>1.7250000000000001</v>
      </c>
      <c r="G1470" s="24">
        <v>1.7649999999999999</v>
      </c>
      <c r="H1470" s="14">
        <v>1.7849999999999999</v>
      </c>
      <c r="I1470" s="14">
        <v>1.875</v>
      </c>
      <c r="J1470" s="14">
        <v>1.82</v>
      </c>
      <c r="K1470" s="14">
        <v>1.7350000000000001</v>
      </c>
      <c r="L1470" s="14">
        <v>1.7350000000000001</v>
      </c>
      <c r="M1470" s="14">
        <v>2.1749999999999998</v>
      </c>
      <c r="N1470" s="21">
        <v>1.64</v>
      </c>
      <c r="O1470" s="14">
        <v>1.9550000000000001</v>
      </c>
      <c r="P1470" s="14">
        <v>1.865</v>
      </c>
      <c r="Q1470" s="14">
        <v>1.875</v>
      </c>
      <c r="R1470" s="24">
        <v>1.75</v>
      </c>
      <c r="S1470" s="18">
        <v>1.9550000000000001</v>
      </c>
      <c r="T1470" s="18">
        <v>1.885</v>
      </c>
      <c r="U1470" s="18">
        <v>1.83</v>
      </c>
      <c r="V1470" s="18">
        <v>1.9650000000000001</v>
      </c>
      <c r="W1470" s="18">
        <v>1.875</v>
      </c>
      <c r="X1470" s="14" t="s">
        <v>66</v>
      </c>
      <c r="AA1470" s="4"/>
      <c r="CM1470" s="2"/>
    </row>
    <row r="1471" spans="1:100" x14ac:dyDescent="0.2">
      <c r="A1471" s="2">
        <v>36165</v>
      </c>
      <c r="B1471" s="5">
        <f t="shared" si="130"/>
        <v>1</v>
      </c>
      <c r="C1471" s="1" t="s">
        <v>49</v>
      </c>
      <c r="D1471" s="14">
        <v>2.5099999999999998</v>
      </c>
      <c r="E1471" s="14">
        <v>1.835</v>
      </c>
      <c r="F1471" s="21">
        <v>1.875</v>
      </c>
      <c r="G1471" s="24">
        <v>1.9750000000000001</v>
      </c>
      <c r="H1471" s="14">
        <v>1.9850000000000001</v>
      </c>
      <c r="I1471" s="14">
        <v>2.1</v>
      </c>
      <c r="J1471" s="14">
        <v>1.99</v>
      </c>
      <c r="K1471" s="14">
        <v>1.91</v>
      </c>
      <c r="L1471" s="14">
        <v>1.905</v>
      </c>
      <c r="M1471" s="14">
        <v>2.3050000000000002</v>
      </c>
      <c r="N1471" s="21">
        <v>1.825</v>
      </c>
      <c r="O1471" s="14">
        <v>2.105</v>
      </c>
      <c r="P1471" s="14">
        <v>2.0649999999999999</v>
      </c>
      <c r="Q1471" s="14">
        <v>1.83</v>
      </c>
      <c r="R1471" s="24">
        <v>1.9450000000000001</v>
      </c>
      <c r="S1471" s="18">
        <v>2.2799999999999998</v>
      </c>
      <c r="T1471" s="18">
        <v>2.06</v>
      </c>
      <c r="U1471" s="18">
        <v>2.0150000000000001</v>
      </c>
      <c r="V1471" s="18">
        <v>2.1549999999999998</v>
      </c>
      <c r="W1471" s="18">
        <v>2.0699999999999998</v>
      </c>
      <c r="X1471" s="14" t="s">
        <v>66</v>
      </c>
      <c r="CK1471" s="4"/>
      <c r="CL1471" s="4"/>
      <c r="CM1471" s="11"/>
      <c r="CN1471" s="4"/>
      <c r="CO1471" s="4"/>
      <c r="CP1471" s="4"/>
      <c r="CQ1471" s="4"/>
      <c r="CR1471" s="4"/>
      <c r="CS1471" s="4"/>
      <c r="CT1471" s="4"/>
      <c r="CU1471" s="4"/>
      <c r="CV1471" s="4"/>
    </row>
    <row r="1472" spans="1:100" x14ac:dyDescent="0.2">
      <c r="A1472" s="2">
        <v>36166</v>
      </c>
      <c r="B1472" s="5">
        <f t="shared" si="130"/>
        <v>1</v>
      </c>
      <c r="C1472" s="1" t="s">
        <v>50</v>
      </c>
      <c r="D1472" s="14">
        <v>2.4649999999999999</v>
      </c>
      <c r="E1472" s="14">
        <v>1.865</v>
      </c>
      <c r="F1472" s="21">
        <v>1.8149999999999999</v>
      </c>
      <c r="G1472" s="24">
        <v>1.915</v>
      </c>
      <c r="H1472" s="14">
        <v>1.92</v>
      </c>
      <c r="I1472" s="14">
        <v>2.04</v>
      </c>
      <c r="J1472" s="14">
        <v>1.9</v>
      </c>
      <c r="K1472" s="14">
        <v>1.8149999999999999</v>
      </c>
      <c r="L1472" s="14">
        <v>1.865</v>
      </c>
      <c r="M1472" s="14">
        <v>2.17</v>
      </c>
      <c r="N1472" s="21">
        <v>1.79</v>
      </c>
      <c r="O1472" s="14">
        <v>2.0299999999999998</v>
      </c>
      <c r="P1472" s="14">
        <v>1.9750000000000001</v>
      </c>
      <c r="Q1472" s="14">
        <v>1.83</v>
      </c>
      <c r="R1472" s="24">
        <v>1.835</v>
      </c>
      <c r="S1472" s="18">
        <v>2.2599999999999998</v>
      </c>
      <c r="T1472" s="18">
        <v>1.97</v>
      </c>
      <c r="U1472" s="18">
        <v>1.96</v>
      </c>
      <c r="V1472" s="18">
        <v>2.105</v>
      </c>
      <c r="W1472" s="18">
        <v>1.9750000000000001</v>
      </c>
      <c r="X1472" s="14" t="s">
        <v>66</v>
      </c>
      <c r="AB1472" s="4"/>
      <c r="AC1472" s="4"/>
      <c r="AD1472" s="4"/>
      <c r="AE1472" s="4"/>
      <c r="AF1472" s="4"/>
      <c r="CM1472" s="2"/>
    </row>
    <row r="1473" spans="1:91" x14ac:dyDescent="0.2">
      <c r="A1473" s="2">
        <v>36167</v>
      </c>
      <c r="B1473" s="5">
        <f t="shared" si="130"/>
        <v>1</v>
      </c>
      <c r="C1473" s="1" t="s">
        <v>51</v>
      </c>
      <c r="D1473" s="14">
        <v>2.44</v>
      </c>
      <c r="E1473" s="14">
        <v>1.82</v>
      </c>
      <c r="F1473" s="21">
        <v>1.885</v>
      </c>
      <c r="G1473" s="24">
        <v>1.885</v>
      </c>
      <c r="H1473" s="14">
        <v>1.9</v>
      </c>
      <c r="I1473" s="14">
        <v>2.0350000000000001</v>
      </c>
      <c r="J1473" s="14">
        <v>1.875</v>
      </c>
      <c r="K1473" s="14">
        <v>1.835</v>
      </c>
      <c r="L1473" s="14">
        <v>1.82</v>
      </c>
      <c r="M1473" s="14">
        <v>2.1800000000000002</v>
      </c>
      <c r="N1473" s="21">
        <v>1.8049999999999999</v>
      </c>
      <c r="O1473" s="14">
        <v>2.0150000000000001</v>
      </c>
      <c r="P1473" s="14">
        <v>1.96</v>
      </c>
      <c r="Q1473" s="14">
        <v>1.825</v>
      </c>
      <c r="R1473" s="24">
        <v>1.89</v>
      </c>
      <c r="S1473" s="18">
        <v>2.4649999999999999</v>
      </c>
      <c r="T1473" s="18">
        <v>1.97</v>
      </c>
      <c r="U1473" s="18">
        <v>1.98</v>
      </c>
      <c r="V1473" s="18">
        <v>2.13</v>
      </c>
      <c r="W1473" s="18">
        <v>2.0350000000000001</v>
      </c>
      <c r="X1473" s="14" t="s">
        <v>66</v>
      </c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  <c r="BY1473" s="4"/>
      <c r="BZ1473" s="4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/>
      <c r="CM1473" s="2"/>
    </row>
    <row r="1474" spans="1:91" x14ac:dyDescent="0.2">
      <c r="A1474" s="2">
        <v>36168</v>
      </c>
      <c r="B1474" s="5">
        <f t="shared" si="130"/>
        <v>1</v>
      </c>
      <c r="C1474" s="1" t="s">
        <v>45</v>
      </c>
      <c r="D1474" s="14">
        <v>2.2749999999999999</v>
      </c>
      <c r="E1474" s="14">
        <v>1.7649999999999999</v>
      </c>
      <c r="F1474" s="21">
        <v>1.7</v>
      </c>
      <c r="G1474" s="24">
        <v>1.7649999999999999</v>
      </c>
      <c r="H1474" s="14">
        <v>1.7749999999999999</v>
      </c>
      <c r="I1474" s="14">
        <v>1.895</v>
      </c>
      <c r="J1474" s="14">
        <v>1.78</v>
      </c>
      <c r="K1474" s="14">
        <v>1.71</v>
      </c>
      <c r="L1474" s="14">
        <v>1.7150000000000001</v>
      </c>
      <c r="M1474" s="14">
        <v>2.105</v>
      </c>
      <c r="N1474" s="21">
        <v>1.7</v>
      </c>
      <c r="O1474" s="14">
        <v>1.9350000000000001</v>
      </c>
      <c r="P1474" s="14">
        <v>1.8149999999999999</v>
      </c>
      <c r="Q1474" s="14">
        <v>1.72</v>
      </c>
      <c r="R1474" s="24">
        <v>1.7350000000000001</v>
      </c>
      <c r="S1474" s="18">
        <v>2.2949999999999999</v>
      </c>
      <c r="T1474" s="18">
        <v>1.83</v>
      </c>
      <c r="U1474" s="18">
        <v>1.825</v>
      </c>
      <c r="V1474" s="18">
        <v>2.02</v>
      </c>
      <c r="W1474" s="18">
        <v>1.855</v>
      </c>
      <c r="X1474" s="14" t="s">
        <v>66</v>
      </c>
      <c r="CM1474" s="2"/>
    </row>
    <row r="1475" spans="1:91" x14ac:dyDescent="0.2">
      <c r="A1475" s="2">
        <v>36169</v>
      </c>
      <c r="B1475" s="5">
        <f t="shared" ref="B1475:B1538" si="131">IF(A1475&lt;&gt;"",MONTH(A1475),0)</f>
        <v>1</v>
      </c>
      <c r="C1475" s="1" t="s">
        <v>46</v>
      </c>
      <c r="D1475" s="14">
        <v>2.29</v>
      </c>
      <c r="E1475" s="14">
        <v>1.71</v>
      </c>
      <c r="F1475" s="21">
        <v>1.66</v>
      </c>
      <c r="G1475" s="24">
        <v>1.71</v>
      </c>
      <c r="H1475" s="14">
        <v>1.7450000000000001</v>
      </c>
      <c r="I1475" s="14">
        <v>1.875</v>
      </c>
      <c r="J1475" s="14">
        <v>1.73</v>
      </c>
      <c r="K1475" s="14">
        <v>1.63</v>
      </c>
      <c r="L1475" s="14">
        <v>1.655</v>
      </c>
      <c r="M1475" s="14">
        <v>2.08</v>
      </c>
      <c r="N1475" s="21">
        <v>1.605</v>
      </c>
      <c r="O1475" s="14">
        <v>1.895</v>
      </c>
      <c r="P1475" s="14">
        <v>1.78</v>
      </c>
      <c r="Q1475" s="14">
        <v>1.65</v>
      </c>
      <c r="R1475" s="24">
        <v>1.64</v>
      </c>
      <c r="S1475" s="18">
        <v>2.1150000000000002</v>
      </c>
      <c r="T1475" s="18">
        <v>1.81</v>
      </c>
      <c r="U1475" s="18">
        <v>1.8149999999999999</v>
      </c>
      <c r="V1475" s="18">
        <v>1.9350000000000001</v>
      </c>
      <c r="W1475" s="18">
        <v>1.82</v>
      </c>
      <c r="X1475" s="14" t="s">
        <v>66</v>
      </c>
      <c r="CM1475" s="2"/>
    </row>
    <row r="1476" spans="1:91" x14ac:dyDescent="0.2">
      <c r="A1476" s="2">
        <v>36170</v>
      </c>
      <c r="B1476" s="5">
        <f t="shared" si="131"/>
        <v>1</v>
      </c>
      <c r="C1476" s="1" t="s">
        <v>47</v>
      </c>
      <c r="D1476" s="14">
        <v>2.29</v>
      </c>
      <c r="E1476" s="14">
        <v>1.71</v>
      </c>
      <c r="F1476" s="21">
        <v>1.66</v>
      </c>
      <c r="G1476" s="24">
        <v>1.71</v>
      </c>
      <c r="H1476" s="14">
        <v>1.7450000000000001</v>
      </c>
      <c r="I1476" s="14">
        <v>1.875</v>
      </c>
      <c r="J1476" s="14">
        <v>1.73</v>
      </c>
      <c r="K1476" s="14">
        <v>1.63</v>
      </c>
      <c r="L1476" s="14">
        <v>1.655</v>
      </c>
      <c r="M1476" s="14">
        <v>2.08</v>
      </c>
      <c r="N1476" s="21">
        <v>1.605</v>
      </c>
      <c r="O1476" s="14">
        <v>1.895</v>
      </c>
      <c r="P1476" s="14">
        <v>1.78</v>
      </c>
      <c r="Q1476" s="14">
        <v>1.65</v>
      </c>
      <c r="R1476" s="24">
        <v>1.64</v>
      </c>
      <c r="S1476" s="18">
        <v>2.1150000000000002</v>
      </c>
      <c r="T1476" s="18">
        <v>1.81</v>
      </c>
      <c r="U1476" s="18">
        <v>1.8149999999999999</v>
      </c>
      <c r="V1476" s="18">
        <v>1.9350000000000001</v>
      </c>
      <c r="W1476" s="18">
        <v>1.82</v>
      </c>
      <c r="X1476" s="14" t="s">
        <v>66</v>
      </c>
      <c r="CM1476" s="2"/>
    </row>
    <row r="1477" spans="1:91" x14ac:dyDescent="0.2">
      <c r="A1477" s="2">
        <v>36171</v>
      </c>
      <c r="B1477" s="5">
        <f t="shared" si="131"/>
        <v>1</v>
      </c>
      <c r="C1477" s="1" t="s">
        <v>48</v>
      </c>
      <c r="D1477" s="14">
        <v>2.29</v>
      </c>
      <c r="E1477" s="14">
        <v>1.71</v>
      </c>
      <c r="F1477" s="21">
        <v>1.66</v>
      </c>
      <c r="G1477" s="24">
        <v>1.71</v>
      </c>
      <c r="H1477" s="14">
        <v>1.7450000000000001</v>
      </c>
      <c r="I1477" s="14">
        <v>1.875</v>
      </c>
      <c r="J1477" s="14">
        <v>1.73</v>
      </c>
      <c r="K1477" s="14">
        <v>1.63</v>
      </c>
      <c r="L1477" s="14">
        <v>1.655</v>
      </c>
      <c r="M1477" s="14">
        <v>2.08</v>
      </c>
      <c r="N1477" s="21">
        <v>1.605</v>
      </c>
      <c r="O1477" s="14">
        <v>1.895</v>
      </c>
      <c r="P1477" s="14">
        <v>1.78</v>
      </c>
      <c r="Q1477" s="14">
        <v>1.65</v>
      </c>
      <c r="R1477" s="24">
        <v>1.64</v>
      </c>
      <c r="S1477" s="18">
        <v>2.1150000000000002</v>
      </c>
      <c r="T1477" s="18">
        <v>1.81</v>
      </c>
      <c r="U1477" s="18">
        <v>1.8149999999999999</v>
      </c>
      <c r="V1477" s="18">
        <v>1.9350000000000001</v>
      </c>
      <c r="W1477" s="18">
        <v>1.82</v>
      </c>
      <c r="X1477" s="14" t="s">
        <v>66</v>
      </c>
      <c r="CM1477" s="2"/>
    </row>
    <row r="1478" spans="1:91" x14ac:dyDescent="0.2">
      <c r="A1478" s="2">
        <v>36172</v>
      </c>
      <c r="B1478" s="5">
        <f t="shared" si="131"/>
        <v>1</v>
      </c>
      <c r="C1478" s="1" t="s">
        <v>49</v>
      </c>
      <c r="D1478" s="14">
        <v>2.2200000000000002</v>
      </c>
      <c r="E1478" s="14">
        <v>1.6950000000000001</v>
      </c>
      <c r="F1478" s="21">
        <v>1.605</v>
      </c>
      <c r="G1478" s="24">
        <v>1.7150000000000001</v>
      </c>
      <c r="H1478" s="14">
        <v>1.7350000000000001</v>
      </c>
      <c r="I1478" s="14">
        <v>1.82</v>
      </c>
      <c r="J1478" s="14">
        <v>1.74</v>
      </c>
      <c r="K1478" s="14">
        <v>1.63</v>
      </c>
      <c r="L1478" s="14">
        <v>1.655</v>
      </c>
      <c r="M1478" s="14">
        <v>2.1</v>
      </c>
      <c r="N1478" s="21">
        <v>1.6</v>
      </c>
      <c r="O1478" s="14">
        <v>1.88</v>
      </c>
      <c r="P1478" s="14">
        <v>1.77</v>
      </c>
      <c r="Q1478" s="14">
        <v>1.645</v>
      </c>
      <c r="R1478" s="24">
        <v>1.635</v>
      </c>
      <c r="S1478" s="18">
        <v>2.0150000000000001</v>
      </c>
      <c r="T1478" s="18">
        <v>1.7749999999999999</v>
      </c>
      <c r="U1478" s="18">
        <v>1.79</v>
      </c>
      <c r="V1478" s="18">
        <v>1.9</v>
      </c>
      <c r="W1478" s="18">
        <v>1.7849999999999999</v>
      </c>
      <c r="X1478" s="14" t="s">
        <v>66</v>
      </c>
      <c r="CM1478" s="2"/>
    </row>
    <row r="1479" spans="1:91" x14ac:dyDescent="0.2">
      <c r="A1479" s="2">
        <v>36173</v>
      </c>
      <c r="B1479" s="5">
        <f t="shared" si="131"/>
        <v>1</v>
      </c>
      <c r="C1479" s="1" t="s">
        <v>50</v>
      </c>
      <c r="D1479" s="14">
        <v>2.2650000000000001</v>
      </c>
      <c r="E1479" s="14">
        <v>1.6950000000000001</v>
      </c>
      <c r="F1479" s="21">
        <v>1.665</v>
      </c>
      <c r="G1479" s="24">
        <v>1.7749999999999999</v>
      </c>
      <c r="H1479" s="14">
        <v>1.76</v>
      </c>
      <c r="I1479" s="14">
        <v>1.82</v>
      </c>
      <c r="J1479" s="14">
        <v>1.7749999999999999</v>
      </c>
      <c r="K1479" s="14">
        <v>1.665</v>
      </c>
      <c r="L1479" s="14">
        <v>1.7250000000000001</v>
      </c>
      <c r="M1479" s="14">
        <v>2.1150000000000002</v>
      </c>
      <c r="N1479" s="21">
        <v>1.605</v>
      </c>
      <c r="O1479" s="14">
        <v>1.895</v>
      </c>
      <c r="P1479" s="14">
        <v>1.8</v>
      </c>
      <c r="Q1479" s="14">
        <v>1.67</v>
      </c>
      <c r="R1479" s="24">
        <v>1.7</v>
      </c>
      <c r="S1479" s="18">
        <v>1.9950000000000001</v>
      </c>
      <c r="T1479" s="18">
        <v>1.7849999999999999</v>
      </c>
      <c r="U1479" s="18">
        <v>1.79</v>
      </c>
      <c r="V1479" s="18">
        <v>1.91</v>
      </c>
      <c r="W1479" s="18">
        <v>1.7949999999999999</v>
      </c>
      <c r="X1479" s="14" t="s">
        <v>66</v>
      </c>
      <c r="CM1479" s="2"/>
    </row>
    <row r="1480" spans="1:91" x14ac:dyDescent="0.2">
      <c r="A1480" s="2">
        <v>36174</v>
      </c>
      <c r="B1480" s="5">
        <f t="shared" si="131"/>
        <v>1</v>
      </c>
      <c r="C1480" s="1" t="s">
        <v>51</v>
      </c>
      <c r="D1480" s="14">
        <v>2.29</v>
      </c>
      <c r="E1480" s="14">
        <v>1.72</v>
      </c>
      <c r="F1480" s="21">
        <v>1.69</v>
      </c>
      <c r="G1480" s="24">
        <v>1.7849999999999999</v>
      </c>
      <c r="H1480" s="14">
        <v>1.7849999999999999</v>
      </c>
      <c r="I1480" s="14">
        <v>1.865</v>
      </c>
      <c r="J1480" s="14">
        <v>1.7649999999999999</v>
      </c>
      <c r="K1480" s="14">
        <v>1.7050000000000001</v>
      </c>
      <c r="L1480" s="14">
        <v>1.7</v>
      </c>
      <c r="M1480" s="14">
        <v>2.1150000000000002</v>
      </c>
      <c r="N1480" s="21">
        <v>1.62</v>
      </c>
      <c r="O1480" s="14">
        <v>1.91</v>
      </c>
      <c r="P1480" s="14">
        <v>1.83</v>
      </c>
      <c r="Q1480" s="14">
        <v>1.66</v>
      </c>
      <c r="R1480" s="24">
        <v>1.71</v>
      </c>
      <c r="S1480" s="18">
        <v>1.9350000000000001</v>
      </c>
      <c r="T1480" s="18">
        <v>1.835</v>
      </c>
      <c r="U1480" s="18">
        <v>1.7849999999999999</v>
      </c>
      <c r="V1480" s="18">
        <v>1.885</v>
      </c>
      <c r="W1480" s="18">
        <v>1.82</v>
      </c>
      <c r="X1480" s="14" t="s">
        <v>66</v>
      </c>
      <c r="CM1480" s="2"/>
    </row>
    <row r="1481" spans="1:91" x14ac:dyDescent="0.2">
      <c r="A1481" s="2">
        <v>36175</v>
      </c>
      <c r="B1481" s="5">
        <f t="shared" si="131"/>
        <v>1</v>
      </c>
      <c r="C1481" s="1" t="s">
        <v>45</v>
      </c>
      <c r="D1481" s="14">
        <v>2.2000000000000002</v>
      </c>
      <c r="E1481" s="14">
        <v>1.6850000000000001</v>
      </c>
      <c r="F1481" s="21">
        <v>1.61</v>
      </c>
      <c r="G1481" s="24">
        <v>1.6850000000000001</v>
      </c>
      <c r="H1481" s="14">
        <v>1.69</v>
      </c>
      <c r="I1481" s="14">
        <v>1.78</v>
      </c>
      <c r="J1481" s="14">
        <v>1.6950000000000001</v>
      </c>
      <c r="K1481" s="14">
        <v>1.615</v>
      </c>
      <c r="L1481" s="14">
        <v>1.61</v>
      </c>
      <c r="M1481" s="14">
        <v>2.0249999999999999</v>
      </c>
      <c r="N1481" s="21">
        <v>1.585</v>
      </c>
      <c r="O1481" s="14">
        <v>1.825</v>
      </c>
      <c r="P1481" s="14">
        <v>1.71</v>
      </c>
      <c r="Q1481" s="14">
        <v>1.595</v>
      </c>
      <c r="R1481" s="24">
        <v>1.62</v>
      </c>
      <c r="S1481" s="18">
        <v>1.825</v>
      </c>
      <c r="T1481" s="18">
        <v>1.7450000000000001</v>
      </c>
      <c r="U1481" s="18">
        <v>1.7050000000000001</v>
      </c>
      <c r="V1481" s="18">
        <v>1.7649999999999999</v>
      </c>
      <c r="W1481" s="18">
        <v>1.73</v>
      </c>
      <c r="X1481" s="14" t="s">
        <v>66</v>
      </c>
      <c r="CM1481" s="2"/>
    </row>
    <row r="1482" spans="1:91" x14ac:dyDescent="0.2">
      <c r="A1482" s="2">
        <v>36176</v>
      </c>
      <c r="B1482" s="5">
        <f t="shared" si="131"/>
        <v>1</v>
      </c>
      <c r="C1482" s="1" t="s">
        <v>46</v>
      </c>
      <c r="D1482" s="14">
        <v>2.2549999999999999</v>
      </c>
      <c r="E1482" s="14">
        <v>1.67</v>
      </c>
      <c r="F1482" s="21">
        <v>1.63</v>
      </c>
      <c r="G1482" s="24">
        <v>1.68</v>
      </c>
      <c r="H1482" s="14">
        <v>1.68</v>
      </c>
      <c r="I1482" s="14">
        <v>1.7949999999999999</v>
      </c>
      <c r="J1482" s="14">
        <v>1.7</v>
      </c>
      <c r="K1482" s="14">
        <v>1.61</v>
      </c>
      <c r="L1482" s="14">
        <v>1.62</v>
      </c>
      <c r="M1482" s="14">
        <v>2.0550000000000002</v>
      </c>
      <c r="N1482" s="21">
        <v>1.58</v>
      </c>
      <c r="O1482" s="14">
        <v>1.83</v>
      </c>
      <c r="P1482" s="14">
        <v>1.7</v>
      </c>
      <c r="Q1482" s="14">
        <v>1.595</v>
      </c>
      <c r="R1482" s="24">
        <v>1.61</v>
      </c>
      <c r="S1482" s="18">
        <v>1.845</v>
      </c>
      <c r="T1482" s="18">
        <v>1.75</v>
      </c>
      <c r="U1482" s="18">
        <v>1.71</v>
      </c>
      <c r="V1482" s="18">
        <v>1.76</v>
      </c>
      <c r="W1482" s="18">
        <v>1.73</v>
      </c>
      <c r="X1482" s="14" t="s">
        <v>66</v>
      </c>
      <c r="CM1482" s="2"/>
    </row>
    <row r="1483" spans="1:91" x14ac:dyDescent="0.2">
      <c r="A1483" s="2">
        <v>36177</v>
      </c>
      <c r="B1483" s="5">
        <f t="shared" si="131"/>
        <v>1</v>
      </c>
      <c r="C1483" s="1" t="s">
        <v>47</v>
      </c>
      <c r="D1483" s="14">
        <v>2.2549999999999999</v>
      </c>
      <c r="E1483" s="14">
        <v>1.67</v>
      </c>
      <c r="F1483" s="21">
        <v>1.63</v>
      </c>
      <c r="G1483" s="24">
        <v>1.68</v>
      </c>
      <c r="H1483" s="14">
        <v>1.68</v>
      </c>
      <c r="I1483" s="14">
        <v>1.7949999999999999</v>
      </c>
      <c r="J1483" s="14">
        <v>1.7</v>
      </c>
      <c r="K1483" s="14">
        <v>1.61</v>
      </c>
      <c r="L1483" s="14">
        <v>1.62</v>
      </c>
      <c r="M1483" s="14">
        <v>2.0550000000000002</v>
      </c>
      <c r="N1483" s="21">
        <v>1.58</v>
      </c>
      <c r="O1483" s="14">
        <v>1.83</v>
      </c>
      <c r="P1483" s="14">
        <v>1.7</v>
      </c>
      <c r="Q1483" s="14">
        <v>1.595</v>
      </c>
      <c r="R1483" s="24">
        <v>1.61</v>
      </c>
      <c r="S1483" s="18">
        <v>1.845</v>
      </c>
      <c r="T1483" s="18">
        <v>1.75</v>
      </c>
      <c r="U1483" s="18">
        <v>1.71</v>
      </c>
      <c r="V1483" s="18">
        <v>1.76</v>
      </c>
      <c r="W1483" s="18">
        <v>1.73</v>
      </c>
      <c r="X1483" s="14" t="s">
        <v>66</v>
      </c>
      <c r="CM1483" s="2"/>
    </row>
    <row r="1484" spans="1:91" x14ac:dyDescent="0.2">
      <c r="A1484" s="2">
        <v>36178</v>
      </c>
      <c r="B1484" s="5">
        <f t="shared" si="131"/>
        <v>1</v>
      </c>
      <c r="C1484" s="1" t="s">
        <v>48</v>
      </c>
      <c r="D1484" s="14">
        <v>2.2549999999999999</v>
      </c>
      <c r="E1484" s="14" t="s">
        <v>66</v>
      </c>
      <c r="F1484" s="21" t="s">
        <v>66</v>
      </c>
      <c r="G1484" s="24" t="s">
        <v>10</v>
      </c>
      <c r="H1484" s="14" t="s">
        <v>66</v>
      </c>
      <c r="I1484" s="14" t="s">
        <v>66</v>
      </c>
      <c r="J1484" s="14" t="s">
        <v>66</v>
      </c>
      <c r="K1484" s="14" t="s">
        <v>66</v>
      </c>
      <c r="L1484" s="14" t="s">
        <v>66</v>
      </c>
      <c r="M1484" s="14" t="s">
        <v>66</v>
      </c>
      <c r="N1484" s="21" t="s">
        <v>66</v>
      </c>
      <c r="O1484" s="14">
        <v>1.83</v>
      </c>
      <c r="P1484" s="14" t="s">
        <v>66</v>
      </c>
      <c r="Q1484" s="14" t="s">
        <v>66</v>
      </c>
      <c r="R1484" s="24" t="s">
        <v>66</v>
      </c>
      <c r="S1484" s="18">
        <v>1.845</v>
      </c>
      <c r="T1484" s="18" t="s">
        <v>66</v>
      </c>
      <c r="U1484" s="18" t="s">
        <v>66</v>
      </c>
      <c r="V1484" s="18" t="s">
        <v>66</v>
      </c>
      <c r="W1484" s="18" t="s">
        <v>66</v>
      </c>
      <c r="X1484" s="14" t="s">
        <v>66</v>
      </c>
      <c r="CM1484" s="2"/>
    </row>
    <row r="1485" spans="1:91" x14ac:dyDescent="0.2">
      <c r="A1485" s="2">
        <v>36179</v>
      </c>
      <c r="B1485" s="5">
        <f t="shared" si="131"/>
        <v>1</v>
      </c>
      <c r="C1485" s="1" t="s">
        <v>49</v>
      </c>
      <c r="D1485" s="14">
        <v>2.2549999999999999</v>
      </c>
      <c r="E1485" s="14">
        <v>1.67</v>
      </c>
      <c r="F1485" s="21">
        <v>1.63</v>
      </c>
      <c r="G1485" s="24">
        <v>1.68</v>
      </c>
      <c r="H1485" s="14">
        <v>1.68</v>
      </c>
      <c r="I1485" s="14">
        <v>1.7949999999999999</v>
      </c>
      <c r="J1485" s="14">
        <v>1.7</v>
      </c>
      <c r="K1485" s="14">
        <v>1.61</v>
      </c>
      <c r="L1485" s="14">
        <v>1.62</v>
      </c>
      <c r="M1485" s="14">
        <v>2.0550000000000002</v>
      </c>
      <c r="N1485" s="21">
        <v>1.58</v>
      </c>
      <c r="O1485" s="14">
        <v>1.83</v>
      </c>
      <c r="P1485" s="14">
        <v>1.7</v>
      </c>
      <c r="Q1485" s="14">
        <v>1.595</v>
      </c>
      <c r="R1485" s="24">
        <v>1.61</v>
      </c>
      <c r="S1485" s="18">
        <v>1.845</v>
      </c>
      <c r="T1485" s="18">
        <v>1.75</v>
      </c>
      <c r="U1485" s="18">
        <v>1.71</v>
      </c>
      <c r="V1485" s="18">
        <v>1.76</v>
      </c>
      <c r="W1485" s="18">
        <v>1.73</v>
      </c>
      <c r="X1485" s="14" t="s">
        <v>66</v>
      </c>
      <c r="CM1485" s="2"/>
    </row>
    <row r="1486" spans="1:91" x14ac:dyDescent="0.2">
      <c r="A1486" s="2">
        <v>36180</v>
      </c>
      <c r="B1486" s="5">
        <f t="shared" si="131"/>
        <v>1</v>
      </c>
      <c r="C1486" s="1" t="s">
        <v>50</v>
      </c>
      <c r="D1486" s="14">
        <v>2.25</v>
      </c>
      <c r="E1486" s="14">
        <v>1.7050000000000001</v>
      </c>
      <c r="F1486" s="21">
        <v>1.61</v>
      </c>
      <c r="G1486" s="24">
        <v>1.7</v>
      </c>
      <c r="H1486" s="14">
        <v>1.7</v>
      </c>
      <c r="I1486" s="14">
        <v>1.77</v>
      </c>
      <c r="J1486" s="14">
        <v>1.72</v>
      </c>
      <c r="K1486" s="14">
        <v>1.625</v>
      </c>
      <c r="L1486" s="14">
        <v>1.64</v>
      </c>
      <c r="M1486" s="14">
        <v>2.0299999999999998</v>
      </c>
      <c r="N1486" s="21">
        <v>1.57</v>
      </c>
      <c r="O1486" s="14">
        <v>1.85</v>
      </c>
      <c r="P1486" s="14">
        <v>1.7050000000000001</v>
      </c>
      <c r="Q1486" s="14">
        <v>1.62</v>
      </c>
      <c r="R1486" s="24">
        <v>1.64</v>
      </c>
      <c r="S1486" s="18">
        <v>1.825</v>
      </c>
      <c r="T1486" s="18">
        <v>1.75</v>
      </c>
      <c r="U1486" s="18">
        <v>1.7050000000000001</v>
      </c>
      <c r="V1486" s="18">
        <v>1.76</v>
      </c>
      <c r="W1486" s="18">
        <v>1.72</v>
      </c>
      <c r="X1486" s="14" t="s">
        <v>66</v>
      </c>
      <c r="CM1486" s="2"/>
    </row>
    <row r="1487" spans="1:91" x14ac:dyDescent="0.2">
      <c r="A1487" s="2">
        <v>36181</v>
      </c>
      <c r="B1487" s="5">
        <f t="shared" si="131"/>
        <v>1</v>
      </c>
      <c r="C1487" s="1" t="s">
        <v>51</v>
      </c>
      <c r="D1487" s="14">
        <v>2.3050000000000002</v>
      </c>
      <c r="E1487" s="14">
        <v>1.71</v>
      </c>
      <c r="F1487" s="21">
        <v>1.64</v>
      </c>
      <c r="G1487" s="24">
        <v>1.7150000000000001</v>
      </c>
      <c r="H1487" s="14">
        <v>1.7050000000000001</v>
      </c>
      <c r="I1487" s="14">
        <v>1.8</v>
      </c>
      <c r="J1487" s="14">
        <v>1.7450000000000001</v>
      </c>
      <c r="K1487" s="14">
        <v>1.65</v>
      </c>
      <c r="L1487" s="14">
        <v>1.67</v>
      </c>
      <c r="M1487" s="14">
        <v>2.0350000000000001</v>
      </c>
      <c r="N1487" s="21">
        <v>1.59</v>
      </c>
      <c r="O1487" s="14">
        <v>1.87</v>
      </c>
      <c r="P1487" s="14">
        <v>1.7150000000000001</v>
      </c>
      <c r="Q1487" s="14">
        <v>1.65</v>
      </c>
      <c r="R1487" s="24">
        <v>1.655</v>
      </c>
      <c r="S1487" s="18">
        <v>1.84</v>
      </c>
      <c r="T1487" s="18">
        <v>1.7649999999999999</v>
      </c>
      <c r="U1487" s="18">
        <v>1.7250000000000001</v>
      </c>
      <c r="V1487" s="18">
        <v>1.77</v>
      </c>
      <c r="W1487" s="18">
        <v>1.74</v>
      </c>
      <c r="X1487" s="14" t="s">
        <v>66</v>
      </c>
      <c r="CM1487" s="2"/>
    </row>
    <row r="1488" spans="1:91" x14ac:dyDescent="0.2">
      <c r="A1488" s="2">
        <v>36182</v>
      </c>
      <c r="B1488" s="5">
        <f t="shared" si="131"/>
        <v>1</v>
      </c>
      <c r="C1488" s="1" t="s">
        <v>45</v>
      </c>
      <c r="D1488" s="14">
        <v>2.35</v>
      </c>
      <c r="E1488" s="14">
        <v>1.73</v>
      </c>
      <c r="F1488" s="21">
        <v>1.67</v>
      </c>
      <c r="G1488" s="24">
        <v>1.7250000000000001</v>
      </c>
      <c r="H1488" s="14">
        <v>1.7250000000000001</v>
      </c>
      <c r="I1488" s="14">
        <v>1.845</v>
      </c>
      <c r="J1488" s="14">
        <v>1.7649999999999999</v>
      </c>
      <c r="K1488" s="14">
        <v>1.67</v>
      </c>
      <c r="L1488" s="14">
        <v>1.7050000000000001</v>
      </c>
      <c r="M1488" s="14">
        <v>2.0499999999999998</v>
      </c>
      <c r="N1488" s="21">
        <v>1.635</v>
      </c>
      <c r="O1488" s="14">
        <v>1.9</v>
      </c>
      <c r="P1488" s="14">
        <v>1.74</v>
      </c>
      <c r="Q1488" s="14">
        <v>1.6850000000000001</v>
      </c>
      <c r="R1488" s="24">
        <v>1.71</v>
      </c>
      <c r="S1488" s="18">
        <v>1.9</v>
      </c>
      <c r="T1488" s="18">
        <v>1.7949999999999999</v>
      </c>
      <c r="U1488" s="18">
        <v>1.76</v>
      </c>
      <c r="V1488" s="18">
        <v>1.82</v>
      </c>
      <c r="W1488" s="18">
        <v>1.7749999999999999</v>
      </c>
      <c r="X1488" s="14" t="s">
        <v>66</v>
      </c>
      <c r="CM1488" s="2"/>
    </row>
    <row r="1489" spans="1:91" x14ac:dyDescent="0.2">
      <c r="A1489" s="2">
        <v>36183</v>
      </c>
      <c r="B1489" s="5">
        <f t="shared" si="131"/>
        <v>1</v>
      </c>
      <c r="C1489" s="1" t="s">
        <v>46</v>
      </c>
      <c r="D1489" s="14">
        <v>2.3199999999999998</v>
      </c>
      <c r="E1489" s="14">
        <v>1.74</v>
      </c>
      <c r="F1489" s="21">
        <v>1.67</v>
      </c>
      <c r="G1489" s="24">
        <v>1.7</v>
      </c>
      <c r="H1489" s="14">
        <v>1.7</v>
      </c>
      <c r="I1489" s="14">
        <v>1.81</v>
      </c>
      <c r="J1489" s="14">
        <v>1.74</v>
      </c>
      <c r="K1489" s="14">
        <v>1.66</v>
      </c>
      <c r="L1489" s="14">
        <v>1.69</v>
      </c>
      <c r="M1489" s="14">
        <v>2.0150000000000001</v>
      </c>
      <c r="N1489" s="21">
        <v>1.605</v>
      </c>
      <c r="O1489" s="14">
        <v>1.885</v>
      </c>
      <c r="P1489" s="14">
        <v>1.7150000000000001</v>
      </c>
      <c r="Q1489" s="14">
        <v>1.71</v>
      </c>
      <c r="R1489" s="24">
        <v>1.6850000000000001</v>
      </c>
      <c r="S1489" s="18">
        <v>1.87</v>
      </c>
      <c r="T1489" s="18">
        <v>1.7649999999999999</v>
      </c>
      <c r="U1489" s="18">
        <v>1.75</v>
      </c>
      <c r="V1489" s="18">
        <v>1.81</v>
      </c>
      <c r="W1489" s="18">
        <v>1.7649999999999999</v>
      </c>
      <c r="X1489" s="14" t="s">
        <v>66</v>
      </c>
      <c r="CM1489" s="2"/>
    </row>
    <row r="1490" spans="1:91" x14ac:dyDescent="0.2">
      <c r="A1490" s="2">
        <v>36184</v>
      </c>
      <c r="B1490" s="5">
        <f t="shared" si="131"/>
        <v>1</v>
      </c>
      <c r="C1490" s="1" t="s">
        <v>47</v>
      </c>
      <c r="D1490" s="14">
        <v>2.3199999999999998</v>
      </c>
      <c r="E1490" s="14">
        <v>1.74</v>
      </c>
      <c r="F1490" s="21">
        <v>1.67</v>
      </c>
      <c r="G1490" s="24">
        <v>1.7</v>
      </c>
      <c r="H1490" s="14">
        <v>1.7</v>
      </c>
      <c r="I1490" s="14">
        <v>1.81</v>
      </c>
      <c r="J1490" s="14">
        <v>1.74</v>
      </c>
      <c r="K1490" s="14">
        <v>1.66</v>
      </c>
      <c r="L1490" s="14">
        <v>1.69</v>
      </c>
      <c r="M1490" s="14">
        <v>2.0150000000000001</v>
      </c>
      <c r="N1490" s="21">
        <v>1.605</v>
      </c>
      <c r="O1490" s="14">
        <v>1.885</v>
      </c>
      <c r="P1490" s="14">
        <v>1.7150000000000001</v>
      </c>
      <c r="Q1490" s="14">
        <v>1.71</v>
      </c>
      <c r="R1490" s="24">
        <v>1.6850000000000001</v>
      </c>
      <c r="S1490" s="18">
        <v>1.87</v>
      </c>
      <c r="T1490" s="18">
        <v>1.7649999999999999</v>
      </c>
      <c r="U1490" s="18">
        <v>1.75</v>
      </c>
      <c r="V1490" s="18">
        <v>1.81</v>
      </c>
      <c r="W1490" s="18">
        <v>1.7649999999999999</v>
      </c>
      <c r="X1490" s="14" t="s">
        <v>66</v>
      </c>
      <c r="CM1490" s="2"/>
    </row>
    <row r="1491" spans="1:91" x14ac:dyDescent="0.2">
      <c r="A1491" s="2">
        <v>36185</v>
      </c>
      <c r="B1491" s="5">
        <f t="shared" si="131"/>
        <v>1</v>
      </c>
      <c r="C1491" s="1" t="s">
        <v>48</v>
      </c>
      <c r="D1491" s="14">
        <v>2.3199999999999998</v>
      </c>
      <c r="E1491" s="14">
        <v>1.74</v>
      </c>
      <c r="F1491" s="21">
        <v>1.67</v>
      </c>
      <c r="G1491" s="24">
        <v>1.7</v>
      </c>
      <c r="H1491" s="14">
        <v>1.7</v>
      </c>
      <c r="I1491" s="14">
        <v>1.81</v>
      </c>
      <c r="J1491" s="14">
        <v>1.74</v>
      </c>
      <c r="K1491" s="14">
        <v>1.66</v>
      </c>
      <c r="L1491" s="14">
        <v>1.69</v>
      </c>
      <c r="M1491" s="14">
        <v>2.0150000000000001</v>
      </c>
      <c r="N1491" s="21">
        <v>1.605</v>
      </c>
      <c r="O1491" s="14">
        <v>1.885</v>
      </c>
      <c r="P1491" s="14">
        <v>1.7150000000000001</v>
      </c>
      <c r="Q1491" s="14">
        <v>1.71</v>
      </c>
      <c r="R1491" s="24">
        <v>1.6850000000000001</v>
      </c>
      <c r="S1491" s="18">
        <v>1.87</v>
      </c>
      <c r="T1491" s="18">
        <v>1.7649999999999999</v>
      </c>
      <c r="U1491" s="18">
        <v>1.75</v>
      </c>
      <c r="V1491" s="18">
        <v>1.81</v>
      </c>
      <c r="W1491" s="18">
        <v>1.7649999999999999</v>
      </c>
      <c r="X1491" s="14" t="s">
        <v>66</v>
      </c>
      <c r="CM1491" s="2"/>
    </row>
    <row r="1492" spans="1:91" x14ac:dyDescent="0.2">
      <c r="A1492" s="2">
        <v>36186</v>
      </c>
      <c r="B1492" s="5">
        <f t="shared" si="131"/>
        <v>1</v>
      </c>
      <c r="C1492" s="1" t="s">
        <v>49</v>
      </c>
      <c r="D1492" s="14">
        <v>2.2599999999999998</v>
      </c>
      <c r="E1492" s="14">
        <v>1.75</v>
      </c>
      <c r="F1492" s="21">
        <v>1.625</v>
      </c>
      <c r="G1492" s="24">
        <v>1.6950000000000001</v>
      </c>
      <c r="H1492" s="14">
        <v>1.6850000000000001</v>
      </c>
      <c r="I1492" s="14">
        <v>1.75</v>
      </c>
      <c r="J1492" s="14">
        <v>1.7549999999999999</v>
      </c>
      <c r="K1492" s="14">
        <v>1.645</v>
      </c>
      <c r="L1492" s="14">
        <v>1.665</v>
      </c>
      <c r="M1492" s="14">
        <v>2</v>
      </c>
      <c r="N1492" s="21">
        <v>1.585</v>
      </c>
      <c r="O1492" s="14">
        <v>1.87</v>
      </c>
      <c r="P1492" s="14">
        <v>1.69</v>
      </c>
      <c r="Q1492" s="14">
        <v>1.635</v>
      </c>
      <c r="R1492" s="24">
        <v>1.66</v>
      </c>
      <c r="S1492" s="18">
        <v>1.8049999999999999</v>
      </c>
      <c r="T1492" s="18">
        <v>1.72</v>
      </c>
      <c r="U1492" s="18">
        <v>1.6950000000000001</v>
      </c>
      <c r="V1492" s="18">
        <v>1.74</v>
      </c>
      <c r="W1492" s="18">
        <v>1.7050000000000001</v>
      </c>
      <c r="X1492" s="14" t="s">
        <v>66</v>
      </c>
      <c r="CM1492" s="2"/>
    </row>
    <row r="1493" spans="1:91" x14ac:dyDescent="0.2">
      <c r="A1493" s="2">
        <v>36187</v>
      </c>
      <c r="B1493" s="5">
        <f t="shared" si="131"/>
        <v>1</v>
      </c>
      <c r="C1493" s="1" t="s">
        <v>50</v>
      </c>
      <c r="D1493" s="14">
        <v>2.2599999999999998</v>
      </c>
      <c r="E1493" s="14">
        <v>1.7350000000000001</v>
      </c>
      <c r="F1493" s="21">
        <v>1.615</v>
      </c>
      <c r="G1493" s="24">
        <v>1.665</v>
      </c>
      <c r="H1493" s="14">
        <v>1.66</v>
      </c>
      <c r="I1493" s="14">
        <v>1.72</v>
      </c>
      <c r="J1493" s="14">
        <v>1.7549999999999999</v>
      </c>
      <c r="K1493" s="14">
        <v>1.615</v>
      </c>
      <c r="L1493" s="14">
        <v>1.69</v>
      </c>
      <c r="M1493" s="14">
        <v>2</v>
      </c>
      <c r="N1493" s="21">
        <v>1.575</v>
      </c>
      <c r="O1493" s="14">
        <v>1.84</v>
      </c>
      <c r="P1493" s="14">
        <v>1.655</v>
      </c>
      <c r="Q1493" s="14">
        <v>1.635</v>
      </c>
      <c r="R1493" s="24">
        <v>1.645</v>
      </c>
      <c r="S1493" s="18">
        <v>1.7949999999999999</v>
      </c>
      <c r="T1493" s="18">
        <v>1.665</v>
      </c>
      <c r="U1493" s="18">
        <v>1.675</v>
      </c>
      <c r="V1493" s="18">
        <v>1.73</v>
      </c>
      <c r="W1493" s="18">
        <v>1.6950000000000001</v>
      </c>
      <c r="X1493" s="14" t="s">
        <v>66</v>
      </c>
      <c r="CM1493" s="2"/>
    </row>
    <row r="1494" spans="1:91" x14ac:dyDescent="0.2">
      <c r="A1494" s="2">
        <v>36188</v>
      </c>
      <c r="B1494" s="5">
        <f t="shared" si="131"/>
        <v>1</v>
      </c>
      <c r="C1494" s="1" t="s">
        <v>51</v>
      </c>
      <c r="D1494" s="14">
        <v>2.27</v>
      </c>
      <c r="E1494" s="14">
        <v>1.73</v>
      </c>
      <c r="F1494" s="21">
        <v>1.615</v>
      </c>
      <c r="G1494" s="24">
        <v>1.68</v>
      </c>
      <c r="H1494" s="14">
        <v>1.665</v>
      </c>
      <c r="I1494" s="14">
        <v>1.75</v>
      </c>
      <c r="J1494" s="14">
        <v>1.75</v>
      </c>
      <c r="K1494" s="14">
        <v>1.625</v>
      </c>
      <c r="L1494" s="14">
        <v>1.69</v>
      </c>
      <c r="M1494" s="14">
        <v>2</v>
      </c>
      <c r="N1494" s="21">
        <v>1.585</v>
      </c>
      <c r="O1494" s="14">
        <v>1.845</v>
      </c>
      <c r="P1494" s="14">
        <v>1.68</v>
      </c>
      <c r="Q1494" s="14">
        <v>1.65</v>
      </c>
      <c r="R1494" s="24">
        <v>1.645</v>
      </c>
      <c r="S1494" s="18">
        <v>1.8</v>
      </c>
      <c r="T1494" s="18">
        <v>1.7150000000000001</v>
      </c>
      <c r="U1494" s="18">
        <v>1.7</v>
      </c>
      <c r="V1494" s="18">
        <v>1.7450000000000001</v>
      </c>
      <c r="W1494" s="18">
        <v>1.7150000000000001</v>
      </c>
      <c r="X1494" s="14" t="s">
        <v>66</v>
      </c>
      <c r="CM1494" s="2"/>
    </row>
    <row r="1495" spans="1:91" x14ac:dyDescent="0.2">
      <c r="A1495" s="2">
        <v>36189</v>
      </c>
      <c r="B1495" s="5">
        <f t="shared" si="131"/>
        <v>1</v>
      </c>
      <c r="C1495" s="1" t="s">
        <v>45</v>
      </c>
      <c r="D1495" s="14">
        <v>2.2799999999999998</v>
      </c>
      <c r="E1495" s="14">
        <v>2.2349999999999999</v>
      </c>
      <c r="F1495" s="21">
        <v>1.62</v>
      </c>
      <c r="G1495" s="24">
        <v>1.74</v>
      </c>
      <c r="H1495" s="14">
        <v>1.7250000000000001</v>
      </c>
      <c r="I1495" s="14">
        <v>1.8049999999999999</v>
      </c>
      <c r="J1495" s="14">
        <v>1.7749999999999999</v>
      </c>
      <c r="K1495" s="14">
        <v>1.65</v>
      </c>
      <c r="L1495" s="14">
        <v>2.0550000000000002</v>
      </c>
      <c r="M1495" s="14">
        <v>2</v>
      </c>
      <c r="N1495" s="21">
        <v>1.595</v>
      </c>
      <c r="O1495" s="14">
        <v>1.87</v>
      </c>
      <c r="P1495" s="14">
        <v>1.72</v>
      </c>
      <c r="Q1495" s="14">
        <v>1.675</v>
      </c>
      <c r="R1495" s="24">
        <v>1.67</v>
      </c>
      <c r="S1495" s="18">
        <v>1.83</v>
      </c>
      <c r="T1495" s="18">
        <v>1.7549999999999999</v>
      </c>
      <c r="U1495" s="18">
        <v>1.7250000000000001</v>
      </c>
      <c r="V1495" s="18">
        <v>1.7749999999999999</v>
      </c>
      <c r="W1495" s="18">
        <v>1.74</v>
      </c>
      <c r="X1495" s="14" t="s">
        <v>66</v>
      </c>
      <c r="CM1495" s="2"/>
    </row>
    <row r="1496" spans="1:91" x14ac:dyDescent="0.2">
      <c r="A1496" s="2">
        <v>36190</v>
      </c>
      <c r="B1496" s="5">
        <f t="shared" si="131"/>
        <v>1</v>
      </c>
      <c r="C1496" s="1" t="s">
        <v>46</v>
      </c>
      <c r="D1496" s="14">
        <v>2.2549999999999999</v>
      </c>
      <c r="E1496" s="14">
        <v>1.665</v>
      </c>
      <c r="F1496" s="21">
        <v>1.61</v>
      </c>
      <c r="G1496" s="24">
        <v>1.6950000000000001</v>
      </c>
      <c r="H1496" s="14">
        <v>1.7</v>
      </c>
      <c r="I1496" s="14">
        <v>1.8149999999999999</v>
      </c>
      <c r="J1496" s="14">
        <v>1.7549999999999999</v>
      </c>
      <c r="K1496" s="14">
        <v>1.635</v>
      </c>
      <c r="L1496" s="14">
        <v>1.7</v>
      </c>
      <c r="M1496" s="14">
        <v>1.9850000000000001</v>
      </c>
      <c r="N1496" s="21">
        <v>1.58</v>
      </c>
      <c r="O1496" s="14">
        <v>1.85</v>
      </c>
      <c r="P1496" s="14">
        <v>1.7150000000000001</v>
      </c>
      <c r="Q1496" s="14">
        <v>1.665</v>
      </c>
      <c r="R1496" s="24">
        <v>1.655</v>
      </c>
      <c r="S1496" s="18">
        <v>1.86</v>
      </c>
      <c r="T1496" s="18">
        <v>1.77</v>
      </c>
      <c r="U1496" s="18">
        <v>1.7250000000000001</v>
      </c>
      <c r="V1496" s="18">
        <v>1.7749999999999999</v>
      </c>
      <c r="W1496" s="18">
        <v>1.7450000000000001</v>
      </c>
      <c r="X1496" s="14" t="s">
        <v>66</v>
      </c>
      <c r="CM1496" s="2"/>
    </row>
    <row r="1497" spans="1:91" x14ac:dyDescent="0.2">
      <c r="A1497" s="2">
        <v>36191</v>
      </c>
      <c r="B1497" s="5">
        <f t="shared" si="131"/>
        <v>1</v>
      </c>
      <c r="C1497" s="1" t="s">
        <v>47</v>
      </c>
      <c r="D1497" s="14">
        <v>2.2549999999999999</v>
      </c>
      <c r="E1497" s="14">
        <v>1.665</v>
      </c>
      <c r="F1497" s="21">
        <v>1.61</v>
      </c>
      <c r="G1497" s="24">
        <v>1.6950000000000001</v>
      </c>
      <c r="H1497" s="14">
        <v>1.7</v>
      </c>
      <c r="I1497" s="14">
        <v>1.8149999999999999</v>
      </c>
      <c r="J1497" s="14">
        <v>1.7549999999999999</v>
      </c>
      <c r="K1497" s="14">
        <v>1.635</v>
      </c>
      <c r="L1497" s="14">
        <v>1.7</v>
      </c>
      <c r="M1497" s="14">
        <v>1.9850000000000001</v>
      </c>
      <c r="N1497" s="21">
        <v>1.58</v>
      </c>
      <c r="O1497" s="14">
        <v>1.85</v>
      </c>
      <c r="P1497" s="14">
        <v>1.7150000000000001</v>
      </c>
      <c r="Q1497" s="14">
        <v>1.665</v>
      </c>
      <c r="R1497" s="24">
        <v>1.655</v>
      </c>
      <c r="S1497" s="18">
        <v>1.86</v>
      </c>
      <c r="T1497" s="18">
        <v>1.77</v>
      </c>
      <c r="U1497" s="18">
        <v>1.7250000000000001</v>
      </c>
      <c r="V1497" s="18">
        <v>1.7749999999999999</v>
      </c>
      <c r="W1497" s="18">
        <v>1.7450000000000001</v>
      </c>
      <c r="X1497" s="14" t="s">
        <v>66</v>
      </c>
      <c r="CM1497" s="2"/>
    </row>
    <row r="1498" spans="1:91" x14ac:dyDescent="0.2">
      <c r="A1498" s="2">
        <v>36192</v>
      </c>
      <c r="B1498" s="5">
        <f t="shared" si="131"/>
        <v>2</v>
      </c>
      <c r="C1498" s="1" t="s">
        <v>48</v>
      </c>
      <c r="D1498" s="14">
        <v>2.2549999999999999</v>
      </c>
      <c r="E1498" s="14">
        <v>1.64</v>
      </c>
      <c r="F1498" s="21">
        <v>1.61</v>
      </c>
      <c r="G1498" s="24">
        <v>1.6950000000000001</v>
      </c>
      <c r="H1498" s="14">
        <v>1.69</v>
      </c>
      <c r="I1498" s="14">
        <v>1.8049999999999999</v>
      </c>
      <c r="J1498" s="14">
        <v>1.7749999999999999</v>
      </c>
      <c r="K1498" s="14">
        <v>1.655</v>
      </c>
      <c r="L1498" s="14">
        <v>1.69</v>
      </c>
      <c r="M1498" s="14">
        <v>2.02</v>
      </c>
      <c r="N1498" s="21">
        <v>1.58</v>
      </c>
      <c r="O1498" s="14">
        <v>1.85</v>
      </c>
      <c r="P1498" s="14">
        <v>1.7150000000000001</v>
      </c>
      <c r="Q1498" s="14">
        <v>1.655</v>
      </c>
      <c r="R1498" s="24">
        <v>1.66</v>
      </c>
      <c r="S1498" s="18">
        <v>1.875</v>
      </c>
      <c r="T1498" s="18">
        <v>1.76</v>
      </c>
      <c r="U1498" s="18">
        <v>1.73</v>
      </c>
      <c r="V1498" s="18">
        <v>1.78</v>
      </c>
      <c r="W1498" s="18">
        <v>1.7549999999999999</v>
      </c>
      <c r="X1498" s="14" t="s">
        <v>66</v>
      </c>
      <c r="CM1498" s="2"/>
    </row>
    <row r="1499" spans="1:91" x14ac:dyDescent="0.2">
      <c r="A1499" s="2">
        <v>36193</v>
      </c>
      <c r="B1499" s="5">
        <f t="shared" si="131"/>
        <v>2</v>
      </c>
      <c r="C1499" s="1" t="s">
        <v>49</v>
      </c>
      <c r="D1499" s="14">
        <v>2.2349999999999999</v>
      </c>
      <c r="E1499" s="14">
        <v>1.57</v>
      </c>
      <c r="F1499" s="21">
        <v>1.58</v>
      </c>
      <c r="G1499" s="24">
        <v>1.63</v>
      </c>
      <c r="H1499" s="14">
        <v>1.63</v>
      </c>
      <c r="I1499" s="14">
        <v>1.7450000000000001</v>
      </c>
      <c r="J1499" s="14">
        <v>1.74</v>
      </c>
      <c r="K1499" s="14">
        <v>1.61</v>
      </c>
      <c r="L1499" s="14">
        <v>1.64</v>
      </c>
      <c r="M1499" s="14">
        <v>1.9950000000000001</v>
      </c>
      <c r="N1499" s="21">
        <v>1.575</v>
      </c>
      <c r="O1499" s="14">
        <v>1.825</v>
      </c>
      <c r="P1499" s="14">
        <v>1.655</v>
      </c>
      <c r="Q1499" s="14">
        <v>1.615</v>
      </c>
      <c r="R1499" s="24">
        <v>1.635</v>
      </c>
      <c r="S1499" s="18">
        <v>1.79</v>
      </c>
      <c r="T1499" s="18">
        <v>1.71</v>
      </c>
      <c r="U1499" s="18">
        <v>1.67</v>
      </c>
      <c r="V1499" s="18">
        <v>1.74</v>
      </c>
      <c r="W1499" s="18">
        <v>1.7</v>
      </c>
      <c r="X1499" s="14" t="s">
        <v>66</v>
      </c>
      <c r="CM1499" s="2"/>
    </row>
    <row r="1500" spans="1:91" x14ac:dyDescent="0.2">
      <c r="A1500" s="2">
        <v>36194</v>
      </c>
      <c r="B1500" s="5">
        <f t="shared" si="131"/>
        <v>2</v>
      </c>
      <c r="C1500" s="1" t="s">
        <v>50</v>
      </c>
      <c r="D1500" s="14">
        <v>2.2599999999999998</v>
      </c>
      <c r="E1500" s="14">
        <v>1.625</v>
      </c>
      <c r="F1500" s="21">
        <v>1.6</v>
      </c>
      <c r="G1500" s="24">
        <v>1.635</v>
      </c>
      <c r="H1500" s="14">
        <v>1.645</v>
      </c>
      <c r="I1500" s="14">
        <v>1.77</v>
      </c>
      <c r="J1500" s="14">
        <v>1.74</v>
      </c>
      <c r="K1500" s="14">
        <v>1.615</v>
      </c>
      <c r="L1500" s="14">
        <v>1.645</v>
      </c>
      <c r="M1500" s="14">
        <v>2.0099999999999998</v>
      </c>
      <c r="N1500" s="21">
        <v>1.57</v>
      </c>
      <c r="O1500" s="14">
        <v>1.85</v>
      </c>
      <c r="P1500" s="14">
        <v>1.69</v>
      </c>
      <c r="Q1500" s="14">
        <v>1.66</v>
      </c>
      <c r="R1500" s="24">
        <v>1.635</v>
      </c>
      <c r="S1500" s="18">
        <v>1.81</v>
      </c>
      <c r="T1500" s="18">
        <v>1.74</v>
      </c>
      <c r="U1500" s="18">
        <v>1.6950000000000001</v>
      </c>
      <c r="V1500" s="18">
        <v>1.7549999999999999</v>
      </c>
      <c r="W1500" s="18">
        <v>1.72</v>
      </c>
      <c r="X1500" s="14" t="s">
        <v>66</v>
      </c>
      <c r="CM1500" s="2"/>
    </row>
    <row r="1501" spans="1:91" x14ac:dyDescent="0.2">
      <c r="A1501" s="2">
        <v>36195</v>
      </c>
      <c r="B1501" s="5">
        <f t="shared" si="131"/>
        <v>2</v>
      </c>
      <c r="C1501" s="1" t="s">
        <v>51</v>
      </c>
      <c r="D1501" s="14">
        <v>2.2450000000000001</v>
      </c>
      <c r="E1501" s="14">
        <v>1.635</v>
      </c>
      <c r="F1501" s="21">
        <v>1.605</v>
      </c>
      <c r="G1501" s="24">
        <v>1.64</v>
      </c>
      <c r="H1501" s="14">
        <v>1.66</v>
      </c>
      <c r="I1501" s="14">
        <v>1.8</v>
      </c>
      <c r="J1501" s="14">
        <v>1.74</v>
      </c>
      <c r="K1501" s="14">
        <v>1.625</v>
      </c>
      <c r="L1501" s="14">
        <v>1.65</v>
      </c>
      <c r="M1501" s="14">
        <v>2</v>
      </c>
      <c r="N1501" s="21">
        <v>1.58</v>
      </c>
      <c r="O1501" s="14">
        <v>1.855</v>
      </c>
      <c r="P1501" s="14">
        <v>1.7150000000000001</v>
      </c>
      <c r="Q1501" s="14">
        <v>1.645</v>
      </c>
      <c r="R1501" s="24">
        <v>1.645</v>
      </c>
      <c r="S1501" s="18">
        <v>1.82</v>
      </c>
      <c r="T1501" s="18">
        <v>1.77</v>
      </c>
      <c r="U1501" s="18">
        <v>1.7250000000000001</v>
      </c>
      <c r="V1501" s="18">
        <v>1.7549999999999999</v>
      </c>
      <c r="W1501" s="18">
        <v>1.74</v>
      </c>
      <c r="X1501" s="14" t="s">
        <v>66</v>
      </c>
      <c r="CM1501" s="2"/>
    </row>
    <row r="1502" spans="1:91" x14ac:dyDescent="0.2">
      <c r="A1502" s="2">
        <v>36196</v>
      </c>
      <c r="B1502" s="5">
        <f t="shared" si="131"/>
        <v>2</v>
      </c>
      <c r="C1502" s="1" t="s">
        <v>45</v>
      </c>
      <c r="D1502" s="14">
        <v>2.2549999999999999</v>
      </c>
      <c r="E1502" s="14">
        <v>1.61</v>
      </c>
      <c r="F1502" s="21">
        <v>1.6</v>
      </c>
      <c r="G1502" s="24">
        <v>1.625</v>
      </c>
      <c r="H1502" s="14">
        <v>1.65</v>
      </c>
      <c r="I1502" s="14">
        <v>1.7849999999999999</v>
      </c>
      <c r="J1502" s="14">
        <v>1.73</v>
      </c>
      <c r="K1502" s="14">
        <v>1.61</v>
      </c>
      <c r="L1502" s="14">
        <v>1.655</v>
      </c>
      <c r="M1502" s="14">
        <v>1.9750000000000001</v>
      </c>
      <c r="N1502" s="21">
        <v>1.58</v>
      </c>
      <c r="O1502" s="14">
        <v>1.84</v>
      </c>
      <c r="P1502" s="14">
        <v>1.69</v>
      </c>
      <c r="Q1502" s="14">
        <v>1.635</v>
      </c>
      <c r="R1502" s="24">
        <v>1.64</v>
      </c>
      <c r="S1502" s="18">
        <v>1.8149999999999999</v>
      </c>
      <c r="T1502" s="18">
        <v>1.7549999999999999</v>
      </c>
      <c r="U1502" s="18">
        <v>1.7050000000000001</v>
      </c>
      <c r="V1502" s="18">
        <v>1.7350000000000001</v>
      </c>
      <c r="W1502" s="18">
        <v>1.72</v>
      </c>
      <c r="X1502" s="14" t="s">
        <v>66</v>
      </c>
      <c r="CM1502" s="2"/>
    </row>
    <row r="1503" spans="1:91" x14ac:dyDescent="0.2">
      <c r="A1503" s="2">
        <v>36197</v>
      </c>
      <c r="B1503" s="5">
        <f t="shared" si="131"/>
        <v>2</v>
      </c>
      <c r="C1503" s="1" t="s">
        <v>46</v>
      </c>
      <c r="D1503" s="14">
        <v>2.2549999999999999</v>
      </c>
      <c r="E1503" s="14">
        <v>1.59</v>
      </c>
      <c r="F1503" s="21">
        <v>1.585</v>
      </c>
      <c r="G1503" s="24">
        <v>1.59</v>
      </c>
      <c r="H1503" s="14">
        <v>1.625</v>
      </c>
      <c r="I1503" s="14">
        <v>1.8049999999999999</v>
      </c>
      <c r="J1503" s="14">
        <v>1.69</v>
      </c>
      <c r="K1503" s="14">
        <v>1.575</v>
      </c>
      <c r="L1503" s="14">
        <v>1.62</v>
      </c>
      <c r="M1503" s="14">
        <v>1.9450000000000001</v>
      </c>
      <c r="N1503" s="21">
        <v>1.55</v>
      </c>
      <c r="O1503" s="14">
        <v>1.82</v>
      </c>
      <c r="P1503" s="14">
        <v>1.67</v>
      </c>
      <c r="Q1503" s="14">
        <v>1.63</v>
      </c>
      <c r="R1503" s="24">
        <v>1.615</v>
      </c>
      <c r="S1503" s="18">
        <v>1.81</v>
      </c>
      <c r="T1503" s="18">
        <v>1.7450000000000001</v>
      </c>
      <c r="U1503" s="18">
        <v>1.69</v>
      </c>
      <c r="V1503" s="18">
        <v>1.72</v>
      </c>
      <c r="W1503" s="18">
        <v>1.7150000000000001</v>
      </c>
      <c r="X1503" s="14" t="s">
        <v>66</v>
      </c>
      <c r="CM1503" s="2"/>
    </row>
    <row r="1504" spans="1:91" x14ac:dyDescent="0.2">
      <c r="A1504" s="2">
        <v>36198</v>
      </c>
      <c r="B1504" s="5">
        <f t="shared" si="131"/>
        <v>2</v>
      </c>
      <c r="C1504" s="1" t="s">
        <v>47</v>
      </c>
      <c r="D1504" s="14">
        <v>2.2549999999999999</v>
      </c>
      <c r="E1504" s="14">
        <v>1.59</v>
      </c>
      <c r="F1504" s="21">
        <v>1.585</v>
      </c>
      <c r="G1504" s="24">
        <v>1.59</v>
      </c>
      <c r="H1504" s="14">
        <v>1.625</v>
      </c>
      <c r="I1504" s="14">
        <v>1.8049999999999999</v>
      </c>
      <c r="J1504" s="14">
        <v>1.69</v>
      </c>
      <c r="K1504" s="14">
        <v>1.575</v>
      </c>
      <c r="L1504" s="14">
        <v>1.62</v>
      </c>
      <c r="M1504" s="14">
        <v>1.9450000000000001</v>
      </c>
      <c r="N1504" s="21">
        <v>1.55</v>
      </c>
      <c r="O1504" s="14">
        <v>1.82</v>
      </c>
      <c r="P1504" s="14">
        <v>1.67</v>
      </c>
      <c r="Q1504" s="14">
        <v>1.63</v>
      </c>
      <c r="R1504" s="24">
        <v>1.615</v>
      </c>
      <c r="S1504" s="18">
        <v>1.81</v>
      </c>
      <c r="T1504" s="18">
        <v>1.7450000000000001</v>
      </c>
      <c r="U1504" s="18">
        <v>1.69</v>
      </c>
      <c r="V1504" s="18">
        <v>1.72</v>
      </c>
      <c r="W1504" s="18">
        <v>1.7150000000000001</v>
      </c>
      <c r="X1504" s="14" t="s">
        <v>66</v>
      </c>
      <c r="CM1504" s="2"/>
    </row>
    <row r="1505" spans="1:91" x14ac:dyDescent="0.2">
      <c r="A1505" s="2">
        <v>36199</v>
      </c>
      <c r="B1505" s="5">
        <f t="shared" si="131"/>
        <v>2</v>
      </c>
      <c r="C1505" s="1" t="s">
        <v>48</v>
      </c>
      <c r="D1505" s="14">
        <v>2.2549999999999999</v>
      </c>
      <c r="E1505" s="14">
        <v>1.59</v>
      </c>
      <c r="F1505" s="21">
        <v>1.585</v>
      </c>
      <c r="G1505" s="24">
        <v>1.59</v>
      </c>
      <c r="H1505" s="14">
        <v>1.625</v>
      </c>
      <c r="I1505" s="14">
        <v>1.8049999999999999</v>
      </c>
      <c r="J1505" s="14">
        <v>1.69</v>
      </c>
      <c r="K1505" s="14">
        <v>1.575</v>
      </c>
      <c r="L1505" s="14">
        <v>1.62</v>
      </c>
      <c r="M1505" s="14">
        <v>1.9450000000000001</v>
      </c>
      <c r="N1505" s="21">
        <v>1.55</v>
      </c>
      <c r="O1505" s="14">
        <v>1.82</v>
      </c>
      <c r="P1505" s="14">
        <v>1.67</v>
      </c>
      <c r="Q1505" s="14">
        <v>1.63</v>
      </c>
      <c r="R1505" s="24">
        <v>1.615</v>
      </c>
      <c r="S1505" s="18">
        <v>1.81</v>
      </c>
      <c r="T1505" s="18">
        <v>1.7450000000000001</v>
      </c>
      <c r="U1505" s="18">
        <v>1.69</v>
      </c>
      <c r="V1505" s="18">
        <v>1.72</v>
      </c>
      <c r="W1505" s="18">
        <v>1.7150000000000001</v>
      </c>
      <c r="X1505" s="14" t="s">
        <v>66</v>
      </c>
      <c r="CM1505" s="2"/>
    </row>
    <row r="1506" spans="1:91" x14ac:dyDescent="0.2">
      <c r="A1506" s="2">
        <v>36200</v>
      </c>
      <c r="B1506" s="5">
        <f t="shared" si="131"/>
        <v>2</v>
      </c>
      <c r="C1506" s="1" t="s">
        <v>49</v>
      </c>
      <c r="D1506" s="14">
        <v>2.3849999999999998</v>
      </c>
      <c r="E1506" s="14">
        <v>1.65</v>
      </c>
      <c r="F1506" s="21">
        <v>1.605</v>
      </c>
      <c r="G1506" s="24">
        <v>1.625</v>
      </c>
      <c r="H1506" s="14">
        <v>1.64</v>
      </c>
      <c r="I1506" s="14">
        <v>1.8049999999999999</v>
      </c>
      <c r="J1506" s="14">
        <v>1.76</v>
      </c>
      <c r="K1506" s="14">
        <v>1.6</v>
      </c>
      <c r="L1506" s="14">
        <v>1.69</v>
      </c>
      <c r="M1506" s="14">
        <v>1.9850000000000001</v>
      </c>
      <c r="N1506" s="21">
        <v>1.56</v>
      </c>
      <c r="O1506" s="14">
        <v>1.835</v>
      </c>
      <c r="P1506" s="14">
        <v>1.675</v>
      </c>
      <c r="Q1506" s="14">
        <v>1.69</v>
      </c>
      <c r="R1506" s="24">
        <v>1.64</v>
      </c>
      <c r="S1506" s="18">
        <v>1.81</v>
      </c>
      <c r="T1506" s="18">
        <v>1.7450000000000001</v>
      </c>
      <c r="U1506" s="18">
        <v>1.6950000000000001</v>
      </c>
      <c r="V1506" s="18">
        <v>1.72</v>
      </c>
      <c r="W1506" s="18">
        <v>1.71</v>
      </c>
      <c r="X1506" s="14" t="s">
        <v>66</v>
      </c>
      <c r="CM1506" s="2"/>
    </row>
    <row r="1507" spans="1:91" x14ac:dyDescent="0.2">
      <c r="A1507" s="2">
        <v>36201</v>
      </c>
      <c r="B1507" s="5">
        <f t="shared" si="131"/>
        <v>2</v>
      </c>
      <c r="C1507" s="1" t="s">
        <v>50</v>
      </c>
      <c r="D1507" s="14">
        <v>2.2850000000000001</v>
      </c>
      <c r="E1507" s="14">
        <v>1.66</v>
      </c>
      <c r="F1507" s="21">
        <v>1.61</v>
      </c>
      <c r="G1507" s="24">
        <v>1.635</v>
      </c>
      <c r="H1507" s="14">
        <v>1.66</v>
      </c>
      <c r="I1507" s="14">
        <v>1.825</v>
      </c>
      <c r="J1507" s="14">
        <v>1.7649999999999999</v>
      </c>
      <c r="K1507" s="14">
        <v>1.625</v>
      </c>
      <c r="L1507" s="14">
        <v>1.69</v>
      </c>
      <c r="M1507" s="14">
        <v>1.9950000000000001</v>
      </c>
      <c r="N1507" s="21">
        <v>1.575</v>
      </c>
      <c r="O1507" s="14">
        <v>1.845</v>
      </c>
      <c r="P1507" s="14">
        <v>1.7050000000000001</v>
      </c>
      <c r="Q1507" s="14">
        <v>1.68</v>
      </c>
      <c r="R1507" s="24">
        <v>1.655</v>
      </c>
      <c r="S1507" s="18">
        <v>1.835</v>
      </c>
      <c r="T1507" s="18">
        <v>1.7649999999999999</v>
      </c>
      <c r="U1507" s="18">
        <v>1.7050000000000001</v>
      </c>
      <c r="V1507" s="18">
        <v>1.74</v>
      </c>
      <c r="W1507" s="18">
        <v>1.7350000000000001</v>
      </c>
      <c r="X1507" s="14" t="s">
        <v>66</v>
      </c>
      <c r="CM1507" s="2"/>
    </row>
    <row r="1508" spans="1:91" x14ac:dyDescent="0.2">
      <c r="A1508" s="2">
        <v>36202</v>
      </c>
      <c r="B1508" s="5">
        <f t="shared" si="131"/>
        <v>2</v>
      </c>
      <c r="C1508" s="1" t="s">
        <v>51</v>
      </c>
      <c r="D1508" s="14">
        <v>2.2650000000000001</v>
      </c>
      <c r="E1508" s="14">
        <v>1.65</v>
      </c>
      <c r="F1508" s="21">
        <v>1.62</v>
      </c>
      <c r="G1508" s="24">
        <v>1.64</v>
      </c>
      <c r="H1508" s="14">
        <v>1.655</v>
      </c>
      <c r="I1508" s="14">
        <v>1.81</v>
      </c>
      <c r="J1508" s="14">
        <v>1.76</v>
      </c>
      <c r="K1508" s="14">
        <v>1.635</v>
      </c>
      <c r="L1508" s="14">
        <v>1.675</v>
      </c>
      <c r="M1508" s="14">
        <v>2.0049999999999999</v>
      </c>
      <c r="N1508" s="21">
        <v>1.585</v>
      </c>
      <c r="O1508" s="14">
        <v>1.845</v>
      </c>
      <c r="P1508" s="14">
        <v>1.7</v>
      </c>
      <c r="Q1508" s="14">
        <v>1.665</v>
      </c>
      <c r="R1508" s="24">
        <v>1.67</v>
      </c>
      <c r="S1508" s="18">
        <v>1.82</v>
      </c>
      <c r="T1508" s="18">
        <v>1.7549999999999999</v>
      </c>
      <c r="U1508" s="18">
        <v>1.71</v>
      </c>
      <c r="V1508" s="18">
        <v>1.75</v>
      </c>
      <c r="W1508" s="18">
        <v>1.73</v>
      </c>
      <c r="X1508" s="14" t="s">
        <v>66</v>
      </c>
      <c r="CM1508" s="2"/>
    </row>
    <row r="1509" spans="1:91" x14ac:dyDescent="0.2">
      <c r="A1509" s="2">
        <v>36203</v>
      </c>
      <c r="B1509" s="5">
        <f t="shared" si="131"/>
        <v>2</v>
      </c>
      <c r="C1509" s="1" t="s">
        <v>45</v>
      </c>
      <c r="D1509" s="14">
        <v>2.2850000000000001</v>
      </c>
      <c r="E1509" s="14">
        <v>1.615</v>
      </c>
      <c r="F1509" s="21">
        <v>1.615</v>
      </c>
      <c r="G1509" s="24">
        <v>1.645</v>
      </c>
      <c r="H1509" s="14">
        <v>1.665</v>
      </c>
      <c r="I1509" s="14">
        <v>1.78</v>
      </c>
      <c r="J1509" s="14">
        <v>1.75</v>
      </c>
      <c r="K1509" s="14">
        <v>1.64</v>
      </c>
      <c r="L1509" s="14">
        <v>1.675</v>
      </c>
      <c r="M1509" s="14">
        <v>2.0049999999999999</v>
      </c>
      <c r="N1509" s="21">
        <v>1.585</v>
      </c>
      <c r="O1509" s="14">
        <v>1.845</v>
      </c>
      <c r="P1509" s="14">
        <v>1.71</v>
      </c>
      <c r="Q1509" s="14">
        <v>1.64</v>
      </c>
      <c r="R1509" s="24">
        <v>1.655</v>
      </c>
      <c r="S1509" s="18">
        <v>1.825</v>
      </c>
      <c r="T1509" s="18">
        <v>1.75</v>
      </c>
      <c r="U1509" s="18">
        <v>1.71</v>
      </c>
      <c r="V1509" s="18">
        <v>1.76</v>
      </c>
      <c r="W1509" s="18">
        <v>1.73</v>
      </c>
      <c r="X1509" s="14" t="s">
        <v>66</v>
      </c>
      <c r="CM1509" s="2"/>
    </row>
    <row r="1510" spans="1:91" x14ac:dyDescent="0.2">
      <c r="A1510" s="2">
        <v>36204</v>
      </c>
      <c r="B1510" s="5">
        <f t="shared" si="131"/>
        <v>2</v>
      </c>
      <c r="C1510" s="1" t="s">
        <v>46</v>
      </c>
      <c r="D1510" s="14">
        <v>2.2749999999999999</v>
      </c>
      <c r="E1510" s="14">
        <v>1.6</v>
      </c>
      <c r="F1510" s="21">
        <v>1.63</v>
      </c>
      <c r="G1510" s="24">
        <v>1.635</v>
      </c>
      <c r="H1510" s="14">
        <v>1.675</v>
      </c>
      <c r="I1510" s="14">
        <v>1.8149999999999999</v>
      </c>
      <c r="J1510" s="14">
        <v>1.7549999999999999</v>
      </c>
      <c r="K1510" s="14">
        <v>1.615</v>
      </c>
      <c r="L1510" s="14">
        <v>1.65</v>
      </c>
      <c r="M1510" s="14">
        <v>1.9750000000000001</v>
      </c>
      <c r="N1510" s="21">
        <v>1.58</v>
      </c>
      <c r="O1510" s="14">
        <v>1.84</v>
      </c>
      <c r="P1510" s="14">
        <v>1.71</v>
      </c>
      <c r="Q1510" s="14">
        <v>1.64</v>
      </c>
      <c r="R1510" s="24">
        <v>1.65</v>
      </c>
      <c r="S1510" s="18">
        <v>1.84</v>
      </c>
      <c r="T1510" s="18">
        <v>1.76</v>
      </c>
      <c r="U1510" s="18">
        <v>1.72</v>
      </c>
      <c r="V1510" s="18">
        <v>1.7649999999999999</v>
      </c>
      <c r="W1510" s="18">
        <v>1.7450000000000001</v>
      </c>
      <c r="X1510" s="14" t="s">
        <v>66</v>
      </c>
      <c r="CM1510" s="2"/>
    </row>
    <row r="1511" spans="1:91" x14ac:dyDescent="0.2">
      <c r="A1511" s="2">
        <v>36205</v>
      </c>
      <c r="B1511" s="5">
        <f t="shared" si="131"/>
        <v>2</v>
      </c>
      <c r="C1511" s="1" t="s">
        <v>47</v>
      </c>
      <c r="D1511" s="14">
        <v>2.2749999999999999</v>
      </c>
      <c r="E1511" s="14">
        <v>1.6</v>
      </c>
      <c r="F1511" s="21">
        <v>1.63</v>
      </c>
      <c r="G1511" s="24">
        <v>1.635</v>
      </c>
      <c r="H1511" s="14">
        <v>1.675</v>
      </c>
      <c r="I1511" s="14">
        <v>1.8149999999999999</v>
      </c>
      <c r="J1511" s="14">
        <v>1.7549999999999999</v>
      </c>
      <c r="K1511" s="14">
        <v>1.615</v>
      </c>
      <c r="L1511" s="14">
        <v>1.65</v>
      </c>
      <c r="M1511" s="14">
        <v>1.9750000000000001</v>
      </c>
      <c r="N1511" s="21">
        <v>1.58</v>
      </c>
      <c r="O1511" s="14">
        <v>1.84</v>
      </c>
      <c r="P1511" s="14">
        <v>1.71</v>
      </c>
      <c r="Q1511" s="14">
        <v>1.64</v>
      </c>
      <c r="R1511" s="24">
        <v>1.65</v>
      </c>
      <c r="S1511" s="18">
        <v>1.84</v>
      </c>
      <c r="T1511" s="18">
        <v>1.76</v>
      </c>
      <c r="U1511" s="18">
        <v>1.72</v>
      </c>
      <c r="V1511" s="18">
        <v>1.7649999999999999</v>
      </c>
      <c r="W1511" s="18">
        <v>1.7450000000000001</v>
      </c>
      <c r="X1511" s="14" t="s">
        <v>66</v>
      </c>
      <c r="CM1511" s="2"/>
    </row>
    <row r="1512" spans="1:91" x14ac:dyDescent="0.2">
      <c r="A1512" s="2">
        <v>36206</v>
      </c>
      <c r="B1512" s="5">
        <f t="shared" si="131"/>
        <v>2</v>
      </c>
      <c r="C1512" s="1" t="s">
        <v>48</v>
      </c>
      <c r="D1512" s="14">
        <v>2.2749999999999999</v>
      </c>
      <c r="E1512" s="14">
        <v>1.6</v>
      </c>
      <c r="F1512" s="21">
        <v>1.63</v>
      </c>
      <c r="G1512" s="24">
        <v>1.635</v>
      </c>
      <c r="H1512" s="14">
        <v>1.675</v>
      </c>
      <c r="I1512" s="14">
        <v>1.8149999999999999</v>
      </c>
      <c r="J1512" s="14">
        <v>1.7549999999999999</v>
      </c>
      <c r="K1512" s="14">
        <v>1.615</v>
      </c>
      <c r="L1512" s="14">
        <v>1.65</v>
      </c>
      <c r="M1512" s="14">
        <v>1.9750000000000001</v>
      </c>
      <c r="N1512" s="21">
        <v>1.58</v>
      </c>
      <c r="O1512" s="14">
        <v>1.84</v>
      </c>
      <c r="P1512" s="14">
        <v>1.71</v>
      </c>
      <c r="Q1512" s="14">
        <v>1.64</v>
      </c>
      <c r="R1512" s="24">
        <v>1.65</v>
      </c>
      <c r="S1512" s="18">
        <v>1.84</v>
      </c>
      <c r="T1512" s="18">
        <v>1.76</v>
      </c>
      <c r="U1512" s="18">
        <v>1.72</v>
      </c>
      <c r="V1512" s="18">
        <v>1.7649999999999999</v>
      </c>
      <c r="W1512" s="18">
        <v>1.7450000000000001</v>
      </c>
      <c r="X1512" s="14" t="s">
        <v>66</v>
      </c>
      <c r="CM1512" s="2"/>
    </row>
    <row r="1513" spans="1:91" x14ac:dyDescent="0.2">
      <c r="A1513" s="2">
        <v>36207</v>
      </c>
      <c r="B1513" s="5">
        <f t="shared" si="131"/>
        <v>2</v>
      </c>
      <c r="C1513" s="1" t="s">
        <v>49</v>
      </c>
      <c r="D1513" s="14">
        <v>2.2749999999999999</v>
      </c>
      <c r="E1513" s="14">
        <v>1.6</v>
      </c>
      <c r="F1513" s="21">
        <v>1.63</v>
      </c>
      <c r="G1513" s="24">
        <v>1.635</v>
      </c>
      <c r="H1513" s="14">
        <v>1.675</v>
      </c>
      <c r="I1513" s="14">
        <v>1.8149999999999999</v>
      </c>
      <c r="J1513" s="14">
        <v>1.7549999999999999</v>
      </c>
      <c r="K1513" s="14">
        <v>1.615</v>
      </c>
      <c r="L1513" s="14">
        <v>1.65</v>
      </c>
      <c r="M1513" s="14">
        <v>1.9750000000000001</v>
      </c>
      <c r="N1513" s="21">
        <v>1.58</v>
      </c>
      <c r="O1513" s="14">
        <v>1.84</v>
      </c>
      <c r="P1513" s="14">
        <v>1.71</v>
      </c>
      <c r="Q1513" s="14">
        <v>1.64</v>
      </c>
      <c r="R1513" s="24">
        <v>1.65</v>
      </c>
      <c r="S1513" s="18">
        <v>1.84</v>
      </c>
      <c r="T1513" s="18">
        <v>1.76</v>
      </c>
      <c r="U1513" s="18">
        <v>1.72</v>
      </c>
      <c r="V1513" s="18">
        <v>1.7649999999999999</v>
      </c>
      <c r="W1513" s="18">
        <v>1.7450000000000001</v>
      </c>
      <c r="X1513" s="14" t="s">
        <v>66</v>
      </c>
      <c r="CM1513" s="2"/>
    </row>
    <row r="1514" spans="1:91" x14ac:dyDescent="0.2">
      <c r="A1514" s="2">
        <v>36208</v>
      </c>
      <c r="B1514" s="5">
        <f t="shared" si="131"/>
        <v>2</v>
      </c>
      <c r="C1514" s="1" t="s">
        <v>50</v>
      </c>
      <c r="D1514" s="14">
        <v>2.2400000000000002</v>
      </c>
      <c r="E1514" s="14">
        <v>1.575</v>
      </c>
      <c r="F1514" s="21">
        <v>1.62</v>
      </c>
      <c r="G1514" s="24">
        <v>1.635</v>
      </c>
      <c r="H1514" s="14">
        <v>1.655</v>
      </c>
      <c r="I1514" s="14">
        <v>1.7949999999999999</v>
      </c>
      <c r="J1514" s="14">
        <v>1.75</v>
      </c>
      <c r="K1514" s="14">
        <v>1.625</v>
      </c>
      <c r="L1514" s="14">
        <v>1.645</v>
      </c>
      <c r="M1514" s="14">
        <v>1.97</v>
      </c>
      <c r="N1514" s="21">
        <v>1.575</v>
      </c>
      <c r="O1514" s="14">
        <v>1.845</v>
      </c>
      <c r="P1514" s="14">
        <v>1.6950000000000001</v>
      </c>
      <c r="Q1514" s="14">
        <v>1.62</v>
      </c>
      <c r="R1514" s="24">
        <v>1.64</v>
      </c>
      <c r="S1514" s="18">
        <v>1.82</v>
      </c>
      <c r="T1514" s="18">
        <v>1.75</v>
      </c>
      <c r="U1514" s="18">
        <v>1.7050000000000001</v>
      </c>
      <c r="V1514" s="18">
        <v>1.75</v>
      </c>
      <c r="W1514" s="18">
        <v>1.7350000000000001</v>
      </c>
      <c r="X1514" s="14" t="s">
        <v>66</v>
      </c>
      <c r="CM1514" s="2"/>
    </row>
    <row r="1515" spans="1:91" x14ac:dyDescent="0.2">
      <c r="A1515" s="2">
        <v>36209</v>
      </c>
      <c r="B1515" s="5">
        <f t="shared" si="131"/>
        <v>2</v>
      </c>
      <c r="C1515" s="1" t="s">
        <v>51</v>
      </c>
      <c r="D1515" s="14">
        <v>2.2599999999999998</v>
      </c>
      <c r="E1515" s="14">
        <v>1.57</v>
      </c>
      <c r="F1515" s="21">
        <v>1.61</v>
      </c>
      <c r="G1515" s="24">
        <v>1.63</v>
      </c>
      <c r="H1515" s="14">
        <v>1.645</v>
      </c>
      <c r="I1515" s="14">
        <v>1.79</v>
      </c>
      <c r="J1515" s="14">
        <v>1.7350000000000001</v>
      </c>
      <c r="K1515" s="14">
        <v>1.615</v>
      </c>
      <c r="L1515" s="14">
        <v>1.64</v>
      </c>
      <c r="M1515" s="14">
        <v>1.96</v>
      </c>
      <c r="N1515" s="21">
        <v>1.5649999999999999</v>
      </c>
      <c r="O1515" s="14">
        <v>1.84</v>
      </c>
      <c r="P1515" s="14">
        <v>1.69</v>
      </c>
      <c r="Q1515" s="14">
        <v>1.625</v>
      </c>
      <c r="R1515" s="24">
        <v>1.635</v>
      </c>
      <c r="S1515" s="18">
        <v>1.8149999999999999</v>
      </c>
      <c r="T1515" s="18">
        <v>1.7350000000000001</v>
      </c>
      <c r="U1515" s="18">
        <v>1.7050000000000001</v>
      </c>
      <c r="V1515" s="18">
        <v>1.75</v>
      </c>
      <c r="W1515" s="18">
        <v>1.7350000000000001</v>
      </c>
      <c r="X1515" s="14" t="s">
        <v>66</v>
      </c>
      <c r="CM1515" s="2"/>
    </row>
    <row r="1516" spans="1:91" x14ac:dyDescent="0.2">
      <c r="A1516" s="2">
        <v>36210</v>
      </c>
      <c r="B1516" s="5">
        <f t="shared" si="131"/>
        <v>2</v>
      </c>
      <c r="C1516" s="1" t="s">
        <v>45</v>
      </c>
      <c r="D1516" s="14">
        <v>2.2549999999999999</v>
      </c>
      <c r="E1516" s="14">
        <v>1.57</v>
      </c>
      <c r="F1516" s="21">
        <v>1.62</v>
      </c>
      <c r="G1516" s="24">
        <v>1.625</v>
      </c>
      <c r="H1516" s="14">
        <v>1.645</v>
      </c>
      <c r="I1516" s="14">
        <v>1.8049999999999999</v>
      </c>
      <c r="J1516" s="14">
        <v>1.73</v>
      </c>
      <c r="K1516" s="14">
        <v>1.61</v>
      </c>
      <c r="L1516" s="14">
        <v>1.63</v>
      </c>
      <c r="M1516" s="14">
        <v>1.95</v>
      </c>
      <c r="N1516" s="21">
        <v>1.585</v>
      </c>
      <c r="O1516" s="14">
        <v>1.825</v>
      </c>
      <c r="P1516" s="14">
        <v>1.6950000000000001</v>
      </c>
      <c r="Q1516" s="14">
        <v>1.63</v>
      </c>
      <c r="R1516" s="24">
        <v>1.635</v>
      </c>
      <c r="S1516" s="18">
        <v>1.825</v>
      </c>
      <c r="T1516" s="18">
        <v>1.75</v>
      </c>
      <c r="U1516" s="18">
        <v>1.7050000000000001</v>
      </c>
      <c r="V1516" s="18">
        <v>1.77</v>
      </c>
      <c r="W1516" s="18">
        <v>1.73</v>
      </c>
      <c r="X1516" s="14" t="s">
        <v>66</v>
      </c>
      <c r="CM1516" s="2"/>
    </row>
    <row r="1517" spans="1:91" x14ac:dyDescent="0.2">
      <c r="A1517" s="2">
        <v>36211</v>
      </c>
      <c r="B1517" s="5">
        <f t="shared" si="131"/>
        <v>2</v>
      </c>
      <c r="C1517" s="1" t="s">
        <v>46</v>
      </c>
      <c r="D1517" s="14">
        <v>2.2400000000000002</v>
      </c>
      <c r="E1517" s="14">
        <v>1.55</v>
      </c>
      <c r="F1517" s="21">
        <v>1.615</v>
      </c>
      <c r="G1517" s="24">
        <v>1.595</v>
      </c>
      <c r="H1517" s="14">
        <v>1.635</v>
      </c>
      <c r="I1517" s="14">
        <v>1.7849999999999999</v>
      </c>
      <c r="J1517" s="14">
        <v>1.72</v>
      </c>
      <c r="K1517" s="14">
        <v>1.59</v>
      </c>
      <c r="L1517" s="14">
        <v>1.615</v>
      </c>
      <c r="M1517" s="14">
        <v>1.93</v>
      </c>
      <c r="N1517" s="21">
        <v>1.58</v>
      </c>
      <c r="O1517" s="14">
        <v>1.825</v>
      </c>
      <c r="P1517" s="14">
        <v>1.6850000000000001</v>
      </c>
      <c r="Q1517" s="14">
        <v>1.59</v>
      </c>
      <c r="R1517" s="24">
        <v>1.625</v>
      </c>
      <c r="S1517" s="18">
        <v>1.81</v>
      </c>
      <c r="T1517" s="18">
        <v>1.74</v>
      </c>
      <c r="U1517" s="18">
        <v>1.6950000000000001</v>
      </c>
      <c r="V1517" s="18">
        <v>1.75</v>
      </c>
      <c r="W1517" s="18">
        <v>1.71</v>
      </c>
      <c r="X1517" s="14" t="s">
        <v>66</v>
      </c>
      <c r="CM1517" s="2"/>
    </row>
    <row r="1518" spans="1:91" x14ac:dyDescent="0.2">
      <c r="A1518" s="2">
        <v>36212</v>
      </c>
      <c r="B1518" s="5">
        <f t="shared" si="131"/>
        <v>2</v>
      </c>
      <c r="C1518" s="1" t="s">
        <v>47</v>
      </c>
      <c r="D1518" s="14">
        <v>2.2400000000000002</v>
      </c>
      <c r="E1518" s="14">
        <v>1.55</v>
      </c>
      <c r="F1518" s="21">
        <v>1.615</v>
      </c>
      <c r="G1518" s="24">
        <v>1.595</v>
      </c>
      <c r="H1518" s="14">
        <v>1.635</v>
      </c>
      <c r="I1518" s="14">
        <v>1.7849999999999999</v>
      </c>
      <c r="J1518" s="14">
        <v>1.72</v>
      </c>
      <c r="K1518" s="14">
        <v>1.59</v>
      </c>
      <c r="L1518" s="14">
        <v>1.615</v>
      </c>
      <c r="M1518" s="14">
        <v>1.93</v>
      </c>
      <c r="N1518" s="21">
        <v>1.58</v>
      </c>
      <c r="O1518" s="14">
        <v>1.825</v>
      </c>
      <c r="P1518" s="14">
        <v>1.6850000000000001</v>
      </c>
      <c r="Q1518" s="14">
        <v>1.59</v>
      </c>
      <c r="R1518" s="24">
        <v>1.625</v>
      </c>
      <c r="S1518" s="18">
        <v>1.81</v>
      </c>
      <c r="T1518" s="18">
        <v>1.74</v>
      </c>
      <c r="U1518" s="18">
        <v>1.6950000000000001</v>
      </c>
      <c r="V1518" s="18">
        <v>1.75</v>
      </c>
      <c r="W1518" s="18">
        <v>1.71</v>
      </c>
      <c r="X1518" s="14" t="s">
        <v>66</v>
      </c>
      <c r="CM1518" s="2"/>
    </row>
    <row r="1519" spans="1:91" x14ac:dyDescent="0.2">
      <c r="A1519" s="2">
        <v>36213</v>
      </c>
      <c r="B1519" s="5">
        <f t="shared" si="131"/>
        <v>2</v>
      </c>
      <c r="C1519" s="1" t="s">
        <v>48</v>
      </c>
      <c r="D1519" s="14">
        <v>2.2400000000000002</v>
      </c>
      <c r="E1519" s="14">
        <v>1.55</v>
      </c>
      <c r="F1519" s="21">
        <v>1.615</v>
      </c>
      <c r="G1519" s="24">
        <v>1.595</v>
      </c>
      <c r="H1519" s="14">
        <v>1.635</v>
      </c>
      <c r="I1519" s="14">
        <v>1.7849999999999999</v>
      </c>
      <c r="J1519" s="14">
        <v>1.72</v>
      </c>
      <c r="K1519" s="14">
        <v>1.59</v>
      </c>
      <c r="L1519" s="14">
        <v>1.615</v>
      </c>
      <c r="M1519" s="14">
        <v>1.93</v>
      </c>
      <c r="N1519" s="21">
        <v>1.58</v>
      </c>
      <c r="O1519" s="14">
        <v>1.825</v>
      </c>
      <c r="P1519" s="14">
        <v>1.6850000000000001</v>
      </c>
      <c r="Q1519" s="14">
        <v>1.59</v>
      </c>
      <c r="R1519" s="24">
        <v>1.625</v>
      </c>
      <c r="S1519" s="18">
        <v>1.81</v>
      </c>
      <c r="T1519" s="18">
        <v>1.74</v>
      </c>
      <c r="U1519" s="18">
        <v>1.6950000000000001</v>
      </c>
      <c r="V1519" s="18">
        <v>1.75</v>
      </c>
      <c r="W1519" s="18">
        <v>1.71</v>
      </c>
      <c r="X1519" s="14" t="s">
        <v>66</v>
      </c>
      <c r="CM1519" s="2"/>
    </row>
    <row r="1520" spans="1:91" x14ac:dyDescent="0.2">
      <c r="A1520" s="2">
        <v>36214</v>
      </c>
      <c r="B1520" s="5">
        <f t="shared" si="131"/>
        <v>2</v>
      </c>
      <c r="C1520" s="1" t="s">
        <v>49</v>
      </c>
      <c r="D1520" s="14">
        <v>2.2400000000000002</v>
      </c>
      <c r="E1520" s="14">
        <v>1.54</v>
      </c>
      <c r="F1520" s="21">
        <v>1.61</v>
      </c>
      <c r="G1520" s="24">
        <v>1.595</v>
      </c>
      <c r="H1520" s="14">
        <v>1.65</v>
      </c>
      <c r="I1520" s="14">
        <v>1.78</v>
      </c>
      <c r="J1520" s="14">
        <v>1.7150000000000001</v>
      </c>
      <c r="K1520" s="14">
        <v>1.58</v>
      </c>
      <c r="L1520" s="14">
        <v>1.61</v>
      </c>
      <c r="M1520" s="14">
        <v>1.925</v>
      </c>
      <c r="N1520" s="21">
        <v>1.57</v>
      </c>
      <c r="O1520" s="14">
        <v>1.82</v>
      </c>
      <c r="P1520" s="14">
        <v>1.6950000000000001</v>
      </c>
      <c r="Q1520" s="14">
        <v>1.635</v>
      </c>
      <c r="R1520" s="24">
        <v>1.615</v>
      </c>
      <c r="S1520" s="18">
        <v>1.8149999999999999</v>
      </c>
      <c r="T1520" s="18">
        <v>1.7450000000000001</v>
      </c>
      <c r="U1520" s="18">
        <v>1.7</v>
      </c>
      <c r="V1520" s="18">
        <v>1.7649999999999999</v>
      </c>
      <c r="W1520" s="18">
        <v>1.7250000000000001</v>
      </c>
      <c r="X1520" s="14" t="s">
        <v>66</v>
      </c>
      <c r="CM1520" s="2"/>
    </row>
    <row r="1521" spans="1:91" x14ac:dyDescent="0.2">
      <c r="A1521" s="2">
        <v>36215</v>
      </c>
      <c r="B1521" s="5">
        <f t="shared" si="131"/>
        <v>2</v>
      </c>
      <c r="C1521" s="1" t="s">
        <v>50</v>
      </c>
      <c r="D1521" s="14">
        <v>2.2149999999999999</v>
      </c>
      <c r="E1521" s="14">
        <v>1.53</v>
      </c>
      <c r="F1521" s="21">
        <v>1.595</v>
      </c>
      <c r="G1521" s="24">
        <v>1.5449999999999999</v>
      </c>
      <c r="H1521" s="14">
        <v>1.625</v>
      </c>
      <c r="I1521" s="14">
        <v>1.7350000000000001</v>
      </c>
      <c r="J1521" s="14">
        <v>1.68</v>
      </c>
      <c r="K1521" s="14">
        <v>1.54</v>
      </c>
      <c r="L1521" s="14">
        <v>1.59</v>
      </c>
      <c r="M1521" s="14">
        <v>1.88</v>
      </c>
      <c r="N1521" s="21">
        <v>1.56</v>
      </c>
      <c r="O1521" s="14">
        <v>1.79</v>
      </c>
      <c r="P1521" s="14">
        <v>1.665</v>
      </c>
      <c r="Q1521" s="14">
        <v>1.605</v>
      </c>
      <c r="R1521" s="24">
        <v>1.575</v>
      </c>
      <c r="S1521" s="18">
        <v>1.77</v>
      </c>
      <c r="T1521" s="18">
        <v>1.7050000000000001</v>
      </c>
      <c r="U1521" s="18">
        <v>1.67</v>
      </c>
      <c r="V1521" s="18">
        <v>1.7250000000000001</v>
      </c>
      <c r="W1521" s="18">
        <v>1.69</v>
      </c>
      <c r="X1521" s="14" t="s">
        <v>66</v>
      </c>
      <c r="CM1521" s="2"/>
    </row>
    <row r="1522" spans="1:91" x14ac:dyDescent="0.2">
      <c r="A1522" s="2">
        <v>36216</v>
      </c>
      <c r="B1522" s="5">
        <f t="shared" si="131"/>
        <v>2</v>
      </c>
      <c r="C1522" s="1" t="s">
        <v>51</v>
      </c>
      <c r="D1522" s="14">
        <v>2.2250000000000001</v>
      </c>
      <c r="E1522" s="14">
        <v>1.53</v>
      </c>
      <c r="F1522" s="21">
        <v>1.55</v>
      </c>
      <c r="G1522" s="24">
        <v>1.54</v>
      </c>
      <c r="H1522" s="14">
        <v>1.6</v>
      </c>
      <c r="I1522" s="14">
        <v>1.73</v>
      </c>
      <c r="J1522" s="14">
        <v>1.64</v>
      </c>
      <c r="K1522" s="14">
        <v>1.5249999999999999</v>
      </c>
      <c r="L1522" s="14">
        <v>1.5649999999999999</v>
      </c>
      <c r="M1522" s="14">
        <v>1.88</v>
      </c>
      <c r="N1522" s="21">
        <v>1.52</v>
      </c>
      <c r="O1522" s="14">
        <v>1.7749999999999999</v>
      </c>
      <c r="P1522" s="14">
        <v>1.635</v>
      </c>
      <c r="Q1522" s="14">
        <v>1.605</v>
      </c>
      <c r="R1522" s="24">
        <v>1.54</v>
      </c>
      <c r="S1522" s="18">
        <v>1.7549999999999999</v>
      </c>
      <c r="T1522" s="18">
        <v>1.69</v>
      </c>
      <c r="U1522" s="18">
        <v>1.64</v>
      </c>
      <c r="V1522" s="18">
        <v>1.675</v>
      </c>
      <c r="W1522" s="18">
        <v>1.66</v>
      </c>
      <c r="X1522" s="14" t="s">
        <v>66</v>
      </c>
      <c r="CM1522" s="2"/>
    </row>
    <row r="1523" spans="1:91" x14ac:dyDescent="0.2">
      <c r="A1523" s="2">
        <v>36217</v>
      </c>
      <c r="B1523" s="5">
        <f t="shared" si="131"/>
        <v>2</v>
      </c>
      <c r="C1523" s="1" t="s">
        <v>45</v>
      </c>
      <c r="D1523" s="14">
        <v>2.165</v>
      </c>
      <c r="E1523" s="14">
        <v>1.4950000000000001</v>
      </c>
      <c r="F1523" s="21">
        <v>1.4850000000000001</v>
      </c>
      <c r="G1523" s="24">
        <v>1.4750000000000001</v>
      </c>
      <c r="H1523" s="14">
        <v>1.52</v>
      </c>
      <c r="I1523" s="14">
        <v>1.6950000000000001</v>
      </c>
      <c r="J1523" s="14">
        <v>1.62</v>
      </c>
      <c r="K1523" s="14">
        <v>1.46</v>
      </c>
      <c r="L1523" s="14">
        <v>1.5349999999999999</v>
      </c>
      <c r="M1523" s="14">
        <v>1.81</v>
      </c>
      <c r="N1523" s="21">
        <v>1.44</v>
      </c>
      <c r="O1523" s="14">
        <v>1.7250000000000001</v>
      </c>
      <c r="P1523" s="14">
        <v>1.5649999999999999</v>
      </c>
      <c r="Q1523" s="14">
        <v>1.5</v>
      </c>
      <c r="R1523" s="24">
        <v>1.49</v>
      </c>
      <c r="S1523" s="18">
        <v>1.68</v>
      </c>
      <c r="T1523" s="18">
        <v>1.635</v>
      </c>
      <c r="U1523" s="18">
        <v>1.56</v>
      </c>
      <c r="V1523" s="18">
        <v>1.575</v>
      </c>
      <c r="W1523" s="18">
        <v>1.575</v>
      </c>
      <c r="X1523" s="14" t="s">
        <v>66</v>
      </c>
      <c r="CM1523" s="2"/>
    </row>
    <row r="1524" spans="1:91" x14ac:dyDescent="0.2">
      <c r="A1524" s="2">
        <v>36218</v>
      </c>
      <c r="B1524" s="5">
        <f t="shared" si="131"/>
        <v>2</v>
      </c>
      <c r="C1524" s="1" t="s">
        <v>46</v>
      </c>
      <c r="D1524" s="14">
        <v>2.085</v>
      </c>
      <c r="E1524" s="14">
        <v>1.47</v>
      </c>
      <c r="F1524" s="21">
        <v>1.425</v>
      </c>
      <c r="G1524" s="24">
        <v>1.37</v>
      </c>
      <c r="H1524" s="14">
        <v>1.4450000000000001</v>
      </c>
      <c r="I1524" s="14">
        <v>1.675</v>
      </c>
      <c r="J1524" s="14">
        <v>1.58</v>
      </c>
      <c r="K1524" s="14">
        <v>1.375</v>
      </c>
      <c r="L1524" s="14">
        <v>1.4750000000000001</v>
      </c>
      <c r="M1524" s="14">
        <v>1.8149999999999999</v>
      </c>
      <c r="N1524" s="21">
        <v>1.385</v>
      </c>
      <c r="O1524" s="14">
        <v>1.6850000000000001</v>
      </c>
      <c r="P1524" s="14">
        <v>1.4950000000000001</v>
      </c>
      <c r="Q1524" s="14">
        <v>1.5</v>
      </c>
      <c r="R1524" s="24">
        <v>1.46</v>
      </c>
      <c r="S1524" s="18">
        <v>1.65</v>
      </c>
      <c r="T1524" s="18">
        <v>1.575</v>
      </c>
      <c r="U1524" s="18">
        <v>1.4950000000000001</v>
      </c>
      <c r="V1524" s="18">
        <v>1.5149999999999999</v>
      </c>
      <c r="W1524" s="18">
        <v>1.5149999999999999</v>
      </c>
      <c r="X1524" s="14" t="s">
        <v>66</v>
      </c>
      <c r="CM1524" s="2"/>
    </row>
    <row r="1525" spans="1:91" x14ac:dyDescent="0.2">
      <c r="A1525" s="2">
        <v>36219</v>
      </c>
      <c r="B1525" s="5">
        <f t="shared" si="131"/>
        <v>2</v>
      </c>
      <c r="C1525" s="1" t="s">
        <v>47</v>
      </c>
      <c r="D1525" s="14">
        <v>2.085</v>
      </c>
      <c r="E1525" s="14">
        <v>1.47</v>
      </c>
      <c r="F1525" s="21">
        <v>1.425</v>
      </c>
      <c r="G1525" s="24">
        <v>1.37</v>
      </c>
      <c r="H1525" s="14">
        <v>1.4450000000000001</v>
      </c>
      <c r="I1525" s="14">
        <v>1.675</v>
      </c>
      <c r="J1525" s="14">
        <v>1.58</v>
      </c>
      <c r="K1525" s="14">
        <v>1.375</v>
      </c>
      <c r="L1525" s="14">
        <v>1.4750000000000001</v>
      </c>
      <c r="M1525" s="14">
        <v>1.8149999999999999</v>
      </c>
      <c r="N1525" s="21">
        <v>1.385</v>
      </c>
      <c r="O1525" s="14">
        <v>1.6850000000000001</v>
      </c>
      <c r="P1525" s="14">
        <v>1.4950000000000001</v>
      </c>
      <c r="Q1525" s="14">
        <v>1.5</v>
      </c>
      <c r="R1525" s="24">
        <v>1.46</v>
      </c>
      <c r="S1525" s="18">
        <v>1.65</v>
      </c>
      <c r="T1525" s="18">
        <v>1.575</v>
      </c>
      <c r="U1525" s="18">
        <v>1.4950000000000001</v>
      </c>
      <c r="V1525" s="18">
        <v>1.5149999999999999</v>
      </c>
      <c r="W1525" s="18">
        <v>1.5149999999999999</v>
      </c>
      <c r="X1525" s="14" t="s">
        <v>66</v>
      </c>
      <c r="CM1525" s="2"/>
    </row>
    <row r="1526" spans="1:91" x14ac:dyDescent="0.2">
      <c r="A1526" s="2">
        <v>36220</v>
      </c>
      <c r="B1526" s="5">
        <f t="shared" si="131"/>
        <v>3</v>
      </c>
      <c r="C1526" s="1" t="s">
        <v>48</v>
      </c>
      <c r="D1526" s="14">
        <v>2.0750000000000002</v>
      </c>
      <c r="E1526" s="14">
        <v>1.48</v>
      </c>
      <c r="F1526" s="21">
        <v>1.365</v>
      </c>
      <c r="G1526" s="24">
        <v>1.39</v>
      </c>
      <c r="H1526" s="14">
        <v>1.44</v>
      </c>
      <c r="I1526" s="14">
        <v>1.615</v>
      </c>
      <c r="J1526" s="14">
        <v>1.585</v>
      </c>
      <c r="K1526" s="14">
        <v>1.365</v>
      </c>
      <c r="L1526" s="14">
        <v>1.5</v>
      </c>
      <c r="M1526" s="14">
        <v>1.855</v>
      </c>
      <c r="N1526" s="21">
        <v>1.345</v>
      </c>
      <c r="O1526" s="14">
        <v>1.675</v>
      </c>
      <c r="P1526" s="14">
        <v>1.49</v>
      </c>
      <c r="Q1526" s="14">
        <v>1.5</v>
      </c>
      <c r="R1526" s="24">
        <v>1.425</v>
      </c>
      <c r="S1526" s="18">
        <v>1.64</v>
      </c>
      <c r="T1526" s="18">
        <v>1.58</v>
      </c>
      <c r="U1526" s="18">
        <v>1.48</v>
      </c>
      <c r="V1526" s="18">
        <v>1.5349999999999999</v>
      </c>
      <c r="W1526" s="18">
        <v>1.5</v>
      </c>
      <c r="X1526" s="14" t="s">
        <v>66</v>
      </c>
      <c r="CM1526" s="2"/>
    </row>
    <row r="1527" spans="1:91" x14ac:dyDescent="0.2">
      <c r="A1527" s="2">
        <v>36221</v>
      </c>
      <c r="B1527" s="5">
        <f t="shared" si="131"/>
        <v>3</v>
      </c>
      <c r="C1527" s="1" t="s">
        <v>49</v>
      </c>
      <c r="D1527" s="14">
        <v>2.17</v>
      </c>
      <c r="E1527" s="14">
        <v>1.53</v>
      </c>
      <c r="F1527" s="21">
        <v>1.405</v>
      </c>
      <c r="G1527" s="24">
        <v>1.4550000000000001</v>
      </c>
      <c r="H1527" s="14">
        <v>1.49</v>
      </c>
      <c r="I1527" s="14">
        <v>1.65</v>
      </c>
      <c r="J1527" s="14">
        <v>1.61</v>
      </c>
      <c r="K1527" s="14">
        <v>1.415</v>
      </c>
      <c r="L1527" s="14">
        <v>1.55</v>
      </c>
      <c r="M1527" s="14">
        <v>1.845</v>
      </c>
      <c r="N1527" s="21">
        <v>1.385</v>
      </c>
      <c r="O1527" s="14">
        <v>1.6850000000000001</v>
      </c>
      <c r="P1527" s="14">
        <v>1.5149999999999999</v>
      </c>
      <c r="Q1527" s="14">
        <v>1.55</v>
      </c>
      <c r="R1527" s="24">
        <v>1.43</v>
      </c>
      <c r="S1527" s="18">
        <v>1.67</v>
      </c>
      <c r="T1527" s="18">
        <v>1.585</v>
      </c>
      <c r="U1527" s="18">
        <v>1.52</v>
      </c>
      <c r="V1527" s="18">
        <v>1.5649999999999999</v>
      </c>
      <c r="W1527" s="18">
        <v>1.52</v>
      </c>
      <c r="X1527" s="14" t="s">
        <v>66</v>
      </c>
      <c r="CM1527" s="2"/>
    </row>
    <row r="1528" spans="1:91" x14ac:dyDescent="0.2">
      <c r="A1528" s="2">
        <v>36222</v>
      </c>
      <c r="B1528" s="5">
        <f t="shared" si="131"/>
        <v>3</v>
      </c>
      <c r="C1528" s="1" t="s">
        <v>50</v>
      </c>
      <c r="D1528" s="14">
        <v>2.1949999999999998</v>
      </c>
      <c r="E1528" s="14">
        <v>1.6</v>
      </c>
      <c r="F1528" s="21">
        <v>1.46</v>
      </c>
      <c r="G1528" s="24">
        <v>1.4850000000000001</v>
      </c>
      <c r="H1528" s="14">
        <v>1.5349999999999999</v>
      </c>
      <c r="I1528" s="14">
        <v>1.675</v>
      </c>
      <c r="J1528" s="14">
        <v>1.64</v>
      </c>
      <c r="K1528" s="14">
        <v>1.4750000000000001</v>
      </c>
      <c r="L1528" s="14">
        <v>1.605</v>
      </c>
      <c r="M1528" s="14">
        <v>1.86</v>
      </c>
      <c r="N1528" s="21">
        <v>1.43</v>
      </c>
      <c r="O1528" s="14">
        <v>1.6950000000000001</v>
      </c>
      <c r="P1528" s="14">
        <v>1.5649999999999999</v>
      </c>
      <c r="Q1528" s="14">
        <v>1.61</v>
      </c>
      <c r="R1528" s="24">
        <v>1.4950000000000001</v>
      </c>
      <c r="S1528" s="18">
        <v>1.71</v>
      </c>
      <c r="T1528" s="18">
        <v>1.63</v>
      </c>
      <c r="U1528" s="18">
        <v>1.56</v>
      </c>
      <c r="V1528" s="18">
        <v>1.62</v>
      </c>
      <c r="W1528" s="18">
        <v>1.58</v>
      </c>
      <c r="X1528" s="14" t="s">
        <v>66</v>
      </c>
      <c r="CM1528" s="2"/>
    </row>
    <row r="1529" spans="1:91" x14ac:dyDescent="0.2">
      <c r="A1529" s="2">
        <v>36223</v>
      </c>
      <c r="B1529" s="5">
        <f t="shared" si="131"/>
        <v>3</v>
      </c>
      <c r="C1529" s="1" t="s">
        <v>51</v>
      </c>
      <c r="D1529" s="14">
        <v>2.2050000000000001</v>
      </c>
      <c r="E1529" s="14">
        <v>1.61</v>
      </c>
      <c r="F1529" s="21">
        <v>1.4750000000000001</v>
      </c>
      <c r="G1529" s="24">
        <v>1.48</v>
      </c>
      <c r="H1529" s="14">
        <v>1.5249999999999999</v>
      </c>
      <c r="I1529" s="14">
        <v>1.67</v>
      </c>
      <c r="J1529" s="14">
        <v>1.65</v>
      </c>
      <c r="K1529" s="14">
        <v>1.5249999999999999</v>
      </c>
      <c r="L1529" s="14">
        <v>1.595</v>
      </c>
      <c r="M1529" s="14">
        <v>1.865</v>
      </c>
      <c r="N1529" s="21">
        <v>1.43</v>
      </c>
      <c r="O1529" s="14">
        <v>1.675</v>
      </c>
      <c r="P1529" s="14">
        <v>1.5649999999999999</v>
      </c>
      <c r="Q1529" s="14">
        <v>1.6</v>
      </c>
      <c r="R1529" s="24">
        <v>1.5049999999999999</v>
      </c>
      <c r="S1529" s="18">
        <v>1.7050000000000001</v>
      </c>
      <c r="T1529" s="18">
        <v>1.605</v>
      </c>
      <c r="U1529" s="18">
        <v>1.57</v>
      </c>
      <c r="V1529" s="18">
        <v>1.62</v>
      </c>
      <c r="W1529" s="18">
        <v>1.575</v>
      </c>
      <c r="X1529" s="14" t="s">
        <v>66</v>
      </c>
      <c r="CM1529" s="2"/>
    </row>
    <row r="1530" spans="1:91" x14ac:dyDescent="0.2">
      <c r="A1530" s="2">
        <v>36224</v>
      </c>
      <c r="B1530" s="5">
        <f t="shared" si="131"/>
        <v>3</v>
      </c>
      <c r="C1530" s="1" t="s">
        <v>45</v>
      </c>
      <c r="D1530" s="14">
        <v>2.25</v>
      </c>
      <c r="E1530" s="14">
        <v>1.625</v>
      </c>
      <c r="F1530" s="21">
        <v>1.4950000000000001</v>
      </c>
      <c r="G1530" s="24">
        <v>1.5049999999999999</v>
      </c>
      <c r="H1530" s="14">
        <v>1.55</v>
      </c>
      <c r="I1530" s="14">
        <v>1.7150000000000001</v>
      </c>
      <c r="J1530" s="14">
        <v>1.67</v>
      </c>
      <c r="K1530" s="14">
        <v>1.5249999999999999</v>
      </c>
      <c r="L1530" s="14">
        <v>1.615</v>
      </c>
      <c r="M1530" s="14">
        <v>1.865</v>
      </c>
      <c r="N1530" s="21">
        <v>1.4550000000000001</v>
      </c>
      <c r="O1530" s="14">
        <v>1.675</v>
      </c>
      <c r="P1530" s="14">
        <v>1.595</v>
      </c>
      <c r="Q1530" s="14">
        <v>1.63</v>
      </c>
      <c r="R1530" s="24">
        <v>1.5449999999999999</v>
      </c>
      <c r="S1530" s="18">
        <v>1.73</v>
      </c>
      <c r="T1530" s="18">
        <v>1.66</v>
      </c>
      <c r="U1530" s="18">
        <v>1.615</v>
      </c>
      <c r="V1530" s="18">
        <v>1.645</v>
      </c>
      <c r="W1530" s="18">
        <v>1.625</v>
      </c>
      <c r="X1530" s="14" t="s">
        <v>66</v>
      </c>
      <c r="CM1530" s="2"/>
    </row>
    <row r="1531" spans="1:91" x14ac:dyDescent="0.2">
      <c r="A1531" s="2">
        <v>36225</v>
      </c>
      <c r="B1531" s="5">
        <f t="shared" si="131"/>
        <v>3</v>
      </c>
      <c r="C1531" s="1" t="s">
        <v>46</v>
      </c>
      <c r="D1531" s="14">
        <v>2.2749999999999999</v>
      </c>
      <c r="E1531" s="14">
        <v>1.575</v>
      </c>
      <c r="F1531" s="21">
        <v>1.4850000000000001</v>
      </c>
      <c r="G1531" s="24">
        <v>1.47</v>
      </c>
      <c r="H1531" s="14">
        <v>1.53</v>
      </c>
      <c r="I1531" s="14">
        <v>1.73</v>
      </c>
      <c r="J1531" s="14">
        <v>1.655</v>
      </c>
      <c r="K1531" s="14">
        <v>1.5</v>
      </c>
      <c r="L1531" s="14">
        <v>1.6</v>
      </c>
      <c r="M1531" s="14">
        <v>1.865</v>
      </c>
      <c r="N1531" s="21">
        <v>1.4550000000000001</v>
      </c>
      <c r="O1531" s="14">
        <v>1.64</v>
      </c>
      <c r="P1531" s="14">
        <v>1.59</v>
      </c>
      <c r="Q1531" s="14">
        <v>1.63</v>
      </c>
      <c r="R1531" s="24">
        <v>1.5249999999999999</v>
      </c>
      <c r="S1531" s="18">
        <v>1.75</v>
      </c>
      <c r="T1531" s="18">
        <v>1.66</v>
      </c>
      <c r="U1531" s="18">
        <v>1.615</v>
      </c>
      <c r="V1531" s="18">
        <v>1.655</v>
      </c>
      <c r="W1531" s="18">
        <v>1.63</v>
      </c>
      <c r="X1531" s="14" t="s">
        <v>66</v>
      </c>
      <c r="CM1531" s="2"/>
    </row>
    <row r="1532" spans="1:91" x14ac:dyDescent="0.2">
      <c r="A1532" s="2">
        <v>36226</v>
      </c>
      <c r="B1532" s="5">
        <f t="shared" si="131"/>
        <v>3</v>
      </c>
      <c r="C1532" s="1" t="s">
        <v>47</v>
      </c>
      <c r="D1532" s="14">
        <v>2.2749999999999999</v>
      </c>
      <c r="E1532" s="14">
        <v>1.575</v>
      </c>
      <c r="F1532" s="21">
        <v>1.4850000000000001</v>
      </c>
      <c r="G1532" s="24">
        <v>1.47</v>
      </c>
      <c r="H1532" s="14">
        <v>1.53</v>
      </c>
      <c r="I1532" s="14">
        <v>1.73</v>
      </c>
      <c r="J1532" s="14">
        <v>1.655</v>
      </c>
      <c r="K1532" s="14">
        <v>1.5</v>
      </c>
      <c r="L1532" s="14">
        <v>1.6</v>
      </c>
      <c r="M1532" s="14">
        <v>1.865</v>
      </c>
      <c r="N1532" s="21">
        <v>1.4550000000000001</v>
      </c>
      <c r="O1532" s="14">
        <v>1.64</v>
      </c>
      <c r="P1532" s="14">
        <v>1.59</v>
      </c>
      <c r="Q1532" s="14">
        <v>1.63</v>
      </c>
      <c r="R1532" s="24">
        <v>1.5249999999999999</v>
      </c>
      <c r="S1532" s="18">
        <v>1.75</v>
      </c>
      <c r="T1532" s="18">
        <v>1.66</v>
      </c>
      <c r="U1532" s="18">
        <v>1.615</v>
      </c>
      <c r="V1532" s="18">
        <v>1.655</v>
      </c>
      <c r="W1532" s="18">
        <v>1.63</v>
      </c>
      <c r="X1532" s="14" t="s">
        <v>66</v>
      </c>
      <c r="CM1532" s="2"/>
    </row>
    <row r="1533" spans="1:91" x14ac:dyDescent="0.2">
      <c r="A1533" s="2">
        <v>36227</v>
      </c>
      <c r="B1533" s="5">
        <f t="shared" si="131"/>
        <v>3</v>
      </c>
      <c r="C1533" s="1" t="s">
        <v>48</v>
      </c>
      <c r="D1533" s="14">
        <v>2.2749999999999999</v>
      </c>
      <c r="E1533" s="14">
        <v>1.575</v>
      </c>
      <c r="F1533" s="21">
        <v>1.4850000000000001</v>
      </c>
      <c r="G1533" s="24">
        <v>1.47</v>
      </c>
      <c r="H1533" s="14">
        <v>1.53</v>
      </c>
      <c r="I1533" s="14">
        <v>1.73</v>
      </c>
      <c r="J1533" s="14">
        <v>1.655</v>
      </c>
      <c r="K1533" s="14">
        <v>1.5</v>
      </c>
      <c r="L1533" s="14">
        <v>1.6</v>
      </c>
      <c r="M1533" s="14">
        <v>1.865</v>
      </c>
      <c r="N1533" s="21">
        <v>1.4550000000000001</v>
      </c>
      <c r="O1533" s="14">
        <v>1.64</v>
      </c>
      <c r="P1533" s="14">
        <v>1.59</v>
      </c>
      <c r="Q1533" s="14">
        <v>1.63</v>
      </c>
      <c r="R1533" s="24">
        <v>1.5249999999999999</v>
      </c>
      <c r="S1533" s="18">
        <v>1.75</v>
      </c>
      <c r="T1533" s="18">
        <v>1.66</v>
      </c>
      <c r="U1533" s="18">
        <v>1.615</v>
      </c>
      <c r="V1533" s="18">
        <v>1.655</v>
      </c>
      <c r="W1533" s="18">
        <v>1.63</v>
      </c>
      <c r="X1533" s="14" t="s">
        <v>66</v>
      </c>
      <c r="CM1533" s="2"/>
    </row>
    <row r="1534" spans="1:91" x14ac:dyDescent="0.2">
      <c r="A1534" s="2">
        <v>36228</v>
      </c>
      <c r="B1534" s="5">
        <f t="shared" si="131"/>
        <v>3</v>
      </c>
      <c r="C1534" s="1" t="s">
        <v>49</v>
      </c>
      <c r="D1534" s="14">
        <v>2.34</v>
      </c>
      <c r="E1534" s="14">
        <v>1.645</v>
      </c>
      <c r="F1534" s="21">
        <v>1.59</v>
      </c>
      <c r="G1534" s="24">
        <v>1.605</v>
      </c>
      <c r="H1534" s="14">
        <v>1.67</v>
      </c>
      <c r="I1534" s="14">
        <v>1.875</v>
      </c>
      <c r="J1534" s="14">
        <v>1.72</v>
      </c>
      <c r="K1534" s="14">
        <v>1.615</v>
      </c>
      <c r="L1534" s="14">
        <v>1.67</v>
      </c>
      <c r="M1534" s="14">
        <v>1.915</v>
      </c>
      <c r="N1534" s="21">
        <v>1.55</v>
      </c>
      <c r="O1534" s="14">
        <v>1.7150000000000001</v>
      </c>
      <c r="P1534" s="14">
        <v>1.7450000000000001</v>
      </c>
      <c r="Q1534" s="14">
        <v>1.7</v>
      </c>
      <c r="R1534" s="24">
        <v>1.63</v>
      </c>
      <c r="S1534" s="18">
        <v>1.905</v>
      </c>
      <c r="T1534" s="18">
        <v>1.835</v>
      </c>
      <c r="U1534" s="18">
        <v>1.7549999999999999</v>
      </c>
      <c r="V1534" s="18">
        <v>1.8049999999999999</v>
      </c>
      <c r="W1534" s="18">
        <v>1.7749999999999999</v>
      </c>
      <c r="X1534" s="14" t="s">
        <v>66</v>
      </c>
      <c r="CM1534" s="2"/>
    </row>
    <row r="1535" spans="1:91" x14ac:dyDescent="0.2">
      <c r="A1535" s="2">
        <v>36229</v>
      </c>
      <c r="B1535" s="5">
        <f t="shared" si="131"/>
        <v>3</v>
      </c>
      <c r="C1535" s="1" t="s">
        <v>50</v>
      </c>
      <c r="D1535" s="14">
        <v>2.2999999999999998</v>
      </c>
      <c r="E1535" s="14">
        <v>1.61</v>
      </c>
      <c r="F1535" s="21">
        <v>1.58</v>
      </c>
      <c r="G1535" s="24">
        <v>1.585</v>
      </c>
      <c r="H1535" s="14">
        <v>1.635</v>
      </c>
      <c r="I1535" s="14">
        <v>1.845</v>
      </c>
      <c r="J1535" s="14">
        <v>1.6950000000000001</v>
      </c>
      <c r="K1535" s="14">
        <v>1.605</v>
      </c>
      <c r="L1535" s="14">
        <v>1.63</v>
      </c>
      <c r="M1535" s="14">
        <v>1.905</v>
      </c>
      <c r="N1535" s="21">
        <v>1.54</v>
      </c>
      <c r="O1535" s="14">
        <v>1.71</v>
      </c>
      <c r="P1535" s="14">
        <v>1.7050000000000001</v>
      </c>
      <c r="Q1535" s="14">
        <v>1.65</v>
      </c>
      <c r="R1535" s="24">
        <v>1.605</v>
      </c>
      <c r="S1535" s="18">
        <v>1.89</v>
      </c>
      <c r="T1535" s="18">
        <v>1.7949999999999999</v>
      </c>
      <c r="U1535" s="18">
        <v>1.7450000000000001</v>
      </c>
      <c r="V1535" s="18">
        <v>1.78</v>
      </c>
      <c r="W1535" s="18">
        <v>1.76</v>
      </c>
      <c r="X1535" s="14" t="s">
        <v>66</v>
      </c>
      <c r="CM1535" s="2"/>
    </row>
    <row r="1536" spans="1:91" x14ac:dyDescent="0.2">
      <c r="A1536" s="2">
        <v>36230</v>
      </c>
      <c r="B1536" s="5">
        <f t="shared" si="131"/>
        <v>3</v>
      </c>
      <c r="C1536" s="1" t="s">
        <v>51</v>
      </c>
      <c r="D1536" s="14">
        <v>2.375</v>
      </c>
      <c r="E1536" s="14">
        <v>1.64</v>
      </c>
      <c r="F1536" s="21">
        <v>1.665</v>
      </c>
      <c r="G1536" s="24">
        <v>1.68</v>
      </c>
      <c r="H1536" s="14">
        <v>1.7450000000000001</v>
      </c>
      <c r="I1536" s="14">
        <v>1.94</v>
      </c>
      <c r="J1536" s="14">
        <v>1.76</v>
      </c>
      <c r="K1536" s="14">
        <v>1.675</v>
      </c>
      <c r="L1536" s="14">
        <v>1.66</v>
      </c>
      <c r="M1536" s="14">
        <v>1.9750000000000001</v>
      </c>
      <c r="N1536" s="21">
        <v>1.625</v>
      </c>
      <c r="O1536" s="14">
        <v>1.7649999999999999</v>
      </c>
      <c r="P1536" s="14">
        <v>1.81</v>
      </c>
      <c r="Q1536" s="14">
        <v>1.65</v>
      </c>
      <c r="R1536" s="24">
        <v>1.675</v>
      </c>
      <c r="S1536" s="18">
        <v>1.9550000000000001</v>
      </c>
      <c r="T1536" s="18">
        <v>1.895</v>
      </c>
      <c r="U1536" s="18">
        <v>1.82</v>
      </c>
      <c r="V1536" s="18">
        <v>1.88</v>
      </c>
      <c r="W1536" s="18">
        <v>1.84</v>
      </c>
      <c r="X1536" s="14" t="s">
        <v>66</v>
      </c>
      <c r="CM1536" s="2"/>
    </row>
    <row r="1537" spans="1:91" x14ac:dyDescent="0.2">
      <c r="A1537" s="2">
        <v>36231</v>
      </c>
      <c r="B1537" s="5">
        <f t="shared" si="131"/>
        <v>3</v>
      </c>
      <c r="C1537" s="1" t="s">
        <v>45</v>
      </c>
      <c r="D1537" s="14">
        <v>2.3050000000000002</v>
      </c>
      <c r="E1537" s="14">
        <v>1.62</v>
      </c>
      <c r="F1537" s="21">
        <v>1.615</v>
      </c>
      <c r="G1537" s="24">
        <v>1.63</v>
      </c>
      <c r="H1537" s="14">
        <v>1.69</v>
      </c>
      <c r="I1537" s="14">
        <v>1.87</v>
      </c>
      <c r="J1537" s="14">
        <v>1.71</v>
      </c>
      <c r="K1537" s="14">
        <v>1.61</v>
      </c>
      <c r="L1537" s="14">
        <v>1.625</v>
      </c>
      <c r="M1537" s="14">
        <v>1.95</v>
      </c>
      <c r="N1537" s="21">
        <v>1.595</v>
      </c>
      <c r="O1537" s="14">
        <v>1.7450000000000001</v>
      </c>
      <c r="P1537" s="14">
        <v>1.74</v>
      </c>
      <c r="Q1537" s="14">
        <v>1.645</v>
      </c>
      <c r="R1537" s="24">
        <v>1.635</v>
      </c>
      <c r="S1537" s="18">
        <v>1.905</v>
      </c>
      <c r="T1537" s="18">
        <v>1.825</v>
      </c>
      <c r="U1537" s="18">
        <v>1.7549999999999999</v>
      </c>
      <c r="V1537" s="18">
        <v>1.8049999999999999</v>
      </c>
      <c r="W1537" s="18">
        <v>1.7649999999999999</v>
      </c>
      <c r="X1537" s="14" t="s">
        <v>66</v>
      </c>
      <c r="CM1537" s="2"/>
    </row>
    <row r="1538" spans="1:91" x14ac:dyDescent="0.2">
      <c r="A1538" s="2">
        <v>36232</v>
      </c>
      <c r="B1538" s="5">
        <f t="shared" si="131"/>
        <v>3</v>
      </c>
      <c r="C1538" s="1" t="s">
        <v>46</v>
      </c>
      <c r="D1538" s="14">
        <v>2.23</v>
      </c>
      <c r="E1538" s="14">
        <v>1.585</v>
      </c>
      <c r="F1538" s="21">
        <v>1.5449999999999999</v>
      </c>
      <c r="G1538" s="24">
        <v>1.575</v>
      </c>
      <c r="H1538" s="14">
        <v>1.635</v>
      </c>
      <c r="I1538" s="14">
        <v>1.8149999999999999</v>
      </c>
      <c r="J1538" s="14">
        <v>1.65</v>
      </c>
      <c r="K1538" s="14">
        <v>1.54</v>
      </c>
      <c r="L1538" s="14">
        <v>1.56</v>
      </c>
      <c r="M1538" s="14">
        <v>1.9450000000000001</v>
      </c>
      <c r="N1538" s="21">
        <v>1.5349999999999999</v>
      </c>
      <c r="O1538" s="14">
        <v>1.7150000000000001</v>
      </c>
      <c r="P1538" s="14">
        <v>1.7050000000000001</v>
      </c>
      <c r="Q1538" s="14">
        <v>1.585</v>
      </c>
      <c r="R1538" s="24">
        <v>1.5649999999999999</v>
      </c>
      <c r="S1538" s="18">
        <v>1.845</v>
      </c>
      <c r="T1538" s="18">
        <v>1.76</v>
      </c>
      <c r="U1538" s="18">
        <v>1.7050000000000001</v>
      </c>
      <c r="V1538" s="18">
        <v>1.7350000000000001</v>
      </c>
      <c r="W1538" s="18">
        <v>1.71</v>
      </c>
      <c r="X1538" s="14" t="s">
        <v>66</v>
      </c>
      <c r="CM1538" s="2"/>
    </row>
    <row r="1539" spans="1:91" x14ac:dyDescent="0.2">
      <c r="A1539" s="2">
        <v>36233</v>
      </c>
      <c r="B1539" s="5">
        <f t="shared" ref="B1539:B1602" si="132">IF(A1539&lt;&gt;"",MONTH(A1539),0)</f>
        <v>3</v>
      </c>
      <c r="C1539" s="1" t="s">
        <v>47</v>
      </c>
      <c r="D1539" s="14">
        <v>2.23</v>
      </c>
      <c r="E1539" s="14">
        <v>1.585</v>
      </c>
      <c r="F1539" s="21">
        <v>1.5449999999999999</v>
      </c>
      <c r="G1539" s="24">
        <v>1.575</v>
      </c>
      <c r="H1539" s="14">
        <v>1.635</v>
      </c>
      <c r="I1539" s="14">
        <v>1.8149999999999999</v>
      </c>
      <c r="J1539" s="14">
        <v>1.65</v>
      </c>
      <c r="K1539" s="14">
        <v>1.54</v>
      </c>
      <c r="L1539" s="14">
        <v>1.56</v>
      </c>
      <c r="M1539" s="14">
        <v>1.9450000000000001</v>
      </c>
      <c r="N1539" s="21">
        <v>1.5349999999999999</v>
      </c>
      <c r="O1539" s="14">
        <v>1.7150000000000001</v>
      </c>
      <c r="P1539" s="14">
        <v>1.7050000000000001</v>
      </c>
      <c r="Q1539" s="14">
        <v>1.585</v>
      </c>
      <c r="R1539" s="24">
        <v>1.5649999999999999</v>
      </c>
      <c r="S1539" s="18">
        <v>1.845</v>
      </c>
      <c r="T1539" s="18">
        <v>1.76</v>
      </c>
      <c r="U1539" s="18">
        <v>1.7050000000000001</v>
      </c>
      <c r="V1539" s="18">
        <v>1.7350000000000001</v>
      </c>
      <c r="W1539" s="18">
        <v>1.71</v>
      </c>
      <c r="X1539" s="14" t="s">
        <v>66</v>
      </c>
      <c r="CM1539" s="2"/>
    </row>
    <row r="1540" spans="1:91" x14ac:dyDescent="0.2">
      <c r="A1540" s="2">
        <v>36234</v>
      </c>
      <c r="B1540" s="5">
        <f t="shared" si="132"/>
        <v>3</v>
      </c>
      <c r="C1540" s="1" t="s">
        <v>48</v>
      </c>
      <c r="D1540" s="14">
        <v>2.23</v>
      </c>
      <c r="E1540" s="14">
        <v>1.585</v>
      </c>
      <c r="F1540" s="21">
        <v>1.5449999999999999</v>
      </c>
      <c r="G1540" s="24">
        <v>1.575</v>
      </c>
      <c r="H1540" s="14">
        <v>1.635</v>
      </c>
      <c r="I1540" s="14">
        <v>1.8149999999999999</v>
      </c>
      <c r="J1540" s="14">
        <v>1.65</v>
      </c>
      <c r="K1540" s="14">
        <v>1.54</v>
      </c>
      <c r="L1540" s="14">
        <v>1.56</v>
      </c>
      <c r="M1540" s="14">
        <v>1.9450000000000001</v>
      </c>
      <c r="N1540" s="21">
        <v>1.5349999999999999</v>
      </c>
      <c r="O1540" s="14">
        <v>1.7150000000000001</v>
      </c>
      <c r="P1540" s="14">
        <v>1.7050000000000001</v>
      </c>
      <c r="Q1540" s="14">
        <v>1.585</v>
      </c>
      <c r="R1540" s="24">
        <v>1.5649999999999999</v>
      </c>
      <c r="S1540" s="18">
        <v>1.845</v>
      </c>
      <c r="T1540" s="18">
        <v>1.76</v>
      </c>
      <c r="U1540" s="18">
        <v>1.7050000000000001</v>
      </c>
      <c r="V1540" s="18">
        <v>1.7350000000000001</v>
      </c>
      <c r="W1540" s="18">
        <v>1.71</v>
      </c>
      <c r="X1540" s="14" t="s">
        <v>66</v>
      </c>
      <c r="CM1540" s="2"/>
    </row>
    <row r="1541" spans="1:91" x14ac:dyDescent="0.2">
      <c r="A1541" s="2">
        <v>36235</v>
      </c>
      <c r="B1541" s="5">
        <f t="shared" si="132"/>
        <v>3</v>
      </c>
      <c r="C1541" s="1" t="s">
        <v>49</v>
      </c>
      <c r="D1541" s="14">
        <v>2.1800000000000002</v>
      </c>
      <c r="E1541" s="14">
        <v>1.55</v>
      </c>
      <c r="F1541" s="21">
        <v>1.53</v>
      </c>
      <c r="G1541" s="24">
        <v>1.57</v>
      </c>
      <c r="H1541" s="14">
        <v>1.585</v>
      </c>
      <c r="I1541" s="14">
        <v>1.75</v>
      </c>
      <c r="J1541" s="14">
        <v>1.64</v>
      </c>
      <c r="K1541" s="14">
        <v>1.53</v>
      </c>
      <c r="L1541" s="14">
        <v>1.5449999999999999</v>
      </c>
      <c r="M1541" s="14">
        <v>1.9350000000000001</v>
      </c>
      <c r="N1541" s="21">
        <v>1.53</v>
      </c>
      <c r="O1541" s="14">
        <v>1.71</v>
      </c>
      <c r="P1541" s="14">
        <v>1.645</v>
      </c>
      <c r="Q1541" s="14">
        <v>1.56</v>
      </c>
      <c r="R1541" s="24">
        <v>1.5449999999999999</v>
      </c>
      <c r="S1541" s="18">
        <v>1.7649999999999999</v>
      </c>
      <c r="T1541" s="18">
        <v>1.7</v>
      </c>
      <c r="U1541" s="18">
        <v>1.625</v>
      </c>
      <c r="V1541" s="18">
        <v>1.645</v>
      </c>
      <c r="W1541" s="18">
        <v>1.645</v>
      </c>
      <c r="X1541" s="14" t="s">
        <v>66</v>
      </c>
      <c r="CM1541" s="2"/>
    </row>
    <row r="1542" spans="1:91" x14ac:dyDescent="0.2">
      <c r="A1542" s="2">
        <v>36236</v>
      </c>
      <c r="B1542" s="5">
        <f t="shared" si="132"/>
        <v>3</v>
      </c>
      <c r="C1542" s="1" t="s">
        <v>50</v>
      </c>
      <c r="D1542" s="14">
        <v>2.145</v>
      </c>
      <c r="E1542" s="14">
        <v>1.56</v>
      </c>
      <c r="F1542" s="21">
        <v>1.53</v>
      </c>
      <c r="G1542" s="24">
        <v>1.585</v>
      </c>
      <c r="H1542" s="14">
        <v>1.6</v>
      </c>
      <c r="I1542" s="14">
        <v>1.7450000000000001</v>
      </c>
      <c r="J1542" s="14">
        <v>1.635</v>
      </c>
      <c r="K1542" s="14">
        <v>1.54</v>
      </c>
      <c r="L1542" s="14">
        <v>1.55</v>
      </c>
      <c r="M1542" s="14">
        <v>1.93</v>
      </c>
      <c r="N1542" s="21">
        <v>1.53</v>
      </c>
      <c r="O1542" s="14">
        <v>1.7150000000000001</v>
      </c>
      <c r="P1542" s="14">
        <v>1.64</v>
      </c>
      <c r="Q1542" s="14">
        <v>1.54</v>
      </c>
      <c r="R1542" s="24">
        <v>1.54</v>
      </c>
      <c r="S1542" s="18">
        <v>1.76</v>
      </c>
      <c r="T1542" s="18">
        <v>1.7</v>
      </c>
      <c r="U1542" s="18">
        <v>1.62</v>
      </c>
      <c r="V1542" s="18">
        <v>1.645</v>
      </c>
      <c r="W1542" s="18">
        <v>1.635</v>
      </c>
      <c r="X1542" s="14" t="s">
        <v>66</v>
      </c>
      <c r="CM1542" s="2"/>
    </row>
    <row r="1543" spans="1:91" x14ac:dyDescent="0.2">
      <c r="A1543" s="2">
        <v>36237</v>
      </c>
      <c r="B1543" s="5">
        <f t="shared" si="132"/>
        <v>3</v>
      </c>
      <c r="C1543" s="1" t="s">
        <v>51</v>
      </c>
      <c r="D1543" s="14">
        <v>2.1549999999999998</v>
      </c>
      <c r="E1543" s="14">
        <v>1.53</v>
      </c>
      <c r="F1543" s="21">
        <v>1.53</v>
      </c>
      <c r="G1543" s="24">
        <v>1.595</v>
      </c>
      <c r="H1543" s="14">
        <v>1.615</v>
      </c>
      <c r="I1543" s="14">
        <v>1.75</v>
      </c>
      <c r="J1543" s="14">
        <v>1.64</v>
      </c>
      <c r="K1543" s="14">
        <v>1.5449999999999999</v>
      </c>
      <c r="L1543" s="14">
        <v>1.5349999999999999</v>
      </c>
      <c r="M1543" s="14">
        <v>1.95</v>
      </c>
      <c r="N1543" s="21">
        <v>1.5049999999999999</v>
      </c>
      <c r="O1543" s="14">
        <v>1.7250000000000001</v>
      </c>
      <c r="P1543" s="14">
        <v>1.665</v>
      </c>
      <c r="Q1543" s="14">
        <v>1.5449999999999999</v>
      </c>
      <c r="R1543" s="24">
        <v>1.54</v>
      </c>
      <c r="S1543" s="18">
        <v>1.7649999999999999</v>
      </c>
      <c r="T1543" s="18">
        <v>1.7</v>
      </c>
      <c r="U1543" s="18">
        <v>1.635</v>
      </c>
      <c r="V1543" s="18">
        <v>1.675</v>
      </c>
      <c r="W1543" s="18">
        <v>1.65</v>
      </c>
      <c r="X1543" s="14" t="s">
        <v>66</v>
      </c>
      <c r="CM1543" s="2"/>
    </row>
    <row r="1544" spans="1:91" x14ac:dyDescent="0.2">
      <c r="A1544" s="2">
        <v>36238</v>
      </c>
      <c r="B1544" s="5">
        <f t="shared" si="132"/>
        <v>3</v>
      </c>
      <c r="C1544" s="1" t="s">
        <v>45</v>
      </c>
      <c r="D1544" s="14">
        <v>2.17</v>
      </c>
      <c r="E1544" s="14">
        <v>1.5449999999999999</v>
      </c>
      <c r="F1544" s="21">
        <v>1.5449999999999999</v>
      </c>
      <c r="G1544" s="24">
        <v>1.605</v>
      </c>
      <c r="H1544" s="14">
        <v>1.635</v>
      </c>
      <c r="I1544" s="14">
        <v>1.7549999999999999</v>
      </c>
      <c r="J1544" s="14">
        <v>1.65</v>
      </c>
      <c r="K1544" s="14">
        <v>1.56</v>
      </c>
      <c r="L1544" s="14">
        <v>1.5449999999999999</v>
      </c>
      <c r="M1544" s="14">
        <v>1.9550000000000001</v>
      </c>
      <c r="N1544" s="21">
        <v>1.51</v>
      </c>
      <c r="O1544" s="14">
        <v>1.7450000000000001</v>
      </c>
      <c r="P1544" s="14">
        <v>1.6850000000000001</v>
      </c>
      <c r="Q1544" s="14">
        <v>1.5449999999999999</v>
      </c>
      <c r="R1544" s="24">
        <v>1.5549999999999999</v>
      </c>
      <c r="S1544" s="18">
        <v>1.7549999999999999</v>
      </c>
      <c r="T1544" s="18">
        <v>1.7250000000000001</v>
      </c>
      <c r="U1544" s="18">
        <v>1.65</v>
      </c>
      <c r="V1544" s="18">
        <v>1.68</v>
      </c>
      <c r="W1544" s="18">
        <v>1.665</v>
      </c>
      <c r="X1544" s="14" t="s">
        <v>66</v>
      </c>
      <c r="CM1544" s="2"/>
    </row>
    <row r="1545" spans="1:91" x14ac:dyDescent="0.2">
      <c r="A1545" s="2">
        <v>36239</v>
      </c>
      <c r="B1545" s="5">
        <f t="shared" si="132"/>
        <v>3</v>
      </c>
      <c r="C1545" s="1" t="s">
        <v>46</v>
      </c>
      <c r="D1545" s="14">
        <v>2.12</v>
      </c>
      <c r="E1545" s="14">
        <v>1.47</v>
      </c>
      <c r="F1545" s="21">
        <v>1.48</v>
      </c>
      <c r="G1545" s="24">
        <v>1.5449999999999999</v>
      </c>
      <c r="H1545" s="14">
        <v>1.5649999999999999</v>
      </c>
      <c r="I1545" s="14">
        <v>1.7250000000000001</v>
      </c>
      <c r="J1545" s="14">
        <v>1.6</v>
      </c>
      <c r="K1545" s="14">
        <v>1.5</v>
      </c>
      <c r="L1545" s="14">
        <v>1.5049999999999999</v>
      </c>
      <c r="M1545" s="14">
        <v>1.905</v>
      </c>
      <c r="N1545" s="21">
        <v>1.4650000000000001</v>
      </c>
      <c r="O1545" s="14">
        <v>1.7050000000000001</v>
      </c>
      <c r="P1545" s="14">
        <v>1.615</v>
      </c>
      <c r="Q1545" s="14">
        <v>1.49</v>
      </c>
      <c r="R1545" s="24">
        <v>1.5049999999999999</v>
      </c>
      <c r="S1545" s="18">
        <v>1.75</v>
      </c>
      <c r="T1545" s="18">
        <v>1.665</v>
      </c>
      <c r="U1545" s="18">
        <v>1.62</v>
      </c>
      <c r="V1545" s="18">
        <v>1.65</v>
      </c>
      <c r="W1545" s="18">
        <v>1.625</v>
      </c>
      <c r="X1545" s="14" t="s">
        <v>66</v>
      </c>
      <c r="CM1545" s="2"/>
    </row>
    <row r="1546" spans="1:91" x14ac:dyDescent="0.2">
      <c r="A1546" s="2">
        <v>36240</v>
      </c>
      <c r="B1546" s="5">
        <f t="shared" si="132"/>
        <v>3</v>
      </c>
      <c r="C1546" s="1" t="s">
        <v>47</v>
      </c>
      <c r="D1546" s="14">
        <v>2.12</v>
      </c>
      <c r="E1546" s="14">
        <v>1.47</v>
      </c>
      <c r="F1546" s="21">
        <v>1.48</v>
      </c>
      <c r="G1546" s="24">
        <v>1.5449999999999999</v>
      </c>
      <c r="H1546" s="14">
        <v>1.5649999999999999</v>
      </c>
      <c r="I1546" s="14">
        <v>1.7250000000000001</v>
      </c>
      <c r="J1546" s="14">
        <v>1.6</v>
      </c>
      <c r="K1546" s="14">
        <v>1.5</v>
      </c>
      <c r="L1546" s="14">
        <v>1.5049999999999999</v>
      </c>
      <c r="M1546" s="14">
        <v>1.905</v>
      </c>
      <c r="N1546" s="21">
        <v>1.4650000000000001</v>
      </c>
      <c r="O1546" s="14">
        <v>1.7050000000000001</v>
      </c>
      <c r="P1546" s="14">
        <v>1.615</v>
      </c>
      <c r="Q1546" s="14">
        <v>1.49</v>
      </c>
      <c r="R1546" s="24">
        <v>1.5049999999999999</v>
      </c>
      <c r="S1546" s="18">
        <v>1.75</v>
      </c>
      <c r="T1546" s="18">
        <v>1.665</v>
      </c>
      <c r="U1546" s="18">
        <v>1.62</v>
      </c>
      <c r="V1546" s="18">
        <v>1.65</v>
      </c>
      <c r="W1546" s="18">
        <v>1.625</v>
      </c>
      <c r="X1546" s="14" t="s">
        <v>66</v>
      </c>
      <c r="CM1546" s="2"/>
    </row>
    <row r="1547" spans="1:91" x14ac:dyDescent="0.2">
      <c r="A1547" s="2">
        <v>36241</v>
      </c>
      <c r="B1547" s="5">
        <f t="shared" si="132"/>
        <v>3</v>
      </c>
      <c r="C1547" s="1" t="s">
        <v>48</v>
      </c>
      <c r="D1547" s="14">
        <v>2.12</v>
      </c>
      <c r="E1547" s="14">
        <v>1.47</v>
      </c>
      <c r="F1547" s="21">
        <v>1.48</v>
      </c>
      <c r="G1547" s="24">
        <v>1.5449999999999999</v>
      </c>
      <c r="H1547" s="14">
        <v>1.5649999999999999</v>
      </c>
      <c r="I1547" s="14">
        <v>1.7250000000000001</v>
      </c>
      <c r="J1547" s="14">
        <v>1.6</v>
      </c>
      <c r="K1547" s="14">
        <v>1.5</v>
      </c>
      <c r="L1547" s="14">
        <v>1.5049999999999999</v>
      </c>
      <c r="M1547" s="14">
        <v>1.905</v>
      </c>
      <c r="N1547" s="21">
        <v>1.4650000000000001</v>
      </c>
      <c r="O1547" s="14">
        <v>1.7050000000000001</v>
      </c>
      <c r="P1547" s="14">
        <v>1.615</v>
      </c>
      <c r="Q1547" s="14">
        <v>1.49</v>
      </c>
      <c r="R1547" s="24">
        <v>1.5049999999999999</v>
      </c>
      <c r="S1547" s="18">
        <v>1.75</v>
      </c>
      <c r="T1547" s="18">
        <v>1.665</v>
      </c>
      <c r="U1547" s="18">
        <v>1.62</v>
      </c>
      <c r="V1547" s="18">
        <v>1.65</v>
      </c>
      <c r="W1547" s="18">
        <v>1.625</v>
      </c>
      <c r="X1547" s="14" t="s">
        <v>66</v>
      </c>
      <c r="CM1547" s="2"/>
    </row>
    <row r="1548" spans="1:91" x14ac:dyDescent="0.2">
      <c r="A1548" s="2">
        <v>36242</v>
      </c>
      <c r="B1548" s="5">
        <f t="shared" si="132"/>
        <v>3</v>
      </c>
      <c r="C1548" s="1" t="s">
        <v>49</v>
      </c>
      <c r="D1548" s="14">
        <v>2.0750000000000002</v>
      </c>
      <c r="E1548" s="14">
        <v>1.4450000000000001</v>
      </c>
      <c r="F1548" s="21">
        <v>1.48</v>
      </c>
      <c r="G1548" s="24">
        <v>1.57</v>
      </c>
      <c r="H1548" s="14">
        <v>1.595</v>
      </c>
      <c r="I1548" s="14">
        <v>1.75</v>
      </c>
      <c r="J1548" s="14">
        <v>1.61</v>
      </c>
      <c r="K1548" s="14">
        <v>1.49</v>
      </c>
      <c r="L1548" s="14">
        <v>1.49</v>
      </c>
      <c r="M1548" s="14">
        <v>1.9350000000000001</v>
      </c>
      <c r="N1548" s="21">
        <v>1.4750000000000001</v>
      </c>
      <c r="O1548" s="14">
        <v>1.7250000000000001</v>
      </c>
      <c r="P1548" s="14">
        <v>1.645</v>
      </c>
      <c r="Q1548" s="14">
        <v>1.5049999999999999</v>
      </c>
      <c r="R1548" s="24">
        <v>1.4950000000000001</v>
      </c>
      <c r="S1548" s="18">
        <v>1.7749999999999999</v>
      </c>
      <c r="T1548" s="18">
        <v>1.7050000000000001</v>
      </c>
      <c r="U1548" s="18">
        <v>1.635</v>
      </c>
      <c r="V1548" s="18">
        <v>1.68</v>
      </c>
      <c r="W1548" s="18">
        <v>1.65</v>
      </c>
      <c r="X1548" s="14" t="s">
        <v>66</v>
      </c>
      <c r="CM1548" s="2"/>
    </row>
    <row r="1549" spans="1:91" x14ac:dyDescent="0.2">
      <c r="A1549" s="2">
        <v>36243</v>
      </c>
      <c r="B1549" s="5">
        <f t="shared" si="132"/>
        <v>3</v>
      </c>
      <c r="C1549" s="1" t="s">
        <v>50</v>
      </c>
      <c r="D1549" s="14">
        <v>2.165</v>
      </c>
      <c r="E1549" s="14">
        <v>1.49</v>
      </c>
      <c r="F1549" s="21">
        <v>1.5349999999999999</v>
      </c>
      <c r="G1549" s="24">
        <v>1.635</v>
      </c>
      <c r="H1549" s="14">
        <v>1.68</v>
      </c>
      <c r="I1549" s="14">
        <v>1.8049999999999999</v>
      </c>
      <c r="J1549" s="14">
        <v>1.635</v>
      </c>
      <c r="K1549" s="14">
        <v>1.54</v>
      </c>
      <c r="L1549" s="14">
        <v>1.5349999999999999</v>
      </c>
      <c r="M1549" s="14">
        <v>1.98</v>
      </c>
      <c r="N1549" s="21">
        <v>1.52</v>
      </c>
      <c r="O1549" s="14">
        <v>1.7549999999999999</v>
      </c>
      <c r="P1549" s="14">
        <v>1.74</v>
      </c>
      <c r="Q1549" s="14">
        <v>1.5549999999999999</v>
      </c>
      <c r="R1549" s="24">
        <v>1.5449999999999999</v>
      </c>
      <c r="S1549" s="18">
        <v>1.835</v>
      </c>
      <c r="T1549" s="18">
        <v>1.78</v>
      </c>
      <c r="U1549" s="18">
        <v>1.7150000000000001</v>
      </c>
      <c r="V1549" s="18">
        <v>1.76</v>
      </c>
      <c r="W1549" s="18">
        <v>1.7250000000000001</v>
      </c>
      <c r="X1549" s="14" t="s">
        <v>66</v>
      </c>
      <c r="CM1549" s="2"/>
    </row>
    <row r="1550" spans="1:91" x14ac:dyDescent="0.2">
      <c r="A1550" s="2">
        <v>36244</v>
      </c>
      <c r="B1550" s="5">
        <f t="shared" si="132"/>
        <v>3</v>
      </c>
      <c r="C1550" s="1" t="s">
        <v>51</v>
      </c>
      <c r="D1550" s="14">
        <v>2.165</v>
      </c>
      <c r="E1550" s="14">
        <v>1.4650000000000001</v>
      </c>
      <c r="F1550" s="21">
        <v>1.4850000000000001</v>
      </c>
      <c r="G1550" s="24">
        <v>1.5649999999999999</v>
      </c>
      <c r="H1550" s="14">
        <v>1.635</v>
      </c>
      <c r="I1550" s="14">
        <v>1.78</v>
      </c>
      <c r="J1550" s="14">
        <v>1.63</v>
      </c>
      <c r="K1550" s="14">
        <v>1.4950000000000001</v>
      </c>
      <c r="L1550" s="14">
        <v>1.5249999999999999</v>
      </c>
      <c r="M1550" s="14">
        <v>1.9450000000000001</v>
      </c>
      <c r="N1550" s="21">
        <v>1.4850000000000001</v>
      </c>
      <c r="O1550" s="14">
        <v>1.7350000000000001</v>
      </c>
      <c r="P1550" s="14">
        <v>1.7</v>
      </c>
      <c r="Q1550" s="14">
        <v>1.56</v>
      </c>
      <c r="R1550" s="24">
        <v>1.5</v>
      </c>
      <c r="S1550" s="18">
        <v>1.8049999999999999</v>
      </c>
      <c r="T1550" s="18">
        <v>1.7350000000000001</v>
      </c>
      <c r="U1550" s="18">
        <v>1.67</v>
      </c>
      <c r="V1550" s="18">
        <v>1.71</v>
      </c>
      <c r="W1550" s="18">
        <v>1.675</v>
      </c>
      <c r="X1550" s="14" t="s">
        <v>66</v>
      </c>
      <c r="CM1550" s="2"/>
    </row>
    <row r="1551" spans="1:91" x14ac:dyDescent="0.2">
      <c r="A1551" s="2">
        <v>36245</v>
      </c>
      <c r="B1551" s="5">
        <f t="shared" si="132"/>
        <v>3</v>
      </c>
      <c r="C1551" s="1" t="s">
        <v>45</v>
      </c>
      <c r="D1551" s="14">
        <v>2.1850000000000001</v>
      </c>
      <c r="E1551" s="14">
        <v>1.4650000000000001</v>
      </c>
      <c r="F1551" s="21">
        <v>1.5049999999999999</v>
      </c>
      <c r="G1551" s="24">
        <v>1.585</v>
      </c>
      <c r="H1551" s="14">
        <v>1.645</v>
      </c>
      <c r="I1551" s="14">
        <v>1.8049999999999999</v>
      </c>
      <c r="J1551" s="14">
        <v>1.635</v>
      </c>
      <c r="K1551" s="14">
        <v>1.51</v>
      </c>
      <c r="L1551" s="14">
        <v>1.5449999999999999</v>
      </c>
      <c r="M1551" s="14">
        <v>1.9450000000000001</v>
      </c>
      <c r="N1551" s="21">
        <v>1.4950000000000001</v>
      </c>
      <c r="O1551" s="14">
        <v>1.73</v>
      </c>
      <c r="P1551" s="14">
        <v>1.7150000000000001</v>
      </c>
      <c r="Q1551" s="14">
        <v>1.56</v>
      </c>
      <c r="R1551" s="24">
        <v>1.5049999999999999</v>
      </c>
      <c r="S1551" s="18">
        <v>1.81</v>
      </c>
      <c r="T1551" s="18">
        <v>1.76</v>
      </c>
      <c r="U1551" s="18">
        <v>1.68</v>
      </c>
      <c r="V1551" s="18">
        <v>1.71</v>
      </c>
      <c r="W1551" s="18">
        <v>1.6850000000000001</v>
      </c>
      <c r="X1551" s="14" t="s">
        <v>66</v>
      </c>
      <c r="CM1551" s="2"/>
    </row>
    <row r="1552" spans="1:91" x14ac:dyDescent="0.2">
      <c r="A1552" s="2">
        <v>36246</v>
      </c>
      <c r="B1552" s="5">
        <f t="shared" si="132"/>
        <v>3</v>
      </c>
      <c r="C1552" s="1" t="s">
        <v>46</v>
      </c>
      <c r="D1552" s="14">
        <v>2.17</v>
      </c>
      <c r="E1552" s="14">
        <v>1.45</v>
      </c>
      <c r="F1552" s="21">
        <v>1.5049999999999999</v>
      </c>
      <c r="G1552" s="24">
        <v>1.575</v>
      </c>
      <c r="H1552" s="14">
        <v>1.645</v>
      </c>
      <c r="I1552" s="14">
        <v>1.835</v>
      </c>
      <c r="J1552" s="14">
        <v>1.635</v>
      </c>
      <c r="K1552" s="14">
        <v>1.51</v>
      </c>
      <c r="L1552" s="14">
        <v>1.5349999999999999</v>
      </c>
      <c r="M1552" s="14">
        <v>1.94</v>
      </c>
      <c r="N1552" s="21">
        <v>1.4850000000000001</v>
      </c>
      <c r="O1552" s="14">
        <v>1.7350000000000001</v>
      </c>
      <c r="P1552" s="14">
        <v>1.7050000000000001</v>
      </c>
      <c r="Q1552" s="14">
        <v>1.56</v>
      </c>
      <c r="R1552" s="24">
        <v>1.5149999999999999</v>
      </c>
      <c r="S1552" s="18">
        <v>1.825</v>
      </c>
      <c r="T1552" s="18">
        <v>1.7849999999999999</v>
      </c>
      <c r="U1552" s="18">
        <v>1.6950000000000001</v>
      </c>
      <c r="V1552" s="18">
        <v>1.71</v>
      </c>
      <c r="W1552" s="18">
        <v>1.7</v>
      </c>
      <c r="X1552" s="14" t="s">
        <v>66</v>
      </c>
      <c r="CM1552" s="2"/>
    </row>
    <row r="1553" spans="1:91" x14ac:dyDescent="0.2">
      <c r="A1553" s="2">
        <v>36247</v>
      </c>
      <c r="B1553" s="5">
        <f t="shared" si="132"/>
        <v>3</v>
      </c>
      <c r="C1553" s="1" t="s">
        <v>47</v>
      </c>
      <c r="D1553" s="14">
        <v>2.17</v>
      </c>
      <c r="E1553" s="14">
        <v>1.45</v>
      </c>
      <c r="F1553" s="21">
        <v>1.5049999999999999</v>
      </c>
      <c r="G1553" s="24">
        <v>1.575</v>
      </c>
      <c r="H1553" s="14">
        <v>1.645</v>
      </c>
      <c r="I1553" s="14">
        <v>1.835</v>
      </c>
      <c r="J1553" s="14">
        <v>1.635</v>
      </c>
      <c r="K1553" s="14">
        <v>1.51</v>
      </c>
      <c r="L1553" s="14">
        <v>1.5349999999999999</v>
      </c>
      <c r="M1553" s="14">
        <v>1.94</v>
      </c>
      <c r="N1553" s="21">
        <v>1.4850000000000001</v>
      </c>
      <c r="O1553" s="14">
        <v>1.7350000000000001</v>
      </c>
      <c r="P1553" s="14">
        <v>1.7050000000000001</v>
      </c>
      <c r="Q1553" s="14">
        <v>1.56</v>
      </c>
      <c r="R1553" s="24">
        <v>1.5149999999999999</v>
      </c>
      <c r="S1553" s="18">
        <v>1.825</v>
      </c>
      <c r="T1553" s="18">
        <v>1.7849999999999999</v>
      </c>
      <c r="U1553" s="18">
        <v>1.6950000000000001</v>
      </c>
      <c r="V1553" s="18">
        <v>1.71</v>
      </c>
      <c r="W1553" s="18">
        <v>1.7</v>
      </c>
      <c r="X1553" s="14" t="s">
        <v>66</v>
      </c>
      <c r="CM1553" s="2"/>
    </row>
    <row r="1554" spans="1:91" x14ac:dyDescent="0.2">
      <c r="A1554" s="2">
        <v>36248</v>
      </c>
      <c r="B1554" s="5">
        <f t="shared" si="132"/>
        <v>3</v>
      </c>
      <c r="C1554" s="1" t="s">
        <v>48</v>
      </c>
      <c r="D1554" s="14">
        <v>2.17</v>
      </c>
      <c r="E1554" s="14">
        <v>1.45</v>
      </c>
      <c r="F1554" s="21">
        <v>1.5049999999999999</v>
      </c>
      <c r="G1554" s="24">
        <v>1.575</v>
      </c>
      <c r="H1554" s="14">
        <v>1.645</v>
      </c>
      <c r="I1554" s="14">
        <v>1.835</v>
      </c>
      <c r="J1554" s="14">
        <v>1.635</v>
      </c>
      <c r="K1554" s="14">
        <v>1.51</v>
      </c>
      <c r="L1554" s="14">
        <v>1.5349999999999999</v>
      </c>
      <c r="M1554" s="14">
        <v>1.94</v>
      </c>
      <c r="N1554" s="21">
        <v>1.4850000000000001</v>
      </c>
      <c r="O1554" s="14">
        <v>1.7350000000000001</v>
      </c>
      <c r="P1554" s="14">
        <v>1.7050000000000001</v>
      </c>
      <c r="Q1554" s="14">
        <v>1.56</v>
      </c>
      <c r="R1554" s="24">
        <v>1.5149999999999999</v>
      </c>
      <c r="S1554" s="18">
        <v>1.825</v>
      </c>
      <c r="T1554" s="18">
        <v>1.7849999999999999</v>
      </c>
      <c r="U1554" s="18">
        <v>1.6950000000000001</v>
      </c>
      <c r="V1554" s="18">
        <v>1.71</v>
      </c>
      <c r="W1554" s="18">
        <v>1.7</v>
      </c>
      <c r="X1554" s="14" t="s">
        <v>66</v>
      </c>
      <c r="CM1554" s="2"/>
    </row>
    <row r="1555" spans="1:91" x14ac:dyDescent="0.2">
      <c r="A1555" s="2">
        <v>36249</v>
      </c>
      <c r="B1555" s="5">
        <f t="shared" si="132"/>
        <v>3</v>
      </c>
      <c r="C1555" s="1" t="s">
        <v>49</v>
      </c>
      <c r="D1555" s="14">
        <v>2.1949999999999998</v>
      </c>
      <c r="E1555" s="14">
        <v>1.4850000000000001</v>
      </c>
      <c r="F1555" s="21">
        <v>1.51</v>
      </c>
      <c r="G1555" s="24">
        <v>1.6</v>
      </c>
      <c r="H1555" s="14">
        <v>1.65</v>
      </c>
      <c r="I1555" s="14">
        <v>1.8049999999999999</v>
      </c>
      <c r="J1555" s="14">
        <v>1.65</v>
      </c>
      <c r="K1555" s="14">
        <v>1.53</v>
      </c>
      <c r="L1555" s="14">
        <v>1.55</v>
      </c>
      <c r="M1555" s="14">
        <v>1.9650000000000001</v>
      </c>
      <c r="N1555" s="21">
        <v>1.5</v>
      </c>
      <c r="O1555" s="14">
        <v>1.77</v>
      </c>
      <c r="P1555" s="14">
        <v>1.7150000000000001</v>
      </c>
      <c r="Q1555" s="14">
        <v>1.56</v>
      </c>
      <c r="R1555" s="24">
        <v>1.54</v>
      </c>
      <c r="S1555" s="18">
        <v>1.8149999999999999</v>
      </c>
      <c r="T1555" s="18">
        <v>1.7749999999999999</v>
      </c>
      <c r="U1555" s="18">
        <v>1.68</v>
      </c>
      <c r="V1555" s="18">
        <v>1.68</v>
      </c>
      <c r="W1555" s="18">
        <v>1.6850000000000001</v>
      </c>
      <c r="X1555" s="14" t="s">
        <v>66</v>
      </c>
      <c r="CM1555" s="2"/>
    </row>
    <row r="1556" spans="1:91" x14ac:dyDescent="0.2">
      <c r="A1556" s="2">
        <v>36250</v>
      </c>
      <c r="B1556" s="5">
        <f t="shared" si="132"/>
        <v>3</v>
      </c>
      <c r="C1556" s="1" t="s">
        <v>50</v>
      </c>
      <c r="D1556" s="14">
        <v>2.2450000000000001</v>
      </c>
      <c r="E1556" s="14">
        <v>1.5</v>
      </c>
      <c r="F1556" s="21">
        <v>1.5549999999999999</v>
      </c>
      <c r="G1556" s="24">
        <v>1.625</v>
      </c>
      <c r="H1556" s="14">
        <v>1.69</v>
      </c>
      <c r="I1556" s="14">
        <v>1.885</v>
      </c>
      <c r="J1556" s="14">
        <v>1.69</v>
      </c>
      <c r="K1556" s="14">
        <v>1.56</v>
      </c>
      <c r="L1556" s="14">
        <v>1.5349999999999999</v>
      </c>
      <c r="M1556" s="14">
        <v>1.98</v>
      </c>
      <c r="N1556" s="21">
        <v>1.52</v>
      </c>
      <c r="O1556" s="14">
        <v>1.78</v>
      </c>
      <c r="P1556" s="14">
        <v>1.75</v>
      </c>
      <c r="Q1556" s="14">
        <v>1.6</v>
      </c>
      <c r="R1556" s="24">
        <v>1.56</v>
      </c>
      <c r="S1556" s="18">
        <v>1.85</v>
      </c>
      <c r="T1556" s="18">
        <v>1.835</v>
      </c>
      <c r="U1556" s="18">
        <v>1.71</v>
      </c>
      <c r="V1556" s="18">
        <v>1.69</v>
      </c>
      <c r="W1556" s="18">
        <v>1.72</v>
      </c>
      <c r="X1556" s="14" t="s">
        <v>66</v>
      </c>
      <c r="CM1556" s="2"/>
    </row>
    <row r="1557" spans="1:91" x14ac:dyDescent="0.2">
      <c r="A1557" s="2">
        <v>36251</v>
      </c>
      <c r="B1557" s="5">
        <f t="shared" si="132"/>
        <v>4</v>
      </c>
      <c r="C1557" s="1" t="s">
        <v>51</v>
      </c>
      <c r="D1557" s="14">
        <v>2.29</v>
      </c>
      <c r="E1557" s="14">
        <v>1.625</v>
      </c>
      <c r="F1557" s="21">
        <v>1.6</v>
      </c>
      <c r="G1557" s="24">
        <v>1.7350000000000001</v>
      </c>
      <c r="H1557" s="14">
        <v>1.79</v>
      </c>
      <c r="I1557" s="14">
        <v>1.9950000000000001</v>
      </c>
      <c r="J1557" s="14">
        <v>1.7949999999999999</v>
      </c>
      <c r="K1557" s="14">
        <v>1.68</v>
      </c>
      <c r="L1557" s="14">
        <v>1.69</v>
      </c>
      <c r="M1557" s="14">
        <v>2.09</v>
      </c>
      <c r="N1557" s="21">
        <v>1.65</v>
      </c>
      <c r="O1557" s="14">
        <v>1.89</v>
      </c>
      <c r="P1557" s="14">
        <v>1.845</v>
      </c>
      <c r="Q1557" s="14">
        <v>1.66</v>
      </c>
      <c r="R1557" s="24">
        <v>1.67</v>
      </c>
      <c r="S1557" s="18">
        <v>1.97</v>
      </c>
      <c r="T1557" s="18">
        <v>1.94</v>
      </c>
      <c r="U1557" s="18">
        <v>1.8149999999999999</v>
      </c>
      <c r="V1557" s="18">
        <v>1.85</v>
      </c>
      <c r="W1557" s="18">
        <v>1.825</v>
      </c>
      <c r="X1557" s="14" t="s">
        <v>66</v>
      </c>
      <c r="CM1557" s="2"/>
    </row>
    <row r="1558" spans="1:91" x14ac:dyDescent="0.2">
      <c r="A1558" s="2">
        <v>36252</v>
      </c>
      <c r="B1558" s="5">
        <f t="shared" si="132"/>
        <v>4</v>
      </c>
      <c r="C1558" s="1" t="s">
        <v>45</v>
      </c>
      <c r="D1558" s="14">
        <v>2.3199999999999998</v>
      </c>
      <c r="E1558" s="14">
        <v>1.635</v>
      </c>
      <c r="F1558" s="21">
        <v>1.62</v>
      </c>
      <c r="G1558" s="24">
        <v>1.7050000000000001</v>
      </c>
      <c r="H1558" s="14">
        <v>1.73</v>
      </c>
      <c r="I1558" s="14">
        <v>1.94</v>
      </c>
      <c r="J1558" s="14">
        <v>1.76</v>
      </c>
      <c r="K1558" s="14">
        <v>1.645</v>
      </c>
      <c r="L1558" s="14">
        <v>1.67</v>
      </c>
      <c r="M1558" s="14">
        <v>2.0649999999999999</v>
      </c>
      <c r="N1558" s="21">
        <v>1.585</v>
      </c>
      <c r="O1558" s="14">
        <v>1.87</v>
      </c>
      <c r="P1558" s="14">
        <v>1.7849999999999999</v>
      </c>
      <c r="Q1558" s="14">
        <v>1.65</v>
      </c>
      <c r="R1558" s="24">
        <v>1.665</v>
      </c>
      <c r="S1558" s="18">
        <v>1.9</v>
      </c>
      <c r="T1558" s="18">
        <v>1.865</v>
      </c>
      <c r="U1558" s="18">
        <v>1.7250000000000001</v>
      </c>
      <c r="V1558" s="18">
        <v>1.7749999999999999</v>
      </c>
      <c r="W1558" s="18">
        <v>1.7350000000000001</v>
      </c>
      <c r="X1558" s="14" t="s">
        <v>66</v>
      </c>
      <c r="CM1558" s="2"/>
    </row>
    <row r="1559" spans="1:91" x14ac:dyDescent="0.2">
      <c r="A1559" s="2">
        <v>36253</v>
      </c>
      <c r="B1559" s="5">
        <f t="shared" si="132"/>
        <v>4</v>
      </c>
      <c r="C1559" s="1" t="s">
        <v>46</v>
      </c>
      <c r="D1559" s="14">
        <v>2.3199999999999998</v>
      </c>
      <c r="E1559" s="14">
        <v>1.635</v>
      </c>
      <c r="F1559" s="21">
        <v>1.62</v>
      </c>
      <c r="G1559" s="24">
        <v>1.7050000000000001</v>
      </c>
      <c r="H1559" s="14">
        <v>1.73</v>
      </c>
      <c r="I1559" s="14">
        <v>1.94</v>
      </c>
      <c r="J1559" s="14">
        <v>1.76</v>
      </c>
      <c r="K1559" s="14">
        <v>1.645</v>
      </c>
      <c r="L1559" s="14">
        <v>1.67</v>
      </c>
      <c r="M1559" s="14">
        <v>2.0649999999999999</v>
      </c>
      <c r="N1559" s="21">
        <v>1.585</v>
      </c>
      <c r="O1559" s="14">
        <v>1.87</v>
      </c>
      <c r="P1559" s="14">
        <v>1.7849999999999999</v>
      </c>
      <c r="Q1559" s="14">
        <v>1.65</v>
      </c>
      <c r="R1559" s="24">
        <v>1.665</v>
      </c>
      <c r="S1559" s="18">
        <v>1.9</v>
      </c>
      <c r="T1559" s="18">
        <v>1.865</v>
      </c>
      <c r="U1559" s="18">
        <v>1.7250000000000001</v>
      </c>
      <c r="V1559" s="18">
        <v>1.7749999999999999</v>
      </c>
      <c r="W1559" s="18">
        <v>1.7350000000000001</v>
      </c>
      <c r="X1559" s="14" t="s">
        <v>66</v>
      </c>
      <c r="CM1559" s="2"/>
    </row>
    <row r="1560" spans="1:91" x14ac:dyDescent="0.2">
      <c r="A1560" s="2">
        <v>36254</v>
      </c>
      <c r="B1560" s="5">
        <f t="shared" si="132"/>
        <v>4</v>
      </c>
      <c r="C1560" s="1" t="s">
        <v>47</v>
      </c>
      <c r="D1560" s="14">
        <v>2.3199999999999998</v>
      </c>
      <c r="E1560" s="14">
        <v>1.635</v>
      </c>
      <c r="F1560" s="21">
        <v>1.62</v>
      </c>
      <c r="G1560" s="24">
        <v>1.7050000000000001</v>
      </c>
      <c r="H1560" s="14">
        <v>1.73</v>
      </c>
      <c r="I1560" s="14">
        <v>1.94</v>
      </c>
      <c r="J1560" s="14">
        <v>1.76</v>
      </c>
      <c r="K1560" s="14">
        <v>1.645</v>
      </c>
      <c r="L1560" s="14">
        <v>1.67</v>
      </c>
      <c r="M1560" s="14">
        <v>2.0649999999999999</v>
      </c>
      <c r="N1560" s="21">
        <v>1.585</v>
      </c>
      <c r="O1560" s="14">
        <v>1.87</v>
      </c>
      <c r="P1560" s="14">
        <v>1.7849999999999999</v>
      </c>
      <c r="Q1560" s="14">
        <v>1.65</v>
      </c>
      <c r="R1560" s="24">
        <v>1.665</v>
      </c>
      <c r="S1560" s="18">
        <v>1.9</v>
      </c>
      <c r="T1560" s="18">
        <v>1.865</v>
      </c>
      <c r="U1560" s="18">
        <v>1.7250000000000001</v>
      </c>
      <c r="V1560" s="18">
        <v>1.7749999999999999</v>
      </c>
      <c r="W1560" s="18">
        <v>1.7350000000000001</v>
      </c>
      <c r="X1560" s="14" t="s">
        <v>66</v>
      </c>
      <c r="CM1560" s="2"/>
    </row>
    <row r="1561" spans="1:91" x14ac:dyDescent="0.2">
      <c r="A1561" s="2">
        <v>36255</v>
      </c>
      <c r="B1561" s="5">
        <f t="shared" si="132"/>
        <v>4</v>
      </c>
      <c r="C1561" s="1" t="s">
        <v>48</v>
      </c>
      <c r="D1561" s="14">
        <v>2.3199999999999998</v>
      </c>
      <c r="E1561" s="14">
        <v>1.635</v>
      </c>
      <c r="F1561" s="21">
        <v>1.62</v>
      </c>
      <c r="G1561" s="24">
        <v>1.7050000000000001</v>
      </c>
      <c r="H1561" s="14">
        <v>1.73</v>
      </c>
      <c r="I1561" s="14">
        <v>1.94</v>
      </c>
      <c r="J1561" s="14">
        <v>1.76</v>
      </c>
      <c r="K1561" s="14">
        <v>1.645</v>
      </c>
      <c r="L1561" s="14">
        <v>1.67</v>
      </c>
      <c r="M1561" s="14">
        <v>2.0649999999999999</v>
      </c>
      <c r="N1561" s="21">
        <v>1.585</v>
      </c>
      <c r="O1561" s="14">
        <v>1.87</v>
      </c>
      <c r="P1561" s="14">
        <v>1.7849999999999999</v>
      </c>
      <c r="Q1561" s="14">
        <v>1.65</v>
      </c>
      <c r="R1561" s="24">
        <v>1.665</v>
      </c>
      <c r="S1561" s="18">
        <v>1.9</v>
      </c>
      <c r="T1561" s="18">
        <v>1.865</v>
      </c>
      <c r="U1561" s="18">
        <v>1.7250000000000001</v>
      </c>
      <c r="V1561" s="18">
        <v>1.7749999999999999</v>
      </c>
      <c r="W1561" s="18">
        <v>1.7350000000000001</v>
      </c>
      <c r="X1561" s="14" t="s">
        <v>66</v>
      </c>
      <c r="CM1561" s="2"/>
    </row>
    <row r="1562" spans="1:91" x14ac:dyDescent="0.2">
      <c r="A1562" s="2">
        <v>36256</v>
      </c>
      <c r="B1562" s="5">
        <f t="shared" si="132"/>
        <v>4</v>
      </c>
      <c r="C1562" s="1" t="s">
        <v>49</v>
      </c>
      <c r="D1562" s="14">
        <v>2.4249999999999998</v>
      </c>
      <c r="E1562" s="14">
        <v>1.7450000000000001</v>
      </c>
      <c r="F1562" s="21">
        <v>1.73</v>
      </c>
      <c r="G1562" s="24">
        <v>1.88</v>
      </c>
      <c r="H1562" s="14">
        <v>1.89</v>
      </c>
      <c r="I1562" s="14">
        <v>2.0350000000000001</v>
      </c>
      <c r="J1562" s="14">
        <v>1.89</v>
      </c>
      <c r="K1562" s="14">
        <v>1.7849999999999999</v>
      </c>
      <c r="L1562" s="14">
        <v>1.825</v>
      </c>
      <c r="M1562" s="14">
        <v>2.2599999999999998</v>
      </c>
      <c r="N1562" s="21">
        <v>1.7150000000000001</v>
      </c>
      <c r="O1562" s="14">
        <v>2.02</v>
      </c>
      <c r="P1562" s="14">
        <v>1.93</v>
      </c>
      <c r="Q1562" s="14">
        <v>1.7649999999999999</v>
      </c>
      <c r="R1562" s="24">
        <v>1.7949999999999999</v>
      </c>
      <c r="S1562" s="18">
        <v>2.0049999999999999</v>
      </c>
      <c r="T1562" s="18">
        <v>1.99</v>
      </c>
      <c r="U1562" s="18">
        <v>1.87</v>
      </c>
      <c r="V1562" s="18">
        <v>1.895</v>
      </c>
      <c r="W1562" s="18">
        <v>1.865</v>
      </c>
      <c r="X1562" s="14" t="s">
        <v>66</v>
      </c>
      <c r="CM1562" s="2"/>
    </row>
    <row r="1563" spans="1:91" x14ac:dyDescent="0.2">
      <c r="A1563" s="2">
        <v>36257</v>
      </c>
      <c r="B1563" s="5">
        <f t="shared" si="132"/>
        <v>4</v>
      </c>
      <c r="C1563" s="1" t="s">
        <v>50</v>
      </c>
      <c r="D1563" s="14">
        <v>2.4049999999999998</v>
      </c>
      <c r="E1563" s="14">
        <v>1.76</v>
      </c>
      <c r="F1563" s="21">
        <v>1.7050000000000001</v>
      </c>
      <c r="G1563" s="24">
        <v>1.86</v>
      </c>
      <c r="H1563" s="14">
        <v>1.87</v>
      </c>
      <c r="I1563" s="14">
        <v>1.98</v>
      </c>
      <c r="J1563" s="14">
        <v>1.895</v>
      </c>
      <c r="K1563" s="14">
        <v>1.54</v>
      </c>
      <c r="L1563" s="14">
        <v>1.78</v>
      </c>
      <c r="M1563" s="14">
        <v>2.2650000000000001</v>
      </c>
      <c r="N1563" s="21">
        <v>1.655</v>
      </c>
      <c r="O1563" s="14">
        <v>2.0249999999999999</v>
      </c>
      <c r="P1563" s="14">
        <v>1.9</v>
      </c>
      <c r="Q1563" s="14">
        <v>1.7450000000000001</v>
      </c>
      <c r="R1563" s="24">
        <v>1.78</v>
      </c>
      <c r="S1563" s="18">
        <v>1.97</v>
      </c>
      <c r="T1563" s="18">
        <v>1.94</v>
      </c>
      <c r="U1563" s="18">
        <v>1.8149999999999999</v>
      </c>
      <c r="V1563" s="18">
        <v>1.835</v>
      </c>
      <c r="W1563" s="18">
        <v>1.82</v>
      </c>
      <c r="X1563" s="14" t="s">
        <v>66</v>
      </c>
      <c r="CM1563" s="2"/>
    </row>
    <row r="1564" spans="1:91" x14ac:dyDescent="0.2">
      <c r="A1564" s="2">
        <v>36258</v>
      </c>
      <c r="B1564" s="5">
        <f t="shared" si="132"/>
        <v>4</v>
      </c>
      <c r="C1564" s="1" t="s">
        <v>51</v>
      </c>
      <c r="D1564" s="14">
        <v>2.4350000000000001</v>
      </c>
      <c r="E1564" s="14">
        <v>1.81</v>
      </c>
      <c r="F1564" s="21">
        <v>1.7549999999999999</v>
      </c>
      <c r="G1564" s="24">
        <v>1.89</v>
      </c>
      <c r="H1564" s="14">
        <v>1.915</v>
      </c>
      <c r="I1564" s="14">
        <v>2.0350000000000001</v>
      </c>
      <c r="J1564" s="14">
        <v>1.9350000000000001</v>
      </c>
      <c r="K1564" s="14">
        <v>1.8149999999999999</v>
      </c>
      <c r="L1564" s="14">
        <v>1.82</v>
      </c>
      <c r="M1564" s="14">
        <v>2.2749999999999999</v>
      </c>
      <c r="N1564" s="21">
        <v>1.7</v>
      </c>
      <c r="O1564" s="14">
        <v>2.0649999999999999</v>
      </c>
      <c r="P1564" s="14">
        <v>1.96</v>
      </c>
      <c r="Q1564" s="14">
        <v>1.8</v>
      </c>
      <c r="R1564" s="24">
        <v>1.8149999999999999</v>
      </c>
      <c r="S1564" s="18">
        <v>2.0249999999999999</v>
      </c>
      <c r="T1564" s="18">
        <v>1.9950000000000001</v>
      </c>
      <c r="U1564" s="18">
        <v>1.89</v>
      </c>
      <c r="V1564" s="18">
        <v>1.92</v>
      </c>
      <c r="W1564" s="18">
        <v>1.89</v>
      </c>
      <c r="X1564" s="14" t="s">
        <v>66</v>
      </c>
      <c r="CM1564" s="2"/>
    </row>
    <row r="1565" spans="1:91" x14ac:dyDescent="0.2">
      <c r="A1565" s="2">
        <v>36259</v>
      </c>
      <c r="B1565" s="5">
        <f t="shared" si="132"/>
        <v>4</v>
      </c>
      <c r="C1565" s="1" t="s">
        <v>45</v>
      </c>
      <c r="D1565" s="14">
        <v>2.46</v>
      </c>
      <c r="E1565" s="14">
        <v>1.85</v>
      </c>
      <c r="F1565" s="21">
        <v>1.7949999999999999</v>
      </c>
      <c r="G1565" s="24">
        <v>1.92</v>
      </c>
      <c r="H1565" s="14">
        <v>1.9650000000000001</v>
      </c>
      <c r="I1565" s="14">
        <v>2.0699999999999998</v>
      </c>
      <c r="J1565" s="14">
        <v>1.9650000000000001</v>
      </c>
      <c r="K1565" s="14">
        <v>1.845</v>
      </c>
      <c r="L1565" s="14">
        <v>1.85</v>
      </c>
      <c r="M1565" s="14">
        <v>2.31</v>
      </c>
      <c r="N1565" s="21">
        <v>1.7749999999999999</v>
      </c>
      <c r="O1565" s="14">
        <v>2.09</v>
      </c>
      <c r="P1565" s="14">
        <v>2.0249999999999999</v>
      </c>
      <c r="Q1565" s="14">
        <v>1.825</v>
      </c>
      <c r="R1565" s="24">
        <v>1.855</v>
      </c>
      <c r="S1565" s="18">
        <v>2.0649999999999999</v>
      </c>
      <c r="T1565" s="18">
        <v>2.0449999999999999</v>
      </c>
      <c r="U1565" s="18">
        <v>1.9450000000000001</v>
      </c>
      <c r="V1565" s="18">
        <v>1.9650000000000001</v>
      </c>
      <c r="W1565" s="18">
        <v>1.95</v>
      </c>
      <c r="X1565" s="14" t="s">
        <v>66</v>
      </c>
      <c r="CM1565" s="2"/>
    </row>
    <row r="1566" spans="1:91" x14ac:dyDescent="0.2">
      <c r="A1566" s="2">
        <v>36260</v>
      </c>
      <c r="B1566" s="5">
        <f t="shared" si="132"/>
        <v>4</v>
      </c>
      <c r="C1566" s="1" t="s">
        <v>46</v>
      </c>
      <c r="D1566" s="14">
        <v>2.5</v>
      </c>
      <c r="E1566" s="14">
        <v>1.885</v>
      </c>
      <c r="F1566" s="21">
        <v>1.7949999999999999</v>
      </c>
      <c r="G1566" s="24">
        <v>1.9350000000000001</v>
      </c>
      <c r="H1566" s="14">
        <v>1.98</v>
      </c>
      <c r="I1566" s="14">
        <v>2.105</v>
      </c>
      <c r="J1566" s="14">
        <v>2</v>
      </c>
      <c r="K1566" s="14">
        <v>1.86</v>
      </c>
      <c r="L1566" s="14">
        <v>1.895</v>
      </c>
      <c r="M1566" s="14">
        <v>2.3450000000000002</v>
      </c>
      <c r="N1566" s="21">
        <v>1.845</v>
      </c>
      <c r="O1566" s="14">
        <v>2.1349999999999998</v>
      </c>
      <c r="P1566" s="14">
        <v>2.0299999999999998</v>
      </c>
      <c r="Q1566" s="14">
        <v>1.85</v>
      </c>
      <c r="R1566" s="24">
        <v>1.875</v>
      </c>
      <c r="S1566" s="18">
        <v>2.12</v>
      </c>
      <c r="T1566" s="18">
        <v>2.085</v>
      </c>
      <c r="U1566" s="18">
        <v>1.99</v>
      </c>
      <c r="V1566" s="18">
        <v>2.0249999999999999</v>
      </c>
      <c r="W1566" s="18">
        <v>2</v>
      </c>
      <c r="X1566" s="14" t="s">
        <v>66</v>
      </c>
      <c r="CM1566" s="2"/>
    </row>
    <row r="1567" spans="1:91" x14ac:dyDescent="0.2">
      <c r="A1567" s="2">
        <v>36261</v>
      </c>
      <c r="B1567" s="5">
        <f t="shared" si="132"/>
        <v>4</v>
      </c>
      <c r="C1567" s="1" t="s">
        <v>47</v>
      </c>
      <c r="D1567" s="14">
        <v>2.5</v>
      </c>
      <c r="E1567" s="14">
        <v>1.885</v>
      </c>
      <c r="F1567" s="21">
        <v>1.7949999999999999</v>
      </c>
      <c r="G1567" s="24">
        <v>1.9350000000000001</v>
      </c>
      <c r="H1567" s="14">
        <v>1.98</v>
      </c>
      <c r="I1567" s="14">
        <v>2.105</v>
      </c>
      <c r="J1567" s="14">
        <v>2</v>
      </c>
      <c r="K1567" s="14">
        <v>1.86</v>
      </c>
      <c r="L1567" s="14">
        <v>1.895</v>
      </c>
      <c r="M1567" s="14">
        <v>2.3450000000000002</v>
      </c>
      <c r="N1567" s="21">
        <v>1.845</v>
      </c>
      <c r="O1567" s="14">
        <v>2.1349999999999998</v>
      </c>
      <c r="P1567" s="14">
        <v>2.0299999999999998</v>
      </c>
      <c r="Q1567" s="14">
        <v>1.85</v>
      </c>
      <c r="R1567" s="24">
        <v>1.875</v>
      </c>
      <c r="S1567" s="18">
        <v>2.12</v>
      </c>
      <c r="T1567" s="18">
        <v>2.085</v>
      </c>
      <c r="U1567" s="18">
        <v>1.99</v>
      </c>
      <c r="V1567" s="18">
        <v>2.0249999999999999</v>
      </c>
      <c r="W1567" s="18">
        <v>2</v>
      </c>
      <c r="X1567" s="14" t="s">
        <v>66</v>
      </c>
      <c r="CM1567" s="2"/>
    </row>
    <row r="1568" spans="1:91" x14ac:dyDescent="0.2">
      <c r="A1568" s="2">
        <v>36262</v>
      </c>
      <c r="B1568" s="5">
        <f t="shared" si="132"/>
        <v>4</v>
      </c>
      <c r="C1568" s="1" t="s">
        <v>48</v>
      </c>
      <c r="D1568" s="14">
        <v>2.5</v>
      </c>
      <c r="E1568" s="14">
        <v>1.885</v>
      </c>
      <c r="F1568" s="21">
        <v>1.7949999999999999</v>
      </c>
      <c r="G1568" s="24">
        <v>1.9350000000000001</v>
      </c>
      <c r="H1568" s="14">
        <v>1.98</v>
      </c>
      <c r="I1568" s="14">
        <v>2.105</v>
      </c>
      <c r="J1568" s="14">
        <v>2</v>
      </c>
      <c r="K1568" s="14">
        <v>1.86</v>
      </c>
      <c r="L1568" s="14">
        <v>1.895</v>
      </c>
      <c r="M1568" s="14">
        <v>2.3450000000000002</v>
      </c>
      <c r="N1568" s="21">
        <v>1.845</v>
      </c>
      <c r="O1568" s="14">
        <v>2.1349999999999998</v>
      </c>
      <c r="P1568" s="14">
        <v>2.0299999999999998</v>
      </c>
      <c r="Q1568" s="14">
        <v>1.85</v>
      </c>
      <c r="R1568" s="24">
        <v>1.875</v>
      </c>
      <c r="S1568" s="18">
        <v>2.12</v>
      </c>
      <c r="T1568" s="18">
        <v>2.085</v>
      </c>
      <c r="U1568" s="18">
        <v>1.99</v>
      </c>
      <c r="V1568" s="18">
        <v>2.0249999999999999</v>
      </c>
      <c r="W1568" s="18">
        <v>2</v>
      </c>
      <c r="X1568" s="14" t="s">
        <v>66</v>
      </c>
      <c r="CM1568" s="2"/>
    </row>
    <row r="1569" spans="1:91" x14ac:dyDescent="0.2">
      <c r="A1569" s="2">
        <v>36263</v>
      </c>
      <c r="B1569" s="5">
        <f t="shared" si="132"/>
        <v>4</v>
      </c>
      <c r="C1569" s="1" t="s">
        <v>49</v>
      </c>
      <c r="D1569" s="14">
        <v>2.5</v>
      </c>
      <c r="E1569" s="14">
        <v>1.8049999999999999</v>
      </c>
      <c r="F1569" s="21">
        <v>1.77</v>
      </c>
      <c r="G1569" s="24">
        <v>1.875</v>
      </c>
      <c r="H1569" s="14">
        <v>1.91</v>
      </c>
      <c r="I1569" s="14">
        <v>2.06</v>
      </c>
      <c r="J1569" s="14">
        <v>1.93</v>
      </c>
      <c r="K1569" s="14">
        <v>1.8149999999999999</v>
      </c>
      <c r="L1569" s="14">
        <v>1.8149999999999999</v>
      </c>
      <c r="M1569" s="14">
        <v>2.2799999999999998</v>
      </c>
      <c r="N1569" s="21">
        <v>1.7649999999999999</v>
      </c>
      <c r="O1569" s="14">
        <v>2.06</v>
      </c>
      <c r="P1569" s="14">
        <v>1.95</v>
      </c>
      <c r="Q1569" s="14">
        <v>1.81</v>
      </c>
      <c r="R1569" s="24">
        <v>1.8149999999999999</v>
      </c>
      <c r="S1569" s="18">
        <v>2.1</v>
      </c>
      <c r="T1569" s="18">
        <v>2.0299999999999998</v>
      </c>
      <c r="U1569" s="18">
        <v>1.95</v>
      </c>
      <c r="V1569" s="18">
        <v>1.98</v>
      </c>
      <c r="W1569" s="18">
        <v>1.97</v>
      </c>
      <c r="X1569" s="14" t="s">
        <v>66</v>
      </c>
      <c r="CM1569" s="2"/>
    </row>
    <row r="1570" spans="1:91" x14ac:dyDescent="0.2">
      <c r="A1570" s="2">
        <v>36264</v>
      </c>
      <c r="B1570" s="5">
        <f t="shared" si="132"/>
        <v>4</v>
      </c>
      <c r="C1570" s="1" t="s">
        <v>50</v>
      </c>
      <c r="D1570" s="14">
        <v>2.5449999999999999</v>
      </c>
      <c r="E1570" s="14">
        <v>1.84</v>
      </c>
      <c r="F1570" s="21">
        <v>1.8</v>
      </c>
      <c r="G1570" s="24">
        <v>1.925</v>
      </c>
      <c r="H1570" s="14">
        <v>1.9850000000000001</v>
      </c>
      <c r="I1570" s="14">
        <v>2.14</v>
      </c>
      <c r="J1570" s="14">
        <v>1.9550000000000001</v>
      </c>
      <c r="K1570" s="14">
        <v>1.855</v>
      </c>
      <c r="L1570" s="14">
        <v>1.85</v>
      </c>
      <c r="M1570" s="14">
        <v>2.2850000000000001</v>
      </c>
      <c r="N1570" s="21">
        <v>1.7849999999999999</v>
      </c>
      <c r="O1570" s="14">
        <v>2.0750000000000002</v>
      </c>
      <c r="P1570" s="14">
        <v>2.0350000000000001</v>
      </c>
      <c r="Q1570" s="14">
        <v>1.845</v>
      </c>
      <c r="R1570" s="24">
        <v>1.855</v>
      </c>
      <c r="S1570" s="18">
        <v>2.17</v>
      </c>
      <c r="T1570" s="18">
        <v>2.11</v>
      </c>
      <c r="U1570" s="18">
        <v>2.02</v>
      </c>
      <c r="V1570" s="18">
        <v>2.06</v>
      </c>
      <c r="W1570" s="18">
        <v>2.0249999999999999</v>
      </c>
      <c r="X1570" s="14" t="s">
        <v>66</v>
      </c>
      <c r="CM1570" s="2"/>
    </row>
    <row r="1571" spans="1:91" x14ac:dyDescent="0.2">
      <c r="A1571" s="2">
        <v>36265</v>
      </c>
      <c r="B1571" s="5">
        <f t="shared" si="132"/>
        <v>4</v>
      </c>
      <c r="C1571" s="1" t="s">
        <v>51</v>
      </c>
      <c r="D1571" s="14">
        <v>2.5350000000000001</v>
      </c>
      <c r="E1571" s="14">
        <v>1.82</v>
      </c>
      <c r="F1571" s="21">
        <v>1.78</v>
      </c>
      <c r="G1571" s="24">
        <v>1.89</v>
      </c>
      <c r="H1571" s="14">
        <v>1.9550000000000001</v>
      </c>
      <c r="I1571" s="14">
        <v>2.12</v>
      </c>
      <c r="J1571" s="14">
        <v>1.925</v>
      </c>
      <c r="K1571" s="14">
        <v>1.81</v>
      </c>
      <c r="L1571" s="14">
        <v>1.845</v>
      </c>
      <c r="M1571" s="14">
        <v>2.25</v>
      </c>
      <c r="N1571" s="21">
        <v>1.77</v>
      </c>
      <c r="O1571" s="14">
        <v>2.0499999999999998</v>
      </c>
      <c r="P1571" s="14">
        <v>2.0150000000000001</v>
      </c>
      <c r="Q1571" s="14">
        <v>1.835</v>
      </c>
      <c r="R1571" s="24">
        <v>1.82</v>
      </c>
      <c r="S1571" s="18">
        <v>2.165</v>
      </c>
      <c r="T1571" s="18">
        <v>2.06</v>
      </c>
      <c r="U1571" s="18">
        <v>2.0099999999999998</v>
      </c>
      <c r="V1571" s="18">
        <v>2.0699999999999998</v>
      </c>
      <c r="W1571" s="18">
        <v>2.0099999999999998</v>
      </c>
      <c r="X1571" s="14" t="s">
        <v>66</v>
      </c>
      <c r="CM1571" s="2"/>
    </row>
    <row r="1572" spans="1:91" x14ac:dyDescent="0.2">
      <c r="A1572" s="2">
        <v>36266</v>
      </c>
      <c r="B1572" s="5">
        <f t="shared" si="132"/>
        <v>4</v>
      </c>
      <c r="C1572" s="1" t="s">
        <v>45</v>
      </c>
      <c r="D1572" s="14">
        <v>2.5499999999999998</v>
      </c>
      <c r="E1572" s="14">
        <v>1.835</v>
      </c>
      <c r="F1572" s="21">
        <v>1.81</v>
      </c>
      <c r="G1572" s="24">
        <v>1.9350000000000001</v>
      </c>
      <c r="H1572" s="14">
        <v>2</v>
      </c>
      <c r="I1572" s="14">
        <v>2.14</v>
      </c>
      <c r="J1572" s="14">
        <v>1.9450000000000001</v>
      </c>
      <c r="K1572" s="14">
        <v>1.84</v>
      </c>
      <c r="L1572" s="14">
        <v>1.85</v>
      </c>
      <c r="M1572" s="14">
        <v>2.27</v>
      </c>
      <c r="N1572" s="21">
        <v>1.7849999999999999</v>
      </c>
      <c r="O1572" s="14">
        <v>2.0649999999999999</v>
      </c>
      <c r="P1572" s="14">
        <v>2.0499999999999998</v>
      </c>
      <c r="Q1572" s="14">
        <v>1.85</v>
      </c>
      <c r="R1572" s="24">
        <v>1.845</v>
      </c>
      <c r="S1572" s="18">
        <v>2.21</v>
      </c>
      <c r="T1572" s="18">
        <v>2.11</v>
      </c>
      <c r="U1572" s="18">
        <v>2.0449999999999999</v>
      </c>
      <c r="V1572" s="18">
        <v>2.12</v>
      </c>
      <c r="W1572" s="18">
        <v>2.0550000000000002</v>
      </c>
      <c r="X1572" s="14" t="s">
        <v>66</v>
      </c>
      <c r="CM1572" s="2"/>
    </row>
    <row r="1573" spans="1:91" x14ac:dyDescent="0.2">
      <c r="A1573" s="2">
        <v>36267</v>
      </c>
      <c r="B1573" s="5">
        <f t="shared" si="132"/>
        <v>4</v>
      </c>
      <c r="C1573" s="1" t="s">
        <v>46</v>
      </c>
      <c r="D1573" s="14">
        <v>2.5499999999999998</v>
      </c>
      <c r="E1573" s="14">
        <v>1.8</v>
      </c>
      <c r="F1573" s="21">
        <v>1.81</v>
      </c>
      <c r="G1573" s="24">
        <v>1.94</v>
      </c>
      <c r="H1573" s="14">
        <v>2</v>
      </c>
      <c r="I1573" s="14">
        <v>2.15</v>
      </c>
      <c r="J1573" s="14">
        <v>1.94</v>
      </c>
      <c r="K1573" s="14">
        <v>1.84</v>
      </c>
      <c r="L1573" s="14">
        <v>1.845</v>
      </c>
      <c r="M1573" s="14">
        <v>2.2549999999999999</v>
      </c>
      <c r="N1573" s="21">
        <v>1.7949999999999999</v>
      </c>
      <c r="O1573" s="14">
        <v>2.0699999999999998</v>
      </c>
      <c r="P1573" s="14">
        <v>2.06</v>
      </c>
      <c r="Q1573" s="14">
        <v>1.85</v>
      </c>
      <c r="R1573" s="24">
        <v>1.845</v>
      </c>
      <c r="S1573" s="18">
        <v>2.2549999999999999</v>
      </c>
      <c r="T1573" s="18">
        <v>2.11</v>
      </c>
      <c r="U1573" s="18">
        <v>2.0499999999999998</v>
      </c>
      <c r="V1573" s="18">
        <v>2.11</v>
      </c>
      <c r="W1573" s="18">
        <v>2.06</v>
      </c>
      <c r="X1573" s="14" t="s">
        <v>66</v>
      </c>
      <c r="CM1573" s="2"/>
    </row>
    <row r="1574" spans="1:91" x14ac:dyDescent="0.2">
      <c r="A1574" s="2">
        <v>36268</v>
      </c>
      <c r="B1574" s="5">
        <f t="shared" si="132"/>
        <v>4</v>
      </c>
      <c r="C1574" s="1" t="s">
        <v>47</v>
      </c>
      <c r="D1574" s="14">
        <v>2.5499999999999998</v>
      </c>
      <c r="E1574" s="14">
        <v>1.8</v>
      </c>
      <c r="F1574" s="21">
        <v>1.81</v>
      </c>
      <c r="G1574" s="24">
        <v>1.94</v>
      </c>
      <c r="H1574" s="14">
        <v>2</v>
      </c>
      <c r="I1574" s="14">
        <v>2.15</v>
      </c>
      <c r="J1574" s="14">
        <v>1.94</v>
      </c>
      <c r="K1574" s="14">
        <v>1.84</v>
      </c>
      <c r="L1574" s="14">
        <v>1.845</v>
      </c>
      <c r="M1574" s="14">
        <v>2.2549999999999999</v>
      </c>
      <c r="N1574" s="21">
        <v>1.7949999999999999</v>
      </c>
      <c r="O1574" s="14">
        <v>2.0699999999999998</v>
      </c>
      <c r="P1574" s="14">
        <v>2.06</v>
      </c>
      <c r="Q1574" s="14">
        <v>1.85</v>
      </c>
      <c r="R1574" s="24">
        <v>1.845</v>
      </c>
      <c r="S1574" s="18">
        <v>2.2549999999999999</v>
      </c>
      <c r="T1574" s="18">
        <v>2.11</v>
      </c>
      <c r="U1574" s="18">
        <v>2.0499999999999998</v>
      </c>
      <c r="V1574" s="18">
        <v>2.11</v>
      </c>
      <c r="W1574" s="18">
        <v>2.06</v>
      </c>
      <c r="X1574" s="14" t="s">
        <v>66</v>
      </c>
      <c r="CM1574" s="2"/>
    </row>
    <row r="1575" spans="1:91" x14ac:dyDescent="0.2">
      <c r="A1575" s="2">
        <v>36269</v>
      </c>
      <c r="B1575" s="5">
        <f t="shared" si="132"/>
        <v>4</v>
      </c>
      <c r="C1575" s="1" t="s">
        <v>48</v>
      </c>
      <c r="D1575" s="14">
        <v>2.5499999999999998</v>
      </c>
      <c r="E1575" s="14">
        <v>1.8</v>
      </c>
      <c r="F1575" s="21">
        <v>1.81</v>
      </c>
      <c r="G1575" s="24">
        <v>1.94</v>
      </c>
      <c r="H1575" s="14">
        <v>2</v>
      </c>
      <c r="I1575" s="14">
        <v>2.15</v>
      </c>
      <c r="J1575" s="14">
        <v>1.94</v>
      </c>
      <c r="K1575" s="14">
        <v>1.84</v>
      </c>
      <c r="L1575" s="14">
        <v>1.845</v>
      </c>
      <c r="M1575" s="14">
        <v>2.2549999999999999</v>
      </c>
      <c r="N1575" s="21">
        <v>1.7949999999999999</v>
      </c>
      <c r="O1575" s="14">
        <v>2.0699999999999998</v>
      </c>
      <c r="P1575" s="14">
        <v>2.06</v>
      </c>
      <c r="Q1575" s="14">
        <v>1.85</v>
      </c>
      <c r="R1575" s="24">
        <v>1.845</v>
      </c>
      <c r="S1575" s="18">
        <v>2.2549999999999999</v>
      </c>
      <c r="T1575" s="18">
        <v>2.11</v>
      </c>
      <c r="U1575" s="18">
        <v>2.0499999999999998</v>
      </c>
      <c r="V1575" s="18">
        <v>2.11</v>
      </c>
      <c r="W1575" s="18">
        <v>2.06</v>
      </c>
      <c r="X1575" s="14" t="s">
        <v>66</v>
      </c>
      <c r="CM1575" s="2"/>
    </row>
    <row r="1576" spans="1:91" x14ac:dyDescent="0.2">
      <c r="A1576" s="2">
        <v>36270</v>
      </c>
      <c r="B1576" s="5">
        <f t="shared" si="132"/>
        <v>4</v>
      </c>
      <c r="C1576" s="1" t="s">
        <v>49</v>
      </c>
      <c r="D1576" s="14">
        <v>2.5350000000000001</v>
      </c>
      <c r="E1576" s="14">
        <v>1.76</v>
      </c>
      <c r="F1576" s="21">
        <v>1.79</v>
      </c>
      <c r="G1576" s="24">
        <v>1.905</v>
      </c>
      <c r="H1576" s="14">
        <v>1.9650000000000001</v>
      </c>
      <c r="I1576" s="14">
        <v>2.1150000000000002</v>
      </c>
      <c r="J1576" s="14">
        <v>1.94</v>
      </c>
      <c r="K1576" s="14">
        <v>1.84</v>
      </c>
      <c r="L1576" s="14">
        <v>1.86</v>
      </c>
      <c r="M1576" s="14">
        <v>2.2650000000000001</v>
      </c>
      <c r="N1576" s="21">
        <v>1.77</v>
      </c>
      <c r="O1576" s="14">
        <v>2.0649999999999999</v>
      </c>
      <c r="P1576" s="14">
        <v>2.0299999999999998</v>
      </c>
      <c r="Q1576" s="14">
        <v>1.83</v>
      </c>
      <c r="R1576" s="24">
        <v>1.845</v>
      </c>
      <c r="S1576" s="18">
        <v>2.145</v>
      </c>
      <c r="T1576" s="18">
        <v>2.08</v>
      </c>
      <c r="U1576" s="18">
        <v>2</v>
      </c>
      <c r="V1576" s="18">
        <v>2.04</v>
      </c>
      <c r="W1576" s="18">
        <v>2.0099999999999998</v>
      </c>
      <c r="X1576" s="14" t="s">
        <v>66</v>
      </c>
      <c r="CM1576" s="2"/>
    </row>
    <row r="1577" spans="1:91" x14ac:dyDescent="0.2">
      <c r="A1577" s="2">
        <v>36271</v>
      </c>
      <c r="B1577" s="5">
        <f t="shared" si="132"/>
        <v>4</v>
      </c>
      <c r="C1577" s="1" t="s">
        <v>50</v>
      </c>
      <c r="D1577" s="14">
        <v>2.5550000000000002</v>
      </c>
      <c r="E1577" s="14">
        <v>1.825</v>
      </c>
      <c r="F1577" s="21">
        <v>1.845</v>
      </c>
      <c r="G1577" s="24">
        <v>1.9650000000000001</v>
      </c>
      <c r="H1577" s="14">
        <v>2.0150000000000001</v>
      </c>
      <c r="I1577" s="14">
        <v>2.1800000000000002</v>
      </c>
      <c r="J1577" s="14">
        <v>1.99</v>
      </c>
      <c r="K1577" s="14">
        <v>1.895</v>
      </c>
      <c r="L1577" s="14">
        <v>1.885</v>
      </c>
      <c r="M1577" s="14">
        <v>2.3199999999999998</v>
      </c>
      <c r="N1577" s="21">
        <v>1.83</v>
      </c>
      <c r="O1577" s="14">
        <v>2.12</v>
      </c>
      <c r="P1577" s="14">
        <v>2.0950000000000002</v>
      </c>
      <c r="Q1577" s="14">
        <v>1.875</v>
      </c>
      <c r="R1577" s="24">
        <v>1.895</v>
      </c>
      <c r="S1577" s="18">
        <v>2.1800000000000002</v>
      </c>
      <c r="T1577" s="18">
        <v>2.145</v>
      </c>
      <c r="U1577" s="18">
        <v>2.06</v>
      </c>
      <c r="V1577" s="18">
        <v>2.09</v>
      </c>
      <c r="W1577" s="18">
        <v>2.0649999999999999</v>
      </c>
      <c r="X1577" s="14" t="s">
        <v>66</v>
      </c>
      <c r="CM1577" s="2"/>
    </row>
    <row r="1578" spans="1:91" x14ac:dyDescent="0.2">
      <c r="A1578" s="2">
        <v>36272</v>
      </c>
      <c r="B1578" s="5">
        <f t="shared" si="132"/>
        <v>4</v>
      </c>
      <c r="C1578" s="1" t="s">
        <v>51</v>
      </c>
      <c r="D1578" s="14">
        <v>2.5649999999999999</v>
      </c>
      <c r="E1578" s="14">
        <v>1.86</v>
      </c>
      <c r="F1578" s="21">
        <v>1.92</v>
      </c>
      <c r="G1578" s="24">
        <v>1.9550000000000001</v>
      </c>
      <c r="H1578" s="14">
        <v>2.0049999999999999</v>
      </c>
      <c r="I1578" s="14">
        <v>2.1749999999999998</v>
      </c>
      <c r="J1578" s="14">
        <v>2</v>
      </c>
      <c r="K1578" s="14">
        <v>1.92</v>
      </c>
      <c r="L1578" s="14">
        <v>1.89</v>
      </c>
      <c r="M1578" s="14">
        <v>2.33</v>
      </c>
      <c r="N1578" s="21">
        <v>1.87</v>
      </c>
      <c r="O1578" s="14">
        <v>2.125</v>
      </c>
      <c r="P1578" s="14">
        <v>2.1</v>
      </c>
      <c r="Q1578" s="14">
        <v>1.88</v>
      </c>
      <c r="R1578" s="24">
        <v>1.92</v>
      </c>
      <c r="S1578" s="18">
        <v>2.19</v>
      </c>
      <c r="T1578" s="18">
        <v>2.165</v>
      </c>
      <c r="U1578" s="18">
        <v>2.06</v>
      </c>
      <c r="V1578" s="18">
        <v>2.085</v>
      </c>
      <c r="W1578" s="18">
        <v>2.0649999999999999</v>
      </c>
      <c r="X1578" s="14" t="s">
        <v>66</v>
      </c>
      <c r="CM1578" s="2"/>
    </row>
    <row r="1579" spans="1:91" x14ac:dyDescent="0.2">
      <c r="A1579" s="2">
        <v>36273</v>
      </c>
      <c r="B1579" s="5">
        <f t="shared" si="132"/>
        <v>4</v>
      </c>
      <c r="C1579" s="1" t="s">
        <v>45</v>
      </c>
      <c r="D1579" s="14">
        <v>2.6549999999999998</v>
      </c>
      <c r="E1579" s="14">
        <v>1.9350000000000001</v>
      </c>
      <c r="F1579" s="21">
        <v>1.9950000000000001</v>
      </c>
      <c r="G1579" s="24">
        <v>2.02</v>
      </c>
      <c r="H1579" s="14">
        <v>2.0649999999999999</v>
      </c>
      <c r="I1579" s="14">
        <v>2.25</v>
      </c>
      <c r="J1579" s="14">
        <v>2.0449999999999999</v>
      </c>
      <c r="K1579" s="14">
        <v>1.9750000000000001</v>
      </c>
      <c r="L1579" s="14">
        <v>1.98</v>
      </c>
      <c r="M1579" s="14">
        <v>2.375</v>
      </c>
      <c r="N1579" s="21">
        <v>1.9850000000000001</v>
      </c>
      <c r="O1579" s="14">
        <v>2.1850000000000001</v>
      </c>
      <c r="P1579" s="14">
        <v>2.16</v>
      </c>
      <c r="Q1579" s="14">
        <v>1.93</v>
      </c>
      <c r="R1579" s="24">
        <v>1.99</v>
      </c>
      <c r="S1579" s="18">
        <v>2.2549999999999999</v>
      </c>
      <c r="T1579" s="18">
        <v>2.2349999999999999</v>
      </c>
      <c r="U1579" s="18">
        <v>2.14</v>
      </c>
      <c r="V1579" s="18">
        <v>2.165</v>
      </c>
      <c r="W1579" s="18">
        <v>2.1549999999999998</v>
      </c>
      <c r="X1579" s="14" t="s">
        <v>66</v>
      </c>
      <c r="CM1579" s="2"/>
    </row>
    <row r="1580" spans="1:91" x14ac:dyDescent="0.2">
      <c r="A1580" s="2">
        <v>36274</v>
      </c>
      <c r="B1580" s="5">
        <f t="shared" si="132"/>
        <v>4</v>
      </c>
      <c r="C1580" s="1" t="s">
        <v>46</v>
      </c>
      <c r="D1580" s="14">
        <v>2.645</v>
      </c>
      <c r="E1580" s="14">
        <v>1.915</v>
      </c>
      <c r="F1580" s="21">
        <v>1.9650000000000001</v>
      </c>
      <c r="G1580" s="24">
        <v>1.9850000000000001</v>
      </c>
      <c r="H1580" s="14">
        <v>2.0550000000000002</v>
      </c>
      <c r="I1580" s="14">
        <v>2.2349999999999999</v>
      </c>
      <c r="J1580" s="14">
        <v>2.0350000000000001</v>
      </c>
      <c r="K1580" s="14">
        <v>1.9550000000000001</v>
      </c>
      <c r="L1580" s="14">
        <v>1.9350000000000001</v>
      </c>
      <c r="M1580" s="14">
        <v>2.34</v>
      </c>
      <c r="N1580" s="21">
        <v>1.92</v>
      </c>
      <c r="O1580" s="14">
        <v>2.1749999999999998</v>
      </c>
      <c r="P1580" s="14">
        <v>2.15</v>
      </c>
      <c r="Q1580" s="14">
        <v>1.94</v>
      </c>
      <c r="R1580" s="24">
        <v>1.9650000000000001</v>
      </c>
      <c r="S1580" s="18">
        <v>2.23</v>
      </c>
      <c r="T1580" s="18">
        <v>2.2149999999999999</v>
      </c>
      <c r="U1580" s="18">
        <v>2.1349999999999998</v>
      </c>
      <c r="V1580" s="18">
        <v>2.17</v>
      </c>
      <c r="W1580" s="18">
        <v>2.15</v>
      </c>
      <c r="X1580" s="14" t="s">
        <v>66</v>
      </c>
      <c r="CM1580" s="2"/>
    </row>
    <row r="1581" spans="1:91" x14ac:dyDescent="0.2">
      <c r="A1581" s="2">
        <v>36275</v>
      </c>
      <c r="B1581" s="5">
        <f t="shared" si="132"/>
        <v>4</v>
      </c>
      <c r="C1581" s="1" t="s">
        <v>47</v>
      </c>
      <c r="D1581" s="14">
        <v>2.645</v>
      </c>
      <c r="E1581" s="14">
        <v>1.915</v>
      </c>
      <c r="F1581" s="21">
        <v>1.9650000000000001</v>
      </c>
      <c r="G1581" s="24">
        <v>1.9850000000000001</v>
      </c>
      <c r="H1581" s="14">
        <v>2.0550000000000002</v>
      </c>
      <c r="I1581" s="14">
        <v>2.2349999999999999</v>
      </c>
      <c r="J1581" s="14">
        <v>2.0350000000000001</v>
      </c>
      <c r="K1581" s="14">
        <v>1.9550000000000001</v>
      </c>
      <c r="L1581" s="14">
        <v>1.9350000000000001</v>
      </c>
      <c r="M1581" s="14">
        <v>2.34</v>
      </c>
      <c r="N1581" s="21">
        <v>1.92</v>
      </c>
      <c r="O1581" s="14">
        <v>2.1749999999999998</v>
      </c>
      <c r="P1581" s="14">
        <v>2.15</v>
      </c>
      <c r="Q1581" s="14">
        <v>1.94</v>
      </c>
      <c r="R1581" s="24">
        <v>1.9650000000000001</v>
      </c>
      <c r="S1581" s="18">
        <v>2.23</v>
      </c>
      <c r="T1581" s="18">
        <v>2.2149999999999999</v>
      </c>
      <c r="U1581" s="18">
        <v>2.1349999999999998</v>
      </c>
      <c r="V1581" s="18">
        <v>2.17</v>
      </c>
      <c r="W1581" s="18">
        <v>2.15</v>
      </c>
      <c r="X1581" s="14" t="s">
        <v>66</v>
      </c>
      <c r="CM1581" s="2"/>
    </row>
    <row r="1582" spans="1:91" x14ac:dyDescent="0.2">
      <c r="A1582" s="2">
        <v>36276</v>
      </c>
      <c r="B1582" s="5">
        <f t="shared" si="132"/>
        <v>4</v>
      </c>
      <c r="C1582" s="1" t="s">
        <v>48</v>
      </c>
      <c r="D1582" s="14">
        <v>2.645</v>
      </c>
      <c r="E1582" s="14">
        <v>1.915</v>
      </c>
      <c r="F1582" s="21">
        <v>1.9650000000000001</v>
      </c>
      <c r="G1582" s="24">
        <v>1.9850000000000001</v>
      </c>
      <c r="H1582" s="14">
        <v>2.0550000000000002</v>
      </c>
      <c r="I1582" s="14">
        <v>2.2349999999999999</v>
      </c>
      <c r="J1582" s="14">
        <v>2.0350000000000001</v>
      </c>
      <c r="K1582" s="14">
        <v>1.9550000000000001</v>
      </c>
      <c r="L1582" s="14">
        <v>1.9350000000000001</v>
      </c>
      <c r="M1582" s="14">
        <v>2.34</v>
      </c>
      <c r="N1582" s="21">
        <v>1.92</v>
      </c>
      <c r="O1582" s="14">
        <v>2.1749999999999998</v>
      </c>
      <c r="P1582" s="14">
        <v>2.15</v>
      </c>
      <c r="Q1582" s="14">
        <v>1.94</v>
      </c>
      <c r="R1582" s="24">
        <v>1.9650000000000001</v>
      </c>
      <c r="S1582" s="18">
        <v>2.23</v>
      </c>
      <c r="T1582" s="18">
        <v>2.2149999999999999</v>
      </c>
      <c r="U1582" s="18">
        <v>2.1349999999999998</v>
      </c>
      <c r="V1582" s="18">
        <v>2.17</v>
      </c>
      <c r="W1582" s="18">
        <v>2.15</v>
      </c>
      <c r="X1582" s="14" t="s">
        <v>66</v>
      </c>
      <c r="CM1582" s="2"/>
    </row>
    <row r="1583" spans="1:91" x14ac:dyDescent="0.2">
      <c r="A1583" s="2">
        <v>36277</v>
      </c>
      <c r="B1583" s="5">
        <f t="shared" si="132"/>
        <v>4</v>
      </c>
      <c r="C1583" s="1" t="s">
        <v>49</v>
      </c>
      <c r="D1583" s="14">
        <v>2.6549999999999998</v>
      </c>
      <c r="E1583" s="14">
        <v>1.905</v>
      </c>
      <c r="F1583" s="21">
        <v>1.92</v>
      </c>
      <c r="G1583" s="24">
        <v>1.97</v>
      </c>
      <c r="H1583" s="14">
        <v>2.0350000000000001</v>
      </c>
      <c r="I1583" s="14">
        <v>2.23</v>
      </c>
      <c r="J1583" s="14">
        <v>2.0249999999999999</v>
      </c>
      <c r="K1583" s="14">
        <v>1.925</v>
      </c>
      <c r="L1583" s="14">
        <v>1.9350000000000001</v>
      </c>
      <c r="M1583" s="14">
        <v>2.355</v>
      </c>
      <c r="N1583" s="21">
        <v>1.9</v>
      </c>
      <c r="O1583" s="14">
        <v>2.1800000000000002</v>
      </c>
      <c r="P1583" s="14">
        <v>2.13</v>
      </c>
      <c r="Q1583" s="14">
        <v>1.925</v>
      </c>
      <c r="R1583" s="24">
        <v>1.9350000000000001</v>
      </c>
      <c r="S1583" s="18">
        <v>2.2349999999999999</v>
      </c>
      <c r="T1583" s="18">
        <v>2.1949999999999998</v>
      </c>
      <c r="U1583" s="18">
        <v>2.0950000000000002</v>
      </c>
      <c r="V1583" s="18">
        <v>2.105</v>
      </c>
      <c r="W1583" s="18">
        <v>2.1150000000000002</v>
      </c>
      <c r="X1583" s="14" t="s">
        <v>66</v>
      </c>
      <c r="CM1583" s="2"/>
    </row>
    <row r="1584" spans="1:91" x14ac:dyDescent="0.2">
      <c r="A1584" s="2">
        <v>36278</v>
      </c>
      <c r="B1584" s="5">
        <f t="shared" si="132"/>
        <v>4</v>
      </c>
      <c r="C1584" s="1" t="s">
        <v>50</v>
      </c>
      <c r="D1584" s="14">
        <v>2.75</v>
      </c>
      <c r="E1584" s="14">
        <v>2.0150000000000001</v>
      </c>
      <c r="F1584" s="21">
        <v>1.9950000000000001</v>
      </c>
      <c r="G1584" s="24">
        <v>2.0699999999999998</v>
      </c>
      <c r="H1584" s="14">
        <v>2.145</v>
      </c>
      <c r="I1584" s="14">
        <v>2.33</v>
      </c>
      <c r="J1584" s="14">
        <v>2.15</v>
      </c>
      <c r="K1584" s="14">
        <v>2.02</v>
      </c>
      <c r="L1584" s="14">
        <v>2.04</v>
      </c>
      <c r="M1584" s="14">
        <v>2.46</v>
      </c>
      <c r="N1584" s="21">
        <v>1.98</v>
      </c>
      <c r="O1584" s="14">
        <v>2.27</v>
      </c>
      <c r="P1584" s="14">
        <v>2.2250000000000001</v>
      </c>
      <c r="Q1584" s="14">
        <v>2.0299999999999998</v>
      </c>
      <c r="R1584" s="24">
        <v>2.0299999999999998</v>
      </c>
      <c r="S1584" s="18">
        <v>2.375</v>
      </c>
      <c r="T1584" s="18">
        <v>2.29</v>
      </c>
      <c r="U1584" s="18">
        <v>2.16</v>
      </c>
      <c r="V1584" s="18">
        <v>2.1549999999999998</v>
      </c>
      <c r="W1584" s="18">
        <v>2.165</v>
      </c>
      <c r="X1584" s="14" t="s">
        <v>66</v>
      </c>
      <c r="CM1584" s="2"/>
    </row>
    <row r="1585" spans="1:91" x14ac:dyDescent="0.2">
      <c r="A1585" s="2">
        <v>36279</v>
      </c>
      <c r="B1585" s="5">
        <f t="shared" si="132"/>
        <v>4</v>
      </c>
      <c r="C1585" s="1" t="s">
        <v>51</v>
      </c>
      <c r="D1585" s="14">
        <v>2.75</v>
      </c>
      <c r="E1585" s="14">
        <v>2</v>
      </c>
      <c r="F1585" s="21">
        <v>1.9550000000000001</v>
      </c>
      <c r="G1585" s="24">
        <v>2.06</v>
      </c>
      <c r="H1585" s="14">
        <v>2.14</v>
      </c>
      <c r="I1585" s="14">
        <v>2.31</v>
      </c>
      <c r="J1585" s="14">
        <v>2.125</v>
      </c>
      <c r="K1585" s="14">
        <v>2.0099999999999998</v>
      </c>
      <c r="L1585" s="14">
        <v>2.02</v>
      </c>
      <c r="M1585" s="14">
        <v>2.4300000000000002</v>
      </c>
      <c r="N1585" s="21">
        <v>1.96</v>
      </c>
      <c r="O1585" s="14">
        <v>2.2599999999999998</v>
      </c>
      <c r="P1585" s="14">
        <v>2.2200000000000002</v>
      </c>
      <c r="Q1585" s="14">
        <v>2.0299999999999998</v>
      </c>
      <c r="R1585" s="24">
        <v>2.0150000000000001</v>
      </c>
      <c r="S1585" s="18">
        <v>2.37</v>
      </c>
      <c r="T1585" s="18">
        <v>2.27</v>
      </c>
      <c r="U1585" s="18">
        <v>2.16</v>
      </c>
      <c r="V1585" s="18">
        <v>2.1349999999999998</v>
      </c>
      <c r="W1585" s="18">
        <v>2.17</v>
      </c>
      <c r="X1585" s="14" t="s">
        <v>66</v>
      </c>
      <c r="CM1585" s="2"/>
    </row>
    <row r="1586" spans="1:91" x14ac:dyDescent="0.2">
      <c r="A1586" s="2">
        <v>36280</v>
      </c>
      <c r="B1586" s="5">
        <f t="shared" si="132"/>
        <v>4</v>
      </c>
      <c r="C1586" s="1" t="s">
        <v>45</v>
      </c>
      <c r="D1586" s="14">
        <v>2.8050000000000002</v>
      </c>
      <c r="E1586" s="14">
        <v>2.0249999999999999</v>
      </c>
      <c r="F1586" s="21">
        <v>1.99</v>
      </c>
      <c r="G1586" s="24">
        <v>2.085</v>
      </c>
      <c r="H1586" s="14">
        <v>2.1800000000000002</v>
      </c>
      <c r="I1586" s="14">
        <v>2.34</v>
      </c>
      <c r="J1586" s="14">
        <v>2.14</v>
      </c>
      <c r="K1586" s="14">
        <v>2.04</v>
      </c>
      <c r="L1586" s="14">
        <v>2.0649999999999999</v>
      </c>
      <c r="M1586" s="14">
        <v>2.4249999999999998</v>
      </c>
      <c r="N1586" s="21">
        <v>1.9750000000000001</v>
      </c>
      <c r="O1586" s="14">
        <v>2.2450000000000001</v>
      </c>
      <c r="P1586" s="14">
        <v>2.2450000000000001</v>
      </c>
      <c r="Q1586" s="14">
        <v>2.06</v>
      </c>
      <c r="R1586" s="24">
        <v>2.0299999999999998</v>
      </c>
      <c r="S1586" s="18">
        <v>2.39</v>
      </c>
      <c r="T1586" s="18">
        <v>2.2999999999999998</v>
      </c>
      <c r="U1586" s="18">
        <v>2.1850000000000001</v>
      </c>
      <c r="V1586" s="18">
        <v>2.165</v>
      </c>
      <c r="W1586" s="18">
        <v>2.1949999999999998</v>
      </c>
      <c r="X1586" s="14" t="s">
        <v>66</v>
      </c>
      <c r="CM1586" s="2"/>
    </row>
    <row r="1587" spans="1:91" x14ac:dyDescent="0.2">
      <c r="A1587" s="2">
        <v>36281</v>
      </c>
      <c r="B1587" s="5">
        <f t="shared" si="132"/>
        <v>5</v>
      </c>
      <c r="C1587" s="1" t="s">
        <v>46</v>
      </c>
      <c r="D1587" s="14">
        <v>2.67</v>
      </c>
      <c r="E1587" s="14">
        <v>1.835</v>
      </c>
      <c r="F1587" s="21">
        <v>1.845</v>
      </c>
      <c r="G1587" s="24">
        <v>1.8</v>
      </c>
      <c r="H1587" s="14">
        <v>2.0499999999999998</v>
      </c>
      <c r="I1587" s="14">
        <v>2.27</v>
      </c>
      <c r="J1587" s="14">
        <v>2.0350000000000001</v>
      </c>
      <c r="K1587" s="14">
        <v>1.84</v>
      </c>
      <c r="L1587" s="14">
        <v>1.9550000000000001</v>
      </c>
      <c r="M1587" s="14">
        <v>2.3149999999999999</v>
      </c>
      <c r="N1587" s="21">
        <v>1.875</v>
      </c>
      <c r="O1587" s="14">
        <v>2.16</v>
      </c>
      <c r="P1587" s="14">
        <v>2.145</v>
      </c>
      <c r="Q1587" s="14">
        <v>2.06</v>
      </c>
      <c r="R1587" s="24">
        <v>1.875</v>
      </c>
      <c r="S1587" s="18">
        <v>2.3050000000000002</v>
      </c>
      <c r="T1587" s="18">
        <v>2.2650000000000001</v>
      </c>
      <c r="U1587" s="18">
        <v>2.11</v>
      </c>
      <c r="V1587" s="18">
        <v>2.125</v>
      </c>
      <c r="W1587" s="18">
        <v>2.12</v>
      </c>
      <c r="X1587" s="14" t="s">
        <v>66</v>
      </c>
      <c r="CM1587" s="2"/>
    </row>
    <row r="1588" spans="1:91" x14ac:dyDescent="0.2">
      <c r="A1588" s="2">
        <v>36282</v>
      </c>
      <c r="B1588" s="5">
        <f t="shared" si="132"/>
        <v>5</v>
      </c>
      <c r="C1588" s="1" t="s">
        <v>47</v>
      </c>
      <c r="D1588" s="14">
        <v>2.67</v>
      </c>
      <c r="E1588" s="14">
        <v>1.835</v>
      </c>
      <c r="F1588" s="21">
        <v>1.845</v>
      </c>
      <c r="G1588" s="24">
        <v>1.8</v>
      </c>
      <c r="H1588" s="14">
        <v>2.0499999999999998</v>
      </c>
      <c r="I1588" s="14">
        <v>2.27</v>
      </c>
      <c r="J1588" s="14">
        <v>2.0350000000000001</v>
      </c>
      <c r="K1588" s="14">
        <v>1.84</v>
      </c>
      <c r="L1588" s="14">
        <v>1.9550000000000001</v>
      </c>
      <c r="M1588" s="14">
        <v>2.3149999999999999</v>
      </c>
      <c r="N1588" s="21">
        <v>1.875</v>
      </c>
      <c r="O1588" s="14">
        <v>2.16</v>
      </c>
      <c r="P1588" s="14">
        <v>2.145</v>
      </c>
      <c r="Q1588" s="14">
        <v>2.06</v>
      </c>
      <c r="R1588" s="24">
        <v>1.875</v>
      </c>
      <c r="S1588" s="18">
        <v>2.3050000000000002</v>
      </c>
      <c r="T1588" s="18">
        <v>2.2650000000000001</v>
      </c>
      <c r="U1588" s="18">
        <v>2.11</v>
      </c>
      <c r="V1588" s="18">
        <v>2.125</v>
      </c>
      <c r="W1588" s="18">
        <v>2.12</v>
      </c>
      <c r="X1588" s="14" t="s">
        <v>66</v>
      </c>
      <c r="CM1588" s="2"/>
    </row>
    <row r="1589" spans="1:91" x14ac:dyDescent="0.2">
      <c r="A1589" s="2">
        <v>36283</v>
      </c>
      <c r="B1589" s="5">
        <f t="shared" si="132"/>
        <v>5</v>
      </c>
      <c r="C1589" s="1" t="s">
        <v>48</v>
      </c>
      <c r="D1589" s="14">
        <v>2.67</v>
      </c>
      <c r="E1589" s="14">
        <v>1.835</v>
      </c>
      <c r="F1589" s="21">
        <v>1.845</v>
      </c>
      <c r="G1589" s="24">
        <v>1.8</v>
      </c>
      <c r="H1589" s="14">
        <v>2.0499999999999998</v>
      </c>
      <c r="I1589" s="14">
        <v>2.27</v>
      </c>
      <c r="J1589" s="14">
        <v>2.0350000000000001</v>
      </c>
      <c r="K1589" s="14">
        <v>1.84</v>
      </c>
      <c r="L1589" s="14">
        <v>1.9550000000000001</v>
      </c>
      <c r="M1589" s="14">
        <v>2.3149999999999999</v>
      </c>
      <c r="N1589" s="21">
        <v>1.875</v>
      </c>
      <c r="O1589" s="14">
        <v>2.16</v>
      </c>
      <c r="P1589" s="14">
        <v>2.145</v>
      </c>
      <c r="Q1589" s="14">
        <v>2.06</v>
      </c>
      <c r="R1589" s="24">
        <v>1.875</v>
      </c>
      <c r="S1589" s="18">
        <v>2.3050000000000002</v>
      </c>
      <c r="T1589" s="18">
        <v>2.2650000000000001</v>
      </c>
      <c r="U1589" s="18">
        <v>2.11</v>
      </c>
      <c r="V1589" s="18">
        <v>2.125</v>
      </c>
      <c r="W1589" s="18">
        <v>2.12</v>
      </c>
      <c r="X1589" s="14" t="s">
        <v>66</v>
      </c>
      <c r="CM1589" s="2"/>
    </row>
    <row r="1590" spans="1:91" x14ac:dyDescent="0.2">
      <c r="A1590" s="2">
        <v>36284</v>
      </c>
      <c r="B1590" s="5">
        <f t="shared" si="132"/>
        <v>5</v>
      </c>
      <c r="C1590" s="1" t="s">
        <v>49</v>
      </c>
      <c r="D1590" s="14">
        <v>2.64</v>
      </c>
      <c r="E1590" s="14">
        <v>1.845</v>
      </c>
      <c r="F1590" s="21">
        <v>1.855</v>
      </c>
      <c r="G1590" s="24">
        <v>1.92</v>
      </c>
      <c r="H1590" s="14">
        <v>2.04</v>
      </c>
      <c r="I1590" s="14">
        <v>2.2200000000000002</v>
      </c>
      <c r="J1590" s="14">
        <v>2.0299999999999998</v>
      </c>
      <c r="K1590" s="14">
        <v>1.915</v>
      </c>
      <c r="L1590" s="14">
        <v>1.95</v>
      </c>
      <c r="M1590" s="14">
        <v>2.3250000000000002</v>
      </c>
      <c r="N1590" s="21">
        <v>1.86</v>
      </c>
      <c r="O1590" s="14">
        <v>2.17</v>
      </c>
      <c r="P1590" s="14">
        <v>2.11</v>
      </c>
      <c r="Q1590" s="14">
        <v>1.9350000000000001</v>
      </c>
      <c r="R1590" s="24">
        <v>1.915</v>
      </c>
      <c r="S1590" s="18">
        <v>2.2749999999999999</v>
      </c>
      <c r="T1590" s="18">
        <v>2.16</v>
      </c>
      <c r="U1590" s="18">
        <v>2.0499999999999998</v>
      </c>
      <c r="V1590" s="18">
        <v>2.0950000000000002</v>
      </c>
      <c r="W1590" s="18">
        <v>2.0649999999999999</v>
      </c>
      <c r="X1590" s="14" t="s">
        <v>66</v>
      </c>
      <c r="CM1590" s="2"/>
    </row>
    <row r="1591" spans="1:91" x14ac:dyDescent="0.2">
      <c r="A1591" s="2">
        <v>36285</v>
      </c>
      <c r="B1591" s="5">
        <f t="shared" si="132"/>
        <v>5</v>
      </c>
      <c r="C1591" s="1" t="s">
        <v>50</v>
      </c>
      <c r="D1591" s="14">
        <v>2.74</v>
      </c>
      <c r="E1591" s="14">
        <v>1.905</v>
      </c>
      <c r="F1591" s="21">
        <v>1.94</v>
      </c>
      <c r="G1591" s="24">
        <v>1.9550000000000001</v>
      </c>
      <c r="H1591" s="14">
        <v>2.13</v>
      </c>
      <c r="I1591" s="14">
        <v>2.3149999999999999</v>
      </c>
      <c r="J1591" s="14">
        <v>2.085</v>
      </c>
      <c r="K1591" s="14">
        <v>1.98</v>
      </c>
      <c r="L1591" s="14">
        <v>2</v>
      </c>
      <c r="M1591" s="14">
        <v>2.4049999999999998</v>
      </c>
      <c r="N1591" s="21">
        <v>1.92</v>
      </c>
      <c r="O1591" s="14">
        <v>2.21</v>
      </c>
      <c r="P1591" s="14">
        <v>2.2050000000000001</v>
      </c>
      <c r="Q1591" s="14">
        <v>2.02</v>
      </c>
      <c r="R1591" s="24">
        <v>1.9850000000000001</v>
      </c>
      <c r="S1591" s="18">
        <v>2.38</v>
      </c>
      <c r="T1591" s="18">
        <v>2.27</v>
      </c>
      <c r="U1591" s="18">
        <v>2.1749999999999998</v>
      </c>
      <c r="V1591" s="18">
        <v>2.2149999999999999</v>
      </c>
      <c r="W1591" s="18">
        <v>2.1800000000000002</v>
      </c>
      <c r="X1591" s="14" t="s">
        <v>66</v>
      </c>
      <c r="CM1591" s="2"/>
    </row>
    <row r="1592" spans="1:91" x14ac:dyDescent="0.2">
      <c r="A1592" s="2">
        <v>36286</v>
      </c>
      <c r="B1592" s="5">
        <f t="shared" si="132"/>
        <v>5</v>
      </c>
      <c r="C1592" s="1" t="s">
        <v>51</v>
      </c>
      <c r="D1592" s="14">
        <v>2.7749999999999999</v>
      </c>
      <c r="E1592" s="14">
        <v>1.98</v>
      </c>
      <c r="F1592" s="21">
        <v>2.0299999999999998</v>
      </c>
      <c r="G1592" s="24">
        <v>2.06</v>
      </c>
      <c r="H1592" s="14">
        <v>2.21</v>
      </c>
      <c r="I1592" s="14">
        <v>2.3650000000000002</v>
      </c>
      <c r="J1592" s="14">
        <v>2.15</v>
      </c>
      <c r="K1592" s="14">
        <v>2.04</v>
      </c>
      <c r="L1592" s="14">
        <v>2.0649999999999999</v>
      </c>
      <c r="M1592" s="14">
        <v>2.4500000000000002</v>
      </c>
      <c r="N1592" s="21">
        <v>1.99</v>
      </c>
      <c r="O1592" s="14">
        <v>2.2650000000000001</v>
      </c>
      <c r="P1592" s="14">
        <v>2.2749999999999999</v>
      </c>
      <c r="Q1592" s="14">
        <v>2.02</v>
      </c>
      <c r="R1592" s="24">
        <v>2.0550000000000002</v>
      </c>
      <c r="S1592" s="18">
        <v>2.44</v>
      </c>
      <c r="T1592" s="18">
        <v>2.34</v>
      </c>
      <c r="U1592" s="18">
        <v>2.2400000000000002</v>
      </c>
      <c r="V1592" s="18">
        <v>2.2799999999999998</v>
      </c>
      <c r="W1592" s="18">
        <v>2.2400000000000002</v>
      </c>
      <c r="X1592" s="14" t="s">
        <v>66</v>
      </c>
      <c r="CM1592" s="2"/>
    </row>
    <row r="1593" spans="1:91" x14ac:dyDescent="0.2">
      <c r="A1593" s="2">
        <v>36287</v>
      </c>
      <c r="B1593" s="5">
        <f t="shared" si="132"/>
        <v>5</v>
      </c>
      <c r="C1593" s="1" t="s">
        <v>45</v>
      </c>
      <c r="D1593" s="14">
        <v>2.71</v>
      </c>
      <c r="E1593" s="14">
        <v>1.9550000000000001</v>
      </c>
      <c r="F1593" s="21">
        <v>1.99</v>
      </c>
      <c r="G1593" s="24">
        <v>2.02</v>
      </c>
      <c r="H1593" s="14">
        <v>2.1800000000000002</v>
      </c>
      <c r="I1593" s="14">
        <v>2.335</v>
      </c>
      <c r="J1593" s="14">
        <v>2.1150000000000002</v>
      </c>
      <c r="K1593" s="14">
        <v>1.9950000000000001</v>
      </c>
      <c r="L1593" s="14">
        <v>2.0299999999999998</v>
      </c>
      <c r="M1593" s="14">
        <v>2.4350000000000001</v>
      </c>
      <c r="N1593" s="21">
        <v>1.97</v>
      </c>
      <c r="O1593" s="14">
        <v>2.2349999999999999</v>
      </c>
      <c r="P1593" s="14">
        <v>2.2250000000000001</v>
      </c>
      <c r="Q1593" s="14">
        <v>2</v>
      </c>
      <c r="R1593" s="24">
        <v>2.0150000000000001</v>
      </c>
      <c r="S1593" s="18">
        <v>2.39</v>
      </c>
      <c r="T1593" s="18">
        <v>2.2949999999999999</v>
      </c>
      <c r="U1593" s="18">
        <v>2.19</v>
      </c>
      <c r="V1593" s="18">
        <v>2.23</v>
      </c>
      <c r="W1593" s="18">
        <v>2.2050000000000001</v>
      </c>
      <c r="X1593" s="14" t="s">
        <v>66</v>
      </c>
      <c r="CM1593" s="2"/>
    </row>
    <row r="1594" spans="1:91" x14ac:dyDescent="0.2">
      <c r="A1594" s="2">
        <v>36288</v>
      </c>
      <c r="B1594" s="5">
        <f t="shared" si="132"/>
        <v>5</v>
      </c>
      <c r="C1594" s="1" t="s">
        <v>46</v>
      </c>
      <c r="D1594" s="14">
        <v>2.5950000000000002</v>
      </c>
      <c r="E1594" s="14">
        <v>1.845</v>
      </c>
      <c r="F1594" s="21">
        <v>1.865</v>
      </c>
      <c r="G1594" s="24">
        <v>1.855</v>
      </c>
      <c r="H1594" s="14">
        <v>2.0699999999999998</v>
      </c>
      <c r="I1594" s="14">
        <v>2.2549999999999999</v>
      </c>
      <c r="J1594" s="14">
        <v>1.9950000000000001</v>
      </c>
      <c r="K1594" s="14">
        <v>1.865</v>
      </c>
      <c r="L1594" s="14">
        <v>1.9350000000000001</v>
      </c>
      <c r="M1594" s="14">
        <v>2.33</v>
      </c>
      <c r="N1594" s="21">
        <v>1.84</v>
      </c>
      <c r="O1594" s="14">
        <v>2.165</v>
      </c>
      <c r="P1594" s="14">
        <v>2.13</v>
      </c>
      <c r="Q1594" s="14">
        <v>2</v>
      </c>
      <c r="R1594" s="24">
        <v>1.895</v>
      </c>
      <c r="S1594" s="18">
        <v>2.3050000000000002</v>
      </c>
      <c r="T1594" s="18">
        <v>2.1949999999999998</v>
      </c>
      <c r="U1594" s="18">
        <v>2.105</v>
      </c>
      <c r="V1594" s="18">
        <v>2.14</v>
      </c>
      <c r="W1594" s="18">
        <v>2.1150000000000002</v>
      </c>
      <c r="X1594" s="14" t="s">
        <v>66</v>
      </c>
      <c r="CM1594" s="2"/>
    </row>
    <row r="1595" spans="1:91" x14ac:dyDescent="0.2">
      <c r="A1595" s="2">
        <v>36289</v>
      </c>
      <c r="B1595" s="5">
        <f t="shared" si="132"/>
        <v>5</v>
      </c>
      <c r="C1595" s="1" t="s">
        <v>47</v>
      </c>
      <c r="D1595" s="14">
        <v>2.5950000000000002</v>
      </c>
      <c r="E1595" s="14">
        <v>1.845</v>
      </c>
      <c r="F1595" s="21">
        <v>1.865</v>
      </c>
      <c r="G1595" s="24">
        <v>1.855</v>
      </c>
      <c r="H1595" s="14">
        <v>2.0699999999999998</v>
      </c>
      <c r="I1595" s="14">
        <v>2.2549999999999999</v>
      </c>
      <c r="J1595" s="14">
        <v>1.9950000000000001</v>
      </c>
      <c r="K1595" s="14">
        <v>1.865</v>
      </c>
      <c r="L1595" s="14">
        <v>1.9350000000000001</v>
      </c>
      <c r="M1595" s="14">
        <v>2.33</v>
      </c>
      <c r="N1595" s="21">
        <v>1.84</v>
      </c>
      <c r="O1595" s="14">
        <v>2.165</v>
      </c>
      <c r="P1595" s="14">
        <v>2.13</v>
      </c>
      <c r="Q1595" s="14">
        <v>2</v>
      </c>
      <c r="R1595" s="24">
        <v>1.895</v>
      </c>
      <c r="S1595" s="18">
        <v>2.3050000000000002</v>
      </c>
      <c r="T1595" s="18">
        <v>2.1949999999999998</v>
      </c>
      <c r="U1595" s="18">
        <v>2.105</v>
      </c>
      <c r="V1595" s="18">
        <v>2.14</v>
      </c>
      <c r="W1595" s="18">
        <v>2.1150000000000002</v>
      </c>
      <c r="X1595" s="14" t="s">
        <v>66</v>
      </c>
      <c r="CM1595" s="2"/>
    </row>
    <row r="1596" spans="1:91" x14ac:dyDescent="0.2">
      <c r="A1596" s="2">
        <v>36290</v>
      </c>
      <c r="B1596" s="5">
        <f t="shared" si="132"/>
        <v>5</v>
      </c>
      <c r="C1596" s="1" t="s">
        <v>48</v>
      </c>
      <c r="D1596" s="14">
        <v>2.5950000000000002</v>
      </c>
      <c r="E1596" s="14">
        <v>1.845</v>
      </c>
      <c r="F1596" s="21">
        <v>1.865</v>
      </c>
      <c r="G1596" s="24">
        <v>1.855</v>
      </c>
      <c r="H1596" s="14">
        <v>2.0699999999999998</v>
      </c>
      <c r="I1596" s="14">
        <v>2.2549999999999999</v>
      </c>
      <c r="J1596" s="14">
        <v>1.9950000000000001</v>
      </c>
      <c r="K1596" s="14">
        <v>1.865</v>
      </c>
      <c r="L1596" s="14">
        <v>1.9350000000000001</v>
      </c>
      <c r="M1596" s="14">
        <v>2.33</v>
      </c>
      <c r="N1596" s="21">
        <v>1.84</v>
      </c>
      <c r="O1596" s="14">
        <v>2.165</v>
      </c>
      <c r="P1596" s="14">
        <v>2.13</v>
      </c>
      <c r="Q1596" s="14">
        <v>2</v>
      </c>
      <c r="R1596" s="24">
        <v>1.895</v>
      </c>
      <c r="S1596" s="18">
        <v>2.3050000000000002</v>
      </c>
      <c r="T1596" s="18">
        <v>2.1949999999999998</v>
      </c>
      <c r="U1596" s="18">
        <v>2.105</v>
      </c>
      <c r="V1596" s="18">
        <v>2.14</v>
      </c>
      <c r="W1596" s="18">
        <v>2.1150000000000002</v>
      </c>
      <c r="X1596" s="14" t="s">
        <v>66</v>
      </c>
      <c r="CM1596" s="2"/>
    </row>
    <row r="1597" spans="1:91" x14ac:dyDescent="0.2">
      <c r="A1597" s="2">
        <v>36291</v>
      </c>
      <c r="B1597" s="5">
        <f t="shared" si="132"/>
        <v>5</v>
      </c>
      <c r="C1597" s="1" t="s">
        <v>49</v>
      </c>
      <c r="D1597" s="14">
        <v>2.68</v>
      </c>
      <c r="E1597" s="14">
        <v>1.925</v>
      </c>
      <c r="F1597" s="21">
        <v>1.94</v>
      </c>
      <c r="G1597" s="24">
        <v>2.0249999999999999</v>
      </c>
      <c r="H1597" s="14">
        <v>2.105</v>
      </c>
      <c r="I1597" s="14">
        <v>2.2599999999999998</v>
      </c>
      <c r="J1597" s="14">
        <v>2.0750000000000002</v>
      </c>
      <c r="K1597" s="14">
        <v>1.9950000000000001</v>
      </c>
      <c r="L1597" s="14">
        <v>2.0099999999999998</v>
      </c>
      <c r="M1597" s="14">
        <v>2.4049999999999998</v>
      </c>
      <c r="N1597" s="21">
        <v>1.9350000000000001</v>
      </c>
      <c r="O1597" s="14">
        <v>2.2050000000000001</v>
      </c>
      <c r="P1597" s="14">
        <v>2.14</v>
      </c>
      <c r="Q1597" s="14">
        <v>2</v>
      </c>
      <c r="R1597" s="24">
        <v>2</v>
      </c>
      <c r="S1597" s="18">
        <v>2.29</v>
      </c>
      <c r="T1597" s="18">
        <v>2.21</v>
      </c>
      <c r="U1597" s="18">
        <v>2.11</v>
      </c>
      <c r="V1597" s="18">
        <v>2.1549999999999998</v>
      </c>
      <c r="W1597" s="18">
        <v>2.1150000000000002</v>
      </c>
      <c r="X1597" s="14" t="s">
        <v>66</v>
      </c>
      <c r="CM1597" s="2"/>
    </row>
    <row r="1598" spans="1:91" x14ac:dyDescent="0.2">
      <c r="A1598" s="2">
        <v>36292</v>
      </c>
      <c r="B1598" s="5">
        <f t="shared" si="132"/>
        <v>5</v>
      </c>
      <c r="C1598" s="1" t="s">
        <v>50</v>
      </c>
      <c r="D1598" s="14">
        <v>2.7050000000000001</v>
      </c>
      <c r="E1598" s="14">
        <v>1.98</v>
      </c>
      <c r="F1598" s="21">
        <v>2.04</v>
      </c>
      <c r="G1598" s="24">
        <v>2.125</v>
      </c>
      <c r="H1598" s="14">
        <v>2.16</v>
      </c>
      <c r="I1598" s="14">
        <v>2.29</v>
      </c>
      <c r="J1598" s="14">
        <v>2.16</v>
      </c>
      <c r="K1598" s="14">
        <v>2.08</v>
      </c>
      <c r="L1598" s="14">
        <v>2.085</v>
      </c>
      <c r="M1598" s="14">
        <v>2.4750000000000001</v>
      </c>
      <c r="N1598" s="21">
        <v>2.0249999999999999</v>
      </c>
      <c r="O1598" s="14">
        <v>2.2599999999999998</v>
      </c>
      <c r="P1598" s="14">
        <v>2.2149999999999999</v>
      </c>
      <c r="Q1598" s="14">
        <v>2.0299999999999998</v>
      </c>
      <c r="R1598" s="24">
        <v>2.08</v>
      </c>
      <c r="S1598" s="18">
        <v>2.34</v>
      </c>
      <c r="T1598" s="18">
        <v>2.2799999999999998</v>
      </c>
      <c r="U1598" s="18">
        <v>2.16</v>
      </c>
      <c r="V1598" s="18">
        <v>2.1949999999999998</v>
      </c>
      <c r="W1598" s="18">
        <v>2.1549999999999998</v>
      </c>
      <c r="X1598" s="14" t="s">
        <v>66</v>
      </c>
      <c r="CM1598" s="2"/>
    </row>
    <row r="1599" spans="1:91" x14ac:dyDescent="0.2">
      <c r="A1599" s="2">
        <v>36293</v>
      </c>
      <c r="B1599" s="5">
        <f t="shared" si="132"/>
        <v>5</v>
      </c>
      <c r="C1599" s="1" t="s">
        <v>51</v>
      </c>
      <c r="D1599" s="14">
        <v>2.63</v>
      </c>
      <c r="E1599" s="14">
        <v>1.92</v>
      </c>
      <c r="F1599" s="21">
        <v>1.96</v>
      </c>
      <c r="G1599" s="24">
        <v>2.0449999999999999</v>
      </c>
      <c r="H1599" s="14">
        <v>2.085</v>
      </c>
      <c r="I1599" s="14">
        <v>2.19</v>
      </c>
      <c r="J1599" s="14">
        <v>2.08</v>
      </c>
      <c r="K1599" s="14">
        <v>1.9950000000000001</v>
      </c>
      <c r="L1599" s="14">
        <v>2.02</v>
      </c>
      <c r="M1599" s="14">
        <v>2.41</v>
      </c>
      <c r="N1599" s="21">
        <v>1.9350000000000001</v>
      </c>
      <c r="O1599" s="14">
        <v>2.2000000000000002</v>
      </c>
      <c r="P1599" s="14">
        <v>2.12</v>
      </c>
      <c r="Q1599" s="14">
        <v>1.95</v>
      </c>
      <c r="R1599" s="24">
        <v>2.0099999999999998</v>
      </c>
      <c r="S1599" s="18">
        <v>2.25</v>
      </c>
      <c r="T1599" s="18">
        <v>2.1800000000000002</v>
      </c>
      <c r="U1599" s="18">
        <v>2.0649999999999999</v>
      </c>
      <c r="V1599" s="18">
        <v>2.13</v>
      </c>
      <c r="W1599" s="18">
        <v>2.08</v>
      </c>
      <c r="X1599" s="14" t="s">
        <v>66</v>
      </c>
      <c r="CM1599" s="2"/>
    </row>
    <row r="1600" spans="1:91" x14ac:dyDescent="0.2">
      <c r="A1600" s="2">
        <v>36294</v>
      </c>
      <c r="B1600" s="5">
        <f t="shared" si="132"/>
        <v>5</v>
      </c>
      <c r="C1600" s="1" t="s">
        <v>45</v>
      </c>
      <c r="D1600" s="14">
        <v>2.6749999999999998</v>
      </c>
      <c r="E1600" s="14">
        <v>1.9750000000000001</v>
      </c>
      <c r="F1600" s="21">
        <v>1.95</v>
      </c>
      <c r="G1600" s="24">
        <v>2.0099999999999998</v>
      </c>
      <c r="H1600" s="14">
        <v>2.08</v>
      </c>
      <c r="I1600" s="14">
        <v>2.21</v>
      </c>
      <c r="J1600" s="14">
        <v>2.12</v>
      </c>
      <c r="K1600" s="14">
        <v>2.0099999999999998</v>
      </c>
      <c r="L1600" s="14">
        <v>2.04</v>
      </c>
      <c r="M1600" s="14">
        <v>2.42</v>
      </c>
      <c r="N1600" s="21">
        <v>1.95</v>
      </c>
      <c r="O1600" s="14">
        <v>2.21</v>
      </c>
      <c r="P1600" s="14">
        <v>2.13</v>
      </c>
      <c r="Q1600" s="14">
        <v>1.98</v>
      </c>
      <c r="R1600" s="24">
        <v>2.0249999999999999</v>
      </c>
      <c r="S1600" s="18">
        <v>2.27</v>
      </c>
      <c r="T1600" s="18">
        <v>2.2000000000000002</v>
      </c>
      <c r="U1600" s="18">
        <v>2.0699999999999998</v>
      </c>
      <c r="V1600" s="18">
        <v>2.13</v>
      </c>
      <c r="W1600" s="18">
        <v>2.09</v>
      </c>
      <c r="X1600" s="14" t="s">
        <v>66</v>
      </c>
      <c r="CM1600" s="2"/>
    </row>
    <row r="1601" spans="1:91" x14ac:dyDescent="0.2">
      <c r="A1601" s="2">
        <v>36295</v>
      </c>
      <c r="B1601" s="5">
        <f t="shared" si="132"/>
        <v>5</v>
      </c>
      <c r="C1601" s="1" t="s">
        <v>46</v>
      </c>
      <c r="D1601" s="14">
        <v>2.7</v>
      </c>
      <c r="E1601" s="14">
        <v>2.0249999999999999</v>
      </c>
      <c r="F1601" s="21">
        <v>1.9950000000000001</v>
      </c>
      <c r="G1601" s="24">
        <v>2.0449999999999999</v>
      </c>
      <c r="H1601" s="14">
        <v>2.16</v>
      </c>
      <c r="I1601" s="14">
        <v>2.2749999999999999</v>
      </c>
      <c r="J1601" s="14">
        <v>2.17</v>
      </c>
      <c r="K1601" s="14">
        <v>2.0699999999999998</v>
      </c>
      <c r="L1601" s="14">
        <v>2.11</v>
      </c>
      <c r="M1601" s="14">
        <v>2.4700000000000002</v>
      </c>
      <c r="N1601" s="21">
        <v>2.0049999999999999</v>
      </c>
      <c r="O1601" s="14">
        <v>2.2450000000000001</v>
      </c>
      <c r="P1601" s="14">
        <v>2.21</v>
      </c>
      <c r="Q1601" s="14">
        <v>2.0099999999999998</v>
      </c>
      <c r="R1601" s="24">
        <v>2.11</v>
      </c>
      <c r="S1601" s="18">
        <v>2.3149999999999999</v>
      </c>
      <c r="T1601" s="18">
        <v>2.27</v>
      </c>
      <c r="U1601" s="18">
        <v>2.14</v>
      </c>
      <c r="V1601" s="18">
        <v>2.17</v>
      </c>
      <c r="W1601" s="18">
        <v>2.16</v>
      </c>
      <c r="X1601" s="14" t="s">
        <v>66</v>
      </c>
      <c r="CM1601" s="2"/>
    </row>
    <row r="1602" spans="1:91" x14ac:dyDescent="0.2">
      <c r="A1602" s="2">
        <v>36296</v>
      </c>
      <c r="B1602" s="5">
        <f t="shared" si="132"/>
        <v>5</v>
      </c>
      <c r="C1602" s="1" t="s">
        <v>47</v>
      </c>
      <c r="D1602" s="14">
        <v>2.7</v>
      </c>
      <c r="E1602" s="14">
        <v>2.0249999999999999</v>
      </c>
      <c r="F1602" s="21">
        <v>1.9950000000000001</v>
      </c>
      <c r="G1602" s="24">
        <v>2.0449999999999999</v>
      </c>
      <c r="H1602" s="14">
        <v>2.16</v>
      </c>
      <c r="I1602" s="14">
        <v>2.2749999999999999</v>
      </c>
      <c r="J1602" s="14">
        <v>2.17</v>
      </c>
      <c r="K1602" s="14">
        <v>2.0699999999999998</v>
      </c>
      <c r="L1602" s="14">
        <v>2.11</v>
      </c>
      <c r="M1602" s="14">
        <v>2.4700000000000002</v>
      </c>
      <c r="N1602" s="21">
        <v>2.0049999999999999</v>
      </c>
      <c r="O1602" s="14">
        <v>2.2450000000000001</v>
      </c>
      <c r="P1602" s="14">
        <v>2.21</v>
      </c>
      <c r="Q1602" s="14">
        <v>2.0099999999999998</v>
      </c>
      <c r="R1602" s="24">
        <v>2.11</v>
      </c>
      <c r="S1602" s="18">
        <v>2.3149999999999999</v>
      </c>
      <c r="T1602" s="18">
        <v>2.27</v>
      </c>
      <c r="U1602" s="18">
        <v>2.14</v>
      </c>
      <c r="V1602" s="18">
        <v>2.17</v>
      </c>
      <c r="W1602" s="18">
        <v>2.16</v>
      </c>
      <c r="X1602" s="14" t="s">
        <v>66</v>
      </c>
      <c r="CM1602" s="2"/>
    </row>
    <row r="1603" spans="1:91" x14ac:dyDescent="0.2">
      <c r="A1603" s="2">
        <v>36297</v>
      </c>
      <c r="B1603" s="5">
        <f t="shared" ref="B1603:B1666" si="133">IF(A1603&lt;&gt;"",MONTH(A1603),0)</f>
        <v>5</v>
      </c>
      <c r="C1603" s="1" t="s">
        <v>48</v>
      </c>
      <c r="D1603" s="14">
        <v>2.7</v>
      </c>
      <c r="E1603" s="14">
        <v>2.0249999999999999</v>
      </c>
      <c r="F1603" s="21">
        <v>1.9950000000000001</v>
      </c>
      <c r="G1603" s="24">
        <v>2.0449999999999999</v>
      </c>
      <c r="H1603" s="14">
        <v>2.16</v>
      </c>
      <c r="I1603" s="14">
        <v>2.2749999999999999</v>
      </c>
      <c r="J1603" s="14">
        <v>2.17</v>
      </c>
      <c r="K1603" s="14">
        <v>2.0699999999999998</v>
      </c>
      <c r="L1603" s="14">
        <v>2.11</v>
      </c>
      <c r="M1603" s="14">
        <v>2.4700000000000002</v>
      </c>
      <c r="N1603" s="21">
        <v>2.0049999999999999</v>
      </c>
      <c r="O1603" s="14">
        <v>2.2450000000000001</v>
      </c>
      <c r="P1603" s="14">
        <v>2.21</v>
      </c>
      <c r="Q1603" s="14">
        <v>2.0099999999999998</v>
      </c>
      <c r="R1603" s="24">
        <v>2.11</v>
      </c>
      <c r="S1603" s="18">
        <v>2.3149999999999999</v>
      </c>
      <c r="T1603" s="18">
        <v>2.27</v>
      </c>
      <c r="U1603" s="18">
        <v>2.14</v>
      </c>
      <c r="V1603" s="18">
        <v>2.17</v>
      </c>
      <c r="W1603" s="18">
        <v>2.16</v>
      </c>
      <c r="X1603" s="14" t="s">
        <v>66</v>
      </c>
      <c r="CM1603" s="2"/>
    </row>
    <row r="1604" spans="1:91" x14ac:dyDescent="0.2">
      <c r="A1604" s="2">
        <v>36298</v>
      </c>
      <c r="B1604" s="5">
        <f t="shared" si="133"/>
        <v>5</v>
      </c>
      <c r="C1604" s="1" t="s">
        <v>49</v>
      </c>
      <c r="D1604" s="14">
        <v>2.7549999999999999</v>
      </c>
      <c r="E1604" s="14">
        <v>2.04</v>
      </c>
      <c r="F1604" s="21">
        <v>2.02</v>
      </c>
      <c r="G1604" s="24">
        <v>2.085</v>
      </c>
      <c r="H1604" s="14">
        <v>2.1850000000000001</v>
      </c>
      <c r="I1604" s="14">
        <v>2.3050000000000002</v>
      </c>
      <c r="J1604" s="14">
        <v>2.1800000000000002</v>
      </c>
      <c r="K1604" s="14">
        <v>2.1</v>
      </c>
      <c r="L1604" s="14">
        <v>2.125</v>
      </c>
      <c r="M1604" s="14">
        <v>2.4849999999999999</v>
      </c>
      <c r="N1604" s="21">
        <v>2.0049999999999999</v>
      </c>
      <c r="O1604" s="14">
        <v>2.2650000000000001</v>
      </c>
      <c r="P1604" s="14">
        <v>2.2200000000000002</v>
      </c>
      <c r="Q1604" s="14">
        <v>2.0049999999999999</v>
      </c>
      <c r="R1604" s="24">
        <v>2.125</v>
      </c>
      <c r="S1604" s="18">
        <v>2.35</v>
      </c>
      <c r="T1604" s="18">
        <v>2.2850000000000001</v>
      </c>
      <c r="U1604" s="18">
        <v>2.1749999999999998</v>
      </c>
      <c r="V1604" s="18">
        <v>2.2050000000000001</v>
      </c>
      <c r="W1604" s="18">
        <v>2.1850000000000001</v>
      </c>
      <c r="X1604" s="14" t="s">
        <v>66</v>
      </c>
      <c r="CM1604" s="2"/>
    </row>
    <row r="1605" spans="1:91" x14ac:dyDescent="0.2">
      <c r="A1605" s="2">
        <v>36299</v>
      </c>
      <c r="B1605" s="5">
        <f t="shared" si="133"/>
        <v>5</v>
      </c>
      <c r="C1605" s="1" t="s">
        <v>50</v>
      </c>
      <c r="D1605" s="14">
        <v>2.7349999999999999</v>
      </c>
      <c r="E1605" s="14">
        <v>2.0499999999999998</v>
      </c>
      <c r="F1605" s="21">
        <v>2.0350000000000001</v>
      </c>
      <c r="G1605" s="24">
        <v>2.11</v>
      </c>
      <c r="H1605" s="14">
        <v>2.1850000000000001</v>
      </c>
      <c r="I1605" s="14">
        <v>2.2949999999999999</v>
      </c>
      <c r="J1605" s="14">
        <v>2.2050000000000001</v>
      </c>
      <c r="K1605" s="14">
        <v>2.1</v>
      </c>
      <c r="L1605" s="14">
        <v>2.14</v>
      </c>
      <c r="M1605" s="14">
        <v>2.4900000000000002</v>
      </c>
      <c r="N1605" s="21">
        <v>1.9950000000000001</v>
      </c>
      <c r="O1605" s="14">
        <v>2.2749999999999999</v>
      </c>
      <c r="P1605" s="14">
        <v>2.21</v>
      </c>
      <c r="Q1605" s="14">
        <v>2.0249999999999999</v>
      </c>
      <c r="R1605" s="24">
        <v>2.1349999999999998</v>
      </c>
      <c r="S1605" s="18">
        <v>2.355</v>
      </c>
      <c r="T1605" s="18">
        <v>2.2799999999999998</v>
      </c>
      <c r="U1605" s="18">
        <v>2.1749999999999998</v>
      </c>
      <c r="V1605" s="18">
        <v>2.2250000000000001</v>
      </c>
      <c r="W1605" s="18">
        <v>2.1850000000000001</v>
      </c>
      <c r="X1605" s="14" t="s">
        <v>66</v>
      </c>
      <c r="CM1605" s="2"/>
    </row>
    <row r="1606" spans="1:91" x14ac:dyDescent="0.2">
      <c r="A1606" s="2">
        <v>36300</v>
      </c>
      <c r="B1606" s="5">
        <f t="shared" si="133"/>
        <v>5</v>
      </c>
      <c r="C1606" s="1" t="s">
        <v>51</v>
      </c>
      <c r="D1606" s="14">
        <v>2.75</v>
      </c>
      <c r="E1606" s="14">
        <v>2.06</v>
      </c>
      <c r="F1606" s="21">
        <v>2.0249999999999999</v>
      </c>
      <c r="G1606" s="24">
        <v>2.085</v>
      </c>
      <c r="H1606" s="14">
        <v>2.15</v>
      </c>
      <c r="I1606" s="14">
        <v>2.2599999999999998</v>
      </c>
      <c r="J1606" s="14">
        <v>2.17</v>
      </c>
      <c r="K1606" s="14">
        <v>2.105</v>
      </c>
      <c r="L1606" s="14">
        <v>2.1150000000000002</v>
      </c>
      <c r="M1606" s="14">
        <v>2.4700000000000002</v>
      </c>
      <c r="N1606" s="21">
        <v>1.96</v>
      </c>
      <c r="O1606" s="14">
        <v>2.2549999999999999</v>
      </c>
      <c r="P1606" s="14">
        <v>2.1800000000000002</v>
      </c>
      <c r="Q1606" s="14">
        <v>2.02</v>
      </c>
      <c r="R1606" s="24">
        <v>2.1150000000000002</v>
      </c>
      <c r="S1606" s="18">
        <v>2.3149999999999999</v>
      </c>
      <c r="T1606" s="18">
        <v>2.2450000000000001</v>
      </c>
      <c r="U1606" s="18">
        <v>2.17</v>
      </c>
      <c r="V1606" s="18">
        <v>2.2349999999999999</v>
      </c>
      <c r="W1606" s="18">
        <v>2.1749999999999998</v>
      </c>
      <c r="X1606" s="14" t="s">
        <v>66</v>
      </c>
      <c r="CM1606" s="2"/>
    </row>
    <row r="1607" spans="1:91" x14ac:dyDescent="0.2">
      <c r="A1607" s="2">
        <v>36301</v>
      </c>
      <c r="B1607" s="5">
        <f t="shared" si="133"/>
        <v>5</v>
      </c>
      <c r="C1607" s="1" t="s">
        <v>45</v>
      </c>
      <c r="D1607" s="14">
        <v>2.77</v>
      </c>
      <c r="E1607" s="14">
        <v>2.06</v>
      </c>
      <c r="F1607" s="21">
        <v>2.0249999999999999</v>
      </c>
      <c r="G1607" s="24">
        <v>2.0750000000000002</v>
      </c>
      <c r="H1607" s="14">
        <v>2.1549999999999998</v>
      </c>
      <c r="I1607" s="14">
        <v>2.2599999999999998</v>
      </c>
      <c r="J1607" s="14">
        <v>2.17</v>
      </c>
      <c r="K1607" s="14">
        <v>2.09</v>
      </c>
      <c r="L1607" s="14">
        <v>2.1150000000000002</v>
      </c>
      <c r="M1607" s="14">
        <v>2.4849999999999999</v>
      </c>
      <c r="N1607" s="21">
        <v>1.97</v>
      </c>
      <c r="O1607" s="14">
        <v>2.2599999999999998</v>
      </c>
      <c r="P1607" s="14">
        <v>2.1949999999999998</v>
      </c>
      <c r="Q1607" s="14">
        <v>2.06</v>
      </c>
      <c r="R1607" s="24">
        <v>2.105</v>
      </c>
      <c r="S1607" s="18">
        <v>2.2999999999999998</v>
      </c>
      <c r="T1607" s="18">
        <v>2.2650000000000001</v>
      </c>
      <c r="U1607" s="18">
        <v>2.1549999999999998</v>
      </c>
      <c r="V1607" s="18">
        <v>2.2050000000000001</v>
      </c>
      <c r="W1607" s="18">
        <v>2.16</v>
      </c>
      <c r="X1607" s="14" t="s">
        <v>66</v>
      </c>
      <c r="CM1607" s="2"/>
    </row>
    <row r="1608" spans="1:91" x14ac:dyDescent="0.2">
      <c r="A1608" s="2">
        <v>36302</v>
      </c>
      <c r="B1608" s="5">
        <f t="shared" si="133"/>
        <v>5</v>
      </c>
      <c r="C1608" s="1" t="s">
        <v>46</v>
      </c>
      <c r="D1608" s="14">
        <v>2.7</v>
      </c>
      <c r="E1608" s="14">
        <v>1.96</v>
      </c>
      <c r="F1608" s="21">
        <v>1.9750000000000001</v>
      </c>
      <c r="G1608" s="24">
        <v>1.9950000000000001</v>
      </c>
      <c r="H1608" s="14">
        <v>2.085</v>
      </c>
      <c r="I1608" s="14">
        <v>2.2200000000000002</v>
      </c>
      <c r="J1608" s="14">
        <v>2.11</v>
      </c>
      <c r="K1608" s="14">
        <v>1.9850000000000001</v>
      </c>
      <c r="L1608" s="14">
        <v>2.0150000000000001</v>
      </c>
      <c r="M1608" s="14">
        <v>2.415</v>
      </c>
      <c r="N1608" s="21">
        <v>1.925</v>
      </c>
      <c r="O1608" s="14">
        <v>2.2149999999999999</v>
      </c>
      <c r="P1608" s="14">
        <v>2.13</v>
      </c>
      <c r="Q1608" s="14">
        <v>1.97</v>
      </c>
      <c r="R1608" s="24">
        <v>2</v>
      </c>
      <c r="S1608" s="18">
        <v>2.2599999999999998</v>
      </c>
      <c r="T1608" s="18">
        <v>2.2000000000000002</v>
      </c>
      <c r="U1608" s="18">
        <v>2.105</v>
      </c>
      <c r="V1608" s="18">
        <v>2.16</v>
      </c>
      <c r="W1608" s="18">
        <v>2.12</v>
      </c>
      <c r="X1608" s="14" t="s">
        <v>66</v>
      </c>
      <c r="CM1608" s="2"/>
    </row>
    <row r="1609" spans="1:91" x14ac:dyDescent="0.2">
      <c r="A1609" s="2">
        <v>36303</v>
      </c>
      <c r="B1609" s="5">
        <f t="shared" si="133"/>
        <v>5</v>
      </c>
      <c r="C1609" s="1" t="s">
        <v>47</v>
      </c>
      <c r="D1609" s="14">
        <v>2.7</v>
      </c>
      <c r="E1609" s="14">
        <v>1.96</v>
      </c>
      <c r="F1609" s="21">
        <v>1.9750000000000001</v>
      </c>
      <c r="G1609" s="24">
        <v>1.9950000000000001</v>
      </c>
      <c r="H1609" s="14">
        <v>2.085</v>
      </c>
      <c r="I1609" s="14">
        <v>2.2200000000000002</v>
      </c>
      <c r="J1609" s="14">
        <v>2.11</v>
      </c>
      <c r="K1609" s="14">
        <v>1.9850000000000001</v>
      </c>
      <c r="L1609" s="14">
        <v>2.0150000000000001</v>
      </c>
      <c r="M1609" s="14">
        <v>2.415</v>
      </c>
      <c r="N1609" s="21">
        <v>1.925</v>
      </c>
      <c r="O1609" s="14">
        <v>2.2149999999999999</v>
      </c>
      <c r="P1609" s="14">
        <v>2.13</v>
      </c>
      <c r="Q1609" s="14">
        <v>1.97</v>
      </c>
      <c r="R1609" s="24">
        <v>2</v>
      </c>
      <c r="S1609" s="18">
        <v>2.2599999999999998</v>
      </c>
      <c r="T1609" s="18">
        <v>2.2000000000000002</v>
      </c>
      <c r="U1609" s="18">
        <v>2.105</v>
      </c>
      <c r="V1609" s="18">
        <v>2.16</v>
      </c>
      <c r="W1609" s="18">
        <v>2.12</v>
      </c>
      <c r="X1609" s="14" t="s">
        <v>66</v>
      </c>
      <c r="CM1609" s="2"/>
    </row>
    <row r="1610" spans="1:91" x14ac:dyDescent="0.2">
      <c r="A1610" s="2">
        <v>36304</v>
      </c>
      <c r="B1610" s="5">
        <f t="shared" si="133"/>
        <v>5</v>
      </c>
      <c r="C1610" s="1" t="s">
        <v>48</v>
      </c>
      <c r="D1610" s="14">
        <v>2.7</v>
      </c>
      <c r="E1610" s="14">
        <v>1.96</v>
      </c>
      <c r="F1610" s="21">
        <v>1.9750000000000001</v>
      </c>
      <c r="G1610" s="24">
        <v>1.9950000000000001</v>
      </c>
      <c r="H1610" s="14">
        <v>2.085</v>
      </c>
      <c r="I1610" s="14">
        <v>2.2200000000000002</v>
      </c>
      <c r="J1610" s="14">
        <v>2.11</v>
      </c>
      <c r="K1610" s="14">
        <v>1.9850000000000001</v>
      </c>
      <c r="L1610" s="14">
        <v>2.0150000000000001</v>
      </c>
      <c r="M1610" s="14">
        <v>2.415</v>
      </c>
      <c r="N1610" s="21">
        <v>1.925</v>
      </c>
      <c r="O1610" s="14">
        <v>2.2149999999999999</v>
      </c>
      <c r="P1610" s="14">
        <v>2.13</v>
      </c>
      <c r="Q1610" s="14">
        <v>1.97</v>
      </c>
      <c r="R1610" s="24">
        <v>2</v>
      </c>
      <c r="S1610" s="18">
        <v>2.2599999999999998</v>
      </c>
      <c r="T1610" s="18">
        <v>2.2000000000000002</v>
      </c>
      <c r="U1610" s="18">
        <v>2.105</v>
      </c>
      <c r="V1610" s="18">
        <v>2.16</v>
      </c>
      <c r="W1610" s="18">
        <v>2.12</v>
      </c>
      <c r="X1610" s="14" t="s">
        <v>66</v>
      </c>
      <c r="CM1610" s="2"/>
    </row>
    <row r="1611" spans="1:91" x14ac:dyDescent="0.2">
      <c r="A1611" s="2">
        <v>36305</v>
      </c>
      <c r="B1611" s="5">
        <f t="shared" si="133"/>
        <v>5</v>
      </c>
      <c r="C1611" s="1" t="s">
        <v>49</v>
      </c>
      <c r="D1611" s="14">
        <v>2.64</v>
      </c>
      <c r="E1611" s="14">
        <v>1.98</v>
      </c>
      <c r="F1611" s="21">
        <v>1.99</v>
      </c>
      <c r="G1611" s="24">
        <v>2.0299999999999998</v>
      </c>
      <c r="H1611" s="14">
        <v>2.085</v>
      </c>
      <c r="I1611" s="14">
        <v>2.1949999999999998</v>
      </c>
      <c r="J1611" s="14">
        <v>2.125</v>
      </c>
      <c r="K1611" s="14">
        <v>2.0049999999999999</v>
      </c>
      <c r="L1611" s="14">
        <v>2.0099999999999998</v>
      </c>
      <c r="M1611" s="14">
        <v>2.4449999999999998</v>
      </c>
      <c r="N1611" s="21">
        <v>1.94</v>
      </c>
      <c r="O1611" s="14">
        <v>2.23</v>
      </c>
      <c r="P1611" s="14">
        <v>2.12</v>
      </c>
      <c r="Q1611" s="14">
        <v>1.96</v>
      </c>
      <c r="R1611" s="24">
        <v>2.0150000000000001</v>
      </c>
      <c r="S1611" s="18">
        <v>2.2450000000000001</v>
      </c>
      <c r="T1611" s="18">
        <v>2.1800000000000002</v>
      </c>
      <c r="U1611" s="18">
        <v>2.1</v>
      </c>
      <c r="V1611" s="18">
        <v>2.16</v>
      </c>
      <c r="W1611" s="18">
        <v>2.105</v>
      </c>
      <c r="X1611" s="14" t="s">
        <v>66</v>
      </c>
      <c r="CM1611" s="2"/>
    </row>
    <row r="1612" spans="1:91" x14ac:dyDescent="0.2">
      <c r="A1612" s="2">
        <v>36306</v>
      </c>
      <c r="B1612" s="5">
        <f t="shared" si="133"/>
        <v>5</v>
      </c>
      <c r="C1612" s="1" t="s">
        <v>50</v>
      </c>
      <c r="D1612" s="14">
        <v>2.6850000000000001</v>
      </c>
      <c r="E1612" s="14">
        <v>1.9450000000000001</v>
      </c>
      <c r="F1612" s="21">
        <v>1.97</v>
      </c>
      <c r="G1612" s="24">
        <v>2.0249999999999999</v>
      </c>
      <c r="H1612" s="14">
        <v>2.085</v>
      </c>
      <c r="I1612" s="14">
        <v>2.1749999999999998</v>
      </c>
      <c r="J1612" s="14">
        <v>2.11</v>
      </c>
      <c r="K1612" s="14">
        <v>1.9950000000000001</v>
      </c>
      <c r="L1612" s="14">
        <v>2.0099999999999998</v>
      </c>
      <c r="M1612" s="14">
        <v>2.4449999999999998</v>
      </c>
      <c r="N1612" s="21">
        <v>1.91</v>
      </c>
      <c r="O1612" s="14">
        <v>2.23</v>
      </c>
      <c r="P1612" s="14">
        <v>2.105</v>
      </c>
      <c r="Q1612" s="14">
        <v>1.98</v>
      </c>
      <c r="R1612" s="24">
        <v>2.0049999999999999</v>
      </c>
      <c r="S1612" s="18">
        <v>2.2450000000000001</v>
      </c>
      <c r="T1612" s="18">
        <v>2.17</v>
      </c>
      <c r="U1612" s="18">
        <v>2.0950000000000002</v>
      </c>
      <c r="V1612" s="18">
        <v>2.145</v>
      </c>
      <c r="W1612" s="18">
        <v>2.1</v>
      </c>
      <c r="X1612" s="14" t="s">
        <v>66</v>
      </c>
      <c r="CM1612" s="2"/>
    </row>
    <row r="1613" spans="1:91" x14ac:dyDescent="0.2">
      <c r="A1613" s="2">
        <v>36307</v>
      </c>
      <c r="B1613" s="5">
        <f t="shared" si="133"/>
        <v>5</v>
      </c>
      <c r="C1613" s="1" t="s">
        <v>51</v>
      </c>
      <c r="D1613" s="14">
        <v>2.76</v>
      </c>
      <c r="E1613" s="14">
        <v>1.96</v>
      </c>
      <c r="F1613" s="21">
        <v>1.9650000000000001</v>
      </c>
      <c r="G1613" s="24">
        <v>2.02</v>
      </c>
      <c r="H1613" s="14">
        <v>2.0950000000000002</v>
      </c>
      <c r="I1613" s="14">
        <v>2.2149999999999999</v>
      </c>
      <c r="J1613" s="14">
        <v>2.105</v>
      </c>
      <c r="K1613" s="14">
        <v>1.99</v>
      </c>
      <c r="L1613" s="14">
        <v>2.0150000000000001</v>
      </c>
      <c r="M1613" s="14">
        <v>2.4449999999999998</v>
      </c>
      <c r="N1613" s="21">
        <v>1.9</v>
      </c>
      <c r="O1613" s="14">
        <v>2.2400000000000002</v>
      </c>
      <c r="P1613" s="14">
        <v>2.13</v>
      </c>
      <c r="Q1613" s="14">
        <v>1.98</v>
      </c>
      <c r="R1613" s="24">
        <v>2</v>
      </c>
      <c r="S1613" s="18">
        <v>2.2749999999999999</v>
      </c>
      <c r="T1613" s="18">
        <v>2.2000000000000002</v>
      </c>
      <c r="U1613" s="18">
        <v>2.0950000000000002</v>
      </c>
      <c r="V1613" s="18">
        <v>2.13</v>
      </c>
      <c r="W1613" s="18">
        <v>2.105</v>
      </c>
      <c r="X1613" s="14" t="s">
        <v>66</v>
      </c>
      <c r="CM1613" s="2"/>
    </row>
    <row r="1614" spans="1:91" x14ac:dyDescent="0.2">
      <c r="A1614" s="2">
        <v>36308</v>
      </c>
      <c r="B1614" s="5">
        <f t="shared" si="133"/>
        <v>5</v>
      </c>
      <c r="C1614" s="1" t="s">
        <v>45</v>
      </c>
      <c r="D1614" s="14">
        <v>2.7850000000000001</v>
      </c>
      <c r="E1614" s="14">
        <v>1.98</v>
      </c>
      <c r="F1614" s="21">
        <v>1.96</v>
      </c>
      <c r="G1614" s="24">
        <v>1.99</v>
      </c>
      <c r="H1614" s="14">
        <v>2.0950000000000002</v>
      </c>
      <c r="I1614" s="14">
        <v>2.2599999999999998</v>
      </c>
      <c r="J1614" s="14">
        <v>2.15</v>
      </c>
      <c r="K1614" s="14">
        <v>1.9750000000000001</v>
      </c>
      <c r="L1614" s="14">
        <v>2.0249999999999999</v>
      </c>
      <c r="M1614" s="14">
        <v>2.4649999999999999</v>
      </c>
      <c r="N1614" s="21">
        <v>1.9</v>
      </c>
      <c r="O1614" s="14">
        <v>2.2650000000000001</v>
      </c>
      <c r="P1614" s="14">
        <v>2.14</v>
      </c>
      <c r="Q1614" s="14">
        <v>2.06</v>
      </c>
      <c r="R1614" s="24">
        <v>1.9950000000000001</v>
      </c>
      <c r="S1614" s="18">
        <v>2.29</v>
      </c>
      <c r="T1614" s="18">
        <v>2.23</v>
      </c>
      <c r="U1614" s="18">
        <v>2.105</v>
      </c>
      <c r="V1614" s="18">
        <v>2.13</v>
      </c>
      <c r="W1614" s="18">
        <v>2.12</v>
      </c>
      <c r="X1614" s="14" t="s">
        <v>66</v>
      </c>
      <c r="CM1614" s="2"/>
    </row>
    <row r="1615" spans="1:91" x14ac:dyDescent="0.2">
      <c r="A1615" s="2">
        <v>36309</v>
      </c>
      <c r="B1615" s="5">
        <f t="shared" si="133"/>
        <v>5</v>
      </c>
      <c r="C1615" s="1" t="s">
        <v>46</v>
      </c>
      <c r="D1615" s="14">
        <v>2.75</v>
      </c>
      <c r="E1615" s="14">
        <v>1.87</v>
      </c>
      <c r="F1615" s="21">
        <v>1.86</v>
      </c>
      <c r="G1615" s="24">
        <v>1.89</v>
      </c>
      <c r="H1615" s="14">
        <v>2.08</v>
      </c>
      <c r="I1615" s="14">
        <v>2.23</v>
      </c>
      <c r="J1615" s="14">
        <v>2.105</v>
      </c>
      <c r="K1615" s="14">
        <v>1.88</v>
      </c>
      <c r="L1615" s="14">
        <v>1.96</v>
      </c>
      <c r="M1615" s="14">
        <v>2.3650000000000002</v>
      </c>
      <c r="N1615" s="21">
        <v>1.83</v>
      </c>
      <c r="O1615" s="14">
        <v>2.1800000000000002</v>
      </c>
      <c r="P1615" s="14">
        <v>2.1</v>
      </c>
      <c r="Q1615" s="14">
        <v>2.06</v>
      </c>
      <c r="R1615" s="24">
        <v>1.905</v>
      </c>
      <c r="S1615" s="18">
        <v>2.2549999999999999</v>
      </c>
      <c r="T1615" s="18">
        <v>2.1800000000000002</v>
      </c>
      <c r="U1615" s="18">
        <v>2.0699999999999998</v>
      </c>
      <c r="V1615" s="18">
        <v>2.0950000000000002</v>
      </c>
      <c r="W1615" s="18">
        <v>2.0750000000000002</v>
      </c>
      <c r="X1615" s="14" t="s">
        <v>66</v>
      </c>
      <c r="CM1615" s="2"/>
    </row>
    <row r="1616" spans="1:91" x14ac:dyDescent="0.2">
      <c r="A1616" s="2">
        <v>36310</v>
      </c>
      <c r="B1616" s="5">
        <f t="shared" si="133"/>
        <v>5</v>
      </c>
      <c r="C1616" s="1" t="s">
        <v>47</v>
      </c>
      <c r="D1616" s="14">
        <v>2.75</v>
      </c>
      <c r="E1616" s="14">
        <v>1.87</v>
      </c>
      <c r="F1616" s="21">
        <v>1.86</v>
      </c>
      <c r="G1616" s="24">
        <v>1.89</v>
      </c>
      <c r="H1616" s="14">
        <v>2.08</v>
      </c>
      <c r="I1616" s="14">
        <v>2.23</v>
      </c>
      <c r="J1616" s="14">
        <v>2.105</v>
      </c>
      <c r="K1616" s="14">
        <v>1.88</v>
      </c>
      <c r="L1616" s="14">
        <v>1.96</v>
      </c>
      <c r="M1616" s="14">
        <v>2.3650000000000002</v>
      </c>
      <c r="N1616" s="21">
        <v>1.83</v>
      </c>
      <c r="O1616" s="14">
        <v>2.1800000000000002</v>
      </c>
      <c r="P1616" s="14">
        <v>2.1</v>
      </c>
      <c r="Q1616" s="14">
        <v>2.06</v>
      </c>
      <c r="R1616" s="24">
        <v>1.905</v>
      </c>
      <c r="S1616" s="18">
        <v>2.2549999999999999</v>
      </c>
      <c r="T1616" s="18">
        <v>2.1800000000000002</v>
      </c>
      <c r="U1616" s="18">
        <v>2.0699999999999998</v>
      </c>
      <c r="V1616" s="18">
        <v>2.0950000000000002</v>
      </c>
      <c r="W1616" s="18">
        <v>2.0750000000000002</v>
      </c>
      <c r="X1616" s="14" t="s">
        <v>66</v>
      </c>
      <c r="CM1616" s="2"/>
    </row>
    <row r="1617" spans="1:91" x14ac:dyDescent="0.2">
      <c r="A1617" s="2">
        <v>36311</v>
      </c>
      <c r="B1617" s="5">
        <f t="shared" si="133"/>
        <v>5</v>
      </c>
      <c r="C1617" s="1" t="s">
        <v>48</v>
      </c>
      <c r="D1617" s="14">
        <v>2.75</v>
      </c>
      <c r="E1617" s="14">
        <v>1.87</v>
      </c>
      <c r="F1617" s="21">
        <v>1.86</v>
      </c>
      <c r="G1617" s="24">
        <v>1.89</v>
      </c>
      <c r="H1617" s="14">
        <v>2.08</v>
      </c>
      <c r="I1617" s="14">
        <v>2.23</v>
      </c>
      <c r="J1617" s="14">
        <v>2.105</v>
      </c>
      <c r="K1617" s="14">
        <v>1.88</v>
      </c>
      <c r="L1617" s="14">
        <v>1.96</v>
      </c>
      <c r="M1617" s="14">
        <v>2.3650000000000002</v>
      </c>
      <c r="N1617" s="21">
        <v>1.83</v>
      </c>
      <c r="O1617" s="14">
        <v>2.1800000000000002</v>
      </c>
      <c r="P1617" s="14">
        <v>2.1</v>
      </c>
      <c r="Q1617" s="14">
        <v>2.06</v>
      </c>
      <c r="R1617" s="24">
        <v>1.905</v>
      </c>
      <c r="S1617" s="18">
        <v>2.2549999999999999</v>
      </c>
      <c r="T1617" s="18">
        <v>2.1800000000000002</v>
      </c>
      <c r="U1617" s="18">
        <v>2.0699999999999998</v>
      </c>
      <c r="V1617" s="18">
        <v>2.0950000000000002</v>
      </c>
      <c r="W1617" s="18">
        <v>2.0750000000000002</v>
      </c>
      <c r="X1617" s="14" t="s">
        <v>66</v>
      </c>
      <c r="CM1617" s="2"/>
    </row>
    <row r="1618" spans="1:91" x14ac:dyDescent="0.2">
      <c r="A1618" s="2">
        <v>36312</v>
      </c>
      <c r="B1618" s="5">
        <f t="shared" si="133"/>
        <v>6</v>
      </c>
      <c r="C1618" s="1" t="s">
        <v>49</v>
      </c>
      <c r="D1618" s="14">
        <v>2.84</v>
      </c>
      <c r="E1618" s="14">
        <v>1.905</v>
      </c>
      <c r="F1618" s="21">
        <v>1.925</v>
      </c>
      <c r="G1618" s="24">
        <v>1.9850000000000001</v>
      </c>
      <c r="H1618" s="14">
        <v>2.085</v>
      </c>
      <c r="I1618" s="14">
        <v>2.2749999999999999</v>
      </c>
      <c r="J1618" s="14">
        <v>2.12</v>
      </c>
      <c r="K1618" s="14">
        <v>1.905</v>
      </c>
      <c r="L1618" s="14">
        <v>1.9850000000000001</v>
      </c>
      <c r="M1618" s="14">
        <v>2.415</v>
      </c>
      <c r="N1618" s="21">
        <v>1.895</v>
      </c>
      <c r="O1618" s="14">
        <v>2.2050000000000001</v>
      </c>
      <c r="P1618" s="14">
        <v>2.12</v>
      </c>
      <c r="Q1618" s="14">
        <v>2.06</v>
      </c>
      <c r="R1618" s="24">
        <v>1.9550000000000001</v>
      </c>
      <c r="S1618" s="18">
        <v>2.2250000000000001</v>
      </c>
      <c r="T1618" s="18">
        <v>2.2050000000000001</v>
      </c>
      <c r="U1618" s="18">
        <v>2.09</v>
      </c>
      <c r="V1618" s="18">
        <v>2.125</v>
      </c>
      <c r="W1618" s="18">
        <v>2.085</v>
      </c>
      <c r="X1618" s="14" t="s">
        <v>66</v>
      </c>
      <c r="CM1618" s="2"/>
    </row>
    <row r="1619" spans="1:91" x14ac:dyDescent="0.2">
      <c r="A1619" s="2">
        <v>36313</v>
      </c>
      <c r="B1619" s="5">
        <f t="shared" si="133"/>
        <v>6</v>
      </c>
      <c r="C1619" s="1" t="s">
        <v>50</v>
      </c>
      <c r="D1619" s="14">
        <v>2.83</v>
      </c>
      <c r="E1619" s="14">
        <v>1.97</v>
      </c>
      <c r="F1619" s="21">
        <v>1.9650000000000001</v>
      </c>
      <c r="G1619" s="24">
        <v>2.0299999999999998</v>
      </c>
      <c r="H1619" s="14">
        <v>2.1800000000000002</v>
      </c>
      <c r="I1619" s="14">
        <v>2.3450000000000002</v>
      </c>
      <c r="J1619" s="14">
        <v>2.1549999999999998</v>
      </c>
      <c r="K1619" s="14">
        <v>1.98</v>
      </c>
      <c r="L1619" s="14">
        <v>2.06</v>
      </c>
      <c r="M1619" s="14">
        <v>2.4449999999999998</v>
      </c>
      <c r="N1619" s="21">
        <v>1.915</v>
      </c>
      <c r="O1619" s="14">
        <v>2.2549999999999999</v>
      </c>
      <c r="P1619" s="14">
        <v>2.25</v>
      </c>
      <c r="Q1619" s="14">
        <v>2.06</v>
      </c>
      <c r="R1619" s="24">
        <v>2.0099999999999998</v>
      </c>
      <c r="S1619" s="18">
        <v>2.3250000000000002</v>
      </c>
      <c r="T1619" s="18">
        <v>2.335</v>
      </c>
      <c r="U1619" s="18">
        <v>2.1749999999999998</v>
      </c>
      <c r="V1619" s="18">
        <v>2.2200000000000002</v>
      </c>
      <c r="W1619" s="18">
        <v>2.1800000000000002</v>
      </c>
      <c r="X1619" s="14" t="s">
        <v>66</v>
      </c>
      <c r="CM1619" s="2"/>
    </row>
    <row r="1620" spans="1:91" x14ac:dyDescent="0.2">
      <c r="A1620" s="2">
        <v>36314</v>
      </c>
      <c r="B1620" s="5">
        <f t="shared" si="133"/>
        <v>6</v>
      </c>
      <c r="C1620" s="1" t="s">
        <v>51</v>
      </c>
      <c r="D1620" s="14">
        <v>2.835</v>
      </c>
      <c r="E1620" s="14">
        <v>1.9850000000000001</v>
      </c>
      <c r="F1620" s="21">
        <v>2</v>
      </c>
      <c r="G1620" s="24">
        <v>2.0449999999999999</v>
      </c>
      <c r="H1620" s="14">
        <v>2.1949999999999998</v>
      </c>
      <c r="I1620" s="14">
        <v>2.35</v>
      </c>
      <c r="J1620" s="14">
        <v>2.16</v>
      </c>
      <c r="K1620" s="14">
        <v>2.0049999999999999</v>
      </c>
      <c r="L1620" s="14">
        <v>2.06</v>
      </c>
      <c r="M1620" s="14">
        <v>2.44</v>
      </c>
      <c r="N1620" s="21">
        <v>1.915</v>
      </c>
      <c r="O1620" s="14">
        <v>2.2450000000000001</v>
      </c>
      <c r="P1620" s="14">
        <v>2.2749999999999999</v>
      </c>
      <c r="Q1620" s="14">
        <v>2.06</v>
      </c>
      <c r="R1620" s="24">
        <v>2.0150000000000001</v>
      </c>
      <c r="S1620" s="18">
        <v>2.335</v>
      </c>
      <c r="T1620" s="18">
        <v>2.35</v>
      </c>
      <c r="U1620" s="18">
        <v>2.19</v>
      </c>
      <c r="V1620" s="18">
        <v>2.23</v>
      </c>
      <c r="W1620" s="18">
        <v>2.2000000000000002</v>
      </c>
      <c r="X1620" s="14" t="s">
        <v>66</v>
      </c>
      <c r="CM1620" s="2"/>
    </row>
    <row r="1621" spans="1:91" x14ac:dyDescent="0.2">
      <c r="A1621" s="2">
        <v>36315</v>
      </c>
      <c r="B1621" s="5">
        <f t="shared" si="133"/>
        <v>6</v>
      </c>
      <c r="C1621" s="1" t="s">
        <v>45</v>
      </c>
      <c r="D1621" s="14">
        <v>2.81</v>
      </c>
      <c r="E1621" s="14">
        <v>1.96</v>
      </c>
      <c r="F1621" s="21">
        <v>1.9850000000000001</v>
      </c>
      <c r="G1621" s="24">
        <v>2.0150000000000001</v>
      </c>
      <c r="H1621" s="14">
        <v>2.2050000000000001</v>
      </c>
      <c r="I1621" s="14">
        <v>2.36</v>
      </c>
      <c r="J1621" s="14">
        <v>2.13</v>
      </c>
      <c r="K1621" s="14">
        <v>1.98</v>
      </c>
      <c r="L1621" s="14">
        <v>2.0499999999999998</v>
      </c>
      <c r="M1621" s="14">
        <v>2.4300000000000002</v>
      </c>
      <c r="N1621" s="21">
        <v>1.905</v>
      </c>
      <c r="O1621" s="14">
        <v>2.2450000000000001</v>
      </c>
      <c r="P1621" s="14">
        <v>2.29</v>
      </c>
      <c r="Q1621" s="14">
        <v>2.0550000000000002</v>
      </c>
      <c r="R1621" s="24">
        <v>2</v>
      </c>
      <c r="S1621" s="18">
        <v>2.355</v>
      </c>
      <c r="T1621" s="18">
        <v>2.3450000000000002</v>
      </c>
      <c r="U1621" s="18">
        <v>2.21</v>
      </c>
      <c r="V1621" s="18">
        <v>2.25</v>
      </c>
      <c r="W1621" s="18">
        <v>2.2200000000000002</v>
      </c>
      <c r="X1621" s="14" t="s">
        <v>66</v>
      </c>
      <c r="CM1621" s="2"/>
    </row>
    <row r="1622" spans="1:91" x14ac:dyDescent="0.2">
      <c r="A1622" s="2">
        <v>36316</v>
      </c>
      <c r="B1622" s="5">
        <f t="shared" si="133"/>
        <v>6</v>
      </c>
      <c r="C1622" s="1" t="s">
        <v>46</v>
      </c>
      <c r="D1622" s="14">
        <v>2.82</v>
      </c>
      <c r="E1622" s="14">
        <v>1.885</v>
      </c>
      <c r="F1622" s="21">
        <v>1.89</v>
      </c>
      <c r="G1622" s="24">
        <v>1.915</v>
      </c>
      <c r="H1622" s="14">
        <v>2.09</v>
      </c>
      <c r="I1622" s="14">
        <v>2.3199999999999998</v>
      </c>
      <c r="J1622" s="14">
        <v>2.0950000000000002</v>
      </c>
      <c r="K1622" s="14">
        <v>1.86</v>
      </c>
      <c r="L1622" s="14">
        <v>2.0049999999999999</v>
      </c>
      <c r="M1622" s="14">
        <v>2.375</v>
      </c>
      <c r="N1622" s="21">
        <v>1.84</v>
      </c>
      <c r="O1622" s="14">
        <v>2.165</v>
      </c>
      <c r="P1622" s="14">
        <v>2.1800000000000002</v>
      </c>
      <c r="Q1622" s="14">
        <v>2.0550000000000002</v>
      </c>
      <c r="R1622" s="24">
        <v>1.9</v>
      </c>
      <c r="S1622" s="18">
        <v>2.3149999999999999</v>
      </c>
      <c r="T1622" s="18">
        <v>2.2650000000000001</v>
      </c>
      <c r="U1622" s="18">
        <v>2.165</v>
      </c>
      <c r="V1622" s="18">
        <v>2.2000000000000002</v>
      </c>
      <c r="W1622" s="18">
        <v>2.17</v>
      </c>
      <c r="X1622" s="14" t="s">
        <v>66</v>
      </c>
      <c r="CM1622" s="2"/>
    </row>
    <row r="1623" spans="1:91" x14ac:dyDescent="0.2">
      <c r="A1623" s="2">
        <v>36317</v>
      </c>
      <c r="B1623" s="5">
        <f t="shared" si="133"/>
        <v>6</v>
      </c>
      <c r="C1623" s="1" t="s">
        <v>47</v>
      </c>
      <c r="D1623" s="14">
        <v>2.82</v>
      </c>
      <c r="E1623" s="14">
        <v>1.885</v>
      </c>
      <c r="F1623" s="21">
        <v>1.89</v>
      </c>
      <c r="G1623" s="24">
        <v>1.915</v>
      </c>
      <c r="H1623" s="14">
        <v>2.09</v>
      </c>
      <c r="I1623" s="14">
        <v>2.3199999999999998</v>
      </c>
      <c r="J1623" s="14">
        <v>2.0950000000000002</v>
      </c>
      <c r="K1623" s="14">
        <v>1.86</v>
      </c>
      <c r="L1623" s="14">
        <v>2.0049999999999999</v>
      </c>
      <c r="M1623" s="14">
        <v>2.375</v>
      </c>
      <c r="N1623" s="21">
        <v>1.84</v>
      </c>
      <c r="O1623" s="14">
        <v>2.165</v>
      </c>
      <c r="P1623" s="14">
        <v>2.1800000000000002</v>
      </c>
      <c r="Q1623" s="14">
        <v>2.0550000000000002</v>
      </c>
      <c r="R1623" s="24">
        <v>1.9</v>
      </c>
      <c r="S1623" s="18">
        <v>2.3149999999999999</v>
      </c>
      <c r="T1623" s="18">
        <v>2.2650000000000001</v>
      </c>
      <c r="U1623" s="18">
        <v>2.165</v>
      </c>
      <c r="V1623" s="18">
        <v>2.2000000000000002</v>
      </c>
      <c r="W1623" s="18">
        <v>2.17</v>
      </c>
      <c r="X1623" s="14" t="s">
        <v>66</v>
      </c>
      <c r="CM1623" s="2"/>
    </row>
    <row r="1624" spans="1:91" x14ac:dyDescent="0.2">
      <c r="A1624" s="2">
        <v>36318</v>
      </c>
      <c r="B1624" s="5">
        <f t="shared" si="133"/>
        <v>6</v>
      </c>
      <c r="C1624" s="1" t="s">
        <v>48</v>
      </c>
      <c r="D1624" s="14">
        <v>2.82</v>
      </c>
      <c r="E1624" s="14">
        <v>1.885</v>
      </c>
      <c r="F1624" s="21">
        <v>1.89</v>
      </c>
      <c r="G1624" s="24">
        <v>1.915</v>
      </c>
      <c r="H1624" s="14">
        <v>2.09</v>
      </c>
      <c r="I1624" s="14">
        <v>2.3199999999999998</v>
      </c>
      <c r="J1624" s="14">
        <v>2.0950000000000002</v>
      </c>
      <c r="K1624" s="14">
        <v>1.86</v>
      </c>
      <c r="L1624" s="14">
        <v>2.0049999999999999</v>
      </c>
      <c r="M1624" s="14">
        <v>2.375</v>
      </c>
      <c r="N1624" s="21">
        <v>1.84</v>
      </c>
      <c r="O1624" s="14">
        <v>2.165</v>
      </c>
      <c r="P1624" s="14">
        <v>2.1800000000000002</v>
      </c>
      <c r="Q1624" s="14">
        <v>2.0550000000000002</v>
      </c>
      <c r="R1624" s="24">
        <v>1.9</v>
      </c>
      <c r="S1624" s="18">
        <v>2.3149999999999999</v>
      </c>
      <c r="T1624" s="18">
        <v>2.2650000000000001</v>
      </c>
      <c r="U1624" s="18">
        <v>2.165</v>
      </c>
      <c r="V1624" s="18">
        <v>2.2000000000000002</v>
      </c>
      <c r="W1624" s="18">
        <v>2.17</v>
      </c>
      <c r="X1624" s="14" t="s">
        <v>66</v>
      </c>
      <c r="CM1624" s="2"/>
    </row>
    <row r="1625" spans="1:91" x14ac:dyDescent="0.2">
      <c r="A1625" s="2">
        <v>36319</v>
      </c>
      <c r="B1625" s="5">
        <f t="shared" si="133"/>
        <v>6</v>
      </c>
      <c r="C1625" s="1" t="s">
        <v>49</v>
      </c>
      <c r="D1625" s="14">
        <v>2.89</v>
      </c>
      <c r="E1625" s="14">
        <v>2</v>
      </c>
      <c r="F1625" s="21">
        <v>1.99</v>
      </c>
      <c r="G1625" s="24">
        <v>2.0699999999999998</v>
      </c>
      <c r="H1625" s="14">
        <v>2.2149999999999999</v>
      </c>
      <c r="I1625" s="14">
        <v>2.415</v>
      </c>
      <c r="J1625" s="14">
        <v>2.1800000000000002</v>
      </c>
      <c r="K1625" s="14">
        <v>2.0049999999999999</v>
      </c>
      <c r="L1625" s="14">
        <v>2.09</v>
      </c>
      <c r="M1625" s="14">
        <v>2.4550000000000001</v>
      </c>
      <c r="N1625" s="21">
        <v>1.9650000000000001</v>
      </c>
      <c r="O1625" s="14">
        <v>2.2599999999999998</v>
      </c>
      <c r="P1625" s="14">
        <v>2.2999999999999998</v>
      </c>
      <c r="Q1625" s="14">
        <v>2.0550000000000002</v>
      </c>
      <c r="R1625" s="24">
        <v>2.0350000000000001</v>
      </c>
      <c r="S1625" s="18">
        <v>2.4449999999999998</v>
      </c>
      <c r="T1625" s="18">
        <v>2.375</v>
      </c>
      <c r="U1625" s="18">
        <v>2.27</v>
      </c>
      <c r="V1625" s="18">
        <v>2.3250000000000002</v>
      </c>
      <c r="W1625" s="18">
        <v>2.2749999999999999</v>
      </c>
      <c r="X1625" s="14" t="s">
        <v>66</v>
      </c>
      <c r="CM1625" s="2"/>
    </row>
    <row r="1626" spans="1:91" x14ac:dyDescent="0.2">
      <c r="A1626" s="2">
        <v>36320</v>
      </c>
      <c r="B1626" s="5">
        <f t="shared" si="133"/>
        <v>6</v>
      </c>
      <c r="C1626" s="1" t="s">
        <v>50</v>
      </c>
      <c r="D1626" s="14">
        <v>2.8650000000000002</v>
      </c>
      <c r="E1626" s="14">
        <v>2</v>
      </c>
      <c r="F1626" s="21">
        <v>2.02</v>
      </c>
      <c r="G1626" s="24">
        <v>2.09</v>
      </c>
      <c r="H1626" s="14">
        <v>2.2000000000000002</v>
      </c>
      <c r="I1626" s="14">
        <v>2.38</v>
      </c>
      <c r="J1626" s="14">
        <v>2.1749999999999998</v>
      </c>
      <c r="K1626" s="14">
        <v>2.04</v>
      </c>
      <c r="L1626" s="14">
        <v>2.09</v>
      </c>
      <c r="M1626" s="14">
        <v>2.46</v>
      </c>
      <c r="N1626" s="21">
        <v>1.95</v>
      </c>
      <c r="O1626" s="14">
        <v>2.27</v>
      </c>
      <c r="P1626" s="14">
        <v>2.2799999999999998</v>
      </c>
      <c r="Q1626" s="14">
        <v>2.0550000000000002</v>
      </c>
      <c r="R1626" s="24">
        <v>2.0499999999999998</v>
      </c>
      <c r="S1626" s="18">
        <v>2.375</v>
      </c>
      <c r="T1626" s="18">
        <v>2.34</v>
      </c>
      <c r="U1626" s="18">
        <v>2.2349999999999999</v>
      </c>
      <c r="V1626" s="18">
        <v>2.3050000000000002</v>
      </c>
      <c r="W1626" s="18">
        <v>2.2400000000000002</v>
      </c>
      <c r="X1626" s="14" t="s">
        <v>66</v>
      </c>
      <c r="CM1626" s="2"/>
    </row>
    <row r="1627" spans="1:91" x14ac:dyDescent="0.2">
      <c r="A1627" s="2">
        <v>36321</v>
      </c>
      <c r="B1627" s="5">
        <f t="shared" si="133"/>
        <v>6</v>
      </c>
      <c r="C1627" s="1" t="s">
        <v>51</v>
      </c>
      <c r="D1627" s="14">
        <v>2.87</v>
      </c>
      <c r="E1627" s="14">
        <v>2.0150000000000001</v>
      </c>
      <c r="F1627" s="21">
        <v>2.0299999999999998</v>
      </c>
      <c r="G1627" s="24">
        <v>2.08</v>
      </c>
      <c r="H1627" s="14">
        <v>2.1949999999999998</v>
      </c>
      <c r="I1627" s="14">
        <v>2.375</v>
      </c>
      <c r="J1627" s="14">
        <v>2.1800000000000002</v>
      </c>
      <c r="K1627" s="14">
        <v>2.0499999999999998</v>
      </c>
      <c r="L1627" s="14">
        <v>2.085</v>
      </c>
      <c r="M1627" s="14">
        <v>2.4700000000000002</v>
      </c>
      <c r="N1627" s="21">
        <v>1.9850000000000001</v>
      </c>
      <c r="O1627" s="14">
        <v>2.2949999999999999</v>
      </c>
      <c r="P1627" s="14">
        <v>2.2799999999999998</v>
      </c>
      <c r="Q1627" s="14">
        <v>2.08</v>
      </c>
      <c r="R1627" s="24">
        <v>2.0499999999999998</v>
      </c>
      <c r="S1627" s="18">
        <v>2.4</v>
      </c>
      <c r="T1627" s="18">
        <v>2.335</v>
      </c>
      <c r="U1627" s="18">
        <v>2.23</v>
      </c>
      <c r="V1627" s="18">
        <v>2.3050000000000002</v>
      </c>
      <c r="W1627" s="18">
        <v>2.2349999999999999</v>
      </c>
      <c r="X1627" s="14" t="s">
        <v>66</v>
      </c>
      <c r="CM1627" s="2"/>
    </row>
    <row r="1628" spans="1:91" x14ac:dyDescent="0.2">
      <c r="A1628" s="2">
        <v>36322</v>
      </c>
      <c r="B1628" s="5">
        <f t="shared" si="133"/>
        <v>6</v>
      </c>
      <c r="C1628" s="1" t="s">
        <v>45</v>
      </c>
      <c r="D1628" s="14">
        <v>2.84</v>
      </c>
      <c r="E1628" s="14">
        <v>2.0150000000000001</v>
      </c>
      <c r="F1628" s="21">
        <v>2.0249999999999999</v>
      </c>
      <c r="G1628" s="24">
        <v>2.0950000000000002</v>
      </c>
      <c r="H1628" s="14">
        <v>2.2000000000000002</v>
      </c>
      <c r="I1628" s="14">
        <v>2.37</v>
      </c>
      <c r="J1628" s="14">
        <v>2.17</v>
      </c>
      <c r="K1628" s="14">
        <v>2.0449999999999999</v>
      </c>
      <c r="L1628" s="14">
        <v>2.09</v>
      </c>
      <c r="M1628" s="14">
        <v>2.4649999999999999</v>
      </c>
      <c r="N1628" s="21">
        <v>1.9950000000000001</v>
      </c>
      <c r="O1628" s="14">
        <v>2.31</v>
      </c>
      <c r="P1628" s="14">
        <v>2.2749999999999999</v>
      </c>
      <c r="Q1628" s="14">
        <v>2.08</v>
      </c>
      <c r="R1628" s="24">
        <v>2.06</v>
      </c>
      <c r="S1628" s="18">
        <v>2.395</v>
      </c>
      <c r="T1628" s="18">
        <v>2.335</v>
      </c>
      <c r="U1628" s="18">
        <v>2.2250000000000001</v>
      </c>
      <c r="V1628" s="18">
        <v>2.29</v>
      </c>
      <c r="W1628" s="18">
        <v>2.23</v>
      </c>
      <c r="X1628" s="14" t="s">
        <v>66</v>
      </c>
      <c r="CM1628" s="2"/>
    </row>
    <row r="1629" spans="1:91" x14ac:dyDescent="0.2">
      <c r="A1629" s="2">
        <v>36323</v>
      </c>
      <c r="B1629" s="5">
        <f t="shared" si="133"/>
        <v>6</v>
      </c>
      <c r="C1629" s="1" t="s">
        <v>46</v>
      </c>
      <c r="D1629" s="14">
        <v>2.8050000000000002</v>
      </c>
      <c r="E1629" s="14">
        <v>1.99</v>
      </c>
      <c r="F1629" s="21">
        <v>1.97</v>
      </c>
      <c r="G1629" s="24">
        <v>1.9850000000000001</v>
      </c>
      <c r="H1629" s="14">
        <v>2.12</v>
      </c>
      <c r="I1629" s="14">
        <v>2.3050000000000002</v>
      </c>
      <c r="J1629" s="14">
        <v>2.13</v>
      </c>
      <c r="K1629" s="14">
        <v>1.9850000000000001</v>
      </c>
      <c r="L1629" s="14">
        <v>2.04</v>
      </c>
      <c r="M1629" s="14">
        <v>2.395</v>
      </c>
      <c r="N1629" s="21">
        <v>1.9750000000000001</v>
      </c>
      <c r="O1629" s="14">
        <v>2.2349999999999999</v>
      </c>
      <c r="P1629" s="14">
        <v>2.1800000000000002</v>
      </c>
      <c r="Q1629" s="14">
        <v>2.08</v>
      </c>
      <c r="R1629" s="24">
        <v>2.0049999999999999</v>
      </c>
      <c r="S1629" s="18">
        <v>2.33</v>
      </c>
      <c r="T1629" s="18">
        <v>2.25</v>
      </c>
      <c r="U1629" s="18">
        <v>2.165</v>
      </c>
      <c r="V1629" s="18">
        <v>2.2050000000000001</v>
      </c>
      <c r="W1629" s="18">
        <v>2.165</v>
      </c>
      <c r="X1629" s="14" t="s">
        <v>66</v>
      </c>
      <c r="CM1629" s="2"/>
    </row>
    <row r="1630" spans="1:91" x14ac:dyDescent="0.2">
      <c r="A1630" s="2">
        <v>36324</v>
      </c>
      <c r="B1630" s="5">
        <f t="shared" si="133"/>
        <v>6</v>
      </c>
      <c r="C1630" s="1" t="s">
        <v>47</v>
      </c>
      <c r="D1630" s="14">
        <v>2.8050000000000002</v>
      </c>
      <c r="E1630" s="14">
        <v>1.99</v>
      </c>
      <c r="F1630" s="21">
        <v>1.97</v>
      </c>
      <c r="G1630" s="24">
        <v>1.9850000000000001</v>
      </c>
      <c r="H1630" s="14">
        <v>2.12</v>
      </c>
      <c r="I1630" s="14">
        <v>2.3050000000000002</v>
      </c>
      <c r="J1630" s="14">
        <v>2.13</v>
      </c>
      <c r="K1630" s="14">
        <v>1.9850000000000001</v>
      </c>
      <c r="L1630" s="14">
        <v>2.04</v>
      </c>
      <c r="M1630" s="14">
        <v>2.395</v>
      </c>
      <c r="N1630" s="21">
        <v>1.9750000000000001</v>
      </c>
      <c r="O1630" s="14">
        <v>2.2349999999999999</v>
      </c>
      <c r="P1630" s="14">
        <v>2.1800000000000002</v>
      </c>
      <c r="Q1630" s="14">
        <v>2.08</v>
      </c>
      <c r="R1630" s="24">
        <v>2.0049999999999999</v>
      </c>
      <c r="S1630" s="18">
        <v>2.33</v>
      </c>
      <c r="T1630" s="18">
        <v>2.25</v>
      </c>
      <c r="U1630" s="18">
        <v>2.165</v>
      </c>
      <c r="V1630" s="18">
        <v>2.2050000000000001</v>
      </c>
      <c r="W1630" s="18">
        <v>2.165</v>
      </c>
      <c r="X1630" s="14" t="s">
        <v>66</v>
      </c>
      <c r="CM1630" s="2"/>
    </row>
    <row r="1631" spans="1:91" x14ac:dyDescent="0.2">
      <c r="A1631" s="2">
        <v>36325</v>
      </c>
      <c r="B1631" s="5">
        <f t="shared" si="133"/>
        <v>6</v>
      </c>
      <c r="C1631" s="1" t="s">
        <v>48</v>
      </c>
      <c r="D1631" s="14">
        <v>2.8050000000000002</v>
      </c>
      <c r="E1631" s="14">
        <v>1.99</v>
      </c>
      <c r="F1631" s="21">
        <v>1.97</v>
      </c>
      <c r="G1631" s="24">
        <v>1.9850000000000001</v>
      </c>
      <c r="H1631" s="14">
        <v>2.12</v>
      </c>
      <c r="I1631" s="14">
        <v>2.3050000000000002</v>
      </c>
      <c r="J1631" s="14">
        <v>2.13</v>
      </c>
      <c r="K1631" s="14">
        <v>1.9850000000000001</v>
      </c>
      <c r="L1631" s="14">
        <v>2.04</v>
      </c>
      <c r="M1631" s="14">
        <v>2.395</v>
      </c>
      <c r="N1631" s="21">
        <v>1.9750000000000001</v>
      </c>
      <c r="O1631" s="14">
        <v>2.2349999999999999</v>
      </c>
      <c r="P1631" s="14">
        <v>2.1800000000000002</v>
      </c>
      <c r="Q1631" s="14">
        <v>2.08</v>
      </c>
      <c r="R1631" s="24">
        <v>2.0049999999999999</v>
      </c>
      <c r="S1631" s="18">
        <v>2.33</v>
      </c>
      <c r="T1631" s="18">
        <v>2.25</v>
      </c>
      <c r="U1631" s="18">
        <v>2.165</v>
      </c>
      <c r="V1631" s="18">
        <v>2.2050000000000001</v>
      </c>
      <c r="W1631" s="18">
        <v>2.165</v>
      </c>
      <c r="X1631" s="14" t="s">
        <v>66</v>
      </c>
      <c r="CM1631" s="2"/>
    </row>
    <row r="1632" spans="1:91" x14ac:dyDescent="0.2">
      <c r="A1632" s="2">
        <v>36326</v>
      </c>
      <c r="B1632" s="5">
        <f t="shared" si="133"/>
        <v>6</v>
      </c>
      <c r="C1632" s="1" t="s">
        <v>49</v>
      </c>
      <c r="D1632" s="14">
        <v>2.74</v>
      </c>
      <c r="E1632" s="14">
        <v>2.0099999999999998</v>
      </c>
      <c r="F1632" s="21">
        <v>1.98</v>
      </c>
      <c r="G1632" s="24">
        <v>2.0649999999999999</v>
      </c>
      <c r="H1632" s="14">
        <v>2.125</v>
      </c>
      <c r="I1632" s="14">
        <v>2.2999999999999998</v>
      </c>
      <c r="J1632" s="14">
        <v>2.16</v>
      </c>
      <c r="K1632" s="14">
        <v>2.0299999999999998</v>
      </c>
      <c r="L1632" s="14">
        <v>2.0550000000000002</v>
      </c>
      <c r="M1632" s="14">
        <v>2.48</v>
      </c>
      <c r="N1632" s="21">
        <v>1.9450000000000001</v>
      </c>
      <c r="O1632" s="14">
        <v>2.29</v>
      </c>
      <c r="P1632" s="14">
        <v>2.1749999999999998</v>
      </c>
      <c r="Q1632" s="14">
        <v>2.04</v>
      </c>
      <c r="R1632" s="24">
        <v>2.0299999999999998</v>
      </c>
      <c r="S1632" s="18">
        <v>2.3199999999999998</v>
      </c>
      <c r="T1632" s="18">
        <v>2.2450000000000001</v>
      </c>
      <c r="U1632" s="18">
        <v>2.1549999999999998</v>
      </c>
      <c r="V1632" s="18">
        <v>2.2000000000000002</v>
      </c>
      <c r="W1632" s="18">
        <v>2.1549999999999998</v>
      </c>
      <c r="X1632" s="14" t="s">
        <v>66</v>
      </c>
      <c r="CM1632" s="2"/>
    </row>
    <row r="1633" spans="1:91" x14ac:dyDescent="0.2">
      <c r="A1633" s="2">
        <v>36327</v>
      </c>
      <c r="B1633" s="5">
        <f t="shared" si="133"/>
        <v>6</v>
      </c>
      <c r="C1633" s="1" t="s">
        <v>50</v>
      </c>
      <c r="D1633" s="14">
        <v>2.79</v>
      </c>
      <c r="E1633" s="14">
        <v>2.02</v>
      </c>
      <c r="F1633" s="21">
        <v>1.9750000000000001</v>
      </c>
      <c r="G1633" s="24">
        <v>2.0699999999999998</v>
      </c>
      <c r="H1633" s="14">
        <v>2.13</v>
      </c>
      <c r="I1633" s="14">
        <v>2.2799999999999998</v>
      </c>
      <c r="J1633" s="14">
        <v>2.19</v>
      </c>
      <c r="K1633" s="14">
        <v>2.0350000000000001</v>
      </c>
      <c r="L1633" s="14">
        <v>2.085</v>
      </c>
      <c r="M1633" s="14">
        <v>2.4950000000000001</v>
      </c>
      <c r="N1633" s="21">
        <v>1.92</v>
      </c>
      <c r="O1633" s="14">
        <v>2.3149999999999999</v>
      </c>
      <c r="P1633" s="14">
        <v>2.1800000000000002</v>
      </c>
      <c r="Q1633" s="14">
        <v>2.08</v>
      </c>
      <c r="R1633" s="24">
        <v>2.0350000000000001</v>
      </c>
      <c r="S1633" s="18">
        <v>2.3250000000000002</v>
      </c>
      <c r="T1633" s="18">
        <v>2.2349999999999999</v>
      </c>
      <c r="U1633" s="18">
        <v>2.1349999999999998</v>
      </c>
      <c r="V1633" s="18">
        <v>2.19</v>
      </c>
      <c r="W1633" s="18">
        <v>2.15</v>
      </c>
      <c r="X1633" s="14" t="s">
        <v>66</v>
      </c>
      <c r="CM1633" s="2"/>
    </row>
    <row r="1634" spans="1:91" x14ac:dyDescent="0.2">
      <c r="A1634" s="2">
        <v>36328</v>
      </c>
      <c r="B1634" s="5">
        <f t="shared" si="133"/>
        <v>6</v>
      </c>
      <c r="C1634" s="1" t="s">
        <v>51</v>
      </c>
      <c r="D1634" s="14">
        <v>2.81</v>
      </c>
      <c r="E1634" s="14">
        <v>2.0350000000000001</v>
      </c>
      <c r="F1634" s="21">
        <v>2</v>
      </c>
      <c r="G1634" s="24">
        <v>2.105</v>
      </c>
      <c r="H1634" s="14">
        <v>2.165</v>
      </c>
      <c r="I1634" s="14">
        <v>2.2749999999999999</v>
      </c>
      <c r="J1634" s="14">
        <v>2.2149999999999999</v>
      </c>
      <c r="K1634" s="14">
        <v>2.0499999999999998</v>
      </c>
      <c r="L1634" s="14">
        <v>2.1</v>
      </c>
      <c r="M1634" s="14">
        <v>2.5049999999999999</v>
      </c>
      <c r="N1634" s="21">
        <v>1.9450000000000001</v>
      </c>
      <c r="O1634" s="14">
        <v>2.34</v>
      </c>
      <c r="P1634" s="14">
        <v>2.2000000000000002</v>
      </c>
      <c r="Q1634" s="14">
        <v>2.085</v>
      </c>
      <c r="R1634" s="24">
        <v>2.0499999999999998</v>
      </c>
      <c r="S1634" s="18">
        <v>2.3250000000000002</v>
      </c>
      <c r="T1634" s="18">
        <v>2.2400000000000002</v>
      </c>
      <c r="U1634" s="18">
        <v>2.1349999999999998</v>
      </c>
      <c r="V1634" s="18">
        <v>2.1850000000000001</v>
      </c>
      <c r="W1634" s="18">
        <v>2.15</v>
      </c>
      <c r="X1634" s="14" t="s">
        <v>66</v>
      </c>
      <c r="CM1634" s="2"/>
    </row>
    <row r="1635" spans="1:91" x14ac:dyDescent="0.2">
      <c r="A1635" s="2">
        <v>36329</v>
      </c>
      <c r="B1635" s="5">
        <f t="shared" si="133"/>
        <v>6</v>
      </c>
      <c r="C1635" s="1" t="s">
        <v>45</v>
      </c>
      <c r="D1635" s="14">
        <v>2.81</v>
      </c>
      <c r="E1635" s="14">
        <v>2.0299999999999998</v>
      </c>
      <c r="F1635" s="21">
        <v>1.99</v>
      </c>
      <c r="G1635" s="24">
        <v>2.085</v>
      </c>
      <c r="H1635" s="14">
        <v>2.165</v>
      </c>
      <c r="I1635" s="14">
        <v>2.2400000000000002</v>
      </c>
      <c r="J1635" s="14">
        <v>2.2200000000000002</v>
      </c>
      <c r="K1635" s="14">
        <v>2.0299999999999998</v>
      </c>
      <c r="L1635" s="14">
        <v>2.08</v>
      </c>
      <c r="M1635" s="14">
        <v>2.5</v>
      </c>
      <c r="N1635" s="21">
        <v>1.92</v>
      </c>
      <c r="O1635" s="14">
        <v>2.35</v>
      </c>
      <c r="P1635" s="14">
        <v>2.2050000000000001</v>
      </c>
      <c r="Q1635" s="14">
        <v>2.09</v>
      </c>
      <c r="R1635" s="24">
        <v>2.0449999999999999</v>
      </c>
      <c r="S1635" s="18">
        <v>2.27</v>
      </c>
      <c r="T1635" s="18">
        <v>2.2149999999999999</v>
      </c>
      <c r="U1635" s="18">
        <v>2.11</v>
      </c>
      <c r="V1635" s="18">
        <v>2.15</v>
      </c>
      <c r="W1635" s="18">
        <v>2.125</v>
      </c>
      <c r="X1635" s="14" t="s">
        <v>66</v>
      </c>
      <c r="CM1635" s="2"/>
    </row>
    <row r="1636" spans="1:91" x14ac:dyDescent="0.2">
      <c r="A1636" s="2">
        <v>36330</v>
      </c>
      <c r="B1636" s="5">
        <f t="shared" si="133"/>
        <v>6</v>
      </c>
      <c r="C1636" s="1" t="s">
        <v>46</v>
      </c>
      <c r="D1636" s="14">
        <v>2.8050000000000002</v>
      </c>
      <c r="E1636" s="14">
        <v>2.0150000000000001</v>
      </c>
      <c r="F1636" s="21">
        <v>1.96</v>
      </c>
      <c r="G1636" s="24">
        <v>2.0299999999999998</v>
      </c>
      <c r="H1636" s="14">
        <v>2.1349999999999998</v>
      </c>
      <c r="I1636" s="14">
        <v>2.2349999999999999</v>
      </c>
      <c r="J1636" s="14">
        <v>2.2050000000000001</v>
      </c>
      <c r="K1636" s="14">
        <v>2.0049999999999999</v>
      </c>
      <c r="L1636" s="14">
        <v>2.0750000000000002</v>
      </c>
      <c r="M1636" s="14">
        <v>2.5</v>
      </c>
      <c r="N1636" s="21">
        <v>1.92</v>
      </c>
      <c r="O1636" s="14">
        <v>2.335</v>
      </c>
      <c r="P1636" s="14">
        <v>2.1850000000000001</v>
      </c>
      <c r="Q1636" s="14">
        <v>2.09</v>
      </c>
      <c r="R1636" s="24">
        <v>2.02</v>
      </c>
      <c r="S1636" s="18">
        <v>2.2650000000000001</v>
      </c>
      <c r="T1636" s="18">
        <v>2.21</v>
      </c>
      <c r="U1636" s="18">
        <v>2.0950000000000002</v>
      </c>
      <c r="V1636" s="18">
        <v>2.12</v>
      </c>
      <c r="W1636" s="18">
        <v>2.1</v>
      </c>
      <c r="X1636" s="14" t="s">
        <v>66</v>
      </c>
      <c r="CM1636" s="2"/>
    </row>
    <row r="1637" spans="1:91" x14ac:dyDescent="0.2">
      <c r="A1637" s="2">
        <v>36331</v>
      </c>
      <c r="B1637" s="5">
        <f t="shared" si="133"/>
        <v>6</v>
      </c>
      <c r="C1637" s="1" t="s">
        <v>47</v>
      </c>
      <c r="D1637" s="14">
        <v>2.8050000000000002</v>
      </c>
      <c r="E1637" s="14">
        <v>2.0150000000000001</v>
      </c>
      <c r="F1637" s="21">
        <v>1.96</v>
      </c>
      <c r="G1637" s="24">
        <v>2.0299999999999998</v>
      </c>
      <c r="H1637" s="14">
        <v>2.1349999999999998</v>
      </c>
      <c r="I1637" s="14">
        <v>2.2349999999999999</v>
      </c>
      <c r="J1637" s="14">
        <v>2.2050000000000001</v>
      </c>
      <c r="K1637" s="14">
        <v>2.0049999999999999</v>
      </c>
      <c r="L1637" s="14">
        <v>2.0750000000000002</v>
      </c>
      <c r="M1637" s="14">
        <v>2.5</v>
      </c>
      <c r="N1637" s="21">
        <v>1.92</v>
      </c>
      <c r="O1637" s="14">
        <v>2.335</v>
      </c>
      <c r="P1637" s="14">
        <v>2.1850000000000001</v>
      </c>
      <c r="Q1637" s="14">
        <v>2.09</v>
      </c>
      <c r="R1637" s="24">
        <v>2.02</v>
      </c>
      <c r="S1637" s="18">
        <v>2.2650000000000001</v>
      </c>
      <c r="T1637" s="18">
        <v>2.21</v>
      </c>
      <c r="U1637" s="18">
        <v>2.0950000000000002</v>
      </c>
      <c r="V1637" s="18">
        <v>2.12</v>
      </c>
      <c r="W1637" s="18">
        <v>2.1</v>
      </c>
      <c r="X1637" s="14" t="s">
        <v>66</v>
      </c>
      <c r="CM1637" s="2"/>
    </row>
    <row r="1638" spans="1:91" x14ac:dyDescent="0.2">
      <c r="A1638" s="2">
        <v>36332</v>
      </c>
      <c r="B1638" s="5">
        <f t="shared" si="133"/>
        <v>6</v>
      </c>
      <c r="C1638" s="1" t="s">
        <v>48</v>
      </c>
      <c r="D1638" s="14">
        <v>2.8050000000000002</v>
      </c>
      <c r="E1638" s="14">
        <v>2.0150000000000001</v>
      </c>
      <c r="F1638" s="21">
        <v>1.96</v>
      </c>
      <c r="G1638" s="24">
        <v>2.0299999999999998</v>
      </c>
      <c r="H1638" s="14">
        <v>2.1349999999999998</v>
      </c>
      <c r="I1638" s="14">
        <v>2.2349999999999999</v>
      </c>
      <c r="J1638" s="14">
        <v>2.2050000000000001</v>
      </c>
      <c r="K1638" s="14">
        <v>2.0049999999999999</v>
      </c>
      <c r="L1638" s="14">
        <v>2.0750000000000002</v>
      </c>
      <c r="M1638" s="14">
        <v>2.5</v>
      </c>
      <c r="N1638" s="21">
        <v>1.92</v>
      </c>
      <c r="O1638" s="14">
        <v>2.335</v>
      </c>
      <c r="P1638" s="14">
        <v>2.1850000000000001</v>
      </c>
      <c r="Q1638" s="14">
        <v>2.09</v>
      </c>
      <c r="R1638" s="24">
        <v>2.02</v>
      </c>
      <c r="S1638" s="18">
        <v>2.2650000000000001</v>
      </c>
      <c r="T1638" s="18">
        <v>2.21</v>
      </c>
      <c r="U1638" s="18">
        <v>2.0950000000000002</v>
      </c>
      <c r="V1638" s="18">
        <v>2.12</v>
      </c>
      <c r="W1638" s="18">
        <v>2.1</v>
      </c>
      <c r="X1638" s="14" t="s">
        <v>66</v>
      </c>
      <c r="CM1638" s="2"/>
    </row>
    <row r="1639" spans="1:91" x14ac:dyDescent="0.2">
      <c r="A1639" s="2">
        <v>36333</v>
      </c>
      <c r="B1639" s="5">
        <f t="shared" si="133"/>
        <v>6</v>
      </c>
      <c r="C1639" s="1" t="s">
        <v>49</v>
      </c>
      <c r="D1639" s="14">
        <v>2.7549999999999999</v>
      </c>
      <c r="E1639" s="14">
        <v>2</v>
      </c>
      <c r="F1639" s="21">
        <v>1.95</v>
      </c>
      <c r="G1639" s="24">
        <v>2.02</v>
      </c>
      <c r="H1639" s="14">
        <v>2.12</v>
      </c>
      <c r="I1639" s="14">
        <v>2.2149999999999999</v>
      </c>
      <c r="J1639" s="14">
        <v>2.1549999999999998</v>
      </c>
      <c r="K1639" s="14">
        <v>1.9850000000000001</v>
      </c>
      <c r="L1639" s="14">
        <v>2.04</v>
      </c>
      <c r="M1639" s="14">
        <v>2.4350000000000001</v>
      </c>
      <c r="N1639" s="21">
        <v>1.905</v>
      </c>
      <c r="O1639" s="14">
        <v>2.3050000000000002</v>
      </c>
      <c r="P1639" s="14">
        <v>2.1549999999999998</v>
      </c>
      <c r="Q1639" s="14">
        <v>2.09</v>
      </c>
      <c r="R1639" s="24">
        <v>1.9950000000000001</v>
      </c>
      <c r="S1639" s="18">
        <v>2.2400000000000002</v>
      </c>
      <c r="T1639" s="18">
        <v>2.1749999999999998</v>
      </c>
      <c r="U1639" s="18">
        <v>2.0699999999999998</v>
      </c>
      <c r="V1639" s="18">
        <v>2.125</v>
      </c>
      <c r="W1639" s="18">
        <v>2.0750000000000002</v>
      </c>
      <c r="X1639" s="14" t="s">
        <v>66</v>
      </c>
      <c r="CM1639" s="2"/>
    </row>
    <row r="1640" spans="1:91" x14ac:dyDescent="0.2">
      <c r="A1640" s="2">
        <v>36334</v>
      </c>
      <c r="B1640" s="5">
        <f t="shared" si="133"/>
        <v>6</v>
      </c>
      <c r="C1640" s="1" t="s">
        <v>50</v>
      </c>
      <c r="D1640" s="14">
        <v>2.75</v>
      </c>
      <c r="E1640" s="14">
        <v>1.99</v>
      </c>
      <c r="F1640" s="21">
        <v>1.95</v>
      </c>
      <c r="G1640" s="24">
        <v>2.0299999999999998</v>
      </c>
      <c r="H1640" s="14">
        <v>2.125</v>
      </c>
      <c r="I1640" s="14">
        <v>2.2200000000000002</v>
      </c>
      <c r="J1640" s="14">
        <v>2.15</v>
      </c>
      <c r="K1640" s="14">
        <v>1.9850000000000001</v>
      </c>
      <c r="L1640" s="14">
        <v>2.0350000000000001</v>
      </c>
      <c r="M1640" s="14">
        <v>2.4550000000000001</v>
      </c>
      <c r="N1640" s="21">
        <v>1.92</v>
      </c>
      <c r="O1640" s="14">
        <v>2.33</v>
      </c>
      <c r="P1640" s="14">
        <v>2.1549999999999998</v>
      </c>
      <c r="Q1640" s="14">
        <v>2.0299999999999998</v>
      </c>
      <c r="R1640" s="24">
        <v>1.9950000000000001</v>
      </c>
      <c r="S1640" s="18">
        <v>2.25</v>
      </c>
      <c r="T1640" s="18">
        <v>2.1850000000000001</v>
      </c>
      <c r="U1640" s="18">
        <v>2.085</v>
      </c>
      <c r="V1640" s="18">
        <v>2.145</v>
      </c>
      <c r="W1640" s="18">
        <v>2.09</v>
      </c>
      <c r="X1640" s="14" t="s">
        <v>66</v>
      </c>
      <c r="CM1640" s="2"/>
    </row>
    <row r="1641" spans="1:91" x14ac:dyDescent="0.2">
      <c r="A1641" s="2">
        <v>36335</v>
      </c>
      <c r="B1641" s="5">
        <f t="shared" si="133"/>
        <v>6</v>
      </c>
      <c r="C1641" s="1" t="s">
        <v>51</v>
      </c>
      <c r="D1641" s="14">
        <v>2.74</v>
      </c>
      <c r="E1641" s="14">
        <v>1.9850000000000001</v>
      </c>
      <c r="F1641" s="21">
        <v>1.9550000000000001</v>
      </c>
      <c r="G1641" s="24">
        <v>2.02</v>
      </c>
      <c r="H1641" s="14">
        <v>2.14</v>
      </c>
      <c r="I1641" s="14">
        <v>2.2450000000000001</v>
      </c>
      <c r="J1641" s="14">
        <v>2.1549999999999998</v>
      </c>
      <c r="K1641" s="14">
        <v>1.9850000000000001</v>
      </c>
      <c r="L1641" s="14">
        <v>2.0299999999999998</v>
      </c>
      <c r="M1641" s="14">
        <v>2.4900000000000002</v>
      </c>
      <c r="N1641" s="21">
        <v>1.925</v>
      </c>
      <c r="O1641" s="14">
        <v>2.335</v>
      </c>
      <c r="P1641" s="14">
        <v>2.1749999999999998</v>
      </c>
      <c r="Q1641" s="14">
        <v>2.0299999999999998</v>
      </c>
      <c r="R1641" s="24">
        <v>1.9950000000000001</v>
      </c>
      <c r="S1641" s="18">
        <v>2.2949999999999999</v>
      </c>
      <c r="T1641" s="18">
        <v>2.2149999999999999</v>
      </c>
      <c r="U1641" s="18">
        <v>2.12</v>
      </c>
      <c r="V1641" s="18">
        <v>2.16</v>
      </c>
      <c r="W1641" s="18">
        <v>2.12</v>
      </c>
      <c r="X1641" s="14" t="s">
        <v>66</v>
      </c>
      <c r="CM1641" s="2"/>
    </row>
    <row r="1642" spans="1:91" x14ac:dyDescent="0.2">
      <c r="A1642" s="2">
        <v>36336</v>
      </c>
      <c r="B1642" s="5">
        <f t="shared" si="133"/>
        <v>6</v>
      </c>
      <c r="C1642" s="1" t="s">
        <v>45</v>
      </c>
      <c r="D1642" s="14">
        <v>2.7149999999999999</v>
      </c>
      <c r="E1642" s="14">
        <v>1.97</v>
      </c>
      <c r="F1642" s="21">
        <v>1.9550000000000001</v>
      </c>
      <c r="G1642" s="24">
        <v>2.0150000000000001</v>
      </c>
      <c r="H1642" s="14">
        <v>2.15</v>
      </c>
      <c r="I1642" s="14">
        <v>2.2549999999999999</v>
      </c>
      <c r="J1642" s="14">
        <v>2.145</v>
      </c>
      <c r="K1642" s="14">
        <v>1.9750000000000001</v>
      </c>
      <c r="L1642" s="14">
        <v>2.0150000000000001</v>
      </c>
      <c r="M1642" s="14">
        <v>2.5049999999999999</v>
      </c>
      <c r="N1642" s="21">
        <v>1.895</v>
      </c>
      <c r="O1642" s="14">
        <v>2.34</v>
      </c>
      <c r="P1642" s="14">
        <v>2.19</v>
      </c>
      <c r="Q1642" s="14">
        <v>2.0049999999999999</v>
      </c>
      <c r="R1642" s="24">
        <v>1.98</v>
      </c>
      <c r="S1642" s="18">
        <v>2.29</v>
      </c>
      <c r="T1642" s="18">
        <v>2.2149999999999999</v>
      </c>
      <c r="U1642" s="18">
        <v>2.125</v>
      </c>
      <c r="V1642" s="18">
        <v>2.165</v>
      </c>
      <c r="W1642" s="18">
        <v>2.13</v>
      </c>
      <c r="X1642" s="14" t="s">
        <v>66</v>
      </c>
      <c r="CM1642" s="2"/>
    </row>
    <row r="1643" spans="1:91" x14ac:dyDescent="0.2">
      <c r="A1643" s="2">
        <v>36337</v>
      </c>
      <c r="B1643" s="5">
        <f t="shared" si="133"/>
        <v>6</v>
      </c>
      <c r="C1643" s="1" t="s">
        <v>46</v>
      </c>
      <c r="D1643" s="14">
        <v>2.7050000000000001</v>
      </c>
      <c r="E1643" s="14">
        <v>1.9650000000000001</v>
      </c>
      <c r="F1643" s="21">
        <v>1.9450000000000001</v>
      </c>
      <c r="G1643" s="24">
        <v>1.9950000000000001</v>
      </c>
      <c r="H1643" s="14">
        <v>2.1549999999999998</v>
      </c>
      <c r="I1643" s="14">
        <v>2.27</v>
      </c>
      <c r="J1643" s="14">
        <v>2.125</v>
      </c>
      <c r="K1643" s="14">
        <v>1.97</v>
      </c>
      <c r="L1643" s="14">
        <v>2.0150000000000001</v>
      </c>
      <c r="M1643" s="14">
        <v>2.4500000000000002</v>
      </c>
      <c r="N1643" s="21">
        <v>1.905</v>
      </c>
      <c r="O1643" s="14">
        <v>2.335</v>
      </c>
      <c r="P1643" s="14">
        <v>2.1949999999999998</v>
      </c>
      <c r="Q1643" s="14">
        <v>2</v>
      </c>
      <c r="R1643" s="24">
        <v>1.9850000000000001</v>
      </c>
      <c r="S1643" s="18">
        <v>2.2949999999999999</v>
      </c>
      <c r="T1643" s="18">
        <v>2.2250000000000001</v>
      </c>
      <c r="U1643" s="18">
        <v>2.12</v>
      </c>
      <c r="V1643" s="18">
        <v>2.165</v>
      </c>
      <c r="W1643" s="18">
        <v>2.13</v>
      </c>
      <c r="X1643" s="14" t="s">
        <v>66</v>
      </c>
      <c r="CM1643" s="2"/>
    </row>
    <row r="1644" spans="1:91" x14ac:dyDescent="0.2">
      <c r="A1644" s="2">
        <v>36338</v>
      </c>
      <c r="B1644" s="5">
        <f t="shared" si="133"/>
        <v>6</v>
      </c>
      <c r="C1644" s="1" t="s">
        <v>47</v>
      </c>
      <c r="D1644" s="14">
        <v>2.7050000000000001</v>
      </c>
      <c r="E1644" s="14">
        <v>1.9650000000000001</v>
      </c>
      <c r="F1644" s="21">
        <v>1.9450000000000001</v>
      </c>
      <c r="G1644" s="24">
        <v>1.9950000000000001</v>
      </c>
      <c r="H1644" s="14">
        <v>2.1549999999999998</v>
      </c>
      <c r="I1644" s="14">
        <v>2.27</v>
      </c>
      <c r="J1644" s="14">
        <v>2.125</v>
      </c>
      <c r="K1644" s="14">
        <v>1.97</v>
      </c>
      <c r="L1644" s="14">
        <v>2.0150000000000001</v>
      </c>
      <c r="M1644" s="14">
        <v>2.4500000000000002</v>
      </c>
      <c r="N1644" s="21">
        <v>1.905</v>
      </c>
      <c r="O1644" s="14">
        <v>2.335</v>
      </c>
      <c r="P1644" s="14">
        <v>2.1949999999999998</v>
      </c>
      <c r="Q1644" s="14">
        <v>2</v>
      </c>
      <c r="R1644" s="24">
        <v>1.9850000000000001</v>
      </c>
      <c r="S1644" s="18">
        <v>2.2949999999999999</v>
      </c>
      <c r="T1644" s="18">
        <v>2.2250000000000001</v>
      </c>
      <c r="U1644" s="18">
        <v>2.12</v>
      </c>
      <c r="V1644" s="18">
        <v>2.165</v>
      </c>
      <c r="W1644" s="18">
        <v>2.13</v>
      </c>
      <c r="X1644" s="14" t="s">
        <v>66</v>
      </c>
      <c r="CM1644" s="2"/>
    </row>
    <row r="1645" spans="1:91" x14ac:dyDescent="0.2">
      <c r="A1645" s="2">
        <v>36339</v>
      </c>
      <c r="B1645" s="5">
        <f t="shared" si="133"/>
        <v>6</v>
      </c>
      <c r="C1645" s="1" t="s">
        <v>48</v>
      </c>
      <c r="D1645" s="14">
        <v>2.7050000000000001</v>
      </c>
      <c r="E1645" s="14">
        <v>1.9650000000000001</v>
      </c>
      <c r="F1645" s="21">
        <v>1.9450000000000001</v>
      </c>
      <c r="G1645" s="24">
        <v>1.9950000000000001</v>
      </c>
      <c r="H1645" s="14">
        <v>2.1549999999999998</v>
      </c>
      <c r="I1645" s="14">
        <v>2.27</v>
      </c>
      <c r="J1645" s="14">
        <v>2.125</v>
      </c>
      <c r="K1645" s="14">
        <v>1.97</v>
      </c>
      <c r="L1645" s="14">
        <v>2.0150000000000001</v>
      </c>
      <c r="M1645" s="14">
        <v>2.4500000000000002</v>
      </c>
      <c r="N1645" s="21">
        <v>1.905</v>
      </c>
      <c r="O1645" s="14">
        <v>2.335</v>
      </c>
      <c r="P1645" s="14">
        <v>2.1949999999999998</v>
      </c>
      <c r="Q1645" s="14">
        <v>2</v>
      </c>
      <c r="R1645" s="24">
        <v>1.9850000000000001</v>
      </c>
      <c r="S1645" s="18">
        <v>2.2949999999999999</v>
      </c>
      <c r="T1645" s="18">
        <v>2.2250000000000001</v>
      </c>
      <c r="U1645" s="18">
        <v>2.12</v>
      </c>
      <c r="V1645" s="18">
        <v>2.165</v>
      </c>
      <c r="W1645" s="18">
        <v>2.13</v>
      </c>
      <c r="X1645" s="14" t="s">
        <v>66</v>
      </c>
      <c r="CM1645" s="2"/>
    </row>
    <row r="1646" spans="1:91" x14ac:dyDescent="0.2">
      <c r="A1646" s="2">
        <v>36340</v>
      </c>
      <c r="B1646" s="5">
        <f t="shared" si="133"/>
        <v>6</v>
      </c>
      <c r="C1646" s="1" t="s">
        <v>49</v>
      </c>
      <c r="D1646" s="14">
        <v>2.71</v>
      </c>
      <c r="E1646" s="14">
        <v>1.97</v>
      </c>
      <c r="F1646" s="21">
        <v>1.95</v>
      </c>
      <c r="G1646" s="24">
        <v>2.0150000000000001</v>
      </c>
      <c r="H1646" s="14">
        <v>2.1800000000000002</v>
      </c>
      <c r="I1646" s="14">
        <v>2.25</v>
      </c>
      <c r="J1646" s="14">
        <v>2.165</v>
      </c>
      <c r="K1646" s="14">
        <v>1.97</v>
      </c>
      <c r="L1646" s="14">
        <v>2.02</v>
      </c>
      <c r="M1646" s="14">
        <v>2.5350000000000001</v>
      </c>
      <c r="N1646" s="21">
        <v>1.905</v>
      </c>
      <c r="O1646" s="14">
        <v>2.37</v>
      </c>
      <c r="P1646" s="14">
        <v>2.2050000000000001</v>
      </c>
      <c r="Q1646" s="14">
        <v>2.0049999999999999</v>
      </c>
      <c r="R1646" s="24">
        <v>1.9850000000000001</v>
      </c>
      <c r="S1646" s="18">
        <v>2.2650000000000001</v>
      </c>
      <c r="T1646" s="18">
        <v>2.23</v>
      </c>
      <c r="U1646" s="18">
        <v>2.11</v>
      </c>
      <c r="V1646" s="18">
        <v>2.145</v>
      </c>
      <c r="W1646" s="18">
        <v>2.12</v>
      </c>
      <c r="X1646" s="14" t="s">
        <v>66</v>
      </c>
      <c r="CM1646" s="2"/>
    </row>
    <row r="1647" spans="1:91" x14ac:dyDescent="0.2">
      <c r="A1647" s="2">
        <v>36341</v>
      </c>
      <c r="B1647" s="5">
        <f t="shared" si="133"/>
        <v>6</v>
      </c>
      <c r="C1647" s="1" t="s">
        <v>50</v>
      </c>
      <c r="D1647" s="14">
        <v>2.7549999999999999</v>
      </c>
      <c r="E1647" s="14">
        <v>2.0099999999999998</v>
      </c>
      <c r="F1647" s="21">
        <v>1.9950000000000001</v>
      </c>
      <c r="G1647" s="24">
        <v>2.08</v>
      </c>
      <c r="H1647" s="14">
        <v>2.2349999999999999</v>
      </c>
      <c r="I1647" s="14">
        <v>2.3149999999999999</v>
      </c>
      <c r="J1647" s="14">
        <v>2.2349999999999999</v>
      </c>
      <c r="K1647" s="14">
        <v>2.0099999999999998</v>
      </c>
      <c r="L1647" s="14">
        <v>2.0649999999999999</v>
      </c>
      <c r="M1647" s="14">
        <v>2.62</v>
      </c>
      <c r="N1647" s="21">
        <v>1.93</v>
      </c>
      <c r="O1647" s="14">
        <v>2.4950000000000001</v>
      </c>
      <c r="P1647" s="14">
        <v>2.2799999999999998</v>
      </c>
      <c r="Q1647" s="14">
        <v>2.0550000000000002</v>
      </c>
      <c r="R1647" s="24">
        <v>2.0350000000000001</v>
      </c>
      <c r="S1647" s="18">
        <v>2.35</v>
      </c>
      <c r="T1647" s="18">
        <v>2.3050000000000002</v>
      </c>
      <c r="U1647" s="18">
        <v>2.19</v>
      </c>
      <c r="V1647" s="18">
        <v>2.2200000000000002</v>
      </c>
      <c r="W1647" s="18">
        <v>2.2000000000000002</v>
      </c>
      <c r="X1647" s="14" t="s">
        <v>66</v>
      </c>
      <c r="CM1647" s="2"/>
    </row>
    <row r="1648" spans="1:91" x14ac:dyDescent="0.2">
      <c r="A1648" s="2">
        <v>36342</v>
      </c>
      <c r="B1648" s="5">
        <f t="shared" si="133"/>
        <v>7</v>
      </c>
      <c r="C1648" s="1" t="s">
        <v>51</v>
      </c>
      <c r="D1648" s="14">
        <v>2.7149999999999999</v>
      </c>
      <c r="E1648" s="14">
        <v>2.0150000000000001</v>
      </c>
      <c r="F1648" s="21">
        <v>2.0249999999999999</v>
      </c>
      <c r="G1648" s="24">
        <v>2.1150000000000002</v>
      </c>
      <c r="H1648" s="14">
        <v>2.2650000000000001</v>
      </c>
      <c r="I1648" s="14">
        <v>2.3149999999999999</v>
      </c>
      <c r="J1648" s="14">
        <v>2.2400000000000002</v>
      </c>
      <c r="K1648" s="14">
        <v>2.0299999999999998</v>
      </c>
      <c r="L1648" s="14">
        <v>2.0550000000000002</v>
      </c>
      <c r="M1648" s="14">
        <v>2.63</v>
      </c>
      <c r="N1648" s="21">
        <v>2.0049999999999999</v>
      </c>
      <c r="O1648" s="14">
        <v>2.48</v>
      </c>
      <c r="P1648" s="14">
        <v>2.2949999999999999</v>
      </c>
      <c r="Q1648" s="14">
        <v>2.0049999999999999</v>
      </c>
      <c r="R1648" s="24">
        <v>2.04</v>
      </c>
      <c r="S1648" s="18">
        <v>2.335</v>
      </c>
      <c r="T1648" s="18">
        <v>2.3199999999999998</v>
      </c>
      <c r="U1648" s="18">
        <v>2.1749999999999998</v>
      </c>
      <c r="V1648" s="18">
        <v>2.2400000000000002</v>
      </c>
      <c r="W1648" s="18">
        <v>2.21</v>
      </c>
      <c r="X1648" s="14" t="s">
        <v>66</v>
      </c>
      <c r="CM1648" s="2"/>
    </row>
    <row r="1649" spans="1:91" x14ac:dyDescent="0.2">
      <c r="A1649" s="2">
        <v>36343</v>
      </c>
      <c r="B1649" s="5">
        <f t="shared" si="133"/>
        <v>7</v>
      </c>
      <c r="C1649" s="1" t="s">
        <v>45</v>
      </c>
      <c r="D1649" s="14">
        <v>2.7149999999999999</v>
      </c>
      <c r="E1649" s="14">
        <v>1.95</v>
      </c>
      <c r="F1649" s="21">
        <v>1.9650000000000001</v>
      </c>
      <c r="G1649" s="24">
        <v>2.04</v>
      </c>
      <c r="H1649" s="14">
        <v>2.23</v>
      </c>
      <c r="I1649" s="14">
        <v>2.2850000000000001</v>
      </c>
      <c r="J1649" s="14">
        <v>2.2149999999999999</v>
      </c>
      <c r="K1649" s="14">
        <v>1.9550000000000001</v>
      </c>
      <c r="L1649" s="14">
        <v>2.0099999999999998</v>
      </c>
      <c r="M1649" s="14">
        <v>2.6</v>
      </c>
      <c r="N1649" s="21">
        <v>1.95</v>
      </c>
      <c r="O1649" s="14">
        <v>2.4350000000000001</v>
      </c>
      <c r="P1649" s="14">
        <v>2.2749999999999999</v>
      </c>
      <c r="Q1649" s="14">
        <v>2.0099999999999998</v>
      </c>
      <c r="R1649" s="24">
        <v>1.99</v>
      </c>
      <c r="S1649" s="18">
        <v>2.2949999999999999</v>
      </c>
      <c r="T1649" s="18">
        <v>2.2999999999999998</v>
      </c>
      <c r="U1649" s="18">
        <v>2.1749999999999998</v>
      </c>
      <c r="V1649" s="18">
        <v>2.2200000000000002</v>
      </c>
      <c r="W1649" s="18">
        <v>2.1800000000000002</v>
      </c>
      <c r="X1649" s="14" t="s">
        <v>66</v>
      </c>
      <c r="CM1649" s="2"/>
    </row>
    <row r="1650" spans="1:91" x14ac:dyDescent="0.2">
      <c r="A1650" s="2">
        <v>36344</v>
      </c>
      <c r="B1650" s="5">
        <f t="shared" si="133"/>
        <v>7</v>
      </c>
      <c r="C1650" s="1" t="s">
        <v>46</v>
      </c>
      <c r="D1650" s="14">
        <v>2.72</v>
      </c>
      <c r="E1650" s="14">
        <v>1.885</v>
      </c>
      <c r="F1650" s="21">
        <v>1.875</v>
      </c>
      <c r="G1650" s="24">
        <v>1.88</v>
      </c>
      <c r="H1650" s="14">
        <v>2.14</v>
      </c>
      <c r="I1650" s="14">
        <v>2.2650000000000001</v>
      </c>
      <c r="J1650" s="14">
        <v>2.165</v>
      </c>
      <c r="K1650" s="14">
        <v>1.83</v>
      </c>
      <c r="L1650" s="14">
        <v>1.93</v>
      </c>
      <c r="M1650" s="14">
        <v>2.41</v>
      </c>
      <c r="N1650" s="21">
        <v>1.8</v>
      </c>
      <c r="O1650" s="14">
        <v>2.2450000000000001</v>
      </c>
      <c r="P1650" s="14">
        <v>2.2250000000000001</v>
      </c>
      <c r="Q1650" s="14">
        <v>2.0150000000000001</v>
      </c>
      <c r="R1650" s="24">
        <v>1.86</v>
      </c>
      <c r="S1650" s="18">
        <v>2.29</v>
      </c>
      <c r="T1650" s="18">
        <v>2.2599999999999998</v>
      </c>
      <c r="U1650" s="18">
        <v>2.1549999999999998</v>
      </c>
      <c r="V1650" s="18">
        <v>2.19</v>
      </c>
      <c r="W1650" s="18">
        <v>2.17</v>
      </c>
      <c r="X1650" s="14" t="s">
        <v>66</v>
      </c>
      <c r="CM1650" s="2"/>
    </row>
    <row r="1651" spans="1:91" x14ac:dyDescent="0.2">
      <c r="A1651" s="2">
        <v>36345</v>
      </c>
      <c r="B1651" s="5">
        <f t="shared" si="133"/>
        <v>7</v>
      </c>
      <c r="C1651" s="1" t="s">
        <v>47</v>
      </c>
      <c r="D1651" s="14">
        <v>2.72</v>
      </c>
      <c r="E1651" s="14">
        <v>1.885</v>
      </c>
      <c r="F1651" s="21">
        <v>1.875</v>
      </c>
      <c r="G1651" s="24">
        <v>1.88</v>
      </c>
      <c r="H1651" s="14">
        <v>2.14</v>
      </c>
      <c r="I1651" s="14">
        <v>2.2650000000000001</v>
      </c>
      <c r="J1651" s="14">
        <v>2.165</v>
      </c>
      <c r="K1651" s="14">
        <v>1.83</v>
      </c>
      <c r="L1651" s="14">
        <v>1.93</v>
      </c>
      <c r="M1651" s="14">
        <v>2.41</v>
      </c>
      <c r="N1651" s="21">
        <v>1.8</v>
      </c>
      <c r="O1651" s="14">
        <v>2.2450000000000001</v>
      </c>
      <c r="P1651" s="14">
        <v>2.2250000000000001</v>
      </c>
      <c r="Q1651" s="14">
        <v>2.0150000000000001</v>
      </c>
      <c r="R1651" s="24">
        <v>1.86</v>
      </c>
      <c r="S1651" s="18">
        <v>2.29</v>
      </c>
      <c r="T1651" s="18">
        <v>2.2599999999999998</v>
      </c>
      <c r="U1651" s="18">
        <v>2.1549999999999998</v>
      </c>
      <c r="V1651" s="18">
        <v>2.19</v>
      </c>
      <c r="W1651" s="18">
        <v>2.17</v>
      </c>
      <c r="X1651" s="14" t="s">
        <v>66</v>
      </c>
      <c r="CM1651" s="2"/>
    </row>
    <row r="1652" spans="1:91" x14ac:dyDescent="0.2">
      <c r="A1652" s="2">
        <v>36346</v>
      </c>
      <c r="B1652" s="5">
        <f t="shared" si="133"/>
        <v>7</v>
      </c>
      <c r="C1652" s="1" t="s">
        <v>48</v>
      </c>
      <c r="D1652" s="14">
        <v>2.72</v>
      </c>
      <c r="E1652" s="14">
        <v>1.885</v>
      </c>
      <c r="F1652" s="21">
        <v>1.875</v>
      </c>
      <c r="G1652" s="24">
        <v>1.88</v>
      </c>
      <c r="H1652" s="14">
        <v>2.14</v>
      </c>
      <c r="I1652" s="14">
        <v>2.2650000000000001</v>
      </c>
      <c r="J1652" s="14">
        <v>2.165</v>
      </c>
      <c r="K1652" s="14">
        <v>1.83</v>
      </c>
      <c r="L1652" s="14">
        <v>1.93</v>
      </c>
      <c r="M1652" s="14">
        <v>2.41</v>
      </c>
      <c r="N1652" s="21">
        <v>1.8</v>
      </c>
      <c r="O1652" s="14">
        <v>2.2450000000000001</v>
      </c>
      <c r="P1652" s="14">
        <v>2.2250000000000001</v>
      </c>
      <c r="Q1652" s="14">
        <v>2.0150000000000001</v>
      </c>
      <c r="R1652" s="24">
        <v>1.86</v>
      </c>
      <c r="S1652" s="18">
        <v>2.29</v>
      </c>
      <c r="T1652" s="18">
        <v>2.2599999999999998</v>
      </c>
      <c r="U1652" s="18">
        <v>2.1549999999999998</v>
      </c>
      <c r="V1652" s="18">
        <v>2.19</v>
      </c>
      <c r="W1652" s="18">
        <v>2.17</v>
      </c>
      <c r="X1652" s="14" t="s">
        <v>66</v>
      </c>
      <c r="CM1652" s="2"/>
    </row>
    <row r="1653" spans="1:91" x14ac:dyDescent="0.2">
      <c r="A1653" s="2">
        <v>36347</v>
      </c>
      <c r="B1653" s="5">
        <f t="shared" si="133"/>
        <v>7</v>
      </c>
      <c r="C1653" s="1" t="s">
        <v>49</v>
      </c>
      <c r="D1653" s="14">
        <v>2.72</v>
      </c>
      <c r="E1653" s="14">
        <v>1.885</v>
      </c>
      <c r="F1653" s="21">
        <v>1.875</v>
      </c>
      <c r="G1653" s="24">
        <v>1.88</v>
      </c>
      <c r="H1653" s="14">
        <v>2.14</v>
      </c>
      <c r="I1653" s="14">
        <v>2.2650000000000001</v>
      </c>
      <c r="J1653" s="14">
        <v>2.165</v>
      </c>
      <c r="K1653" s="14">
        <v>1.83</v>
      </c>
      <c r="L1653" s="14">
        <v>1.93</v>
      </c>
      <c r="M1653" s="14">
        <v>2.41</v>
      </c>
      <c r="N1653" s="21">
        <v>1.8</v>
      </c>
      <c r="O1653" s="14">
        <v>2.2450000000000001</v>
      </c>
      <c r="P1653" s="14">
        <v>2.2250000000000001</v>
      </c>
      <c r="Q1653" s="14">
        <v>2.0150000000000001</v>
      </c>
      <c r="R1653" s="24">
        <v>1.86</v>
      </c>
      <c r="S1653" s="18">
        <v>2.29</v>
      </c>
      <c r="T1653" s="18">
        <v>2.2599999999999998</v>
      </c>
      <c r="U1653" s="18">
        <v>2.1549999999999998</v>
      </c>
      <c r="V1653" s="18">
        <v>2.19</v>
      </c>
      <c r="W1653" s="18">
        <v>2.17</v>
      </c>
      <c r="X1653" s="14" t="s">
        <v>66</v>
      </c>
      <c r="CM1653" s="2"/>
    </row>
    <row r="1654" spans="1:91" x14ac:dyDescent="0.2">
      <c r="A1654" s="2">
        <v>36348</v>
      </c>
      <c r="B1654" s="5">
        <f t="shared" si="133"/>
        <v>7</v>
      </c>
      <c r="C1654" s="1" t="s">
        <v>50</v>
      </c>
      <c r="D1654" s="14">
        <v>2.72</v>
      </c>
      <c r="E1654" s="14">
        <v>1.9950000000000001</v>
      </c>
      <c r="F1654" s="21">
        <v>1.97</v>
      </c>
      <c r="G1654" s="24">
        <v>2.0350000000000001</v>
      </c>
      <c r="H1654" s="14">
        <v>2.2050000000000001</v>
      </c>
      <c r="I1654" s="14">
        <v>2.2799999999999998</v>
      </c>
      <c r="J1654" s="14">
        <v>2.2200000000000002</v>
      </c>
      <c r="K1654" s="14">
        <v>1.98</v>
      </c>
      <c r="L1654" s="14">
        <v>2.0249999999999999</v>
      </c>
      <c r="M1654" s="14">
        <v>2.585</v>
      </c>
      <c r="N1654" s="21">
        <v>1.895</v>
      </c>
      <c r="O1654" s="14">
        <v>2.4300000000000002</v>
      </c>
      <c r="P1654" s="14">
        <v>2.2599999999999998</v>
      </c>
      <c r="Q1654" s="14">
        <v>2.0249999999999999</v>
      </c>
      <c r="R1654" s="24">
        <v>2</v>
      </c>
      <c r="S1654" s="18">
        <v>2.34</v>
      </c>
      <c r="T1654" s="18">
        <v>2.2850000000000001</v>
      </c>
      <c r="U1654" s="18">
        <v>2.1850000000000001</v>
      </c>
      <c r="V1654" s="18">
        <v>2.2149999999999999</v>
      </c>
      <c r="W1654" s="18">
        <v>2.1949999999999998</v>
      </c>
      <c r="X1654" s="14" t="s">
        <v>66</v>
      </c>
      <c r="CM1654" s="2"/>
    </row>
    <row r="1655" spans="1:91" x14ac:dyDescent="0.2">
      <c r="A1655" s="2">
        <v>36349</v>
      </c>
      <c r="B1655" s="5">
        <f t="shared" si="133"/>
        <v>7</v>
      </c>
      <c r="C1655" s="1" t="s">
        <v>51</v>
      </c>
      <c r="D1655" s="14">
        <v>2.71</v>
      </c>
      <c r="E1655" s="14">
        <v>1.9750000000000001</v>
      </c>
      <c r="F1655" s="21">
        <v>1.9550000000000001</v>
      </c>
      <c r="G1655" s="24">
        <v>1.99</v>
      </c>
      <c r="H1655" s="14">
        <v>2.1150000000000002</v>
      </c>
      <c r="I1655" s="14">
        <v>2.1949999999999998</v>
      </c>
      <c r="J1655" s="14">
        <v>2.17</v>
      </c>
      <c r="K1655" s="14">
        <v>1.9450000000000001</v>
      </c>
      <c r="L1655" s="14">
        <v>2</v>
      </c>
      <c r="M1655" s="14">
        <v>2.5499999999999998</v>
      </c>
      <c r="N1655" s="21">
        <v>1.915</v>
      </c>
      <c r="O1655" s="14">
        <v>2.395</v>
      </c>
      <c r="P1655" s="14">
        <v>2.16</v>
      </c>
      <c r="Q1655" s="14">
        <v>1.9850000000000001</v>
      </c>
      <c r="R1655" s="24">
        <v>1.95</v>
      </c>
      <c r="S1655" s="18">
        <v>2.21</v>
      </c>
      <c r="T1655" s="18">
        <v>2.19</v>
      </c>
      <c r="U1655" s="18">
        <v>2.1</v>
      </c>
      <c r="V1655" s="18">
        <v>2.14</v>
      </c>
      <c r="W1655" s="18">
        <v>2.11</v>
      </c>
      <c r="X1655" s="14" t="s">
        <v>66</v>
      </c>
      <c r="CM1655" s="2"/>
    </row>
    <row r="1656" spans="1:91" x14ac:dyDescent="0.2">
      <c r="A1656" s="2">
        <v>36350</v>
      </c>
      <c r="B1656" s="5">
        <f t="shared" si="133"/>
        <v>7</v>
      </c>
      <c r="C1656" s="1" t="s">
        <v>45</v>
      </c>
      <c r="D1656" s="14">
        <v>2.72</v>
      </c>
      <c r="E1656" s="14">
        <v>1.97</v>
      </c>
      <c r="F1656" s="21">
        <v>1.95</v>
      </c>
      <c r="G1656" s="24">
        <v>1.9950000000000001</v>
      </c>
      <c r="H1656" s="14">
        <v>2.125</v>
      </c>
      <c r="I1656" s="14">
        <v>2.19</v>
      </c>
      <c r="J1656" s="14">
        <v>2.14</v>
      </c>
      <c r="K1656" s="14">
        <v>1.9550000000000001</v>
      </c>
      <c r="L1656" s="14">
        <v>2.0049999999999999</v>
      </c>
      <c r="M1656" s="14">
        <v>2.4849999999999999</v>
      </c>
      <c r="N1656" s="21">
        <v>1.915</v>
      </c>
      <c r="O1656" s="14">
        <v>2.3849999999999998</v>
      </c>
      <c r="P1656" s="14">
        <v>2.165</v>
      </c>
      <c r="Q1656" s="14">
        <v>2</v>
      </c>
      <c r="R1656" s="24">
        <v>1.9450000000000001</v>
      </c>
      <c r="S1656" s="18">
        <v>2.2149999999999999</v>
      </c>
      <c r="T1656" s="18">
        <v>2.19</v>
      </c>
      <c r="U1656" s="18">
        <v>2.1</v>
      </c>
      <c r="V1656" s="18">
        <v>2.1349999999999998</v>
      </c>
      <c r="W1656" s="18">
        <v>2.105</v>
      </c>
      <c r="X1656" s="14" t="s">
        <v>66</v>
      </c>
      <c r="CM1656" s="2"/>
    </row>
    <row r="1657" spans="1:91" x14ac:dyDescent="0.2">
      <c r="A1657" s="2">
        <v>36351</v>
      </c>
      <c r="B1657" s="5">
        <f t="shared" si="133"/>
        <v>7</v>
      </c>
      <c r="C1657" s="1" t="s">
        <v>46</v>
      </c>
      <c r="D1657" s="14">
        <v>2.7</v>
      </c>
      <c r="E1657" s="14">
        <v>1.92</v>
      </c>
      <c r="F1657" s="21">
        <v>1.85</v>
      </c>
      <c r="G1657" s="24">
        <v>1.85</v>
      </c>
      <c r="H1657" s="14">
        <v>2.06</v>
      </c>
      <c r="I1657" s="14">
        <v>2.15</v>
      </c>
      <c r="J1657" s="14">
        <v>2.02</v>
      </c>
      <c r="K1657" s="14">
        <v>1.85</v>
      </c>
      <c r="L1657" s="14">
        <v>1.95</v>
      </c>
      <c r="M1657" s="14">
        <v>2.3450000000000002</v>
      </c>
      <c r="N1657" s="21">
        <v>1.915</v>
      </c>
      <c r="O1657" s="14">
        <v>2.2149999999999999</v>
      </c>
      <c r="P1657" s="14">
        <v>2.1</v>
      </c>
      <c r="Q1657" s="14">
        <v>1.915</v>
      </c>
      <c r="R1657" s="24">
        <v>1.845</v>
      </c>
      <c r="S1657" s="18">
        <v>2.17</v>
      </c>
      <c r="T1657" s="18">
        <v>2.14</v>
      </c>
      <c r="U1657" s="18">
        <v>2.0449999999999999</v>
      </c>
      <c r="V1657" s="18">
        <v>2.09</v>
      </c>
      <c r="W1657" s="18">
        <v>2.0499999999999998</v>
      </c>
      <c r="X1657" s="14" t="s">
        <v>66</v>
      </c>
      <c r="CM1657" s="2"/>
    </row>
    <row r="1658" spans="1:91" x14ac:dyDescent="0.2">
      <c r="A1658" s="2">
        <v>36352</v>
      </c>
      <c r="B1658" s="5">
        <f t="shared" si="133"/>
        <v>7</v>
      </c>
      <c r="C1658" s="1" t="s">
        <v>47</v>
      </c>
      <c r="D1658" s="14">
        <v>2.7</v>
      </c>
      <c r="E1658" s="14">
        <v>1.92</v>
      </c>
      <c r="F1658" s="21">
        <v>1.85</v>
      </c>
      <c r="G1658" s="24">
        <v>1.85</v>
      </c>
      <c r="H1658" s="14">
        <v>2.06</v>
      </c>
      <c r="I1658" s="14">
        <v>2.15</v>
      </c>
      <c r="J1658" s="14">
        <v>2.02</v>
      </c>
      <c r="K1658" s="14">
        <v>1.85</v>
      </c>
      <c r="L1658" s="14">
        <v>1.95</v>
      </c>
      <c r="M1658" s="14">
        <v>2.3450000000000002</v>
      </c>
      <c r="N1658" s="21">
        <v>1.915</v>
      </c>
      <c r="O1658" s="14">
        <v>2.2149999999999999</v>
      </c>
      <c r="P1658" s="14">
        <v>2.1</v>
      </c>
      <c r="Q1658" s="14">
        <v>1.915</v>
      </c>
      <c r="R1658" s="24">
        <v>1.845</v>
      </c>
      <c r="S1658" s="18">
        <v>2.17</v>
      </c>
      <c r="T1658" s="18">
        <v>2.14</v>
      </c>
      <c r="U1658" s="18">
        <v>2.0449999999999999</v>
      </c>
      <c r="V1658" s="18">
        <v>2.09</v>
      </c>
      <c r="W1658" s="18">
        <v>2.0499999999999998</v>
      </c>
      <c r="X1658" s="14" t="s">
        <v>66</v>
      </c>
      <c r="CM1658" s="2"/>
    </row>
    <row r="1659" spans="1:91" x14ac:dyDescent="0.2">
      <c r="A1659" s="2">
        <v>36353</v>
      </c>
      <c r="B1659" s="5">
        <f t="shared" si="133"/>
        <v>7</v>
      </c>
      <c r="C1659" s="1" t="s">
        <v>48</v>
      </c>
      <c r="D1659" s="14">
        <v>2.7</v>
      </c>
      <c r="E1659" s="14">
        <v>1.92</v>
      </c>
      <c r="F1659" s="21">
        <v>1.85</v>
      </c>
      <c r="G1659" s="24">
        <v>1.85</v>
      </c>
      <c r="H1659" s="14">
        <v>2.06</v>
      </c>
      <c r="I1659" s="14">
        <v>2.15</v>
      </c>
      <c r="J1659" s="14">
        <v>2.02</v>
      </c>
      <c r="K1659" s="14">
        <v>1.85</v>
      </c>
      <c r="L1659" s="14">
        <v>1.95</v>
      </c>
      <c r="M1659" s="14">
        <v>2.3450000000000002</v>
      </c>
      <c r="N1659" s="21">
        <v>1.915</v>
      </c>
      <c r="O1659" s="14">
        <v>2.2149999999999999</v>
      </c>
      <c r="P1659" s="14">
        <v>2.1</v>
      </c>
      <c r="Q1659" s="14">
        <v>1.915</v>
      </c>
      <c r="R1659" s="24">
        <v>1.845</v>
      </c>
      <c r="S1659" s="18">
        <v>2.17</v>
      </c>
      <c r="T1659" s="18">
        <v>2.14</v>
      </c>
      <c r="U1659" s="18">
        <v>2.0449999999999999</v>
      </c>
      <c r="V1659" s="18">
        <v>2.09</v>
      </c>
      <c r="W1659" s="18">
        <v>2.0499999999999998</v>
      </c>
      <c r="X1659" s="14" t="s">
        <v>66</v>
      </c>
      <c r="CM1659" s="2"/>
    </row>
    <row r="1660" spans="1:91" x14ac:dyDescent="0.2">
      <c r="A1660" s="2">
        <v>36354</v>
      </c>
      <c r="B1660" s="5">
        <f t="shared" si="133"/>
        <v>7</v>
      </c>
      <c r="C1660" s="1" t="s">
        <v>49</v>
      </c>
      <c r="D1660" s="14">
        <v>2.67</v>
      </c>
      <c r="E1660" s="14">
        <v>1.9450000000000001</v>
      </c>
      <c r="F1660" s="21">
        <v>1.86</v>
      </c>
      <c r="G1660" s="24">
        <v>2.0350000000000001</v>
      </c>
      <c r="H1660" s="14">
        <v>2.0699999999999998</v>
      </c>
      <c r="I1660" s="14">
        <v>2.1150000000000002</v>
      </c>
      <c r="J1660" s="14">
        <v>2.125</v>
      </c>
      <c r="K1660" s="14">
        <v>1.9650000000000001</v>
      </c>
      <c r="L1660" s="14">
        <v>1.98</v>
      </c>
      <c r="M1660" s="14">
        <v>2.5150000000000001</v>
      </c>
      <c r="N1660" s="21">
        <v>1.81</v>
      </c>
      <c r="O1660" s="14">
        <v>2.36</v>
      </c>
      <c r="P1660" s="14">
        <v>2.085</v>
      </c>
      <c r="Q1660" s="14">
        <v>1.96</v>
      </c>
      <c r="R1660" s="24">
        <v>1.94</v>
      </c>
      <c r="S1660" s="18">
        <v>2.145</v>
      </c>
      <c r="T1660" s="18">
        <v>2.1150000000000002</v>
      </c>
      <c r="U1660" s="18">
        <v>2.0449999999999999</v>
      </c>
      <c r="V1660" s="18">
        <v>2.085</v>
      </c>
      <c r="W1660" s="18">
        <v>2.04</v>
      </c>
      <c r="X1660" s="14" t="s">
        <v>66</v>
      </c>
      <c r="CM1660" s="2"/>
    </row>
    <row r="1661" spans="1:91" x14ac:dyDescent="0.2">
      <c r="A1661" s="2">
        <v>36355</v>
      </c>
      <c r="B1661" s="5">
        <f t="shared" si="133"/>
        <v>7</v>
      </c>
      <c r="C1661" s="1" t="s">
        <v>50</v>
      </c>
      <c r="D1661" s="14">
        <v>2.71</v>
      </c>
      <c r="E1661" s="14">
        <v>1.9750000000000001</v>
      </c>
      <c r="F1661" s="21">
        <v>1.9550000000000001</v>
      </c>
      <c r="G1661" s="24">
        <v>2.0750000000000002</v>
      </c>
      <c r="H1661" s="14">
        <v>2.11</v>
      </c>
      <c r="I1661" s="14">
        <v>2.1349999999999998</v>
      </c>
      <c r="J1661" s="14">
        <v>2.1800000000000002</v>
      </c>
      <c r="K1661" s="14">
        <v>1.99</v>
      </c>
      <c r="L1661" s="14">
        <v>2.0049999999999999</v>
      </c>
      <c r="M1661" s="14">
        <v>2.56</v>
      </c>
      <c r="N1661" s="21">
        <v>1.9</v>
      </c>
      <c r="O1661" s="14">
        <v>2.4</v>
      </c>
      <c r="P1661" s="14">
        <v>2.13</v>
      </c>
      <c r="Q1661" s="14">
        <v>1.9750000000000001</v>
      </c>
      <c r="R1661" s="24">
        <v>1.97</v>
      </c>
      <c r="S1661" s="18">
        <v>2.1749999999999998</v>
      </c>
      <c r="T1661" s="18">
        <v>2.13</v>
      </c>
      <c r="U1661" s="18">
        <v>2.0550000000000002</v>
      </c>
      <c r="V1661" s="18">
        <v>2.105</v>
      </c>
      <c r="W1661" s="18">
        <v>2.06</v>
      </c>
      <c r="X1661" s="14" t="s">
        <v>66</v>
      </c>
      <c r="CM1661" s="2"/>
    </row>
    <row r="1662" spans="1:91" x14ac:dyDescent="0.2">
      <c r="A1662" s="2">
        <v>36356</v>
      </c>
      <c r="B1662" s="5">
        <f t="shared" si="133"/>
        <v>7</v>
      </c>
      <c r="C1662" s="1" t="s">
        <v>51</v>
      </c>
      <c r="D1662" s="14">
        <v>2.7250000000000001</v>
      </c>
      <c r="E1662" s="14">
        <v>1.9850000000000001</v>
      </c>
      <c r="F1662" s="21">
        <v>1.9650000000000001</v>
      </c>
      <c r="G1662" s="24">
        <v>2.105</v>
      </c>
      <c r="H1662" s="14">
        <v>2.1349999999999998</v>
      </c>
      <c r="I1662" s="14">
        <v>2.15</v>
      </c>
      <c r="J1662" s="14">
        <v>2.2050000000000001</v>
      </c>
      <c r="K1662" s="14">
        <v>2.0049999999999999</v>
      </c>
      <c r="L1662" s="14">
        <v>2.0099999999999998</v>
      </c>
      <c r="M1662" s="14">
        <v>2.5649999999999999</v>
      </c>
      <c r="N1662" s="21">
        <v>1.915</v>
      </c>
      <c r="O1662" s="14">
        <v>2.4049999999999998</v>
      </c>
      <c r="P1662" s="14">
        <v>2.1549999999999998</v>
      </c>
      <c r="Q1662" s="14">
        <v>2.0049999999999999</v>
      </c>
      <c r="R1662" s="24">
        <v>1.9950000000000001</v>
      </c>
      <c r="S1662" s="18">
        <v>2.19</v>
      </c>
      <c r="T1662" s="18">
        <v>2.16</v>
      </c>
      <c r="U1662" s="18">
        <v>2.0750000000000002</v>
      </c>
      <c r="V1662" s="18">
        <v>2.125</v>
      </c>
      <c r="W1662" s="18">
        <v>2.0750000000000002</v>
      </c>
      <c r="X1662" s="14" t="s">
        <v>66</v>
      </c>
      <c r="CM1662" s="2"/>
    </row>
    <row r="1663" spans="1:91" x14ac:dyDescent="0.2">
      <c r="A1663" s="2">
        <v>36357</v>
      </c>
      <c r="B1663" s="5">
        <f t="shared" si="133"/>
        <v>7</v>
      </c>
      <c r="C1663" s="1" t="s">
        <v>45</v>
      </c>
      <c r="D1663" s="14">
        <v>2.6749999999999998</v>
      </c>
      <c r="E1663" s="14">
        <v>1.9550000000000001</v>
      </c>
      <c r="F1663" s="21">
        <v>1.94</v>
      </c>
      <c r="G1663" s="24">
        <v>2.0249999999999999</v>
      </c>
      <c r="H1663" s="14">
        <v>2.08</v>
      </c>
      <c r="I1663" s="14">
        <v>2.13</v>
      </c>
      <c r="J1663" s="14">
        <v>2.15</v>
      </c>
      <c r="K1663" s="14">
        <v>1.9550000000000001</v>
      </c>
      <c r="L1663" s="14">
        <v>1.9950000000000001</v>
      </c>
      <c r="M1663" s="14">
        <v>2.5150000000000001</v>
      </c>
      <c r="N1663" s="21">
        <v>1.905</v>
      </c>
      <c r="O1663" s="14">
        <v>2.375</v>
      </c>
      <c r="P1663" s="14">
        <v>2.12</v>
      </c>
      <c r="Q1663" s="14">
        <v>1.9650000000000001</v>
      </c>
      <c r="R1663" s="24">
        <v>1.9550000000000001</v>
      </c>
      <c r="S1663" s="18">
        <v>2.1749999999999998</v>
      </c>
      <c r="T1663" s="18">
        <v>2.14</v>
      </c>
      <c r="U1663" s="18">
        <v>2.0649999999999999</v>
      </c>
      <c r="V1663" s="18">
        <v>2.0950000000000002</v>
      </c>
      <c r="W1663" s="18">
        <v>2.0699999999999998</v>
      </c>
      <c r="X1663" s="14" t="s">
        <v>66</v>
      </c>
      <c r="CM1663" s="2"/>
    </row>
    <row r="1664" spans="1:91" x14ac:dyDescent="0.2">
      <c r="A1664" s="2">
        <v>36358</v>
      </c>
      <c r="B1664" s="5">
        <f t="shared" si="133"/>
        <v>7</v>
      </c>
      <c r="C1664" s="1" t="s">
        <v>46</v>
      </c>
      <c r="D1664" s="14">
        <v>2.72</v>
      </c>
      <c r="E1664" s="14">
        <v>1.92</v>
      </c>
      <c r="F1664" s="21">
        <v>1.89</v>
      </c>
      <c r="G1664" s="24">
        <v>1.88</v>
      </c>
      <c r="H1664" s="14">
        <v>2.0699999999999998</v>
      </c>
      <c r="I1664" s="14">
        <v>2.1749999999999998</v>
      </c>
      <c r="J1664" s="14">
        <v>2.0249999999999999</v>
      </c>
      <c r="K1664" s="14">
        <v>1.875</v>
      </c>
      <c r="L1664" s="14">
        <v>1.9550000000000001</v>
      </c>
      <c r="M1664" s="14">
        <v>2.3149999999999999</v>
      </c>
      <c r="N1664" s="21">
        <v>1.86</v>
      </c>
      <c r="O1664" s="14">
        <v>2.16</v>
      </c>
      <c r="P1664" s="14">
        <v>2.12</v>
      </c>
      <c r="Q1664" s="14">
        <v>1.9550000000000001</v>
      </c>
      <c r="R1664" s="24">
        <v>1.895</v>
      </c>
      <c r="S1664" s="18">
        <v>2.2149999999999999</v>
      </c>
      <c r="T1664" s="18">
        <v>2.17</v>
      </c>
      <c r="U1664" s="18">
        <v>2.09</v>
      </c>
      <c r="V1664" s="18">
        <v>2.12</v>
      </c>
      <c r="W1664" s="18">
        <v>2.085</v>
      </c>
      <c r="X1664" s="14" t="s">
        <v>66</v>
      </c>
      <c r="CM1664" s="2"/>
    </row>
    <row r="1665" spans="1:91" x14ac:dyDescent="0.2">
      <c r="A1665" s="2">
        <v>36359</v>
      </c>
      <c r="B1665" s="5">
        <f t="shared" si="133"/>
        <v>7</v>
      </c>
      <c r="C1665" s="1" t="s">
        <v>47</v>
      </c>
      <c r="D1665" s="14">
        <v>2.72</v>
      </c>
      <c r="E1665" s="14">
        <v>1.92</v>
      </c>
      <c r="F1665" s="21">
        <v>1.89</v>
      </c>
      <c r="G1665" s="24">
        <v>1.88</v>
      </c>
      <c r="H1665" s="14">
        <v>2.0699999999999998</v>
      </c>
      <c r="I1665" s="14">
        <v>2.1749999999999998</v>
      </c>
      <c r="J1665" s="14">
        <v>2.0249999999999999</v>
      </c>
      <c r="K1665" s="14">
        <v>1.875</v>
      </c>
      <c r="L1665" s="14">
        <v>1.9550000000000001</v>
      </c>
      <c r="M1665" s="14">
        <v>2.3149999999999999</v>
      </c>
      <c r="N1665" s="21">
        <v>1.86</v>
      </c>
      <c r="O1665" s="14">
        <v>2.16</v>
      </c>
      <c r="P1665" s="14">
        <v>2.12</v>
      </c>
      <c r="Q1665" s="14">
        <v>1.9550000000000001</v>
      </c>
      <c r="R1665" s="24">
        <v>1.895</v>
      </c>
      <c r="S1665" s="18">
        <v>2.2149999999999999</v>
      </c>
      <c r="T1665" s="18">
        <v>2.17</v>
      </c>
      <c r="U1665" s="18">
        <v>2.09</v>
      </c>
      <c r="V1665" s="18">
        <v>2.12</v>
      </c>
      <c r="W1665" s="18">
        <v>2.085</v>
      </c>
      <c r="X1665" s="14" t="s">
        <v>66</v>
      </c>
      <c r="CM1665" s="2"/>
    </row>
    <row r="1666" spans="1:91" x14ac:dyDescent="0.2">
      <c r="A1666" s="2">
        <v>36360</v>
      </c>
      <c r="B1666" s="5">
        <f t="shared" si="133"/>
        <v>7</v>
      </c>
      <c r="C1666" s="1" t="s">
        <v>48</v>
      </c>
      <c r="D1666" s="14">
        <v>2.72</v>
      </c>
      <c r="E1666" s="14">
        <v>1.92</v>
      </c>
      <c r="F1666" s="21">
        <v>1.89</v>
      </c>
      <c r="G1666" s="24">
        <v>1.88</v>
      </c>
      <c r="H1666" s="14">
        <v>2.0699999999999998</v>
      </c>
      <c r="I1666" s="14">
        <v>2.1749999999999998</v>
      </c>
      <c r="J1666" s="14">
        <v>2.0249999999999999</v>
      </c>
      <c r="K1666" s="14">
        <v>1.875</v>
      </c>
      <c r="L1666" s="14">
        <v>1.9550000000000001</v>
      </c>
      <c r="M1666" s="14">
        <v>2.3149999999999999</v>
      </c>
      <c r="N1666" s="21">
        <v>1.86</v>
      </c>
      <c r="O1666" s="14">
        <v>2.16</v>
      </c>
      <c r="P1666" s="14">
        <v>2.12</v>
      </c>
      <c r="Q1666" s="14">
        <v>1.9550000000000001</v>
      </c>
      <c r="R1666" s="24">
        <v>1.895</v>
      </c>
      <c r="S1666" s="18">
        <v>2.2149999999999999</v>
      </c>
      <c r="T1666" s="18">
        <v>2.17</v>
      </c>
      <c r="U1666" s="18">
        <v>2.09</v>
      </c>
      <c r="V1666" s="18">
        <v>2.12</v>
      </c>
      <c r="W1666" s="18">
        <v>2.085</v>
      </c>
      <c r="X1666" s="14" t="s">
        <v>66</v>
      </c>
      <c r="CM1666" s="2"/>
    </row>
    <row r="1667" spans="1:91" x14ac:dyDescent="0.2">
      <c r="A1667" s="2">
        <v>36361</v>
      </c>
      <c r="B1667" s="5">
        <f t="shared" ref="B1667:B1730" si="134">IF(A1667&lt;&gt;"",MONTH(A1667),0)</f>
        <v>7</v>
      </c>
      <c r="C1667" s="1" t="s">
        <v>49</v>
      </c>
      <c r="D1667" s="14">
        <v>2.72</v>
      </c>
      <c r="E1667" s="14">
        <v>1.97</v>
      </c>
      <c r="F1667" s="21">
        <v>1.9450000000000001</v>
      </c>
      <c r="G1667" s="24">
        <v>2.0350000000000001</v>
      </c>
      <c r="H1667" s="14">
        <v>2.11</v>
      </c>
      <c r="I1667" s="14">
        <v>2.1850000000000001</v>
      </c>
      <c r="J1667" s="14">
        <v>2.1549999999999998</v>
      </c>
      <c r="K1667" s="14">
        <v>1.9750000000000001</v>
      </c>
      <c r="L1667" s="14">
        <v>2</v>
      </c>
      <c r="M1667" s="14">
        <v>2.5</v>
      </c>
      <c r="N1667" s="21">
        <v>1.915</v>
      </c>
      <c r="O1667" s="14">
        <v>2.38</v>
      </c>
      <c r="P1667" s="14">
        <v>2.145</v>
      </c>
      <c r="Q1667" s="14">
        <v>1.9550000000000001</v>
      </c>
      <c r="R1667" s="24">
        <v>1.98</v>
      </c>
      <c r="S1667" s="18">
        <v>2.2250000000000001</v>
      </c>
      <c r="T1667" s="18">
        <v>2.1850000000000001</v>
      </c>
      <c r="U1667" s="18">
        <v>2.105</v>
      </c>
      <c r="V1667" s="18">
        <v>2.145</v>
      </c>
      <c r="W1667" s="18">
        <v>2.105</v>
      </c>
      <c r="X1667" s="14" t="s">
        <v>66</v>
      </c>
      <c r="CM1667" s="2"/>
    </row>
    <row r="1668" spans="1:91" x14ac:dyDescent="0.2">
      <c r="A1668" s="2">
        <v>36362</v>
      </c>
      <c r="B1668" s="5">
        <f t="shared" si="134"/>
        <v>7</v>
      </c>
      <c r="C1668" s="1" t="s">
        <v>50</v>
      </c>
      <c r="D1668" s="14">
        <v>2.74</v>
      </c>
      <c r="E1668" s="14">
        <v>1.9750000000000001</v>
      </c>
      <c r="F1668" s="21">
        <v>1.98</v>
      </c>
      <c r="G1668" s="24">
        <v>2.06</v>
      </c>
      <c r="H1668" s="14">
        <v>2.1549999999999998</v>
      </c>
      <c r="I1668" s="14">
        <v>2.23</v>
      </c>
      <c r="J1668" s="14">
        <v>2.165</v>
      </c>
      <c r="K1668" s="14">
        <v>1.9950000000000001</v>
      </c>
      <c r="L1668" s="14">
        <v>2.0099999999999998</v>
      </c>
      <c r="M1668" s="14">
        <v>2.5249999999999999</v>
      </c>
      <c r="N1668" s="21">
        <v>1.94</v>
      </c>
      <c r="O1668" s="14">
        <v>2.395</v>
      </c>
      <c r="P1668" s="14">
        <v>2.19</v>
      </c>
      <c r="Q1668" s="14">
        <v>1.9550000000000001</v>
      </c>
      <c r="R1668" s="24">
        <v>1.99</v>
      </c>
      <c r="S1668" s="18">
        <v>2.2850000000000001</v>
      </c>
      <c r="T1668" s="18">
        <v>2.2349999999999999</v>
      </c>
      <c r="U1668" s="18">
        <v>2.165</v>
      </c>
      <c r="V1668" s="18">
        <v>2.2000000000000002</v>
      </c>
      <c r="W1668" s="18">
        <v>2.165</v>
      </c>
      <c r="X1668" s="14" t="s">
        <v>66</v>
      </c>
      <c r="CM1668" s="2"/>
    </row>
    <row r="1669" spans="1:91" x14ac:dyDescent="0.2">
      <c r="A1669" s="2">
        <v>36363</v>
      </c>
      <c r="B1669" s="5">
        <f t="shared" si="134"/>
        <v>7</v>
      </c>
      <c r="C1669" s="1" t="s">
        <v>51</v>
      </c>
      <c r="D1669" s="14">
        <v>2.76</v>
      </c>
      <c r="E1669" s="14">
        <v>1.9750000000000001</v>
      </c>
      <c r="F1669" s="21">
        <v>1.99</v>
      </c>
      <c r="G1669" s="24">
        <v>2.06</v>
      </c>
      <c r="H1669" s="14">
        <v>2.1800000000000002</v>
      </c>
      <c r="I1669" s="14">
        <v>2.2450000000000001</v>
      </c>
      <c r="J1669" s="14">
        <v>2.15</v>
      </c>
      <c r="K1669" s="14">
        <v>1.9950000000000001</v>
      </c>
      <c r="L1669" s="14">
        <v>2.0099999999999998</v>
      </c>
      <c r="M1669" s="14">
        <v>2.4950000000000001</v>
      </c>
      <c r="N1669" s="21">
        <v>1.94</v>
      </c>
      <c r="O1669" s="14">
        <v>2.4</v>
      </c>
      <c r="P1669" s="14">
        <v>2.2149999999999999</v>
      </c>
      <c r="Q1669" s="14">
        <v>1.9550000000000001</v>
      </c>
      <c r="R1669" s="24">
        <v>1.99</v>
      </c>
      <c r="S1669" s="18">
        <v>2.3199999999999998</v>
      </c>
      <c r="T1669" s="18">
        <v>2.25</v>
      </c>
      <c r="U1669" s="18">
        <v>2.1749999999999998</v>
      </c>
      <c r="V1669" s="18">
        <v>2.2000000000000002</v>
      </c>
      <c r="W1669" s="18">
        <v>2.1749999999999998</v>
      </c>
      <c r="X1669" s="14" t="s">
        <v>66</v>
      </c>
      <c r="CM1669" s="2"/>
    </row>
    <row r="1670" spans="1:91" x14ac:dyDescent="0.2">
      <c r="A1670" s="2">
        <v>36364</v>
      </c>
      <c r="B1670" s="5">
        <f t="shared" si="134"/>
        <v>7</v>
      </c>
      <c r="C1670" s="1" t="s">
        <v>45</v>
      </c>
      <c r="D1670" s="14">
        <v>2.8149999999999999</v>
      </c>
      <c r="E1670" s="14">
        <v>1.98</v>
      </c>
      <c r="F1670" s="21">
        <v>1.98</v>
      </c>
      <c r="G1670" s="24">
        <v>2.0699999999999998</v>
      </c>
      <c r="H1670" s="14">
        <v>2.25</v>
      </c>
      <c r="I1670" s="14">
        <v>2.3149999999999999</v>
      </c>
      <c r="J1670" s="14">
        <v>2.0750000000000002</v>
      </c>
      <c r="K1670" s="14">
        <v>2</v>
      </c>
      <c r="L1670" s="14">
        <v>2.04</v>
      </c>
      <c r="M1670" s="14">
        <v>2.4300000000000002</v>
      </c>
      <c r="N1670" s="21">
        <v>1.9350000000000001</v>
      </c>
      <c r="O1670" s="14">
        <v>2.39</v>
      </c>
      <c r="P1670" s="14">
        <v>2.2949999999999999</v>
      </c>
      <c r="Q1670" s="14">
        <v>2</v>
      </c>
      <c r="R1670" s="24">
        <v>1.9950000000000001</v>
      </c>
      <c r="S1670" s="18">
        <v>2.4049999999999998</v>
      </c>
      <c r="T1670" s="18">
        <v>2.3149999999999999</v>
      </c>
      <c r="U1670" s="18">
        <v>2.2200000000000002</v>
      </c>
      <c r="V1670" s="18">
        <v>2.2400000000000002</v>
      </c>
      <c r="W1670" s="18">
        <v>2.23</v>
      </c>
      <c r="X1670" s="14" t="s">
        <v>66</v>
      </c>
      <c r="CM1670" s="2"/>
    </row>
    <row r="1671" spans="1:91" x14ac:dyDescent="0.2">
      <c r="A1671" s="2">
        <v>36365</v>
      </c>
      <c r="B1671" s="5">
        <f t="shared" si="134"/>
        <v>7</v>
      </c>
      <c r="C1671" s="1" t="s">
        <v>46</v>
      </c>
      <c r="D1671" s="14">
        <v>2.855</v>
      </c>
      <c r="E1671" s="14">
        <v>1.9550000000000001</v>
      </c>
      <c r="F1671" s="21">
        <v>1.9350000000000001</v>
      </c>
      <c r="G1671" s="24">
        <v>1.93</v>
      </c>
      <c r="H1671" s="14">
        <v>2.2599999999999998</v>
      </c>
      <c r="I1671" s="14">
        <v>2.4300000000000002</v>
      </c>
      <c r="J1671" s="14">
        <v>2.12</v>
      </c>
      <c r="K1671" s="14">
        <v>1.9450000000000001</v>
      </c>
      <c r="L1671" s="14">
        <v>2.0099999999999998</v>
      </c>
      <c r="M1671" s="14">
        <v>2.395</v>
      </c>
      <c r="N1671" s="21">
        <v>1.9350000000000001</v>
      </c>
      <c r="O1671" s="14">
        <v>2.2000000000000002</v>
      </c>
      <c r="P1671" s="14">
        <v>2.3250000000000002</v>
      </c>
      <c r="Q1671" s="14">
        <v>2.0150000000000001</v>
      </c>
      <c r="R1671" s="24">
        <v>1.9550000000000001</v>
      </c>
      <c r="S1671" s="18">
        <v>2.5299999999999998</v>
      </c>
      <c r="T1671" s="18">
        <v>2.4049999999999998</v>
      </c>
      <c r="U1671" s="18">
        <v>2.31</v>
      </c>
      <c r="V1671" s="18">
        <v>2.3450000000000002</v>
      </c>
      <c r="W1671" s="18">
        <v>2.31</v>
      </c>
      <c r="X1671" s="14" t="s">
        <v>66</v>
      </c>
      <c r="CM1671" s="2"/>
    </row>
    <row r="1672" spans="1:91" x14ac:dyDescent="0.2">
      <c r="A1672" s="2">
        <v>36366</v>
      </c>
      <c r="B1672" s="5">
        <f t="shared" si="134"/>
        <v>7</v>
      </c>
      <c r="C1672" s="1" t="s">
        <v>47</v>
      </c>
      <c r="D1672" s="14">
        <v>2.855</v>
      </c>
      <c r="E1672" s="14">
        <v>1.9550000000000001</v>
      </c>
      <c r="F1672" s="21">
        <v>1.9350000000000001</v>
      </c>
      <c r="G1672" s="24">
        <v>1.93</v>
      </c>
      <c r="H1672" s="14">
        <v>2.2599999999999998</v>
      </c>
      <c r="I1672" s="14">
        <v>2.4300000000000002</v>
      </c>
      <c r="J1672" s="14">
        <v>2.12</v>
      </c>
      <c r="K1672" s="14">
        <v>1.9450000000000001</v>
      </c>
      <c r="L1672" s="14">
        <v>2.0099999999999998</v>
      </c>
      <c r="M1672" s="14">
        <v>2.395</v>
      </c>
      <c r="N1672" s="21">
        <v>1.9350000000000001</v>
      </c>
      <c r="O1672" s="14">
        <v>2.2000000000000002</v>
      </c>
      <c r="P1672" s="14">
        <v>2.3250000000000002</v>
      </c>
      <c r="Q1672" s="14">
        <v>2.0150000000000001</v>
      </c>
      <c r="R1672" s="24">
        <v>1.9550000000000001</v>
      </c>
      <c r="S1672" s="18">
        <v>2.5299999999999998</v>
      </c>
      <c r="T1672" s="18">
        <v>2.4049999999999998</v>
      </c>
      <c r="U1672" s="18">
        <v>2.31</v>
      </c>
      <c r="V1672" s="18">
        <v>2.3450000000000002</v>
      </c>
      <c r="W1672" s="18">
        <v>2.31</v>
      </c>
      <c r="X1672" s="14" t="s">
        <v>66</v>
      </c>
      <c r="CM1672" s="2"/>
    </row>
    <row r="1673" spans="1:91" x14ac:dyDescent="0.2">
      <c r="A1673" s="2">
        <v>36367</v>
      </c>
      <c r="B1673" s="5">
        <f t="shared" si="134"/>
        <v>7</v>
      </c>
      <c r="C1673" s="1" t="s">
        <v>48</v>
      </c>
      <c r="D1673" s="14">
        <v>2.855</v>
      </c>
      <c r="E1673" s="14">
        <v>1.9550000000000001</v>
      </c>
      <c r="F1673" s="21">
        <v>1.9350000000000001</v>
      </c>
      <c r="G1673" s="24">
        <v>1.93</v>
      </c>
      <c r="H1673" s="14">
        <v>2.2599999999999998</v>
      </c>
      <c r="I1673" s="14">
        <v>2.4300000000000002</v>
      </c>
      <c r="J1673" s="14">
        <v>2.12</v>
      </c>
      <c r="K1673" s="14">
        <v>1.9450000000000001</v>
      </c>
      <c r="L1673" s="14">
        <v>2.0099999999999998</v>
      </c>
      <c r="M1673" s="14">
        <v>2.395</v>
      </c>
      <c r="N1673" s="21">
        <v>1.9350000000000001</v>
      </c>
      <c r="O1673" s="14">
        <v>2.2000000000000002</v>
      </c>
      <c r="P1673" s="14">
        <v>2.3250000000000002</v>
      </c>
      <c r="Q1673" s="14">
        <v>2.0150000000000001</v>
      </c>
      <c r="R1673" s="24">
        <v>1.9550000000000001</v>
      </c>
      <c r="S1673" s="18">
        <v>2.5299999999999998</v>
      </c>
      <c r="T1673" s="18">
        <v>2.4049999999999998</v>
      </c>
      <c r="U1673" s="18">
        <v>2.31</v>
      </c>
      <c r="V1673" s="18">
        <v>2.3450000000000002</v>
      </c>
      <c r="W1673" s="18">
        <v>2.31</v>
      </c>
      <c r="X1673" s="14" t="s">
        <v>66</v>
      </c>
      <c r="CM1673" s="2"/>
    </row>
    <row r="1674" spans="1:91" x14ac:dyDescent="0.2">
      <c r="A1674" s="2">
        <v>36368</v>
      </c>
      <c r="B1674" s="5">
        <f t="shared" si="134"/>
        <v>7</v>
      </c>
      <c r="C1674" s="1" t="s">
        <v>49</v>
      </c>
      <c r="D1674" s="14">
        <v>2.9449999999999998</v>
      </c>
      <c r="E1674" s="14">
        <v>2.1</v>
      </c>
      <c r="F1674" s="21">
        <v>2.16</v>
      </c>
      <c r="G1674" s="24">
        <v>2.2549999999999999</v>
      </c>
      <c r="H1674" s="14">
        <v>2.4249999999999998</v>
      </c>
      <c r="I1674" s="14">
        <v>2.54</v>
      </c>
      <c r="J1674" s="14">
        <v>2.2650000000000001</v>
      </c>
      <c r="K1674" s="14">
        <v>2.145</v>
      </c>
      <c r="L1674" s="14">
        <v>2.15</v>
      </c>
      <c r="M1674" s="14">
        <v>2.605</v>
      </c>
      <c r="N1674" s="21">
        <v>2.0550000000000002</v>
      </c>
      <c r="O1674" s="14">
        <v>2.4950000000000001</v>
      </c>
      <c r="P1674" s="14">
        <v>2.4750000000000001</v>
      </c>
      <c r="Q1674" s="14">
        <v>2.1150000000000002</v>
      </c>
      <c r="R1674" s="24">
        <v>2.145</v>
      </c>
      <c r="S1674" s="18">
        <v>2.6</v>
      </c>
      <c r="T1674" s="18">
        <v>2.5249999999999999</v>
      </c>
      <c r="U1674" s="18">
        <v>2.4300000000000002</v>
      </c>
      <c r="V1674" s="18">
        <v>2.4550000000000001</v>
      </c>
      <c r="W1674" s="18">
        <v>2.4249999999999998</v>
      </c>
      <c r="X1674" s="14" t="s">
        <v>66</v>
      </c>
      <c r="CM1674" s="2"/>
    </row>
    <row r="1675" spans="1:91" x14ac:dyDescent="0.2">
      <c r="A1675" s="2">
        <v>36369</v>
      </c>
      <c r="B1675" s="5">
        <f t="shared" si="134"/>
        <v>7</v>
      </c>
      <c r="C1675" s="1" t="s">
        <v>50</v>
      </c>
      <c r="D1675" s="14">
        <v>2.9750000000000001</v>
      </c>
      <c r="E1675" s="14">
        <v>2.0950000000000002</v>
      </c>
      <c r="F1675" s="21">
        <v>2.12</v>
      </c>
      <c r="G1675" s="24">
        <v>2.25</v>
      </c>
      <c r="H1675" s="14">
        <v>2.41</v>
      </c>
      <c r="I1675" s="14">
        <v>2.5449999999999999</v>
      </c>
      <c r="J1675" s="14">
        <v>2.2250000000000001</v>
      </c>
      <c r="K1675" s="14">
        <v>2.125</v>
      </c>
      <c r="L1675" s="14">
        <v>2.14</v>
      </c>
      <c r="M1675" s="14">
        <v>2.56</v>
      </c>
      <c r="N1675" s="21">
        <v>2.0550000000000002</v>
      </c>
      <c r="O1675" s="14">
        <v>2.5150000000000001</v>
      </c>
      <c r="P1675" s="14">
        <v>2.4750000000000001</v>
      </c>
      <c r="Q1675" s="14">
        <v>2.1150000000000002</v>
      </c>
      <c r="R1675" s="24">
        <v>2.1150000000000002</v>
      </c>
      <c r="S1675" s="18">
        <v>2.5950000000000002</v>
      </c>
      <c r="T1675" s="18">
        <v>2.5249999999999999</v>
      </c>
      <c r="U1675" s="18">
        <v>2.4500000000000002</v>
      </c>
      <c r="V1675" s="18">
        <v>2.4950000000000001</v>
      </c>
      <c r="W1675" s="18">
        <v>2.4500000000000002</v>
      </c>
      <c r="X1675" s="14" t="s">
        <v>66</v>
      </c>
      <c r="CM1675" s="2"/>
    </row>
    <row r="1676" spans="1:91" x14ac:dyDescent="0.2">
      <c r="A1676" s="2">
        <v>36370</v>
      </c>
      <c r="B1676" s="5">
        <f t="shared" si="134"/>
        <v>7</v>
      </c>
      <c r="C1676" s="1" t="s">
        <v>51</v>
      </c>
      <c r="D1676" s="14">
        <v>3</v>
      </c>
      <c r="E1676" s="14">
        <v>2.1</v>
      </c>
      <c r="F1676" s="21">
        <v>2.12</v>
      </c>
      <c r="G1676" s="24">
        <v>2.2599999999999998</v>
      </c>
      <c r="H1676" s="14">
        <v>2.4649999999999999</v>
      </c>
      <c r="I1676" s="14">
        <v>2.5750000000000002</v>
      </c>
      <c r="J1676" s="14">
        <v>2.2450000000000001</v>
      </c>
      <c r="K1676" s="14">
        <v>2.14</v>
      </c>
      <c r="L1676" s="14">
        <v>2.1549999999999998</v>
      </c>
      <c r="M1676" s="14">
        <v>2.585</v>
      </c>
      <c r="N1676" s="21">
        <v>2.1</v>
      </c>
      <c r="O1676" s="14">
        <v>2.5550000000000002</v>
      </c>
      <c r="P1676" s="14">
        <v>2.5249999999999999</v>
      </c>
      <c r="Q1676" s="14">
        <v>2.1150000000000002</v>
      </c>
      <c r="R1676" s="24">
        <v>2.14</v>
      </c>
      <c r="S1676" s="18">
        <v>2.67</v>
      </c>
      <c r="T1676" s="18">
        <v>2.5550000000000002</v>
      </c>
      <c r="U1676" s="18">
        <v>2.5099999999999998</v>
      </c>
      <c r="V1676" s="18">
        <v>2.5649999999999999</v>
      </c>
      <c r="W1676" s="18">
        <v>2.5150000000000001</v>
      </c>
      <c r="X1676" s="14" t="s">
        <v>66</v>
      </c>
      <c r="CM1676" s="2"/>
    </row>
    <row r="1677" spans="1:91" x14ac:dyDescent="0.2">
      <c r="A1677" s="2">
        <v>36371</v>
      </c>
      <c r="B1677" s="5">
        <f t="shared" si="134"/>
        <v>7</v>
      </c>
      <c r="C1677" s="1" t="s">
        <v>45</v>
      </c>
      <c r="D1677" s="14">
        <v>3.125</v>
      </c>
      <c r="E1677" s="14">
        <v>2.16</v>
      </c>
      <c r="F1677" s="21">
        <v>2.15</v>
      </c>
      <c r="G1677" s="24">
        <v>2.2650000000000001</v>
      </c>
      <c r="H1677" s="14">
        <v>2.5299999999999998</v>
      </c>
      <c r="I1677" s="14">
        <v>2.665</v>
      </c>
      <c r="J1677" s="14">
        <v>2.31</v>
      </c>
      <c r="K1677" s="14">
        <v>2.17</v>
      </c>
      <c r="L1677" s="14">
        <v>2.2400000000000002</v>
      </c>
      <c r="M1677" s="14">
        <v>2.6749999999999998</v>
      </c>
      <c r="N1677" s="21">
        <v>2.09</v>
      </c>
      <c r="O1677" s="14">
        <v>2.605</v>
      </c>
      <c r="P1677" s="14">
        <v>2.605</v>
      </c>
      <c r="Q1677" s="14">
        <v>2.2149999999999999</v>
      </c>
      <c r="R1677" s="24">
        <v>2.17</v>
      </c>
      <c r="S1677" s="18">
        <v>2.75</v>
      </c>
      <c r="T1677" s="18">
        <v>2.6549999999999998</v>
      </c>
      <c r="U1677" s="18">
        <v>2.5750000000000002</v>
      </c>
      <c r="V1677" s="18">
        <v>2.64</v>
      </c>
      <c r="W1677" s="18">
        <v>2.58</v>
      </c>
      <c r="X1677" s="14" t="s">
        <v>66</v>
      </c>
      <c r="CM1677" s="2"/>
    </row>
    <row r="1678" spans="1:91" x14ac:dyDescent="0.2">
      <c r="A1678" s="2">
        <v>36372</v>
      </c>
      <c r="B1678" s="5">
        <f t="shared" si="134"/>
        <v>7</v>
      </c>
      <c r="C1678" s="1" t="s">
        <v>46</v>
      </c>
      <c r="D1678" s="14">
        <v>3.0750000000000002</v>
      </c>
      <c r="E1678" s="14">
        <v>2.105</v>
      </c>
      <c r="F1678" s="21">
        <v>2.0750000000000002</v>
      </c>
      <c r="G1678" s="24">
        <v>2.1150000000000002</v>
      </c>
      <c r="H1678" s="14">
        <v>2.41</v>
      </c>
      <c r="I1678" s="14">
        <v>2.5499999999999998</v>
      </c>
      <c r="J1678" s="14">
        <v>2.2650000000000001</v>
      </c>
      <c r="K1678" s="14">
        <v>2.1150000000000002</v>
      </c>
      <c r="L1678" s="14">
        <v>2.1749999999999998</v>
      </c>
      <c r="M1678" s="14">
        <v>2.605</v>
      </c>
      <c r="N1678" s="21">
        <v>2.08</v>
      </c>
      <c r="O1678" s="14">
        <v>2.4900000000000002</v>
      </c>
      <c r="P1678" s="14">
        <v>2.4700000000000002</v>
      </c>
      <c r="Q1678" s="14">
        <v>2.2149999999999999</v>
      </c>
      <c r="R1678" s="24">
        <v>2.125</v>
      </c>
      <c r="S1678" s="18">
        <v>2.585</v>
      </c>
      <c r="T1678" s="18">
        <v>2.5350000000000001</v>
      </c>
      <c r="U1678" s="18">
        <v>2.4350000000000001</v>
      </c>
      <c r="V1678" s="18">
        <v>2.48</v>
      </c>
      <c r="W1678" s="18">
        <v>2.44</v>
      </c>
      <c r="X1678" s="14" t="s">
        <v>66</v>
      </c>
      <c r="CM1678" s="2"/>
    </row>
    <row r="1679" spans="1:91" x14ac:dyDescent="0.2">
      <c r="A1679" s="2">
        <v>36373</v>
      </c>
      <c r="B1679" s="5">
        <f t="shared" si="134"/>
        <v>8</v>
      </c>
      <c r="C1679" s="1" t="s">
        <v>47</v>
      </c>
      <c r="D1679" s="14">
        <v>3.07</v>
      </c>
      <c r="E1679" s="14">
        <v>2.085</v>
      </c>
      <c r="F1679" s="18">
        <v>2.09</v>
      </c>
      <c r="G1679" s="24">
        <v>2.12</v>
      </c>
      <c r="H1679" s="14">
        <v>2.41</v>
      </c>
      <c r="I1679" s="14">
        <v>2.57</v>
      </c>
      <c r="J1679" s="14">
        <v>2.29</v>
      </c>
      <c r="K1679" s="14">
        <v>2.12</v>
      </c>
      <c r="L1679" s="14">
        <v>2.165</v>
      </c>
      <c r="M1679" s="14">
        <v>2.6349999999999998</v>
      </c>
      <c r="N1679" s="21">
        <v>2.125</v>
      </c>
      <c r="O1679" s="14">
        <v>2.5049999999999999</v>
      </c>
      <c r="P1679" s="14">
        <v>2.4900000000000002</v>
      </c>
      <c r="Q1679" s="14">
        <v>2.2250000000000001</v>
      </c>
      <c r="R1679" s="24">
        <v>2.145</v>
      </c>
      <c r="S1679" s="18">
        <v>2.6</v>
      </c>
      <c r="T1679" s="18">
        <v>2.58</v>
      </c>
      <c r="U1679" s="18">
        <v>2.4300000000000002</v>
      </c>
      <c r="V1679" s="18">
        <v>2.4700000000000002</v>
      </c>
      <c r="W1679" s="18">
        <v>2.44</v>
      </c>
      <c r="X1679" s="14" t="s">
        <v>66</v>
      </c>
      <c r="CM1679" s="2"/>
    </row>
    <row r="1680" spans="1:91" x14ac:dyDescent="0.2">
      <c r="A1680" s="2">
        <v>36374</v>
      </c>
      <c r="B1680" s="5">
        <f t="shared" si="134"/>
        <v>8</v>
      </c>
      <c r="C1680" s="1" t="s">
        <v>48</v>
      </c>
      <c r="D1680" s="14">
        <v>3.07</v>
      </c>
      <c r="E1680" s="14">
        <v>2.085</v>
      </c>
      <c r="F1680" s="18">
        <v>2.09</v>
      </c>
      <c r="G1680" s="24">
        <v>2.12</v>
      </c>
      <c r="H1680" s="14">
        <v>2.41</v>
      </c>
      <c r="I1680" s="14">
        <v>2.57</v>
      </c>
      <c r="J1680" s="14">
        <v>2.29</v>
      </c>
      <c r="K1680" s="14">
        <v>2.12</v>
      </c>
      <c r="L1680" s="14">
        <v>2.165</v>
      </c>
      <c r="M1680" s="14">
        <v>2.6349999999999998</v>
      </c>
      <c r="N1680" s="21">
        <v>2.125</v>
      </c>
      <c r="O1680" s="14">
        <v>2.5049999999999999</v>
      </c>
      <c r="P1680" s="14">
        <v>2.4900000000000002</v>
      </c>
      <c r="Q1680" s="14">
        <v>2.2250000000000001</v>
      </c>
      <c r="R1680" s="24">
        <v>2.145</v>
      </c>
      <c r="S1680" s="18">
        <v>2.6</v>
      </c>
      <c r="T1680" s="18">
        <v>2.58</v>
      </c>
      <c r="U1680" s="18">
        <v>2.4300000000000002</v>
      </c>
      <c r="V1680" s="18">
        <v>2.4700000000000002</v>
      </c>
      <c r="W1680" s="18">
        <v>2.44</v>
      </c>
      <c r="X1680" s="14" t="s">
        <v>66</v>
      </c>
      <c r="CM1680" s="2"/>
    </row>
    <row r="1681" spans="1:91" x14ac:dyDescent="0.2">
      <c r="A1681" s="2">
        <v>36375</v>
      </c>
      <c r="B1681" s="5">
        <f t="shared" si="134"/>
        <v>8</v>
      </c>
      <c r="C1681" s="1" t="s">
        <v>49</v>
      </c>
      <c r="D1681" s="14">
        <v>3.0449999999999999</v>
      </c>
      <c r="E1681" s="14">
        <v>2.0950000000000002</v>
      </c>
      <c r="F1681" s="18">
        <v>2.125</v>
      </c>
      <c r="G1681" s="24">
        <v>2.2000000000000002</v>
      </c>
      <c r="H1681" s="14">
        <v>2.4049999999999998</v>
      </c>
      <c r="I1681" s="14">
        <v>2.5150000000000001</v>
      </c>
      <c r="J1681" s="14">
        <v>2.2850000000000001</v>
      </c>
      <c r="K1681" s="14">
        <v>2.14</v>
      </c>
      <c r="L1681" s="14">
        <v>2.19</v>
      </c>
      <c r="M1681" s="14">
        <v>2.65</v>
      </c>
      <c r="N1681" s="21">
        <v>2.06</v>
      </c>
      <c r="O1681" s="14">
        <v>2.5499999999999998</v>
      </c>
      <c r="P1681" s="14">
        <v>2.4700000000000002</v>
      </c>
      <c r="Q1681" s="14">
        <v>2.1</v>
      </c>
      <c r="R1681" s="24">
        <v>2.1549999999999998</v>
      </c>
      <c r="S1681" s="18">
        <v>2.5649999999999999</v>
      </c>
      <c r="T1681" s="18">
        <v>2.52</v>
      </c>
      <c r="U1681" s="18">
        <v>2.4</v>
      </c>
      <c r="V1681" s="18">
        <v>2.4350000000000001</v>
      </c>
      <c r="W1681" s="18">
        <v>2.4049999999999998</v>
      </c>
      <c r="X1681" s="14" t="s">
        <v>66</v>
      </c>
      <c r="CM1681" s="2"/>
    </row>
    <row r="1682" spans="1:91" x14ac:dyDescent="0.2">
      <c r="A1682" s="2">
        <v>36376</v>
      </c>
      <c r="B1682" s="5">
        <f t="shared" si="134"/>
        <v>8</v>
      </c>
      <c r="C1682" s="1" t="s">
        <v>50</v>
      </c>
      <c r="D1682" s="14">
        <v>3.08</v>
      </c>
      <c r="E1682" s="14">
        <v>2.125</v>
      </c>
      <c r="F1682" s="18">
        <v>2.1850000000000001</v>
      </c>
      <c r="G1682" s="24">
        <v>2.2999999999999998</v>
      </c>
      <c r="H1682" s="14">
        <v>2.4750000000000001</v>
      </c>
      <c r="I1682" s="14">
        <v>2.6</v>
      </c>
      <c r="J1682" s="14">
        <v>2.3050000000000002</v>
      </c>
      <c r="K1682" s="14">
        <v>2.2000000000000002</v>
      </c>
      <c r="L1682" s="14">
        <v>2.2400000000000002</v>
      </c>
      <c r="M1682" s="14">
        <v>2.64</v>
      </c>
      <c r="N1682" s="21">
        <v>2.1</v>
      </c>
      <c r="O1682" s="14">
        <v>2.6150000000000002</v>
      </c>
      <c r="P1682" s="14">
        <v>2.5449999999999999</v>
      </c>
      <c r="Q1682" s="14">
        <v>2.1949999999999998</v>
      </c>
      <c r="R1682" s="24">
        <v>2.2149999999999999</v>
      </c>
      <c r="S1682" s="18">
        <v>2.64</v>
      </c>
      <c r="T1682" s="18">
        <v>2.5950000000000002</v>
      </c>
      <c r="U1682" s="18">
        <v>2.4500000000000002</v>
      </c>
      <c r="V1682" s="18">
        <v>2.4950000000000001</v>
      </c>
      <c r="W1682" s="18">
        <v>2.4700000000000002</v>
      </c>
      <c r="X1682" s="14" t="s">
        <v>66</v>
      </c>
      <c r="CM1682" s="2"/>
    </row>
    <row r="1683" spans="1:91" x14ac:dyDescent="0.2">
      <c r="A1683" s="2">
        <v>36377</v>
      </c>
      <c r="B1683" s="5">
        <f t="shared" si="134"/>
        <v>8</v>
      </c>
      <c r="C1683" s="1" t="s">
        <v>51</v>
      </c>
      <c r="D1683" s="14">
        <v>3.1349999999999998</v>
      </c>
      <c r="E1683" s="14">
        <v>2.145</v>
      </c>
      <c r="F1683" s="18">
        <v>2.2000000000000002</v>
      </c>
      <c r="G1683" s="24">
        <v>2.33</v>
      </c>
      <c r="H1683" s="14">
        <v>2.5249999999999999</v>
      </c>
      <c r="I1683" s="14">
        <v>2.6349999999999998</v>
      </c>
      <c r="J1683" s="14">
        <v>2.35</v>
      </c>
      <c r="K1683" s="14">
        <v>2.2349999999999999</v>
      </c>
      <c r="L1683" s="14">
        <v>2.2749999999999999</v>
      </c>
      <c r="M1683" s="14">
        <v>2.6949999999999998</v>
      </c>
      <c r="N1683" s="21">
        <v>2.165</v>
      </c>
      <c r="O1683" s="14">
        <v>2.65</v>
      </c>
      <c r="P1683" s="14">
        <v>2.585</v>
      </c>
      <c r="Q1683" s="14">
        <v>2.25</v>
      </c>
      <c r="R1683" s="24">
        <v>2.2400000000000002</v>
      </c>
      <c r="S1683" s="18">
        <v>2.67</v>
      </c>
      <c r="T1683" s="18">
        <v>2.6349999999999998</v>
      </c>
      <c r="U1683" s="18">
        <v>2.5049999999999999</v>
      </c>
      <c r="V1683" s="18">
        <v>2.5299999999999998</v>
      </c>
      <c r="W1683" s="18">
        <v>2.5049999999999999</v>
      </c>
      <c r="X1683" s="14" t="s">
        <v>66</v>
      </c>
      <c r="CM1683" s="2"/>
    </row>
    <row r="1684" spans="1:91" x14ac:dyDescent="0.2">
      <c r="A1684" s="2">
        <v>36378</v>
      </c>
      <c r="B1684" s="5">
        <f t="shared" si="134"/>
        <v>8</v>
      </c>
      <c r="C1684" s="1" t="s">
        <v>45</v>
      </c>
      <c r="D1684" s="14">
        <v>3.1749999999999998</v>
      </c>
      <c r="E1684" s="14">
        <v>2.14</v>
      </c>
      <c r="F1684" s="18">
        <v>2.1949999999999998</v>
      </c>
      <c r="G1684" s="24">
        <v>2.34</v>
      </c>
      <c r="H1684" s="14">
        <v>2.5350000000000001</v>
      </c>
      <c r="I1684" s="14">
        <v>2.6549999999999998</v>
      </c>
      <c r="J1684" s="14">
        <v>2.355</v>
      </c>
      <c r="K1684" s="14">
        <v>2.23</v>
      </c>
      <c r="L1684" s="14">
        <v>2.27</v>
      </c>
      <c r="M1684" s="14">
        <v>2.69</v>
      </c>
      <c r="N1684" s="21">
        <v>2.165</v>
      </c>
      <c r="O1684" s="14">
        <v>2.65</v>
      </c>
      <c r="P1684" s="14">
        <v>2.605</v>
      </c>
      <c r="Q1684" s="14">
        <v>2.2549999999999999</v>
      </c>
      <c r="R1684" s="24">
        <v>2.2349999999999999</v>
      </c>
      <c r="S1684" s="18">
        <v>2.7</v>
      </c>
      <c r="T1684" s="18">
        <v>2.6549999999999998</v>
      </c>
      <c r="U1684" s="18">
        <v>2.5249999999999999</v>
      </c>
      <c r="V1684" s="18">
        <v>2.5449999999999999</v>
      </c>
      <c r="W1684" s="18">
        <v>2.5249999999999999</v>
      </c>
      <c r="X1684" s="14" t="s">
        <v>66</v>
      </c>
      <c r="CM1684" s="2"/>
    </row>
    <row r="1685" spans="1:91" x14ac:dyDescent="0.2">
      <c r="A1685" s="2">
        <v>36379</v>
      </c>
      <c r="B1685" s="5">
        <f t="shared" si="134"/>
        <v>8</v>
      </c>
      <c r="C1685" s="1" t="s">
        <v>46</v>
      </c>
      <c r="D1685" s="14">
        <v>3.2250000000000001</v>
      </c>
      <c r="E1685" s="14">
        <v>2.1749999999999998</v>
      </c>
      <c r="F1685" s="18">
        <v>2.2050000000000001</v>
      </c>
      <c r="G1685" s="24">
        <v>2.2450000000000001</v>
      </c>
      <c r="H1685" s="14">
        <v>2.5550000000000002</v>
      </c>
      <c r="I1685" s="14">
        <v>2.6850000000000001</v>
      </c>
      <c r="J1685" s="14">
        <v>2.38</v>
      </c>
      <c r="K1685" s="14">
        <v>2.2250000000000001</v>
      </c>
      <c r="L1685" s="14">
        <v>2.3050000000000002</v>
      </c>
      <c r="M1685" s="14">
        <v>2.5750000000000002</v>
      </c>
      <c r="N1685" s="21">
        <v>2.17</v>
      </c>
      <c r="O1685" s="14">
        <v>2.605</v>
      </c>
      <c r="P1685" s="14">
        <v>2.6150000000000002</v>
      </c>
      <c r="Q1685" s="14">
        <v>2.25</v>
      </c>
      <c r="R1685" s="24">
        <v>2.2200000000000002</v>
      </c>
      <c r="S1685" s="18">
        <v>2.72</v>
      </c>
      <c r="T1685" s="18">
        <v>2.6850000000000001</v>
      </c>
      <c r="U1685" s="18">
        <v>2.5249999999999999</v>
      </c>
      <c r="V1685" s="18">
        <v>2.56</v>
      </c>
      <c r="W1685" s="18">
        <v>2.5449999999999999</v>
      </c>
      <c r="X1685" s="14" t="s">
        <v>66</v>
      </c>
      <c r="CM1685" s="2"/>
    </row>
    <row r="1686" spans="1:91" x14ac:dyDescent="0.2">
      <c r="A1686" s="2">
        <v>36380</v>
      </c>
      <c r="B1686" s="5">
        <f t="shared" si="134"/>
        <v>8</v>
      </c>
      <c r="C1686" s="1" t="s">
        <v>47</v>
      </c>
      <c r="D1686" s="14">
        <v>3.2250000000000001</v>
      </c>
      <c r="E1686" s="14">
        <v>2.1749999999999998</v>
      </c>
      <c r="F1686" s="18">
        <v>2.2050000000000001</v>
      </c>
      <c r="G1686" s="24">
        <v>2.2450000000000001</v>
      </c>
      <c r="H1686" s="14">
        <v>2.5550000000000002</v>
      </c>
      <c r="I1686" s="14">
        <v>2.6850000000000001</v>
      </c>
      <c r="J1686" s="14">
        <v>2.38</v>
      </c>
      <c r="K1686" s="14">
        <v>2.2250000000000001</v>
      </c>
      <c r="L1686" s="14">
        <v>2.3050000000000002</v>
      </c>
      <c r="M1686" s="14">
        <v>2.5750000000000002</v>
      </c>
      <c r="N1686" s="21">
        <v>2.17</v>
      </c>
      <c r="O1686" s="14">
        <v>2.605</v>
      </c>
      <c r="P1686" s="14">
        <v>2.6150000000000002</v>
      </c>
      <c r="Q1686" s="14">
        <v>2.25</v>
      </c>
      <c r="R1686" s="24">
        <v>2.2200000000000002</v>
      </c>
      <c r="S1686" s="18">
        <v>2.72</v>
      </c>
      <c r="T1686" s="18">
        <v>2.6850000000000001</v>
      </c>
      <c r="U1686" s="18">
        <v>2.5249999999999999</v>
      </c>
      <c r="V1686" s="18">
        <v>2.56</v>
      </c>
      <c r="W1686" s="18">
        <v>2.5449999999999999</v>
      </c>
      <c r="X1686" s="14" t="s">
        <v>66</v>
      </c>
      <c r="CM1686" s="2"/>
    </row>
    <row r="1687" spans="1:91" x14ac:dyDescent="0.2">
      <c r="A1687" s="2">
        <v>36381</v>
      </c>
      <c r="B1687" s="5">
        <f t="shared" si="134"/>
        <v>8</v>
      </c>
      <c r="C1687" s="1" t="s">
        <v>48</v>
      </c>
      <c r="D1687" s="14">
        <v>3.2250000000000001</v>
      </c>
      <c r="E1687" s="14">
        <v>2.1749999999999998</v>
      </c>
      <c r="F1687" s="18">
        <v>2.2050000000000001</v>
      </c>
      <c r="G1687" s="24">
        <v>2.2450000000000001</v>
      </c>
      <c r="H1687" s="14">
        <v>2.5550000000000002</v>
      </c>
      <c r="I1687" s="14">
        <v>2.6850000000000001</v>
      </c>
      <c r="J1687" s="14">
        <v>2.38</v>
      </c>
      <c r="K1687" s="14">
        <v>2.2250000000000001</v>
      </c>
      <c r="L1687" s="14">
        <v>2.3050000000000002</v>
      </c>
      <c r="M1687" s="14">
        <v>2.5750000000000002</v>
      </c>
      <c r="N1687" s="21">
        <v>2.17</v>
      </c>
      <c r="O1687" s="14">
        <v>2.605</v>
      </c>
      <c r="P1687" s="14">
        <v>2.6150000000000002</v>
      </c>
      <c r="Q1687" s="14">
        <v>2.25</v>
      </c>
      <c r="R1687" s="24">
        <v>2.2200000000000002</v>
      </c>
      <c r="S1687" s="18">
        <v>2.72</v>
      </c>
      <c r="T1687" s="18">
        <v>2.6850000000000001</v>
      </c>
      <c r="U1687" s="18">
        <v>2.5249999999999999</v>
      </c>
      <c r="V1687" s="18">
        <v>2.56</v>
      </c>
      <c r="W1687" s="18">
        <v>2.5449999999999999</v>
      </c>
      <c r="X1687" s="14" t="s">
        <v>66</v>
      </c>
      <c r="CM1687" s="2"/>
    </row>
    <row r="1688" spans="1:91" x14ac:dyDescent="0.2">
      <c r="A1688" s="2">
        <v>36382</v>
      </c>
      <c r="B1688" s="5">
        <f t="shared" si="134"/>
        <v>8</v>
      </c>
      <c r="C1688" s="1" t="s">
        <v>49</v>
      </c>
      <c r="D1688" s="14">
        <v>3.2349999999999999</v>
      </c>
      <c r="E1688" s="14">
        <v>2.2149999999999999</v>
      </c>
      <c r="F1688" s="18">
        <v>2.2149999999999999</v>
      </c>
      <c r="G1688" s="24">
        <v>2.335</v>
      </c>
      <c r="H1688" s="14">
        <v>2.64</v>
      </c>
      <c r="I1688" s="14">
        <v>2.72</v>
      </c>
      <c r="J1688" s="14">
        <v>2.4</v>
      </c>
      <c r="K1688" s="14">
        <v>2.25</v>
      </c>
      <c r="L1688" s="14">
        <v>2.31</v>
      </c>
      <c r="M1688" s="14">
        <v>2.7250000000000001</v>
      </c>
      <c r="N1688" s="21">
        <v>2.1949999999999998</v>
      </c>
      <c r="O1688" s="14">
        <v>2.665</v>
      </c>
      <c r="P1688" s="14">
        <v>2.69</v>
      </c>
      <c r="Q1688" s="14">
        <v>2.25</v>
      </c>
      <c r="R1688" s="24">
        <v>2.2650000000000001</v>
      </c>
      <c r="S1688" s="18">
        <v>2.7549999999999999</v>
      </c>
      <c r="T1688" s="18">
        <v>2.7250000000000001</v>
      </c>
      <c r="U1688" s="18">
        <v>2.5950000000000002</v>
      </c>
      <c r="V1688" s="18">
        <v>2.6349999999999998</v>
      </c>
      <c r="W1688" s="18">
        <v>2.6</v>
      </c>
      <c r="X1688" s="14" t="s">
        <v>66</v>
      </c>
      <c r="CM1688" s="2"/>
    </row>
    <row r="1689" spans="1:91" x14ac:dyDescent="0.2">
      <c r="A1689" s="2">
        <v>36383</v>
      </c>
      <c r="B1689" s="5">
        <f t="shared" si="134"/>
        <v>8</v>
      </c>
      <c r="C1689" s="1" t="s">
        <v>50</v>
      </c>
      <c r="D1689" s="14">
        <v>3.22</v>
      </c>
      <c r="E1689" s="14">
        <v>2.23</v>
      </c>
      <c r="F1689" s="18">
        <v>2.2250000000000001</v>
      </c>
      <c r="G1689" s="24">
        <v>2.3450000000000002</v>
      </c>
      <c r="H1689" s="14">
        <v>2.68</v>
      </c>
      <c r="I1689" s="14">
        <v>2.77</v>
      </c>
      <c r="J1689" s="14">
        <v>2.4</v>
      </c>
      <c r="K1689" s="14">
        <v>2.2549999999999999</v>
      </c>
      <c r="L1689" s="14">
        <v>2.3149999999999999</v>
      </c>
      <c r="M1689" s="14">
        <v>2.7</v>
      </c>
      <c r="N1689" s="21">
        <v>2.2149999999999999</v>
      </c>
      <c r="O1689" s="14">
        <v>2.69</v>
      </c>
      <c r="P1689" s="14">
        <v>2.7549999999999999</v>
      </c>
      <c r="Q1689" s="14">
        <v>2.2949999999999999</v>
      </c>
      <c r="R1689" s="24">
        <v>2.2549999999999999</v>
      </c>
      <c r="S1689" s="18">
        <v>2.7949999999999999</v>
      </c>
      <c r="T1689" s="18">
        <v>2.7749999999999999</v>
      </c>
      <c r="U1689" s="18">
        <v>2.65</v>
      </c>
      <c r="V1689" s="18">
        <v>2.7</v>
      </c>
      <c r="W1689" s="18">
        <v>2.6549999999999998</v>
      </c>
      <c r="X1689" s="14" t="s">
        <v>66</v>
      </c>
      <c r="CM1689" s="2"/>
    </row>
    <row r="1690" spans="1:91" x14ac:dyDescent="0.2">
      <c r="A1690" s="2">
        <v>36384</v>
      </c>
      <c r="B1690" s="5">
        <f t="shared" si="134"/>
        <v>8</v>
      </c>
      <c r="C1690" s="1" t="s">
        <v>51</v>
      </c>
      <c r="D1690" s="14">
        <v>3.2749999999999999</v>
      </c>
      <c r="E1690" s="14">
        <v>2.25</v>
      </c>
      <c r="F1690" s="18">
        <v>2.1949999999999998</v>
      </c>
      <c r="G1690" s="24">
        <v>2.33</v>
      </c>
      <c r="H1690" s="14">
        <v>2.6850000000000001</v>
      </c>
      <c r="I1690" s="14">
        <v>2.7850000000000001</v>
      </c>
      <c r="J1690" s="14">
        <v>2.4049999999999998</v>
      </c>
      <c r="K1690" s="14">
        <v>2.2349999999999999</v>
      </c>
      <c r="L1690" s="14">
        <v>2.35</v>
      </c>
      <c r="M1690" s="14">
        <v>2.6349999999999998</v>
      </c>
      <c r="N1690" s="21">
        <v>2.19</v>
      </c>
      <c r="O1690" s="14">
        <v>2.69</v>
      </c>
      <c r="P1690" s="14">
        <v>2.76</v>
      </c>
      <c r="Q1690" s="14">
        <v>2.3250000000000002</v>
      </c>
      <c r="R1690" s="24">
        <v>2.2450000000000001</v>
      </c>
      <c r="S1690" s="18">
        <v>2.8149999999999999</v>
      </c>
      <c r="T1690" s="18">
        <v>2.7949999999999999</v>
      </c>
      <c r="U1690" s="18">
        <v>2.66</v>
      </c>
      <c r="V1690" s="18">
        <v>2.71</v>
      </c>
      <c r="W1690" s="18">
        <v>2.6749999999999998</v>
      </c>
      <c r="X1690" s="14" t="s">
        <v>66</v>
      </c>
      <c r="CM1690" s="2"/>
    </row>
    <row r="1691" spans="1:91" x14ac:dyDescent="0.2">
      <c r="A1691" s="2">
        <v>36385</v>
      </c>
      <c r="B1691" s="5">
        <f t="shared" si="134"/>
        <v>8</v>
      </c>
      <c r="C1691" s="1" t="s">
        <v>45</v>
      </c>
      <c r="D1691" s="14">
        <v>3.23</v>
      </c>
      <c r="E1691" s="14">
        <v>2.25</v>
      </c>
      <c r="F1691" s="18">
        <v>2.2149999999999999</v>
      </c>
      <c r="G1691" s="24">
        <v>2.29</v>
      </c>
      <c r="H1691" s="14">
        <v>2.64</v>
      </c>
      <c r="I1691" s="14">
        <v>2.75</v>
      </c>
      <c r="J1691" s="14">
        <v>2.395</v>
      </c>
      <c r="K1691" s="14">
        <v>2.25</v>
      </c>
      <c r="L1691" s="14">
        <v>2.3250000000000002</v>
      </c>
      <c r="M1691" s="14">
        <v>2.6549999999999998</v>
      </c>
      <c r="N1691" s="21">
        <v>2.1850000000000001</v>
      </c>
      <c r="O1691" s="14">
        <v>2.68</v>
      </c>
      <c r="P1691" s="14">
        <v>2.7250000000000001</v>
      </c>
      <c r="Q1691" s="14">
        <v>2.2850000000000001</v>
      </c>
      <c r="R1691" s="24">
        <v>2.2549999999999999</v>
      </c>
      <c r="S1691" s="18">
        <v>2.8</v>
      </c>
      <c r="T1691" s="18">
        <v>2.7650000000000001</v>
      </c>
      <c r="U1691" s="18">
        <v>2.625</v>
      </c>
      <c r="V1691" s="18">
        <v>2.6749999999999998</v>
      </c>
      <c r="W1691" s="18">
        <v>2.645</v>
      </c>
      <c r="X1691" s="14" t="s">
        <v>66</v>
      </c>
      <c r="CM1691" s="2"/>
    </row>
    <row r="1692" spans="1:91" x14ac:dyDescent="0.2">
      <c r="A1692" s="2">
        <v>36386</v>
      </c>
      <c r="B1692" s="5">
        <f t="shared" si="134"/>
        <v>8</v>
      </c>
      <c r="C1692" s="1" t="s">
        <v>46</v>
      </c>
      <c r="D1692" s="14">
        <v>3.17</v>
      </c>
      <c r="E1692" s="14">
        <v>2.2250000000000001</v>
      </c>
      <c r="F1692" s="18">
        <v>2.165</v>
      </c>
      <c r="G1692" s="24">
        <v>2.2250000000000001</v>
      </c>
      <c r="H1692" s="14">
        <v>2.54</v>
      </c>
      <c r="I1692" s="14">
        <v>2.71</v>
      </c>
      <c r="J1692" s="14">
        <v>2.355</v>
      </c>
      <c r="K1692" s="14">
        <v>2.2149999999999999</v>
      </c>
      <c r="L1692" s="14">
        <v>2.2949999999999999</v>
      </c>
      <c r="M1692" s="14">
        <v>2.5299999999999998</v>
      </c>
      <c r="N1692" s="21">
        <v>2.1749999999999998</v>
      </c>
      <c r="O1692" s="14">
        <v>2.58</v>
      </c>
      <c r="P1692" s="14">
        <v>2.6349999999999998</v>
      </c>
      <c r="Q1692" s="14">
        <v>2.2749999999999999</v>
      </c>
      <c r="R1692" s="24">
        <v>2.2349999999999999</v>
      </c>
      <c r="S1692" s="18">
        <v>2.78</v>
      </c>
      <c r="T1692" s="18">
        <v>2.7050000000000001</v>
      </c>
      <c r="U1692" s="18">
        <v>2.57</v>
      </c>
      <c r="V1692" s="18">
        <v>2.6150000000000002</v>
      </c>
      <c r="W1692" s="18">
        <v>2.59</v>
      </c>
      <c r="X1692" s="14" t="s">
        <v>66</v>
      </c>
      <c r="CM1692" s="2"/>
    </row>
    <row r="1693" spans="1:91" x14ac:dyDescent="0.2">
      <c r="A1693" s="2">
        <v>36387</v>
      </c>
      <c r="B1693" s="5">
        <f t="shared" si="134"/>
        <v>8</v>
      </c>
      <c r="C1693" s="1" t="s">
        <v>47</v>
      </c>
      <c r="D1693" s="14">
        <v>3.17</v>
      </c>
      <c r="E1693" s="14">
        <v>2.2250000000000001</v>
      </c>
      <c r="F1693" s="18">
        <v>2.165</v>
      </c>
      <c r="G1693" s="24">
        <v>2.2250000000000001</v>
      </c>
      <c r="H1693" s="14">
        <v>2.54</v>
      </c>
      <c r="I1693" s="14">
        <v>2.71</v>
      </c>
      <c r="J1693" s="14">
        <v>2.355</v>
      </c>
      <c r="K1693" s="14">
        <v>2.2149999999999999</v>
      </c>
      <c r="L1693" s="14">
        <v>2.2949999999999999</v>
      </c>
      <c r="M1693" s="14">
        <v>2.5299999999999998</v>
      </c>
      <c r="N1693" s="21">
        <v>2.1749999999999998</v>
      </c>
      <c r="O1693" s="14">
        <v>2.58</v>
      </c>
      <c r="P1693" s="14">
        <v>2.6349999999999998</v>
      </c>
      <c r="Q1693" s="14">
        <v>2.2749999999999999</v>
      </c>
      <c r="R1693" s="24">
        <v>2.2349999999999999</v>
      </c>
      <c r="S1693" s="18">
        <v>2.78</v>
      </c>
      <c r="T1693" s="18">
        <v>2.7050000000000001</v>
      </c>
      <c r="U1693" s="18">
        <v>2.57</v>
      </c>
      <c r="V1693" s="18">
        <v>2.6150000000000002</v>
      </c>
      <c r="W1693" s="18">
        <v>2.59</v>
      </c>
      <c r="X1693" s="14" t="s">
        <v>66</v>
      </c>
      <c r="CM1693" s="2"/>
    </row>
    <row r="1694" spans="1:91" x14ac:dyDescent="0.2">
      <c r="A1694" s="2">
        <v>36388</v>
      </c>
      <c r="B1694" s="5">
        <f t="shared" si="134"/>
        <v>8</v>
      </c>
      <c r="C1694" s="1" t="s">
        <v>48</v>
      </c>
      <c r="D1694" s="14">
        <v>3.17</v>
      </c>
      <c r="E1694" s="14">
        <v>2.2250000000000001</v>
      </c>
      <c r="F1694" s="18">
        <v>2.165</v>
      </c>
      <c r="G1694" s="24">
        <v>2.2250000000000001</v>
      </c>
      <c r="H1694" s="14">
        <v>2.54</v>
      </c>
      <c r="I1694" s="14">
        <v>2.71</v>
      </c>
      <c r="J1694" s="14">
        <v>2.355</v>
      </c>
      <c r="K1694" s="14">
        <v>2.2149999999999999</v>
      </c>
      <c r="L1694" s="14">
        <v>2.2949999999999999</v>
      </c>
      <c r="M1694" s="14">
        <v>2.5299999999999998</v>
      </c>
      <c r="N1694" s="21">
        <v>2.1749999999999998</v>
      </c>
      <c r="O1694" s="14">
        <v>2.58</v>
      </c>
      <c r="P1694" s="14">
        <v>2.6349999999999998</v>
      </c>
      <c r="Q1694" s="14">
        <v>2.2749999999999999</v>
      </c>
      <c r="R1694" s="24">
        <v>2.2349999999999999</v>
      </c>
      <c r="S1694" s="18">
        <v>2.78</v>
      </c>
      <c r="T1694" s="18">
        <v>2.7050000000000001</v>
      </c>
      <c r="U1694" s="18">
        <v>2.57</v>
      </c>
      <c r="V1694" s="18">
        <v>2.6150000000000002</v>
      </c>
      <c r="W1694" s="18">
        <v>2.59</v>
      </c>
      <c r="X1694" s="14" t="s">
        <v>66</v>
      </c>
      <c r="CM1694" s="2"/>
    </row>
    <row r="1695" spans="1:91" x14ac:dyDescent="0.2">
      <c r="A1695" s="2">
        <v>36389</v>
      </c>
      <c r="B1695" s="5">
        <f t="shared" si="134"/>
        <v>8</v>
      </c>
      <c r="C1695" s="1" t="s">
        <v>49</v>
      </c>
      <c r="D1695" s="14">
        <v>3.165</v>
      </c>
      <c r="E1695" s="14">
        <v>2.2450000000000001</v>
      </c>
      <c r="F1695" s="18">
        <v>2.2599999999999998</v>
      </c>
      <c r="G1695" s="24">
        <v>2.3250000000000002</v>
      </c>
      <c r="H1695" s="14">
        <v>2.605</v>
      </c>
      <c r="I1695" s="14">
        <v>2.73</v>
      </c>
      <c r="J1695" s="14">
        <v>2.3849999999999998</v>
      </c>
      <c r="K1695" s="14">
        <v>2.2749999999999999</v>
      </c>
      <c r="L1695" s="14">
        <v>2.3199999999999998</v>
      </c>
      <c r="M1695" s="14">
        <v>2.66</v>
      </c>
      <c r="N1695" s="21">
        <v>2.2149999999999999</v>
      </c>
      <c r="O1695" s="14">
        <v>2.6749999999999998</v>
      </c>
      <c r="P1695" s="14">
        <v>2.68</v>
      </c>
      <c r="Q1695" s="14">
        <v>2.2749999999999999</v>
      </c>
      <c r="R1695" s="24">
        <v>2.2799999999999998</v>
      </c>
      <c r="S1695" s="18">
        <v>2.7949999999999999</v>
      </c>
      <c r="T1695" s="18">
        <v>2.7250000000000001</v>
      </c>
      <c r="U1695" s="18">
        <v>2.625</v>
      </c>
      <c r="V1695" s="18">
        <v>2.6349999999999998</v>
      </c>
      <c r="W1695" s="18">
        <v>2.625</v>
      </c>
      <c r="X1695" s="14" t="s">
        <v>66</v>
      </c>
      <c r="CM1695" s="2"/>
    </row>
    <row r="1696" spans="1:91" x14ac:dyDescent="0.2">
      <c r="A1696" s="2">
        <v>36390</v>
      </c>
      <c r="B1696" s="5">
        <f t="shared" si="134"/>
        <v>8</v>
      </c>
      <c r="C1696" s="1" t="s">
        <v>50</v>
      </c>
      <c r="D1696" s="14">
        <v>3.1349999999999998</v>
      </c>
      <c r="E1696" s="14">
        <v>2.2599999999999998</v>
      </c>
      <c r="F1696" s="18">
        <v>2.2799999999999998</v>
      </c>
      <c r="G1696" s="24">
        <v>2.355</v>
      </c>
      <c r="H1696" s="14">
        <v>2.5750000000000002</v>
      </c>
      <c r="I1696" s="14">
        <v>2.7</v>
      </c>
      <c r="J1696" s="14">
        <v>2.38</v>
      </c>
      <c r="K1696" s="14">
        <v>2.2850000000000001</v>
      </c>
      <c r="L1696" s="14">
        <v>2.3149999999999999</v>
      </c>
      <c r="M1696" s="14">
        <v>2.6749999999999998</v>
      </c>
      <c r="N1696" s="21">
        <v>2.2250000000000001</v>
      </c>
      <c r="O1696" s="14">
        <v>2.6549999999999998</v>
      </c>
      <c r="P1696" s="14">
        <v>2.645</v>
      </c>
      <c r="Q1696" s="14">
        <v>2.2549999999999999</v>
      </c>
      <c r="R1696" s="24">
        <v>2.2949999999999999</v>
      </c>
      <c r="S1696" s="18">
        <v>2.7450000000000001</v>
      </c>
      <c r="T1696" s="18">
        <v>2.69</v>
      </c>
      <c r="U1696" s="18">
        <v>2.58</v>
      </c>
      <c r="V1696" s="18">
        <v>2.605</v>
      </c>
      <c r="W1696" s="18">
        <v>2.5950000000000002</v>
      </c>
      <c r="X1696" s="14" t="s">
        <v>66</v>
      </c>
      <c r="CM1696" s="2"/>
    </row>
    <row r="1697" spans="1:91" x14ac:dyDescent="0.2">
      <c r="A1697" s="2">
        <v>36391</v>
      </c>
      <c r="B1697" s="5">
        <f t="shared" si="134"/>
        <v>8</v>
      </c>
      <c r="C1697" s="1" t="s">
        <v>51</v>
      </c>
      <c r="D1697" s="14">
        <v>3.16</v>
      </c>
      <c r="E1697" s="14">
        <v>2.2799999999999998</v>
      </c>
      <c r="F1697" s="18">
        <v>2.2949999999999999</v>
      </c>
      <c r="G1697" s="24">
        <v>2.41</v>
      </c>
      <c r="H1697" s="14">
        <v>2.61</v>
      </c>
      <c r="I1697" s="14">
        <v>2.7450000000000001</v>
      </c>
      <c r="J1697" s="14">
        <v>2.4</v>
      </c>
      <c r="K1697" s="14">
        <v>2.31</v>
      </c>
      <c r="L1697" s="14">
        <v>2.33</v>
      </c>
      <c r="M1697" s="14">
        <v>2.6850000000000001</v>
      </c>
      <c r="N1697" s="21">
        <v>2.2599999999999998</v>
      </c>
      <c r="O1697" s="14">
        <v>2.68</v>
      </c>
      <c r="P1697" s="14">
        <v>2.68</v>
      </c>
      <c r="Q1697" s="14">
        <v>2.2999999999999998</v>
      </c>
      <c r="R1697" s="24">
        <v>2.3199999999999998</v>
      </c>
      <c r="S1697" s="18">
        <v>2.8</v>
      </c>
      <c r="T1697" s="18">
        <v>2.73</v>
      </c>
      <c r="U1697" s="18">
        <v>2.625</v>
      </c>
      <c r="V1697" s="18">
        <v>2.65</v>
      </c>
      <c r="W1697" s="18">
        <v>2.63</v>
      </c>
      <c r="X1697" s="14" t="s">
        <v>66</v>
      </c>
      <c r="CM1697" s="2"/>
    </row>
    <row r="1698" spans="1:91" x14ac:dyDescent="0.2">
      <c r="A1698" s="2">
        <v>36392</v>
      </c>
      <c r="B1698" s="5">
        <f t="shared" si="134"/>
        <v>8</v>
      </c>
      <c r="C1698" s="1" t="s">
        <v>45</v>
      </c>
      <c r="D1698" s="14">
        <v>3.2349999999999999</v>
      </c>
      <c r="E1698" s="14">
        <v>2.34</v>
      </c>
      <c r="F1698" s="18">
        <v>2.3650000000000002</v>
      </c>
      <c r="G1698" s="24">
        <v>2.5150000000000001</v>
      </c>
      <c r="H1698" s="14">
        <v>2.7250000000000001</v>
      </c>
      <c r="I1698" s="14">
        <v>2.87</v>
      </c>
      <c r="J1698" s="14">
        <v>2.4550000000000001</v>
      </c>
      <c r="K1698" s="14">
        <v>2.3849999999999998</v>
      </c>
      <c r="L1698" s="14">
        <v>2.4049999999999998</v>
      </c>
      <c r="M1698" s="14">
        <v>2.7450000000000001</v>
      </c>
      <c r="N1698" s="21">
        <v>2.3149999999999999</v>
      </c>
      <c r="O1698" s="14">
        <v>2.7549999999999999</v>
      </c>
      <c r="P1698" s="14">
        <v>2.8</v>
      </c>
      <c r="Q1698" s="14">
        <v>2.3250000000000002</v>
      </c>
      <c r="R1698" s="24">
        <v>2.39</v>
      </c>
      <c r="S1698" s="18">
        <v>2.9249999999999998</v>
      </c>
      <c r="T1698" s="18">
        <v>2.86</v>
      </c>
      <c r="U1698" s="18">
        <v>2.75</v>
      </c>
      <c r="V1698" s="18">
        <v>2.76</v>
      </c>
      <c r="W1698" s="18">
        <v>2.7450000000000001</v>
      </c>
      <c r="X1698" s="14" t="s">
        <v>66</v>
      </c>
      <c r="CM1698" s="2"/>
    </row>
    <row r="1699" spans="1:91" x14ac:dyDescent="0.2">
      <c r="A1699" s="2">
        <v>36393</v>
      </c>
      <c r="B1699" s="5">
        <f t="shared" si="134"/>
        <v>8</v>
      </c>
      <c r="C1699" s="1" t="s">
        <v>46</v>
      </c>
      <c r="D1699" s="14">
        <v>3.3</v>
      </c>
      <c r="E1699" s="14">
        <v>2.35</v>
      </c>
      <c r="F1699" s="18">
        <v>2.39</v>
      </c>
      <c r="G1699" s="24">
        <v>2.52</v>
      </c>
      <c r="H1699" s="14">
        <v>2.7949999999999999</v>
      </c>
      <c r="I1699" s="14">
        <v>2.96</v>
      </c>
      <c r="J1699" s="14">
        <v>2.5</v>
      </c>
      <c r="K1699" s="14">
        <v>2.4249999999999998</v>
      </c>
      <c r="L1699" s="14">
        <v>2.44</v>
      </c>
      <c r="M1699" s="14">
        <v>2.8050000000000002</v>
      </c>
      <c r="N1699" s="21">
        <v>2.3849999999999998</v>
      </c>
      <c r="O1699" s="14">
        <v>2.8</v>
      </c>
      <c r="P1699" s="14">
        <v>2.88</v>
      </c>
      <c r="Q1699" s="14">
        <v>2.355</v>
      </c>
      <c r="R1699" s="24">
        <v>2.4500000000000002</v>
      </c>
      <c r="S1699" s="18">
        <v>3.0049999999999999</v>
      </c>
      <c r="T1699" s="18">
        <v>2.95</v>
      </c>
      <c r="U1699" s="18">
        <v>2.8050000000000002</v>
      </c>
      <c r="V1699" s="18">
        <v>2.82</v>
      </c>
      <c r="W1699" s="18">
        <v>2.8250000000000002</v>
      </c>
      <c r="X1699" s="14" t="s">
        <v>66</v>
      </c>
      <c r="CM1699" s="2"/>
    </row>
    <row r="1700" spans="1:91" x14ac:dyDescent="0.2">
      <c r="A1700" s="2">
        <v>36394</v>
      </c>
      <c r="B1700" s="5">
        <f t="shared" si="134"/>
        <v>8</v>
      </c>
      <c r="C1700" s="1" t="s">
        <v>47</v>
      </c>
      <c r="D1700" s="14">
        <v>3.3</v>
      </c>
      <c r="E1700" s="14">
        <v>2.35</v>
      </c>
      <c r="F1700" s="18">
        <v>2.39</v>
      </c>
      <c r="G1700" s="24">
        <v>2.52</v>
      </c>
      <c r="H1700" s="14">
        <v>2.7949999999999999</v>
      </c>
      <c r="I1700" s="14">
        <v>2.96</v>
      </c>
      <c r="J1700" s="14">
        <v>2.5</v>
      </c>
      <c r="K1700" s="14">
        <v>2.4249999999999998</v>
      </c>
      <c r="L1700" s="14">
        <v>2.44</v>
      </c>
      <c r="M1700" s="14">
        <v>2.8050000000000002</v>
      </c>
      <c r="N1700" s="21">
        <v>2.3849999999999998</v>
      </c>
      <c r="O1700" s="14">
        <v>2.8</v>
      </c>
      <c r="P1700" s="14">
        <v>2.88</v>
      </c>
      <c r="Q1700" s="14">
        <v>2.355</v>
      </c>
      <c r="R1700" s="24">
        <v>2.4500000000000002</v>
      </c>
      <c r="S1700" s="18">
        <v>3.0049999999999999</v>
      </c>
      <c r="T1700" s="18">
        <v>2.95</v>
      </c>
      <c r="U1700" s="18">
        <v>2.8050000000000002</v>
      </c>
      <c r="V1700" s="18">
        <v>2.82</v>
      </c>
      <c r="W1700" s="18">
        <v>2.8250000000000002</v>
      </c>
      <c r="X1700" s="14" t="s">
        <v>66</v>
      </c>
      <c r="CM1700" s="2"/>
    </row>
    <row r="1701" spans="1:91" x14ac:dyDescent="0.2">
      <c r="A1701" s="2">
        <v>36395</v>
      </c>
      <c r="B1701" s="5">
        <f t="shared" si="134"/>
        <v>8</v>
      </c>
      <c r="C1701" s="1" t="s">
        <v>48</v>
      </c>
      <c r="D1701" s="14">
        <v>3.3</v>
      </c>
      <c r="E1701" s="14">
        <v>2.35</v>
      </c>
      <c r="F1701" s="18">
        <v>2.39</v>
      </c>
      <c r="G1701" s="24">
        <v>2.52</v>
      </c>
      <c r="H1701" s="14">
        <v>2.7949999999999999</v>
      </c>
      <c r="I1701" s="14">
        <v>2.96</v>
      </c>
      <c r="J1701" s="14">
        <v>2.5</v>
      </c>
      <c r="K1701" s="14">
        <v>2.4249999999999998</v>
      </c>
      <c r="L1701" s="14">
        <v>2.44</v>
      </c>
      <c r="M1701" s="14">
        <v>2.8050000000000002</v>
      </c>
      <c r="N1701" s="21">
        <v>2.3849999999999998</v>
      </c>
      <c r="O1701" s="14">
        <v>2.8</v>
      </c>
      <c r="P1701" s="14">
        <v>2.88</v>
      </c>
      <c r="Q1701" s="14">
        <v>2.355</v>
      </c>
      <c r="R1701" s="24">
        <v>2.4500000000000002</v>
      </c>
      <c r="S1701" s="18">
        <v>3.0049999999999999</v>
      </c>
      <c r="T1701" s="18">
        <v>2.95</v>
      </c>
      <c r="U1701" s="18">
        <v>2.8050000000000002</v>
      </c>
      <c r="V1701" s="18">
        <v>2.82</v>
      </c>
      <c r="W1701" s="18">
        <v>2.8250000000000002</v>
      </c>
      <c r="X1701" s="14" t="s">
        <v>66</v>
      </c>
      <c r="CM1701" s="2"/>
    </row>
    <row r="1702" spans="1:91" x14ac:dyDescent="0.2">
      <c r="A1702" s="2">
        <v>36396</v>
      </c>
      <c r="B1702" s="5">
        <f t="shared" si="134"/>
        <v>8</v>
      </c>
      <c r="C1702" s="1" t="s">
        <v>49</v>
      </c>
      <c r="D1702" s="14">
        <v>3.38</v>
      </c>
      <c r="E1702" s="14">
        <v>2.36</v>
      </c>
      <c r="F1702" s="18">
        <v>2.4300000000000002</v>
      </c>
      <c r="G1702" s="24">
        <v>2.5499999999999998</v>
      </c>
      <c r="H1702" s="14">
        <v>2.77</v>
      </c>
      <c r="I1702" s="14">
        <v>2.95</v>
      </c>
      <c r="J1702" s="14">
        <v>2.5249999999999999</v>
      </c>
      <c r="K1702" s="14">
        <v>2.42</v>
      </c>
      <c r="L1702" s="14">
        <v>2.4500000000000002</v>
      </c>
      <c r="M1702" s="14">
        <v>2.8450000000000002</v>
      </c>
      <c r="N1702" s="21">
        <v>2.395</v>
      </c>
      <c r="O1702" s="14">
        <v>2.835</v>
      </c>
      <c r="P1702" s="14">
        <v>2.86</v>
      </c>
      <c r="Q1702" s="14">
        <v>2.38</v>
      </c>
      <c r="R1702" s="24">
        <v>2.44</v>
      </c>
      <c r="S1702" s="18">
        <v>3.01</v>
      </c>
      <c r="T1702" s="18">
        <v>2.94</v>
      </c>
      <c r="U1702" s="18">
        <v>2.8250000000000002</v>
      </c>
      <c r="V1702" s="18">
        <v>2.84</v>
      </c>
      <c r="W1702" s="18">
        <v>2.835</v>
      </c>
      <c r="X1702" s="14" t="s">
        <v>66</v>
      </c>
      <c r="CM1702" s="2"/>
    </row>
    <row r="1703" spans="1:91" x14ac:dyDescent="0.2">
      <c r="A1703" s="2">
        <v>36397</v>
      </c>
      <c r="B1703" s="5">
        <f t="shared" si="134"/>
        <v>8</v>
      </c>
      <c r="C1703" s="1" t="s">
        <v>50</v>
      </c>
      <c r="D1703" s="14">
        <v>3.43</v>
      </c>
      <c r="E1703" s="14">
        <v>2.395</v>
      </c>
      <c r="F1703" s="18">
        <v>2.4849999999999999</v>
      </c>
      <c r="G1703" s="24">
        <v>2.645</v>
      </c>
      <c r="H1703" s="14">
        <v>2.88</v>
      </c>
      <c r="I1703" s="14">
        <v>3.02</v>
      </c>
      <c r="J1703" s="14">
        <v>2.65</v>
      </c>
      <c r="K1703" s="14">
        <v>2.4950000000000001</v>
      </c>
      <c r="L1703" s="14">
        <v>2.52</v>
      </c>
      <c r="M1703" s="14">
        <v>3.02</v>
      </c>
      <c r="N1703" s="21">
        <v>2.42</v>
      </c>
      <c r="O1703" s="14">
        <v>2.9350000000000001</v>
      </c>
      <c r="P1703" s="14">
        <v>2.9550000000000001</v>
      </c>
      <c r="Q1703" s="14">
        <v>2.4449999999999998</v>
      </c>
      <c r="R1703" s="24">
        <v>2.5099999999999998</v>
      </c>
      <c r="S1703" s="18">
        <v>3.07</v>
      </c>
      <c r="T1703" s="18">
        <v>3.02</v>
      </c>
      <c r="U1703" s="18">
        <v>2.91</v>
      </c>
      <c r="V1703" s="18">
        <v>2.9350000000000001</v>
      </c>
      <c r="W1703" s="18">
        <v>2.92</v>
      </c>
      <c r="X1703" s="14" t="s">
        <v>66</v>
      </c>
      <c r="CM1703" s="2"/>
    </row>
    <row r="1704" spans="1:91" x14ac:dyDescent="0.2">
      <c r="A1704" s="2">
        <v>36398</v>
      </c>
      <c r="B1704" s="5">
        <f t="shared" si="134"/>
        <v>8</v>
      </c>
      <c r="C1704" s="1" t="s">
        <v>51</v>
      </c>
      <c r="D1704" s="14">
        <v>3.55</v>
      </c>
      <c r="E1704" s="14">
        <v>2.44</v>
      </c>
      <c r="F1704" s="18">
        <v>2.5649999999999999</v>
      </c>
      <c r="G1704" s="24">
        <v>2.72</v>
      </c>
      <c r="H1704" s="14">
        <v>2.9449999999999998</v>
      </c>
      <c r="I1704" s="14">
        <v>3.08</v>
      </c>
      <c r="J1704" s="14">
        <v>2.77</v>
      </c>
      <c r="K1704" s="14">
        <v>2.57</v>
      </c>
      <c r="L1704" s="14">
        <v>2.6</v>
      </c>
      <c r="M1704" s="14">
        <v>3.13</v>
      </c>
      <c r="N1704" s="21">
        <v>2.5350000000000001</v>
      </c>
      <c r="O1704" s="14">
        <v>3.02</v>
      </c>
      <c r="P1704" s="14">
        <v>3.0249999999999999</v>
      </c>
      <c r="Q1704" s="14">
        <v>2.5449999999999999</v>
      </c>
      <c r="R1704" s="24">
        <v>2.585</v>
      </c>
      <c r="S1704" s="18">
        <v>3.145</v>
      </c>
      <c r="T1704" s="18">
        <v>3.08</v>
      </c>
      <c r="U1704" s="18">
        <v>2.97</v>
      </c>
      <c r="V1704" s="18">
        <v>3.01</v>
      </c>
      <c r="W1704" s="18">
        <v>2.9849999999999999</v>
      </c>
      <c r="X1704" s="14" t="s">
        <v>66</v>
      </c>
      <c r="CM1704" s="2"/>
    </row>
    <row r="1705" spans="1:91" x14ac:dyDescent="0.2">
      <c r="A1705" s="2">
        <v>36399</v>
      </c>
      <c r="B1705" s="5">
        <f t="shared" si="134"/>
        <v>8</v>
      </c>
      <c r="C1705" s="1" t="s">
        <v>45</v>
      </c>
      <c r="D1705" s="14">
        <v>3.48</v>
      </c>
      <c r="E1705" s="14">
        <v>2.4300000000000002</v>
      </c>
      <c r="F1705" s="18">
        <v>2.5449999999999999</v>
      </c>
      <c r="G1705" s="24">
        <v>2.6949999999999998</v>
      </c>
      <c r="H1705" s="14">
        <v>2.88</v>
      </c>
      <c r="I1705" s="14">
        <v>2.9849999999999999</v>
      </c>
      <c r="J1705" s="14">
        <v>2.7</v>
      </c>
      <c r="K1705" s="14">
        <v>2.5649999999999999</v>
      </c>
      <c r="L1705" s="14">
        <v>2.58</v>
      </c>
      <c r="M1705" s="14">
        <v>3.04</v>
      </c>
      <c r="N1705" s="21">
        <v>2.5</v>
      </c>
      <c r="O1705" s="14">
        <v>2.97</v>
      </c>
      <c r="P1705" s="14">
        <v>2.94</v>
      </c>
      <c r="Q1705" s="14">
        <v>2.5249999999999999</v>
      </c>
      <c r="R1705" s="24">
        <v>2.5750000000000002</v>
      </c>
      <c r="S1705" s="18">
        <v>3.01</v>
      </c>
      <c r="T1705" s="18">
        <v>2.9849999999999999</v>
      </c>
      <c r="U1705" s="18">
        <v>2.855</v>
      </c>
      <c r="V1705" s="18">
        <v>2.895</v>
      </c>
      <c r="W1705" s="18">
        <v>2.875</v>
      </c>
      <c r="X1705" s="14" t="s">
        <v>66</v>
      </c>
      <c r="CM1705" s="2"/>
    </row>
    <row r="1706" spans="1:91" x14ac:dyDescent="0.2">
      <c r="A1706" s="2">
        <v>36400</v>
      </c>
      <c r="B1706" s="5">
        <f t="shared" si="134"/>
        <v>8</v>
      </c>
      <c r="C1706" s="1" t="s">
        <v>46</v>
      </c>
      <c r="D1706" s="14">
        <v>3.41</v>
      </c>
      <c r="E1706" s="14">
        <v>2.3650000000000002</v>
      </c>
      <c r="F1706" s="18">
        <v>2.4950000000000001</v>
      </c>
      <c r="G1706" s="24">
        <v>2.63</v>
      </c>
      <c r="H1706" s="14">
        <v>2.76</v>
      </c>
      <c r="I1706" s="14">
        <v>2.87</v>
      </c>
      <c r="J1706" s="14">
        <v>2.6349999999999998</v>
      </c>
      <c r="K1706" s="14">
        <v>2.5049999999999999</v>
      </c>
      <c r="L1706" s="14">
        <v>2.52</v>
      </c>
      <c r="M1706" s="14">
        <v>2.9750000000000001</v>
      </c>
      <c r="N1706" s="21">
        <v>2.48</v>
      </c>
      <c r="O1706" s="14">
        <v>2.9249999999999998</v>
      </c>
      <c r="P1706" s="14">
        <v>2.82</v>
      </c>
      <c r="Q1706" s="14">
        <v>2.4750000000000001</v>
      </c>
      <c r="R1706" s="24">
        <v>2.54</v>
      </c>
      <c r="S1706" s="18">
        <v>2.93</v>
      </c>
      <c r="T1706" s="18">
        <v>2.8650000000000002</v>
      </c>
      <c r="U1706" s="18">
        <v>2.7450000000000001</v>
      </c>
      <c r="V1706" s="18">
        <v>2.7650000000000001</v>
      </c>
      <c r="W1706" s="18">
        <v>2.7650000000000001</v>
      </c>
      <c r="X1706" s="14" t="s">
        <v>66</v>
      </c>
      <c r="CM1706" s="2"/>
    </row>
    <row r="1707" spans="1:91" x14ac:dyDescent="0.2">
      <c r="A1707" s="2">
        <v>36401</v>
      </c>
      <c r="B1707" s="5">
        <f t="shared" si="134"/>
        <v>8</v>
      </c>
      <c r="C1707" s="1" t="s">
        <v>47</v>
      </c>
      <c r="D1707" s="14">
        <v>3.41</v>
      </c>
      <c r="E1707" s="14">
        <v>2.3650000000000002</v>
      </c>
      <c r="F1707" s="18">
        <v>2.4950000000000001</v>
      </c>
      <c r="G1707" s="24">
        <v>2.63</v>
      </c>
      <c r="H1707" s="14">
        <v>2.76</v>
      </c>
      <c r="I1707" s="14">
        <v>2.87</v>
      </c>
      <c r="J1707" s="14">
        <v>2.6349999999999998</v>
      </c>
      <c r="K1707" s="14">
        <v>2.5049999999999999</v>
      </c>
      <c r="L1707" s="14">
        <v>2.52</v>
      </c>
      <c r="M1707" s="14">
        <v>2.9750000000000001</v>
      </c>
      <c r="N1707" s="21">
        <v>2.48</v>
      </c>
      <c r="O1707" s="14">
        <v>2.9249999999999998</v>
      </c>
      <c r="P1707" s="14">
        <v>2.82</v>
      </c>
      <c r="Q1707" s="14">
        <v>2.4750000000000001</v>
      </c>
      <c r="R1707" s="24">
        <v>2.54</v>
      </c>
      <c r="S1707" s="18">
        <v>2.93</v>
      </c>
      <c r="T1707" s="18">
        <v>2.8650000000000002</v>
      </c>
      <c r="U1707" s="18">
        <v>2.7450000000000001</v>
      </c>
      <c r="V1707" s="18">
        <v>2.7650000000000001</v>
      </c>
      <c r="W1707" s="18">
        <v>2.7650000000000001</v>
      </c>
      <c r="X1707" s="14" t="s">
        <v>66</v>
      </c>
      <c r="CM1707" s="2"/>
    </row>
    <row r="1708" spans="1:91" x14ac:dyDescent="0.2">
      <c r="A1708" s="2">
        <v>36402</v>
      </c>
      <c r="B1708" s="5">
        <f t="shared" si="134"/>
        <v>8</v>
      </c>
      <c r="C1708" s="1" t="s">
        <v>48</v>
      </c>
      <c r="D1708" s="14">
        <v>3.41</v>
      </c>
      <c r="E1708" s="14">
        <v>2.3650000000000002</v>
      </c>
      <c r="F1708" s="18">
        <v>2.4950000000000001</v>
      </c>
      <c r="G1708" s="24">
        <v>2.63</v>
      </c>
      <c r="H1708" s="14">
        <v>2.76</v>
      </c>
      <c r="I1708" s="14">
        <v>2.87</v>
      </c>
      <c r="J1708" s="14">
        <v>2.6349999999999998</v>
      </c>
      <c r="K1708" s="14">
        <v>2.5049999999999999</v>
      </c>
      <c r="L1708" s="14">
        <v>2.52</v>
      </c>
      <c r="M1708" s="14">
        <v>2.9750000000000001</v>
      </c>
      <c r="N1708" s="21">
        <v>2.48</v>
      </c>
      <c r="O1708" s="14">
        <v>2.9249999999999998</v>
      </c>
      <c r="P1708" s="14">
        <v>2.82</v>
      </c>
      <c r="Q1708" s="14">
        <v>2.4750000000000001</v>
      </c>
      <c r="R1708" s="24">
        <v>2.54</v>
      </c>
      <c r="S1708" s="18">
        <v>2.93</v>
      </c>
      <c r="T1708" s="18">
        <v>2.8650000000000002</v>
      </c>
      <c r="U1708" s="18">
        <v>2.7450000000000001</v>
      </c>
      <c r="V1708" s="18">
        <v>2.7650000000000001</v>
      </c>
      <c r="W1708" s="18">
        <v>2.7650000000000001</v>
      </c>
      <c r="X1708" s="14" t="s">
        <v>66</v>
      </c>
      <c r="CM1708" s="2"/>
    </row>
    <row r="1709" spans="1:91" x14ac:dyDescent="0.2">
      <c r="A1709" s="2">
        <v>36403</v>
      </c>
      <c r="B1709" s="5">
        <f t="shared" si="134"/>
        <v>8</v>
      </c>
      <c r="C1709" s="1" t="s">
        <v>49</v>
      </c>
      <c r="D1709" s="14">
        <v>3.375</v>
      </c>
      <c r="E1709" s="14">
        <v>2.335</v>
      </c>
      <c r="F1709" s="18">
        <v>2.4750000000000001</v>
      </c>
      <c r="G1709" s="24">
        <v>2.61</v>
      </c>
      <c r="H1709" s="14">
        <v>2.75</v>
      </c>
      <c r="I1709" s="14">
        <v>2.8450000000000002</v>
      </c>
      <c r="J1709" s="14">
        <v>2.585</v>
      </c>
      <c r="K1709" s="14">
        <v>2.4849999999999999</v>
      </c>
      <c r="L1709" s="14">
        <v>2.46</v>
      </c>
      <c r="M1709" s="14">
        <v>2.9449999999999998</v>
      </c>
      <c r="N1709" s="21">
        <v>2.44</v>
      </c>
      <c r="O1709" s="14">
        <v>2.915</v>
      </c>
      <c r="P1709" s="14">
        <v>2.8050000000000002</v>
      </c>
      <c r="Q1709" s="14">
        <v>2.415</v>
      </c>
      <c r="R1709" s="24">
        <v>2.5</v>
      </c>
      <c r="S1709" s="18">
        <v>2.915</v>
      </c>
      <c r="T1709" s="18">
        <v>2.8450000000000002</v>
      </c>
      <c r="U1709" s="18">
        <v>2.71</v>
      </c>
      <c r="V1709" s="18">
        <v>2.74</v>
      </c>
      <c r="W1709" s="18">
        <v>2.7349999999999999</v>
      </c>
      <c r="X1709" s="14" t="s">
        <v>66</v>
      </c>
      <c r="CM1709" s="2"/>
    </row>
    <row r="1710" spans="1:91" x14ac:dyDescent="0.2">
      <c r="A1710" s="2">
        <v>36404</v>
      </c>
      <c r="B1710" s="5">
        <f t="shared" si="134"/>
        <v>9</v>
      </c>
      <c r="C1710" s="1" t="s">
        <v>50</v>
      </c>
      <c r="D1710" s="14">
        <v>3.375</v>
      </c>
      <c r="E1710" s="14">
        <v>2.37</v>
      </c>
      <c r="F1710" s="18">
        <v>2.4900000000000002</v>
      </c>
      <c r="G1710" s="24">
        <v>2.625</v>
      </c>
      <c r="H1710" s="14">
        <v>2.77</v>
      </c>
      <c r="I1710" s="14">
        <v>2.875</v>
      </c>
      <c r="J1710" s="14">
        <v>2.6</v>
      </c>
      <c r="K1710" s="14">
        <v>2.4900000000000002</v>
      </c>
      <c r="L1710" s="14">
        <v>2.4900000000000002</v>
      </c>
      <c r="M1710" s="14">
        <v>2.9849999999999999</v>
      </c>
      <c r="N1710" s="21">
        <v>2.48</v>
      </c>
      <c r="O1710" s="14">
        <v>2.92</v>
      </c>
      <c r="P1710" s="14">
        <v>2.84</v>
      </c>
      <c r="Q1710" s="14">
        <v>2.4449999999999998</v>
      </c>
      <c r="R1710" s="24">
        <v>2.5049999999999999</v>
      </c>
      <c r="S1710" s="18">
        <v>2.915</v>
      </c>
      <c r="T1710" s="18">
        <v>2.89</v>
      </c>
      <c r="U1710" s="18">
        <v>2.72</v>
      </c>
      <c r="V1710" s="18">
        <v>2.7749999999999999</v>
      </c>
      <c r="W1710" s="18">
        <v>2.7149999999999999</v>
      </c>
      <c r="X1710" s="14" t="s">
        <v>66</v>
      </c>
      <c r="CM1710" s="2"/>
    </row>
    <row r="1711" spans="1:91" x14ac:dyDescent="0.2">
      <c r="A1711" s="2">
        <v>36405</v>
      </c>
      <c r="B1711" s="5">
        <f t="shared" si="134"/>
        <v>9</v>
      </c>
      <c r="C1711" s="1" t="s">
        <v>51</v>
      </c>
      <c r="D1711" s="14">
        <v>3.33</v>
      </c>
      <c r="E1711" s="14">
        <v>2.3199999999999998</v>
      </c>
      <c r="F1711" s="18">
        <v>2.38</v>
      </c>
      <c r="G1711" s="24">
        <v>2.5</v>
      </c>
      <c r="H1711" s="14">
        <v>2.61</v>
      </c>
      <c r="I1711" s="14">
        <v>2.7149999999999999</v>
      </c>
      <c r="J1711" s="14">
        <v>2.54</v>
      </c>
      <c r="K1711" s="14">
        <v>2.375</v>
      </c>
      <c r="L1711" s="14">
        <v>2.42</v>
      </c>
      <c r="M1711" s="14">
        <v>2.9449999999999998</v>
      </c>
      <c r="N1711" s="21">
        <v>2.395</v>
      </c>
      <c r="O1711" s="14">
        <v>2.8149999999999999</v>
      </c>
      <c r="P1711" s="14">
        <v>2.65</v>
      </c>
      <c r="Q1711" s="14">
        <v>2.3650000000000002</v>
      </c>
      <c r="R1711" s="24">
        <v>2.3849999999999998</v>
      </c>
      <c r="S1711" s="18">
        <v>2.78</v>
      </c>
      <c r="T1711" s="18">
        <v>2.6850000000000001</v>
      </c>
      <c r="U1711" s="18">
        <v>2.61</v>
      </c>
      <c r="V1711" s="18">
        <v>2.6749999999999998</v>
      </c>
      <c r="W1711" s="18">
        <v>2.62</v>
      </c>
      <c r="X1711" s="14" t="s">
        <v>66</v>
      </c>
      <c r="CM1711" s="2"/>
    </row>
    <row r="1712" spans="1:91" x14ac:dyDescent="0.2">
      <c r="A1712" s="2">
        <v>36406</v>
      </c>
      <c r="B1712" s="5">
        <f t="shared" si="134"/>
        <v>9</v>
      </c>
      <c r="C1712" s="1" t="s">
        <v>45</v>
      </c>
      <c r="D1712" s="14">
        <v>3.14</v>
      </c>
      <c r="E1712" s="14">
        <v>2.2200000000000002</v>
      </c>
      <c r="F1712" s="18">
        <v>2.2450000000000001</v>
      </c>
      <c r="G1712" s="24">
        <v>2.33</v>
      </c>
      <c r="H1712" s="14">
        <v>2.4700000000000002</v>
      </c>
      <c r="I1712" s="14">
        <v>2.56</v>
      </c>
      <c r="J1712" s="14">
        <v>2.4300000000000002</v>
      </c>
      <c r="K1712" s="14">
        <v>2.2450000000000001</v>
      </c>
      <c r="L1712" s="14">
        <v>2.335</v>
      </c>
      <c r="M1712" s="14">
        <v>2.8149999999999999</v>
      </c>
      <c r="N1712" s="21">
        <v>2.2200000000000002</v>
      </c>
      <c r="O1712" s="14">
        <v>2.7149999999999999</v>
      </c>
      <c r="P1712" s="14">
        <v>2.5150000000000001</v>
      </c>
      <c r="Q1712" s="14">
        <v>2.2599999999999998</v>
      </c>
      <c r="R1712" s="24">
        <v>2.2599999999999998</v>
      </c>
      <c r="S1712" s="18">
        <v>2.6150000000000002</v>
      </c>
      <c r="T1712" s="18">
        <v>2.54</v>
      </c>
      <c r="U1712" s="18">
        <v>2.4849999999999999</v>
      </c>
      <c r="V1712" s="18">
        <v>2.57</v>
      </c>
      <c r="W1712" s="18">
        <v>2.4950000000000001</v>
      </c>
      <c r="X1712" s="14" t="s">
        <v>66</v>
      </c>
      <c r="CM1712" s="2"/>
    </row>
    <row r="1713" spans="1:91" x14ac:dyDescent="0.2">
      <c r="A1713" s="2">
        <v>36407</v>
      </c>
      <c r="B1713" s="5">
        <f t="shared" si="134"/>
        <v>9</v>
      </c>
      <c r="C1713" s="1" t="s">
        <v>46</v>
      </c>
      <c r="D1713" s="14">
        <v>3.0750000000000002</v>
      </c>
      <c r="E1713" s="14">
        <v>2.11</v>
      </c>
      <c r="F1713" s="18">
        <v>2.0750000000000002</v>
      </c>
      <c r="G1713" s="24">
        <v>2.0499999999999998</v>
      </c>
      <c r="H1713" s="14">
        <v>2.23</v>
      </c>
      <c r="I1713" s="14">
        <v>2.4649999999999999</v>
      </c>
      <c r="J1713" s="14">
        <v>2.2999999999999998</v>
      </c>
      <c r="K1713" s="14">
        <v>2.0750000000000002</v>
      </c>
      <c r="L1713" s="14">
        <v>2.1749999999999998</v>
      </c>
      <c r="M1713" s="14">
        <v>2.63</v>
      </c>
      <c r="N1713" s="21">
        <v>2.06</v>
      </c>
      <c r="O1713" s="14">
        <v>2.4449999999999998</v>
      </c>
      <c r="P1713" s="14">
        <v>2.3250000000000002</v>
      </c>
      <c r="Q1713" s="14">
        <v>2.16</v>
      </c>
      <c r="R1713" s="24">
        <v>2.0950000000000002</v>
      </c>
      <c r="S1713" s="18">
        <v>2.5449999999999999</v>
      </c>
      <c r="T1713" s="18">
        <v>2.4249999999999998</v>
      </c>
      <c r="U1713" s="18">
        <v>2.3149999999999999</v>
      </c>
      <c r="V1713" s="18">
        <v>2.3849999999999998</v>
      </c>
      <c r="W1713" s="18">
        <v>2.3149999999999999</v>
      </c>
      <c r="X1713" s="14" t="s">
        <v>66</v>
      </c>
      <c r="CM1713" s="2"/>
    </row>
    <row r="1714" spans="1:91" x14ac:dyDescent="0.2">
      <c r="A1714" s="2">
        <v>36408</v>
      </c>
      <c r="B1714" s="5">
        <f t="shared" si="134"/>
        <v>9</v>
      </c>
      <c r="C1714" s="1" t="s">
        <v>47</v>
      </c>
      <c r="D1714" s="14">
        <v>3.0750000000000002</v>
      </c>
      <c r="E1714" s="14">
        <v>2.11</v>
      </c>
      <c r="F1714" s="18">
        <v>2.0750000000000002</v>
      </c>
      <c r="G1714" s="24">
        <v>2.0499999999999998</v>
      </c>
      <c r="H1714" s="14">
        <v>2.23</v>
      </c>
      <c r="I1714" s="14">
        <v>2.4649999999999999</v>
      </c>
      <c r="J1714" s="14">
        <v>2.2999999999999998</v>
      </c>
      <c r="K1714" s="14">
        <v>2.0750000000000002</v>
      </c>
      <c r="L1714" s="14">
        <v>2.1749999999999998</v>
      </c>
      <c r="M1714" s="14">
        <v>2.63</v>
      </c>
      <c r="N1714" s="21">
        <v>2.06</v>
      </c>
      <c r="O1714" s="14">
        <v>2.4449999999999998</v>
      </c>
      <c r="P1714" s="14">
        <v>2.3250000000000002</v>
      </c>
      <c r="Q1714" s="14">
        <v>2.16</v>
      </c>
      <c r="R1714" s="24">
        <v>2.0950000000000002</v>
      </c>
      <c r="S1714" s="18">
        <v>2.5449999999999999</v>
      </c>
      <c r="T1714" s="18">
        <v>2.4249999999999998</v>
      </c>
      <c r="U1714" s="18">
        <v>2.3149999999999999</v>
      </c>
      <c r="V1714" s="18">
        <v>2.3849999999999998</v>
      </c>
      <c r="W1714" s="18">
        <v>2.3149999999999999</v>
      </c>
      <c r="X1714" s="14" t="s">
        <v>66</v>
      </c>
      <c r="CM1714" s="2"/>
    </row>
    <row r="1715" spans="1:91" x14ac:dyDescent="0.2">
      <c r="A1715" s="2">
        <v>36409</v>
      </c>
      <c r="B1715" s="5">
        <f t="shared" si="134"/>
        <v>9</v>
      </c>
      <c r="C1715" s="1" t="s">
        <v>48</v>
      </c>
      <c r="D1715" s="14">
        <v>3.0750000000000002</v>
      </c>
      <c r="E1715" s="14">
        <v>2.11</v>
      </c>
      <c r="F1715" s="18">
        <v>2.0750000000000002</v>
      </c>
      <c r="G1715" s="24">
        <v>2.0499999999999998</v>
      </c>
      <c r="H1715" s="14">
        <v>2.23</v>
      </c>
      <c r="I1715" s="14">
        <v>2.4649999999999999</v>
      </c>
      <c r="J1715" s="14">
        <v>2.2999999999999998</v>
      </c>
      <c r="K1715" s="14">
        <v>2.0750000000000002</v>
      </c>
      <c r="L1715" s="14">
        <v>2.1749999999999998</v>
      </c>
      <c r="M1715" s="14">
        <v>2.63</v>
      </c>
      <c r="N1715" s="21">
        <v>2.06</v>
      </c>
      <c r="O1715" s="14">
        <v>2.4449999999999998</v>
      </c>
      <c r="P1715" s="14">
        <v>2.3250000000000002</v>
      </c>
      <c r="Q1715" s="14">
        <v>2.16</v>
      </c>
      <c r="R1715" s="24">
        <v>2.0950000000000002</v>
      </c>
      <c r="S1715" s="18">
        <v>2.5449999999999999</v>
      </c>
      <c r="T1715" s="18">
        <v>2.4249999999999998</v>
      </c>
      <c r="U1715" s="18">
        <v>2.3149999999999999</v>
      </c>
      <c r="V1715" s="18">
        <v>2.3849999999999998</v>
      </c>
      <c r="W1715" s="18">
        <v>2.3149999999999999</v>
      </c>
      <c r="X1715" s="14" t="s">
        <v>66</v>
      </c>
      <c r="CM1715" s="2"/>
    </row>
    <row r="1716" spans="1:91" x14ac:dyDescent="0.2">
      <c r="A1716" s="2">
        <v>36410</v>
      </c>
      <c r="B1716" s="5">
        <f t="shared" si="134"/>
        <v>9</v>
      </c>
      <c r="C1716" s="1" t="s">
        <v>49</v>
      </c>
      <c r="D1716" s="14">
        <v>3.0750000000000002</v>
      </c>
      <c r="E1716" s="14">
        <v>2.11</v>
      </c>
      <c r="F1716" s="18">
        <v>2.0750000000000002</v>
      </c>
      <c r="G1716" s="24">
        <v>2.0499999999999998</v>
      </c>
      <c r="H1716" s="14">
        <v>2.23</v>
      </c>
      <c r="I1716" s="14">
        <v>2.4649999999999999</v>
      </c>
      <c r="J1716" s="14">
        <v>2.2999999999999998</v>
      </c>
      <c r="K1716" s="14">
        <v>2.0750000000000002</v>
      </c>
      <c r="L1716" s="14">
        <v>2.1749999999999998</v>
      </c>
      <c r="M1716" s="14">
        <v>2.63</v>
      </c>
      <c r="N1716" s="21">
        <v>2.06</v>
      </c>
      <c r="O1716" s="14">
        <v>2.4449999999999998</v>
      </c>
      <c r="P1716" s="14">
        <v>2.3250000000000002</v>
      </c>
      <c r="Q1716" s="14">
        <v>2.16</v>
      </c>
      <c r="R1716" s="24">
        <v>2.0950000000000002</v>
      </c>
      <c r="S1716" s="18">
        <v>2.5449999999999999</v>
      </c>
      <c r="T1716" s="18">
        <v>2.4249999999999998</v>
      </c>
      <c r="U1716" s="18">
        <v>2.3149999999999999</v>
      </c>
      <c r="V1716" s="18">
        <v>2.3849999999999998</v>
      </c>
      <c r="W1716" s="18">
        <v>2.3149999999999999</v>
      </c>
      <c r="X1716" s="14" t="s">
        <v>66</v>
      </c>
      <c r="CM1716" s="2"/>
    </row>
    <row r="1717" spans="1:91" x14ac:dyDescent="0.2">
      <c r="A1717" s="2">
        <v>36411</v>
      </c>
      <c r="B1717" s="5">
        <f t="shared" si="134"/>
        <v>9</v>
      </c>
      <c r="C1717" s="1" t="s">
        <v>50</v>
      </c>
      <c r="D1717" s="14">
        <v>3.08</v>
      </c>
      <c r="E1717" s="14">
        <v>2.1349999999999998</v>
      </c>
      <c r="F1717" s="18">
        <v>2.1800000000000002</v>
      </c>
      <c r="G1717" s="24">
        <v>2.2549999999999999</v>
      </c>
      <c r="H1717" s="14">
        <v>2.4300000000000002</v>
      </c>
      <c r="I1717" s="14">
        <v>2.5649999999999999</v>
      </c>
      <c r="J1717" s="14">
        <v>2.41</v>
      </c>
      <c r="K1717" s="14">
        <v>2.1749999999999998</v>
      </c>
      <c r="L1717" s="14">
        <v>2.23</v>
      </c>
      <c r="M1717" s="14">
        <v>2.77</v>
      </c>
      <c r="N1717" s="21">
        <v>2.1749999999999998</v>
      </c>
      <c r="O1717" s="14">
        <v>2.625</v>
      </c>
      <c r="P1717" s="14">
        <v>2.48</v>
      </c>
      <c r="Q1717" s="14">
        <v>2.2050000000000001</v>
      </c>
      <c r="R1717" s="24">
        <v>2.1800000000000002</v>
      </c>
      <c r="S1717" s="18">
        <v>2.625</v>
      </c>
      <c r="T1717" s="18">
        <v>2.5350000000000001</v>
      </c>
      <c r="U1717" s="18">
        <v>2.4249999999999998</v>
      </c>
      <c r="V1717" s="18">
        <v>2.5099999999999998</v>
      </c>
      <c r="W1717" s="18">
        <v>2.4350000000000001</v>
      </c>
      <c r="X1717" s="14" t="s">
        <v>66</v>
      </c>
      <c r="CM1717" s="2"/>
    </row>
    <row r="1718" spans="1:91" x14ac:dyDescent="0.2">
      <c r="A1718" s="2">
        <v>36412</v>
      </c>
      <c r="B1718" s="5">
        <f t="shared" si="134"/>
        <v>9</v>
      </c>
      <c r="C1718" s="1" t="s">
        <v>51</v>
      </c>
      <c r="D1718" s="14">
        <v>3.085</v>
      </c>
      <c r="E1718" s="14">
        <v>2.1949999999999998</v>
      </c>
      <c r="F1718" s="18">
        <v>2.2749999999999999</v>
      </c>
      <c r="G1718" s="24">
        <v>2.3849999999999998</v>
      </c>
      <c r="H1718" s="14">
        <v>2.54</v>
      </c>
      <c r="I1718" s="14">
        <v>2.665</v>
      </c>
      <c r="J1718" s="14">
        <v>2.4700000000000002</v>
      </c>
      <c r="K1718" s="14">
        <v>2.27</v>
      </c>
      <c r="L1718" s="14">
        <v>2.2799999999999998</v>
      </c>
      <c r="M1718" s="14">
        <v>2.8450000000000002</v>
      </c>
      <c r="N1718" s="21">
        <v>2.2549999999999999</v>
      </c>
      <c r="O1718" s="14">
        <v>2.73</v>
      </c>
      <c r="P1718" s="14">
        <v>2.58</v>
      </c>
      <c r="Q1718" s="14">
        <v>2.2450000000000001</v>
      </c>
      <c r="R1718" s="24">
        <v>2.2749999999999999</v>
      </c>
      <c r="S1718" s="18">
        <v>2.7149999999999999</v>
      </c>
      <c r="T1718" s="18">
        <v>2.6349999999999998</v>
      </c>
      <c r="U1718" s="18">
        <v>2.5099999999999998</v>
      </c>
      <c r="V1718" s="18">
        <v>2.6</v>
      </c>
      <c r="W1718" s="18">
        <v>2.5249999999999999</v>
      </c>
      <c r="X1718" s="14" t="s">
        <v>66</v>
      </c>
      <c r="CM1718" s="2"/>
    </row>
    <row r="1719" spans="1:91" x14ac:dyDescent="0.2">
      <c r="A1719" s="2">
        <v>36413</v>
      </c>
      <c r="B1719" s="5">
        <f t="shared" si="134"/>
        <v>9</v>
      </c>
      <c r="C1719" s="1" t="s">
        <v>45</v>
      </c>
      <c r="D1719" s="14">
        <v>3.22</v>
      </c>
      <c r="E1719" s="14">
        <v>2.2999999999999998</v>
      </c>
      <c r="F1719" s="18">
        <v>2.34</v>
      </c>
      <c r="G1719" s="24">
        <v>2.4700000000000002</v>
      </c>
      <c r="H1719" s="14">
        <v>2.61</v>
      </c>
      <c r="I1719" s="14">
        <v>2.75</v>
      </c>
      <c r="J1719" s="14">
        <v>2.5099999999999998</v>
      </c>
      <c r="K1719" s="14">
        <v>2.3450000000000002</v>
      </c>
      <c r="L1719" s="14">
        <v>2.3450000000000002</v>
      </c>
      <c r="M1719" s="14">
        <v>2.88</v>
      </c>
      <c r="N1719" s="21">
        <v>2.3199999999999998</v>
      </c>
      <c r="O1719" s="14">
        <v>2.7949999999999999</v>
      </c>
      <c r="P1719" s="14">
        <v>2.65</v>
      </c>
      <c r="Q1719" s="14">
        <v>2.3149999999999999</v>
      </c>
      <c r="R1719" s="24">
        <v>2.34</v>
      </c>
      <c r="S1719" s="18">
        <v>2.8250000000000002</v>
      </c>
      <c r="T1719" s="18">
        <v>2.7050000000000001</v>
      </c>
      <c r="U1719" s="18">
        <v>2.58</v>
      </c>
      <c r="V1719" s="18">
        <v>2.625</v>
      </c>
      <c r="W1719" s="18">
        <v>2.6</v>
      </c>
      <c r="X1719" s="14" t="s">
        <v>66</v>
      </c>
      <c r="CM1719" s="2"/>
    </row>
    <row r="1720" spans="1:91" x14ac:dyDescent="0.2">
      <c r="A1720" s="2">
        <v>36414</v>
      </c>
      <c r="B1720" s="5">
        <f t="shared" si="134"/>
        <v>9</v>
      </c>
      <c r="C1720" s="1" t="s">
        <v>46</v>
      </c>
      <c r="D1720" s="14">
        <v>3.2949999999999999</v>
      </c>
      <c r="E1720" s="14">
        <v>2.4</v>
      </c>
      <c r="F1720" s="18">
        <v>2.4249999999999998</v>
      </c>
      <c r="G1720" s="24">
        <v>2.54</v>
      </c>
      <c r="H1720" s="14">
        <v>2.68</v>
      </c>
      <c r="I1720" s="14">
        <v>2.84</v>
      </c>
      <c r="J1720" s="14">
        <v>2.57</v>
      </c>
      <c r="K1720" s="14">
        <v>2.4300000000000002</v>
      </c>
      <c r="L1720" s="14">
        <v>2.4550000000000001</v>
      </c>
      <c r="M1720" s="14">
        <v>2.87</v>
      </c>
      <c r="N1720" s="21">
        <v>2.4</v>
      </c>
      <c r="O1720" s="14">
        <v>2.7949999999999999</v>
      </c>
      <c r="P1720" s="14">
        <v>2.76</v>
      </c>
      <c r="Q1720" s="14">
        <v>2.4300000000000002</v>
      </c>
      <c r="R1720" s="24">
        <v>2.4350000000000001</v>
      </c>
      <c r="S1720" s="18">
        <v>2.9049999999999998</v>
      </c>
      <c r="T1720" s="18">
        <v>2.8149999999999999</v>
      </c>
      <c r="U1720" s="18">
        <v>2.7050000000000001</v>
      </c>
      <c r="V1720" s="18">
        <v>2.8</v>
      </c>
      <c r="W1720" s="18">
        <v>2.7050000000000001</v>
      </c>
      <c r="X1720" s="14" t="s">
        <v>66</v>
      </c>
      <c r="CM1720" s="2"/>
    </row>
    <row r="1721" spans="1:91" x14ac:dyDescent="0.2">
      <c r="A1721" s="2">
        <v>36415</v>
      </c>
      <c r="B1721" s="5">
        <f t="shared" si="134"/>
        <v>9</v>
      </c>
      <c r="C1721" s="1" t="s">
        <v>47</v>
      </c>
      <c r="D1721" s="14">
        <v>3.2949999999999999</v>
      </c>
      <c r="E1721" s="14">
        <v>2.4</v>
      </c>
      <c r="F1721" s="18">
        <v>2.4249999999999998</v>
      </c>
      <c r="G1721" s="24">
        <v>2.54</v>
      </c>
      <c r="H1721" s="14">
        <v>2.68</v>
      </c>
      <c r="I1721" s="14">
        <v>2.84</v>
      </c>
      <c r="J1721" s="14">
        <v>2.57</v>
      </c>
      <c r="K1721" s="14">
        <v>2.4300000000000002</v>
      </c>
      <c r="L1721" s="14">
        <v>2.4550000000000001</v>
      </c>
      <c r="M1721" s="14">
        <v>2.87</v>
      </c>
      <c r="N1721" s="21">
        <v>2.4</v>
      </c>
      <c r="O1721" s="14">
        <v>2.7949999999999999</v>
      </c>
      <c r="P1721" s="14">
        <v>2.76</v>
      </c>
      <c r="Q1721" s="14">
        <v>2.4300000000000002</v>
      </c>
      <c r="R1721" s="24">
        <v>2.4350000000000001</v>
      </c>
      <c r="S1721" s="18">
        <v>2.9049999999999998</v>
      </c>
      <c r="T1721" s="18">
        <v>2.8149999999999999</v>
      </c>
      <c r="U1721" s="18">
        <v>2.7050000000000001</v>
      </c>
      <c r="V1721" s="18">
        <v>2.8</v>
      </c>
      <c r="W1721" s="18">
        <v>2.7050000000000001</v>
      </c>
      <c r="X1721" s="14" t="s">
        <v>66</v>
      </c>
      <c r="CM1721" s="2"/>
    </row>
    <row r="1722" spans="1:91" x14ac:dyDescent="0.2">
      <c r="A1722" s="2">
        <v>36416</v>
      </c>
      <c r="B1722" s="5">
        <f t="shared" si="134"/>
        <v>9</v>
      </c>
      <c r="C1722" s="1" t="s">
        <v>48</v>
      </c>
      <c r="D1722" s="14">
        <v>3.2949999999999999</v>
      </c>
      <c r="E1722" s="14">
        <v>2.4</v>
      </c>
      <c r="F1722" s="18">
        <v>2.4249999999999998</v>
      </c>
      <c r="G1722" s="24">
        <v>2.54</v>
      </c>
      <c r="H1722" s="14">
        <v>2.68</v>
      </c>
      <c r="I1722" s="14">
        <v>2.84</v>
      </c>
      <c r="J1722" s="14">
        <v>2.57</v>
      </c>
      <c r="K1722" s="14">
        <v>2.4300000000000002</v>
      </c>
      <c r="L1722" s="14">
        <v>2.4550000000000001</v>
      </c>
      <c r="M1722" s="14">
        <v>2.87</v>
      </c>
      <c r="N1722" s="21">
        <v>2.4</v>
      </c>
      <c r="O1722" s="14">
        <v>2.7949999999999999</v>
      </c>
      <c r="P1722" s="14">
        <v>2.76</v>
      </c>
      <c r="Q1722" s="14">
        <v>2.4300000000000002</v>
      </c>
      <c r="R1722" s="24">
        <v>2.4350000000000001</v>
      </c>
      <c r="S1722" s="18">
        <v>2.9049999999999998</v>
      </c>
      <c r="T1722" s="18">
        <v>2.8149999999999999</v>
      </c>
      <c r="U1722" s="18">
        <v>2.7050000000000001</v>
      </c>
      <c r="V1722" s="18">
        <v>2.8</v>
      </c>
      <c r="W1722" s="18">
        <v>2.7050000000000001</v>
      </c>
      <c r="X1722" s="14" t="s">
        <v>66</v>
      </c>
      <c r="CM1722" s="2"/>
    </row>
    <row r="1723" spans="1:91" x14ac:dyDescent="0.2">
      <c r="A1723" s="2">
        <v>36417</v>
      </c>
      <c r="B1723" s="5">
        <f t="shared" si="134"/>
        <v>9</v>
      </c>
      <c r="C1723" s="1" t="s">
        <v>49</v>
      </c>
      <c r="D1723" s="14">
        <v>3.2650000000000001</v>
      </c>
      <c r="E1723" s="14">
        <v>2.4350000000000001</v>
      </c>
      <c r="F1723" s="18">
        <v>2.4649999999999999</v>
      </c>
      <c r="G1723" s="24">
        <v>2.5499999999999998</v>
      </c>
      <c r="H1723" s="14">
        <v>2.66</v>
      </c>
      <c r="I1723" s="14">
        <v>2.8050000000000002</v>
      </c>
      <c r="J1723" s="14">
        <v>2.57</v>
      </c>
      <c r="K1723" s="14">
        <v>2.4750000000000001</v>
      </c>
      <c r="L1723" s="14">
        <v>2.4550000000000001</v>
      </c>
      <c r="M1723" s="14">
        <v>2.9049999999999998</v>
      </c>
      <c r="N1723" s="21">
        <v>2.4849999999999999</v>
      </c>
      <c r="O1723" s="14">
        <v>2.88</v>
      </c>
      <c r="P1723" s="14">
        <v>2.72</v>
      </c>
      <c r="Q1723" s="14">
        <v>2.4300000000000002</v>
      </c>
      <c r="R1723" s="24">
        <v>2.4700000000000002</v>
      </c>
      <c r="S1723" s="18">
        <v>2.84</v>
      </c>
      <c r="T1723" s="18">
        <v>2.74</v>
      </c>
      <c r="U1723" s="18">
        <v>2.65</v>
      </c>
      <c r="V1723" s="18">
        <v>2.76</v>
      </c>
      <c r="W1723" s="18">
        <v>2.6549999999999998</v>
      </c>
      <c r="X1723" s="14" t="s">
        <v>66</v>
      </c>
      <c r="CM1723" s="2"/>
    </row>
    <row r="1724" spans="1:91" x14ac:dyDescent="0.2">
      <c r="A1724" s="2">
        <v>36418</v>
      </c>
      <c r="B1724" s="5">
        <f t="shared" si="134"/>
        <v>9</v>
      </c>
      <c r="C1724" s="1" t="s">
        <v>50</v>
      </c>
      <c r="D1724" s="14">
        <v>3.19</v>
      </c>
      <c r="E1724" s="14">
        <v>2.3250000000000002</v>
      </c>
      <c r="F1724" s="18">
        <v>2.36</v>
      </c>
      <c r="G1724" s="24">
        <v>2.415</v>
      </c>
      <c r="H1724" s="14">
        <v>2.48</v>
      </c>
      <c r="I1724" s="14">
        <v>2.645</v>
      </c>
      <c r="J1724" s="14">
        <v>2.4849999999999999</v>
      </c>
      <c r="K1724" s="14">
        <v>2.37</v>
      </c>
      <c r="L1724" s="14">
        <v>2.3650000000000002</v>
      </c>
      <c r="M1724" s="14">
        <v>2.83</v>
      </c>
      <c r="N1724" s="21">
        <v>2.3450000000000002</v>
      </c>
      <c r="O1724" s="14">
        <v>2.74</v>
      </c>
      <c r="P1724" s="14">
        <v>2.54</v>
      </c>
      <c r="Q1724" s="14">
        <v>2.33</v>
      </c>
      <c r="R1724" s="24">
        <v>2.37</v>
      </c>
      <c r="S1724" s="18">
        <v>2.7250000000000001</v>
      </c>
      <c r="T1724" s="18">
        <v>2.5499999999999998</v>
      </c>
      <c r="U1724" s="18">
        <v>2.4700000000000002</v>
      </c>
      <c r="V1724" s="18">
        <v>2.54</v>
      </c>
      <c r="W1724" s="18">
        <v>2.4849999999999999</v>
      </c>
      <c r="X1724" s="14" t="s">
        <v>66</v>
      </c>
      <c r="CM1724" s="2"/>
    </row>
    <row r="1725" spans="1:91" x14ac:dyDescent="0.2">
      <c r="A1725" s="2">
        <v>36419</v>
      </c>
      <c r="B1725" s="5">
        <f t="shared" si="134"/>
        <v>9</v>
      </c>
      <c r="C1725" s="1" t="s">
        <v>51</v>
      </c>
      <c r="D1725" s="14">
        <v>3.08</v>
      </c>
      <c r="E1725" s="14">
        <v>2.2149999999999999</v>
      </c>
      <c r="F1725" s="18">
        <v>2.2549999999999999</v>
      </c>
      <c r="G1725" s="24">
        <v>2.31</v>
      </c>
      <c r="H1725" s="14">
        <v>2.37</v>
      </c>
      <c r="I1725" s="14">
        <v>2.5299999999999998</v>
      </c>
      <c r="J1725" s="14">
        <v>2.39</v>
      </c>
      <c r="K1725" s="14">
        <v>2.25</v>
      </c>
      <c r="L1725" s="14">
        <v>2.2799999999999998</v>
      </c>
      <c r="M1725" s="14">
        <v>2.7450000000000001</v>
      </c>
      <c r="N1725" s="21">
        <v>2.2400000000000002</v>
      </c>
      <c r="O1725" s="14">
        <v>2.64</v>
      </c>
      <c r="P1725" s="14">
        <v>2.41</v>
      </c>
      <c r="Q1725" s="14">
        <v>2.2450000000000001</v>
      </c>
      <c r="R1725" s="24">
        <v>2.25</v>
      </c>
      <c r="S1725" s="18">
        <v>2.63</v>
      </c>
      <c r="T1725" s="18">
        <v>2.4500000000000002</v>
      </c>
      <c r="U1725" s="18">
        <v>2.415</v>
      </c>
      <c r="V1725" s="18">
        <v>2.4849999999999999</v>
      </c>
      <c r="W1725" s="18">
        <v>2.4249999999999998</v>
      </c>
      <c r="X1725" s="14" t="s">
        <v>66</v>
      </c>
      <c r="CM1725" s="2"/>
    </row>
    <row r="1726" spans="1:91" x14ac:dyDescent="0.2">
      <c r="A1726" s="2">
        <v>36420</v>
      </c>
      <c r="B1726" s="5">
        <f t="shared" si="134"/>
        <v>9</v>
      </c>
      <c r="C1726" s="1" t="s">
        <v>45</v>
      </c>
      <c r="D1726" s="14">
        <v>3.03</v>
      </c>
      <c r="E1726" s="14">
        <v>2.165</v>
      </c>
      <c r="F1726" s="18">
        <v>2.1949999999999998</v>
      </c>
      <c r="G1726" s="24">
        <v>2.2200000000000002</v>
      </c>
      <c r="H1726" s="14">
        <v>2.34</v>
      </c>
      <c r="I1726" s="14">
        <v>2.4849999999999999</v>
      </c>
      <c r="J1726" s="14">
        <v>2.3450000000000002</v>
      </c>
      <c r="K1726" s="14">
        <v>2.1850000000000001</v>
      </c>
      <c r="L1726" s="14">
        <v>2.2250000000000001</v>
      </c>
      <c r="M1726" s="14">
        <v>2.7250000000000001</v>
      </c>
      <c r="N1726" s="21">
        <v>2.165</v>
      </c>
      <c r="O1726" s="14">
        <v>2.625</v>
      </c>
      <c r="P1726" s="14">
        <v>2.3849999999999998</v>
      </c>
      <c r="Q1726" s="14">
        <v>2.21</v>
      </c>
      <c r="R1726" s="24">
        <v>2.1749999999999998</v>
      </c>
      <c r="S1726" s="18">
        <v>2.5750000000000002</v>
      </c>
      <c r="T1726" s="18">
        <v>2.4249999999999998</v>
      </c>
      <c r="U1726" s="18">
        <v>2.35</v>
      </c>
      <c r="V1726" s="18">
        <v>2.4500000000000002</v>
      </c>
      <c r="W1726" s="18">
        <v>2.355</v>
      </c>
      <c r="X1726" s="14" t="s">
        <v>66</v>
      </c>
      <c r="CM1726" s="2"/>
    </row>
    <row r="1727" spans="1:91" x14ac:dyDescent="0.2">
      <c r="A1727" s="2">
        <v>36421</v>
      </c>
      <c r="B1727" s="5">
        <f t="shared" si="134"/>
        <v>9</v>
      </c>
      <c r="C1727" s="1" t="s">
        <v>46</v>
      </c>
      <c r="D1727" s="14">
        <v>2.9950000000000001</v>
      </c>
      <c r="E1727" s="14">
        <v>2.145</v>
      </c>
      <c r="F1727" s="18">
        <v>2.125</v>
      </c>
      <c r="G1727" s="24">
        <v>2.105</v>
      </c>
      <c r="H1727" s="14">
        <v>2.2450000000000001</v>
      </c>
      <c r="I1727" s="14">
        <v>2.46</v>
      </c>
      <c r="J1727" s="14">
        <v>2.3050000000000002</v>
      </c>
      <c r="K1727" s="14">
        <v>2.13</v>
      </c>
      <c r="L1727" s="14">
        <v>2.2000000000000002</v>
      </c>
      <c r="M1727" s="14">
        <v>2.6349999999999998</v>
      </c>
      <c r="N1727" s="21">
        <v>2.105</v>
      </c>
      <c r="O1727" s="14">
        <v>2.46</v>
      </c>
      <c r="P1727" s="14">
        <v>2.3199999999999998</v>
      </c>
      <c r="Q1727" s="14">
        <v>2.1800000000000002</v>
      </c>
      <c r="R1727" s="24">
        <v>2.125</v>
      </c>
      <c r="S1727" s="18">
        <v>2.57</v>
      </c>
      <c r="T1727" s="18">
        <v>2.395</v>
      </c>
      <c r="U1727" s="18">
        <v>2.33</v>
      </c>
      <c r="V1727" s="18">
        <v>2.4049999999999998</v>
      </c>
      <c r="W1727" s="18">
        <v>2.3450000000000002</v>
      </c>
      <c r="X1727" s="14" t="s">
        <v>66</v>
      </c>
      <c r="CM1727" s="2"/>
    </row>
    <row r="1728" spans="1:91" x14ac:dyDescent="0.2">
      <c r="A1728" s="2">
        <v>36422</v>
      </c>
      <c r="B1728" s="5">
        <f t="shared" si="134"/>
        <v>9</v>
      </c>
      <c r="C1728" s="1" t="s">
        <v>47</v>
      </c>
      <c r="D1728" s="14">
        <v>2.9950000000000001</v>
      </c>
      <c r="E1728" s="14">
        <v>2.145</v>
      </c>
      <c r="F1728" s="18">
        <v>2.125</v>
      </c>
      <c r="G1728" s="24">
        <v>2.105</v>
      </c>
      <c r="H1728" s="14">
        <v>2.2450000000000001</v>
      </c>
      <c r="I1728" s="14">
        <v>2.46</v>
      </c>
      <c r="J1728" s="14">
        <v>2.3050000000000002</v>
      </c>
      <c r="K1728" s="14">
        <v>2.13</v>
      </c>
      <c r="L1728" s="14">
        <v>2.2000000000000002</v>
      </c>
      <c r="M1728" s="14">
        <v>2.6349999999999998</v>
      </c>
      <c r="N1728" s="21">
        <v>2.105</v>
      </c>
      <c r="O1728" s="14">
        <v>2.46</v>
      </c>
      <c r="P1728" s="14">
        <v>2.3199999999999998</v>
      </c>
      <c r="Q1728" s="14">
        <v>2.1800000000000002</v>
      </c>
      <c r="R1728" s="24">
        <v>2.125</v>
      </c>
      <c r="S1728" s="18">
        <v>2.57</v>
      </c>
      <c r="T1728" s="18">
        <v>2.395</v>
      </c>
      <c r="U1728" s="18">
        <v>2.33</v>
      </c>
      <c r="V1728" s="18">
        <v>2.4049999999999998</v>
      </c>
      <c r="W1728" s="18">
        <v>2.3450000000000002</v>
      </c>
      <c r="X1728" s="14" t="s">
        <v>66</v>
      </c>
      <c r="CM1728" s="2"/>
    </row>
    <row r="1729" spans="1:91" x14ac:dyDescent="0.2">
      <c r="A1729" s="2">
        <v>36423</v>
      </c>
      <c r="B1729" s="5">
        <f t="shared" si="134"/>
        <v>9</v>
      </c>
      <c r="C1729" s="1" t="s">
        <v>48</v>
      </c>
      <c r="D1729" s="14">
        <v>2.9950000000000001</v>
      </c>
      <c r="E1729" s="14">
        <v>2.145</v>
      </c>
      <c r="F1729" s="18">
        <v>2.125</v>
      </c>
      <c r="G1729" s="24">
        <v>2.105</v>
      </c>
      <c r="H1729" s="14">
        <v>2.2450000000000001</v>
      </c>
      <c r="I1729" s="14">
        <v>2.46</v>
      </c>
      <c r="J1729" s="14">
        <v>2.3050000000000002</v>
      </c>
      <c r="K1729" s="14">
        <v>2.13</v>
      </c>
      <c r="L1729" s="14">
        <v>2.2000000000000002</v>
      </c>
      <c r="M1729" s="14">
        <v>2.6349999999999998</v>
      </c>
      <c r="N1729" s="21">
        <v>2.105</v>
      </c>
      <c r="O1729" s="14">
        <v>2.46</v>
      </c>
      <c r="P1729" s="14">
        <v>2.3199999999999998</v>
      </c>
      <c r="Q1729" s="14">
        <v>2.1800000000000002</v>
      </c>
      <c r="R1729" s="24">
        <v>2.125</v>
      </c>
      <c r="S1729" s="18">
        <v>2.57</v>
      </c>
      <c r="T1729" s="18">
        <v>2.395</v>
      </c>
      <c r="U1729" s="18">
        <v>2.33</v>
      </c>
      <c r="V1729" s="18">
        <v>2.4049999999999998</v>
      </c>
      <c r="W1729" s="18">
        <v>2.3450000000000002</v>
      </c>
      <c r="X1729" s="14" t="s">
        <v>66</v>
      </c>
      <c r="CM1729" s="2"/>
    </row>
    <row r="1730" spans="1:91" x14ac:dyDescent="0.2">
      <c r="A1730" s="2">
        <v>36424</v>
      </c>
      <c r="B1730" s="5">
        <f t="shared" si="134"/>
        <v>9</v>
      </c>
      <c r="C1730" s="1" t="s">
        <v>49</v>
      </c>
      <c r="D1730" s="14">
        <v>2.99</v>
      </c>
      <c r="E1730" s="14">
        <v>2.1800000000000002</v>
      </c>
      <c r="F1730" s="18">
        <v>2.2749999999999999</v>
      </c>
      <c r="G1730" s="24">
        <v>2.2850000000000001</v>
      </c>
      <c r="H1730" s="14">
        <v>2.355</v>
      </c>
      <c r="I1730" s="14">
        <v>2.4950000000000001</v>
      </c>
      <c r="J1730" s="14">
        <v>2.38</v>
      </c>
      <c r="K1730" s="14">
        <v>2.2650000000000001</v>
      </c>
      <c r="L1730" s="14">
        <v>2.2400000000000002</v>
      </c>
      <c r="M1730" s="14">
        <v>2.74</v>
      </c>
      <c r="N1730" s="21">
        <v>2.2850000000000001</v>
      </c>
      <c r="O1730" s="14">
        <v>2.65</v>
      </c>
      <c r="P1730" s="14">
        <v>2.4049999999999998</v>
      </c>
      <c r="Q1730" s="14">
        <v>2.2000000000000002</v>
      </c>
      <c r="R1730" s="24">
        <v>2.2599999999999998</v>
      </c>
      <c r="S1730" s="18">
        <v>2.59</v>
      </c>
      <c r="T1730" s="18">
        <v>2.4500000000000002</v>
      </c>
      <c r="U1730" s="18">
        <v>2.37</v>
      </c>
      <c r="V1730" s="18">
        <v>2.4649999999999999</v>
      </c>
      <c r="W1730" s="18">
        <v>2.38</v>
      </c>
      <c r="X1730" s="14" t="s">
        <v>66</v>
      </c>
      <c r="CM1730" s="2"/>
    </row>
    <row r="1731" spans="1:91" x14ac:dyDescent="0.2">
      <c r="A1731" s="2">
        <v>36425</v>
      </c>
      <c r="B1731" s="5">
        <f t="shared" ref="B1731:B1770" si="135">IF(A1731&lt;&gt;"",MONTH(A1731),0)</f>
        <v>9</v>
      </c>
      <c r="C1731" s="1" t="s">
        <v>50</v>
      </c>
      <c r="D1731" s="14">
        <v>2.7850000000000001</v>
      </c>
      <c r="E1731" s="14">
        <v>2.0249999999999999</v>
      </c>
      <c r="F1731" s="18">
        <v>2.1150000000000002</v>
      </c>
      <c r="G1731" s="24">
        <v>2.105</v>
      </c>
      <c r="H1731" s="14">
        <v>2.1800000000000002</v>
      </c>
      <c r="I1731" s="14">
        <v>2.3050000000000002</v>
      </c>
      <c r="J1731" s="14">
        <v>2.3050000000000002</v>
      </c>
      <c r="K1731" s="14">
        <v>2.1349999999999998</v>
      </c>
      <c r="L1731" s="14">
        <v>2.17</v>
      </c>
      <c r="M1731" s="14">
        <v>2.63</v>
      </c>
      <c r="N1731" s="21">
        <v>2.12</v>
      </c>
      <c r="O1731" s="14">
        <v>2.5550000000000002</v>
      </c>
      <c r="P1731" s="14">
        <v>2.2149999999999999</v>
      </c>
      <c r="Q1731" s="14">
        <v>2.0449999999999999</v>
      </c>
      <c r="R1731" s="24">
        <v>2.105</v>
      </c>
      <c r="S1731" s="18">
        <v>2.4449999999999998</v>
      </c>
      <c r="T1731" s="18">
        <v>2.27</v>
      </c>
      <c r="U1731" s="18">
        <v>2.2200000000000002</v>
      </c>
      <c r="V1731" s="18">
        <v>2.35</v>
      </c>
      <c r="W1731" s="18">
        <v>2.2349999999999999</v>
      </c>
      <c r="X1731" s="14" t="s">
        <v>66</v>
      </c>
      <c r="CM1731" s="2"/>
    </row>
    <row r="1732" spans="1:91" x14ac:dyDescent="0.2">
      <c r="A1732" s="2">
        <v>36426</v>
      </c>
      <c r="B1732" s="5">
        <f t="shared" si="135"/>
        <v>9</v>
      </c>
      <c r="C1732" s="1" t="s">
        <v>51</v>
      </c>
      <c r="D1732" s="14">
        <v>2.79</v>
      </c>
      <c r="E1732" s="14">
        <v>2.0449999999999999</v>
      </c>
      <c r="F1732" s="18">
        <v>2.0950000000000002</v>
      </c>
      <c r="G1732" s="24">
        <v>2.11</v>
      </c>
      <c r="H1732" s="14">
        <v>2.1850000000000001</v>
      </c>
      <c r="I1732" s="14">
        <v>2.2949999999999999</v>
      </c>
      <c r="J1732" s="14">
        <v>2.3450000000000002</v>
      </c>
      <c r="K1732" s="14">
        <v>2.125</v>
      </c>
      <c r="L1732" s="14">
        <v>2.1749999999999998</v>
      </c>
      <c r="M1732" s="14">
        <v>2.6349999999999998</v>
      </c>
      <c r="N1732" s="21">
        <v>2.085</v>
      </c>
      <c r="O1732" s="14">
        <v>2.57</v>
      </c>
      <c r="P1732" s="14">
        <v>2.2149999999999999</v>
      </c>
      <c r="Q1732" s="14">
        <v>2.0750000000000002</v>
      </c>
      <c r="R1732" s="24">
        <v>2.105</v>
      </c>
      <c r="S1732" s="18">
        <v>2.4550000000000001</v>
      </c>
      <c r="T1732" s="18">
        <v>2.27</v>
      </c>
      <c r="U1732" s="18">
        <v>2.2400000000000002</v>
      </c>
      <c r="V1732" s="18">
        <v>2.3199999999999998</v>
      </c>
      <c r="W1732" s="18">
        <v>2.25</v>
      </c>
      <c r="X1732" s="14" t="s">
        <v>66</v>
      </c>
      <c r="CM1732" s="2"/>
    </row>
    <row r="1733" spans="1:91" x14ac:dyDescent="0.2">
      <c r="A1733" s="2">
        <v>36427</v>
      </c>
      <c r="B1733" s="5">
        <f t="shared" si="135"/>
        <v>9</v>
      </c>
      <c r="C1733" s="1" t="s">
        <v>45</v>
      </c>
      <c r="D1733" s="14">
        <v>2.97</v>
      </c>
      <c r="E1733" s="14">
        <v>2.165</v>
      </c>
      <c r="F1733" s="18">
        <v>2.21</v>
      </c>
      <c r="G1733" s="24">
        <v>2.25</v>
      </c>
      <c r="H1733" s="14">
        <v>2.33</v>
      </c>
      <c r="I1733" s="14">
        <v>2.4700000000000002</v>
      </c>
      <c r="J1733" s="14">
        <v>2.44</v>
      </c>
      <c r="K1733" s="14">
        <v>2.2250000000000001</v>
      </c>
      <c r="L1733" s="14">
        <v>2.2799999999999998</v>
      </c>
      <c r="M1733" s="14">
        <v>2.82</v>
      </c>
      <c r="N1733" s="21">
        <v>2.19</v>
      </c>
      <c r="O1733" s="14">
        <v>2.7</v>
      </c>
      <c r="P1733" s="14">
        <v>2.35</v>
      </c>
      <c r="Q1733" s="14">
        <v>2.13</v>
      </c>
      <c r="R1733" s="24">
        <v>2.2200000000000002</v>
      </c>
      <c r="S1733" s="18">
        <v>2.59</v>
      </c>
      <c r="T1733" s="18">
        <v>2.4249999999999998</v>
      </c>
      <c r="U1733" s="18">
        <v>2.355</v>
      </c>
      <c r="V1733" s="18">
        <v>2.4300000000000002</v>
      </c>
      <c r="W1733" s="18">
        <v>2.36</v>
      </c>
      <c r="X1733" s="14" t="s">
        <v>66</v>
      </c>
      <c r="CM1733" s="2"/>
    </row>
    <row r="1734" spans="1:91" x14ac:dyDescent="0.2">
      <c r="A1734" s="2">
        <v>36428</v>
      </c>
      <c r="B1734" s="5">
        <f t="shared" si="135"/>
        <v>9</v>
      </c>
      <c r="C1734" s="1" t="s">
        <v>46</v>
      </c>
      <c r="D1734" s="14">
        <v>3.09</v>
      </c>
      <c r="E1734" s="14">
        <v>2.2799999999999998</v>
      </c>
      <c r="F1734" s="18">
        <v>2.2650000000000001</v>
      </c>
      <c r="G1734" s="24">
        <v>2.2349999999999999</v>
      </c>
      <c r="H1734" s="14">
        <v>2.375</v>
      </c>
      <c r="I1734" s="14">
        <v>2.57</v>
      </c>
      <c r="J1734" s="14">
        <v>2.44</v>
      </c>
      <c r="K1734" s="14">
        <v>2.2799999999999998</v>
      </c>
      <c r="L1734" s="14">
        <v>2.3149999999999999</v>
      </c>
      <c r="M1734" s="14">
        <v>2.8050000000000002</v>
      </c>
      <c r="N1734" s="21">
        <v>2.2400000000000002</v>
      </c>
      <c r="O1734" s="14">
        <v>2.69</v>
      </c>
      <c r="P1734" s="14">
        <v>2.44</v>
      </c>
      <c r="Q1734" s="14">
        <v>2.2200000000000002</v>
      </c>
      <c r="R1734" s="24">
        <v>2.29</v>
      </c>
      <c r="S1734" s="18">
        <v>2.605</v>
      </c>
      <c r="T1734" s="18">
        <v>2.5099999999999998</v>
      </c>
      <c r="U1734" s="18">
        <v>2.4350000000000001</v>
      </c>
      <c r="V1734" s="18">
        <v>2.4849999999999999</v>
      </c>
      <c r="W1734" s="18">
        <v>2.4300000000000002</v>
      </c>
      <c r="X1734" s="14" t="s">
        <v>66</v>
      </c>
      <c r="CM1734" s="2"/>
    </row>
    <row r="1735" spans="1:91" x14ac:dyDescent="0.2">
      <c r="A1735" s="2">
        <v>36429</v>
      </c>
      <c r="B1735" s="5">
        <f t="shared" si="135"/>
        <v>9</v>
      </c>
      <c r="C1735" s="1" t="s">
        <v>47</v>
      </c>
      <c r="D1735" s="14">
        <v>3.09</v>
      </c>
      <c r="E1735" s="14">
        <v>2.2799999999999998</v>
      </c>
      <c r="F1735" s="18">
        <v>2.2650000000000001</v>
      </c>
      <c r="G1735" s="24">
        <v>2.2349999999999999</v>
      </c>
      <c r="H1735" s="14">
        <v>2.375</v>
      </c>
      <c r="I1735" s="14">
        <v>2.57</v>
      </c>
      <c r="J1735" s="14">
        <v>2.44</v>
      </c>
      <c r="K1735" s="14">
        <v>2.2799999999999998</v>
      </c>
      <c r="L1735" s="14">
        <v>2.3149999999999999</v>
      </c>
      <c r="M1735" s="14">
        <v>2.8050000000000002</v>
      </c>
      <c r="N1735" s="21">
        <v>2.2400000000000002</v>
      </c>
      <c r="O1735" s="14">
        <v>2.69</v>
      </c>
      <c r="P1735" s="14">
        <v>2.44</v>
      </c>
      <c r="Q1735" s="14">
        <v>2.2200000000000002</v>
      </c>
      <c r="R1735" s="24">
        <v>2.29</v>
      </c>
      <c r="S1735" s="18">
        <v>2.605</v>
      </c>
      <c r="T1735" s="18">
        <v>2.5099999999999998</v>
      </c>
      <c r="U1735" s="18">
        <v>2.4350000000000001</v>
      </c>
      <c r="V1735" s="18">
        <v>2.4849999999999999</v>
      </c>
      <c r="W1735" s="18">
        <v>2.4300000000000002</v>
      </c>
      <c r="X1735" s="14" t="s">
        <v>66</v>
      </c>
      <c r="CM1735" s="2"/>
    </row>
    <row r="1736" spans="1:91" x14ac:dyDescent="0.2">
      <c r="A1736" s="2">
        <v>36430</v>
      </c>
      <c r="B1736" s="5">
        <f t="shared" si="135"/>
        <v>9</v>
      </c>
      <c r="C1736" s="1" t="s">
        <v>48</v>
      </c>
      <c r="D1736" s="14">
        <v>3.09</v>
      </c>
      <c r="E1736" s="14">
        <v>2.2799999999999998</v>
      </c>
      <c r="F1736" s="18">
        <v>2.2650000000000001</v>
      </c>
      <c r="G1736" s="24">
        <v>2.2349999999999999</v>
      </c>
      <c r="H1736" s="14">
        <v>2.375</v>
      </c>
      <c r="I1736" s="14">
        <v>2.57</v>
      </c>
      <c r="J1736" s="14">
        <v>2.44</v>
      </c>
      <c r="K1736" s="14">
        <v>2.2799999999999998</v>
      </c>
      <c r="L1736" s="14">
        <v>2.3149999999999999</v>
      </c>
      <c r="M1736" s="14">
        <v>2.8050000000000002</v>
      </c>
      <c r="N1736" s="21">
        <v>2.2400000000000002</v>
      </c>
      <c r="O1736" s="14">
        <v>2.69</v>
      </c>
      <c r="P1736" s="14">
        <v>2.44</v>
      </c>
      <c r="Q1736" s="14">
        <v>2.2200000000000002</v>
      </c>
      <c r="R1736" s="24">
        <v>2.29</v>
      </c>
      <c r="S1736" s="18">
        <v>2.605</v>
      </c>
      <c r="T1736" s="18">
        <v>2.5099999999999998</v>
      </c>
      <c r="U1736" s="18">
        <v>2.4350000000000001</v>
      </c>
      <c r="V1736" s="18">
        <v>2.4849999999999999</v>
      </c>
      <c r="W1736" s="18">
        <v>2.4300000000000002</v>
      </c>
      <c r="X1736" s="14" t="s">
        <v>66</v>
      </c>
      <c r="CM1736" s="2"/>
    </row>
    <row r="1737" spans="1:91" x14ac:dyDescent="0.2">
      <c r="A1737" s="2">
        <v>36431</v>
      </c>
      <c r="B1737" s="5">
        <f t="shared" si="135"/>
        <v>9</v>
      </c>
      <c r="C1737" s="1" t="s">
        <v>49</v>
      </c>
      <c r="D1737" s="14">
        <v>3.145</v>
      </c>
      <c r="E1737" s="14">
        <v>2.2850000000000001</v>
      </c>
      <c r="F1737" s="18">
        <v>2.31</v>
      </c>
      <c r="G1737" s="24">
        <v>2.3250000000000002</v>
      </c>
      <c r="H1737" s="14">
        <v>2.395</v>
      </c>
      <c r="I1737" s="14">
        <v>2.5</v>
      </c>
      <c r="J1737" s="14">
        <v>2.52</v>
      </c>
      <c r="K1737" s="14">
        <v>2.31</v>
      </c>
      <c r="L1737" s="14">
        <v>2.3450000000000002</v>
      </c>
      <c r="M1737" s="14">
        <v>2.9449999999999998</v>
      </c>
      <c r="N1737" s="21">
        <v>2.2749999999999999</v>
      </c>
      <c r="O1737" s="14">
        <v>2.7749999999999999</v>
      </c>
      <c r="P1737" s="14">
        <v>2.415</v>
      </c>
      <c r="Q1737" s="14">
        <v>2.2799999999999998</v>
      </c>
      <c r="R1737" s="24">
        <v>2.3250000000000002</v>
      </c>
      <c r="S1737" s="18">
        <v>2.6</v>
      </c>
      <c r="T1737" s="18">
        <v>2.4700000000000002</v>
      </c>
      <c r="U1737" s="18">
        <v>2.395</v>
      </c>
      <c r="V1737" s="18">
        <v>2.4849999999999999</v>
      </c>
      <c r="W1737" s="18">
        <v>2.395</v>
      </c>
      <c r="X1737" s="14" t="s">
        <v>66</v>
      </c>
      <c r="CM1737" s="2"/>
    </row>
    <row r="1738" spans="1:91" x14ac:dyDescent="0.2">
      <c r="A1738" s="2">
        <v>36432</v>
      </c>
      <c r="B1738" s="5">
        <f t="shared" si="135"/>
        <v>9</v>
      </c>
      <c r="C1738" s="1" t="s">
        <v>50</v>
      </c>
      <c r="D1738" s="14">
        <v>3.2549999999999999</v>
      </c>
      <c r="E1738" s="14">
        <v>2.395</v>
      </c>
      <c r="F1738" s="18">
        <v>2.395</v>
      </c>
      <c r="G1738" s="24">
        <v>2.42</v>
      </c>
      <c r="H1738" s="14">
        <v>2.4750000000000001</v>
      </c>
      <c r="I1738" s="14">
        <v>2.5249999999999999</v>
      </c>
      <c r="J1738" s="14">
        <v>2.6150000000000002</v>
      </c>
      <c r="K1738" s="14">
        <v>2.41</v>
      </c>
      <c r="L1738" s="14">
        <v>2.44</v>
      </c>
      <c r="M1738" s="14">
        <v>2.99</v>
      </c>
      <c r="N1738" s="21">
        <v>2.35</v>
      </c>
      <c r="O1738" s="14">
        <v>2.835</v>
      </c>
      <c r="P1738" s="14">
        <v>2.4750000000000001</v>
      </c>
      <c r="Q1738" s="14">
        <v>2.4</v>
      </c>
      <c r="R1738" s="24">
        <v>2.42</v>
      </c>
      <c r="S1738" s="18">
        <v>2.645</v>
      </c>
      <c r="T1738" s="18">
        <v>2.5</v>
      </c>
      <c r="U1738" s="18">
        <v>2.4500000000000002</v>
      </c>
      <c r="V1738" s="18">
        <v>2.5299999999999998</v>
      </c>
      <c r="W1738" s="18">
        <v>2.44</v>
      </c>
      <c r="X1738" s="14" t="s">
        <v>66</v>
      </c>
      <c r="CM1738" s="2"/>
    </row>
    <row r="1739" spans="1:91" x14ac:dyDescent="0.2">
      <c r="A1739" s="2">
        <v>36433</v>
      </c>
      <c r="B1739" s="5">
        <f t="shared" si="135"/>
        <v>9</v>
      </c>
      <c r="C1739" s="1" t="s">
        <v>51</v>
      </c>
      <c r="D1739" s="14">
        <v>3.28</v>
      </c>
      <c r="E1739" s="14">
        <v>2.41</v>
      </c>
      <c r="F1739" s="18">
        <v>2.4</v>
      </c>
      <c r="G1739" s="24">
        <v>2.39</v>
      </c>
      <c r="H1739" s="14">
        <v>2.4300000000000002</v>
      </c>
      <c r="I1739" s="14">
        <v>2.5550000000000002</v>
      </c>
      <c r="J1739" s="14">
        <v>2.625</v>
      </c>
      <c r="K1739" s="14">
        <v>2.415</v>
      </c>
      <c r="L1739" s="14">
        <v>2.4300000000000002</v>
      </c>
      <c r="M1739" s="14">
        <v>3</v>
      </c>
      <c r="N1739" s="21">
        <v>2.395</v>
      </c>
      <c r="O1739" s="14">
        <v>2.8050000000000002</v>
      </c>
      <c r="P1739" s="14">
        <v>2.4649999999999999</v>
      </c>
      <c r="Q1739" s="14">
        <v>2.4249999999999998</v>
      </c>
      <c r="R1739" s="24">
        <v>2.415</v>
      </c>
      <c r="S1739" s="18">
        <v>2.605</v>
      </c>
      <c r="T1739" s="18">
        <v>2.5049999999999999</v>
      </c>
      <c r="U1739" s="18">
        <v>2.4449999999999998</v>
      </c>
      <c r="V1739" s="18">
        <v>2.5550000000000002</v>
      </c>
      <c r="W1739" s="18">
        <v>2.4449999999999998</v>
      </c>
      <c r="X1739" s="14" t="s">
        <v>66</v>
      </c>
      <c r="CM1739" s="2"/>
    </row>
    <row r="1740" spans="1:91" x14ac:dyDescent="0.2">
      <c r="A1740" s="2">
        <v>36434</v>
      </c>
      <c r="B1740" s="5">
        <f t="shared" si="135"/>
        <v>10</v>
      </c>
      <c r="C1740" s="1" t="s">
        <v>45</v>
      </c>
      <c r="D1740" s="14">
        <v>3.13</v>
      </c>
      <c r="E1740" s="14">
        <v>2.3149999999999999</v>
      </c>
      <c r="F1740" s="18">
        <v>2.2200000000000002</v>
      </c>
      <c r="G1740" s="24">
        <v>2.2850000000000001</v>
      </c>
      <c r="H1740" s="14">
        <v>2.2999999999999998</v>
      </c>
      <c r="I1740" s="14">
        <v>2.35</v>
      </c>
      <c r="J1740" s="14">
        <v>2.52</v>
      </c>
      <c r="K1740" s="14">
        <v>2.3149999999999999</v>
      </c>
      <c r="L1740" s="14">
        <v>2.38</v>
      </c>
      <c r="M1740" s="14">
        <v>2.87</v>
      </c>
      <c r="N1740" s="21">
        <v>2.23</v>
      </c>
      <c r="O1740" s="14">
        <v>2.7149999999999999</v>
      </c>
      <c r="P1740" s="14">
        <v>2.2949999999999999</v>
      </c>
      <c r="Q1740" s="14">
        <v>2.3250000000000002</v>
      </c>
      <c r="R1740" s="24">
        <v>2.3149999999999999</v>
      </c>
      <c r="S1740" s="18">
        <v>2.355</v>
      </c>
      <c r="T1740" s="18">
        <v>2.31</v>
      </c>
      <c r="U1740" s="18">
        <v>2.2949999999999999</v>
      </c>
      <c r="V1740" s="18">
        <v>2.3450000000000002</v>
      </c>
      <c r="W1740" s="18">
        <v>2.3050000000000002</v>
      </c>
      <c r="X1740" s="14" t="s">
        <v>66</v>
      </c>
      <c r="CM1740" s="2"/>
    </row>
    <row r="1741" spans="1:91" x14ac:dyDescent="0.2">
      <c r="A1741" s="2">
        <v>36435</v>
      </c>
      <c r="B1741" s="5">
        <f t="shared" si="135"/>
        <v>10</v>
      </c>
      <c r="C1741" s="1" t="s">
        <v>46</v>
      </c>
      <c r="D1741" s="14">
        <v>3.22</v>
      </c>
      <c r="E1741" s="14">
        <v>2.2850000000000001</v>
      </c>
      <c r="F1741" s="18">
        <v>2.2000000000000002</v>
      </c>
      <c r="G1741" s="24">
        <v>2.29</v>
      </c>
      <c r="H1741" s="14">
        <v>2.29</v>
      </c>
      <c r="I1741" s="14">
        <v>2.35</v>
      </c>
      <c r="J1741" s="14">
        <v>2.4950000000000001</v>
      </c>
      <c r="K1741" s="14">
        <v>2.2749999999999999</v>
      </c>
      <c r="L1741" s="14">
        <v>2.35</v>
      </c>
      <c r="M1741" s="14">
        <v>2.89</v>
      </c>
      <c r="N1741" s="21">
        <v>2.2200000000000002</v>
      </c>
      <c r="O1741" s="14">
        <v>2.74</v>
      </c>
      <c r="P1741" s="14">
        <v>2.3149999999999999</v>
      </c>
      <c r="Q1741" s="14">
        <v>2.355</v>
      </c>
      <c r="R1741" s="24">
        <v>2.2749999999999999</v>
      </c>
      <c r="S1741" s="18">
        <v>2.42</v>
      </c>
      <c r="T1741" s="18">
        <v>2.31</v>
      </c>
      <c r="U1741" s="18">
        <v>2.3050000000000002</v>
      </c>
      <c r="V1741" s="18">
        <v>2.3849999999999998</v>
      </c>
      <c r="W1741" s="18">
        <v>2.31</v>
      </c>
      <c r="X1741" s="14" t="s">
        <v>66</v>
      </c>
      <c r="CM1741" s="2"/>
    </row>
    <row r="1742" spans="1:91" x14ac:dyDescent="0.2">
      <c r="A1742" s="2">
        <v>36436</v>
      </c>
      <c r="B1742" s="5">
        <f t="shared" si="135"/>
        <v>10</v>
      </c>
      <c r="C1742" s="1" t="s">
        <v>47</v>
      </c>
      <c r="D1742" s="14">
        <v>3.22</v>
      </c>
      <c r="E1742" s="14">
        <v>2.2850000000000001</v>
      </c>
      <c r="F1742" s="18">
        <v>2.2000000000000002</v>
      </c>
      <c r="G1742" s="24">
        <v>2.29</v>
      </c>
      <c r="H1742" s="14">
        <v>2.29</v>
      </c>
      <c r="I1742" s="14">
        <v>2.35</v>
      </c>
      <c r="J1742" s="14">
        <v>2.4950000000000001</v>
      </c>
      <c r="K1742" s="14">
        <v>2.2749999999999999</v>
      </c>
      <c r="L1742" s="14">
        <v>2.35</v>
      </c>
      <c r="M1742" s="14">
        <v>2.89</v>
      </c>
      <c r="N1742" s="21">
        <v>2.2200000000000002</v>
      </c>
      <c r="O1742" s="14">
        <v>2.74</v>
      </c>
      <c r="P1742" s="14">
        <v>2.3149999999999999</v>
      </c>
      <c r="Q1742" s="14">
        <v>2.355</v>
      </c>
      <c r="R1742" s="24">
        <v>2.2749999999999999</v>
      </c>
      <c r="S1742" s="18">
        <v>2.42</v>
      </c>
      <c r="T1742" s="18">
        <v>2.31</v>
      </c>
      <c r="U1742" s="18">
        <v>2.3050000000000002</v>
      </c>
      <c r="V1742" s="18">
        <v>2.3849999999999998</v>
      </c>
      <c r="W1742" s="18">
        <v>2.31</v>
      </c>
      <c r="X1742" s="14" t="s">
        <v>66</v>
      </c>
      <c r="CM1742" s="2"/>
    </row>
    <row r="1743" spans="1:91" x14ac:dyDescent="0.2">
      <c r="A1743" s="2">
        <v>36437</v>
      </c>
      <c r="B1743" s="5">
        <f t="shared" si="135"/>
        <v>10</v>
      </c>
      <c r="C1743" s="1" t="s">
        <v>48</v>
      </c>
      <c r="D1743" s="14">
        <v>3.22</v>
      </c>
      <c r="E1743" s="14">
        <v>2.2850000000000001</v>
      </c>
      <c r="F1743" s="18">
        <v>2.2000000000000002</v>
      </c>
      <c r="G1743" s="24">
        <v>2.29</v>
      </c>
      <c r="H1743" s="14">
        <v>2.29</v>
      </c>
      <c r="I1743" s="14">
        <v>2.35</v>
      </c>
      <c r="J1743" s="14">
        <v>2.4950000000000001</v>
      </c>
      <c r="K1743" s="14">
        <v>2.2749999999999999</v>
      </c>
      <c r="L1743" s="14">
        <v>2.35</v>
      </c>
      <c r="M1743" s="14">
        <v>2.89</v>
      </c>
      <c r="N1743" s="21">
        <v>2.2200000000000002</v>
      </c>
      <c r="O1743" s="14">
        <v>2.74</v>
      </c>
      <c r="P1743" s="14">
        <v>2.3149999999999999</v>
      </c>
      <c r="Q1743" s="14">
        <v>2.355</v>
      </c>
      <c r="R1743" s="24">
        <v>2.2749999999999999</v>
      </c>
      <c r="S1743" s="18">
        <v>2.42</v>
      </c>
      <c r="T1743" s="18">
        <v>2.31</v>
      </c>
      <c r="U1743" s="18">
        <v>2.3050000000000002</v>
      </c>
      <c r="V1743" s="18">
        <v>2.3849999999999998</v>
      </c>
      <c r="W1743" s="18">
        <v>2.31</v>
      </c>
      <c r="X1743" s="14" t="s">
        <v>66</v>
      </c>
      <c r="CM1743" s="2"/>
    </row>
    <row r="1744" spans="1:91" x14ac:dyDescent="0.2">
      <c r="A1744" s="2">
        <v>36438</v>
      </c>
      <c r="B1744" s="5">
        <f t="shared" si="135"/>
        <v>10</v>
      </c>
      <c r="C1744" s="1" t="s">
        <v>49</v>
      </c>
      <c r="D1744" s="14">
        <v>3.2</v>
      </c>
      <c r="E1744" s="14">
        <v>2.35</v>
      </c>
      <c r="F1744" s="18">
        <v>2.355</v>
      </c>
      <c r="G1744" s="24">
        <v>2.4249999999999998</v>
      </c>
      <c r="H1744" s="14">
        <v>2.4350000000000001</v>
      </c>
      <c r="I1744" s="14">
        <v>2.4849999999999999</v>
      </c>
      <c r="J1744" s="14">
        <v>2.66</v>
      </c>
      <c r="K1744" s="14">
        <v>2.3849999999999998</v>
      </c>
      <c r="L1744" s="14">
        <v>2.4550000000000001</v>
      </c>
      <c r="M1744" s="14">
        <v>3.0550000000000002</v>
      </c>
      <c r="N1744" s="21">
        <v>2.355</v>
      </c>
      <c r="O1744" s="14">
        <v>2.8450000000000002</v>
      </c>
      <c r="P1744" s="14">
        <v>2.4649999999999999</v>
      </c>
      <c r="Q1744" s="14">
        <v>2.3650000000000002</v>
      </c>
      <c r="R1744" s="24">
        <v>2.4</v>
      </c>
      <c r="S1744" s="18">
        <v>2.5449999999999999</v>
      </c>
      <c r="T1744" s="18">
        <v>2.4900000000000002</v>
      </c>
      <c r="U1744" s="18">
        <v>2.415</v>
      </c>
      <c r="V1744" s="18">
        <v>2.5</v>
      </c>
      <c r="W1744" s="18">
        <v>2.415</v>
      </c>
      <c r="X1744" s="14" t="s">
        <v>66</v>
      </c>
      <c r="CM1744" s="2"/>
    </row>
    <row r="1745" spans="1:91" x14ac:dyDescent="0.2">
      <c r="A1745" s="2">
        <v>36439</v>
      </c>
      <c r="B1745" s="5">
        <f t="shared" si="135"/>
        <v>10</v>
      </c>
      <c r="C1745" s="1" t="s">
        <v>50</v>
      </c>
      <c r="D1745" s="14">
        <v>3.2050000000000001</v>
      </c>
      <c r="E1745" s="14">
        <v>2.39</v>
      </c>
      <c r="F1745" s="18">
        <v>2.355</v>
      </c>
      <c r="G1745" s="24">
        <v>2.44</v>
      </c>
      <c r="H1745" s="14">
        <v>2.44</v>
      </c>
      <c r="I1745" s="14">
        <v>2.4500000000000002</v>
      </c>
      <c r="J1745" s="14">
        <v>2.65</v>
      </c>
      <c r="K1745" s="14">
        <v>2.38</v>
      </c>
      <c r="L1745" s="14">
        <v>2.4750000000000001</v>
      </c>
      <c r="M1745" s="14">
        <v>3.0350000000000001</v>
      </c>
      <c r="N1745" s="21">
        <v>2.355</v>
      </c>
      <c r="O1745" s="14">
        <v>2.8250000000000002</v>
      </c>
      <c r="P1745" s="14">
        <v>2.4649999999999999</v>
      </c>
      <c r="Q1745" s="14">
        <v>2.3849999999999998</v>
      </c>
      <c r="R1745" s="24">
        <v>2.4</v>
      </c>
      <c r="S1745" s="18">
        <v>2.54</v>
      </c>
      <c r="T1745" s="18">
        <v>2.4750000000000001</v>
      </c>
      <c r="U1745" s="18">
        <v>2.415</v>
      </c>
      <c r="V1745" s="18">
        <v>2.4950000000000001</v>
      </c>
      <c r="W1745" s="18">
        <v>2.415</v>
      </c>
      <c r="X1745" s="14" t="s">
        <v>66</v>
      </c>
      <c r="CM1745" s="2"/>
    </row>
    <row r="1746" spans="1:91" x14ac:dyDescent="0.2">
      <c r="A1746" s="2">
        <v>36440</v>
      </c>
      <c r="B1746" s="5">
        <f t="shared" si="135"/>
        <v>10</v>
      </c>
      <c r="C1746" s="1" t="s">
        <v>51</v>
      </c>
      <c r="D1746" s="14">
        <v>3.2450000000000001</v>
      </c>
      <c r="E1746" s="14">
        <v>2.375</v>
      </c>
      <c r="F1746" s="18">
        <v>2.3450000000000002</v>
      </c>
      <c r="G1746" s="24">
        <v>2.4350000000000001</v>
      </c>
      <c r="H1746" s="14">
        <v>2.4249999999999998</v>
      </c>
      <c r="I1746" s="14">
        <v>2.4649999999999999</v>
      </c>
      <c r="J1746" s="14">
        <v>2.6</v>
      </c>
      <c r="K1746" s="14">
        <v>2.375</v>
      </c>
      <c r="L1746" s="14">
        <v>2.4350000000000001</v>
      </c>
      <c r="M1746" s="14">
        <v>2.9550000000000001</v>
      </c>
      <c r="N1746" s="21">
        <v>2.3450000000000002</v>
      </c>
      <c r="O1746" s="14">
        <v>2.79</v>
      </c>
      <c r="P1746" s="14">
        <v>2.4649999999999999</v>
      </c>
      <c r="Q1746" s="14">
        <v>2.41</v>
      </c>
      <c r="R1746" s="24">
        <v>2.39</v>
      </c>
      <c r="S1746" s="18">
        <v>2.5350000000000001</v>
      </c>
      <c r="T1746" s="18">
        <v>2.48</v>
      </c>
      <c r="U1746" s="18">
        <v>2.41</v>
      </c>
      <c r="V1746" s="18">
        <v>2.46</v>
      </c>
      <c r="W1746" s="18">
        <v>2.4049999999999998</v>
      </c>
      <c r="X1746" s="14" t="s">
        <v>66</v>
      </c>
      <c r="CM1746" s="2"/>
    </row>
    <row r="1747" spans="1:91" x14ac:dyDescent="0.2">
      <c r="A1747" s="2">
        <v>36441</v>
      </c>
      <c r="B1747" s="5">
        <f t="shared" si="135"/>
        <v>10</v>
      </c>
      <c r="C1747" s="1" t="s">
        <v>45</v>
      </c>
      <c r="D1747" s="14">
        <v>3.2749999999999999</v>
      </c>
      <c r="E1747" s="14">
        <v>2.37</v>
      </c>
      <c r="F1747" s="18">
        <v>2.34</v>
      </c>
      <c r="G1747" s="24">
        <v>2.4249999999999998</v>
      </c>
      <c r="H1747" s="14">
        <v>2.4249999999999998</v>
      </c>
      <c r="I1747" s="14">
        <v>2.4900000000000002</v>
      </c>
      <c r="J1747" s="14">
        <v>2.62</v>
      </c>
      <c r="K1747" s="14">
        <v>2.37</v>
      </c>
      <c r="L1747" s="14">
        <v>2.4449999999999998</v>
      </c>
      <c r="M1747" s="14">
        <v>2.9750000000000001</v>
      </c>
      <c r="N1747" s="21">
        <v>2.35</v>
      </c>
      <c r="O1747" s="14">
        <v>2.7650000000000001</v>
      </c>
      <c r="P1747" s="14">
        <v>2.4700000000000002</v>
      </c>
      <c r="Q1747" s="14">
        <v>2.39</v>
      </c>
      <c r="R1747" s="24">
        <v>2.3849999999999998</v>
      </c>
      <c r="S1747" s="18">
        <v>2.54</v>
      </c>
      <c r="T1747" s="18">
        <v>2.5</v>
      </c>
      <c r="U1747" s="18">
        <v>2.3849999999999998</v>
      </c>
      <c r="V1747" s="18">
        <v>2.4500000000000002</v>
      </c>
      <c r="W1747" s="18">
        <v>2.39</v>
      </c>
      <c r="X1747" s="14" t="s">
        <v>66</v>
      </c>
      <c r="CM1747" s="2"/>
    </row>
    <row r="1748" spans="1:91" x14ac:dyDescent="0.2">
      <c r="A1748" s="2">
        <v>36442</v>
      </c>
      <c r="B1748" s="5">
        <f t="shared" si="135"/>
        <v>10</v>
      </c>
      <c r="C1748" s="1" t="s">
        <v>46</v>
      </c>
      <c r="D1748" s="14">
        <v>3.2349999999999999</v>
      </c>
      <c r="E1748" s="14">
        <v>2.27</v>
      </c>
      <c r="F1748" s="18">
        <v>2.2050000000000001</v>
      </c>
      <c r="G1748" s="24">
        <v>2.2850000000000001</v>
      </c>
      <c r="H1748" s="14">
        <v>2.2850000000000001</v>
      </c>
      <c r="I1748" s="14">
        <v>2.355</v>
      </c>
      <c r="J1748" s="14">
        <v>2.5649999999999999</v>
      </c>
      <c r="K1748" s="14">
        <v>2.2850000000000001</v>
      </c>
      <c r="L1748" s="14">
        <v>2.3450000000000002</v>
      </c>
      <c r="M1748" s="14">
        <v>2.9449999999999998</v>
      </c>
      <c r="N1748" s="21">
        <v>2.27</v>
      </c>
      <c r="O1748" s="14">
        <v>2.7050000000000001</v>
      </c>
      <c r="P1748" s="14">
        <v>2.3149999999999999</v>
      </c>
      <c r="Q1748" s="14">
        <v>2.39</v>
      </c>
      <c r="R1748" s="24">
        <v>2.2799999999999998</v>
      </c>
      <c r="S1748" s="18">
        <v>2.415</v>
      </c>
      <c r="T1748" s="18">
        <v>2.3450000000000002</v>
      </c>
      <c r="U1748" s="18">
        <v>2.29</v>
      </c>
      <c r="V1748" s="18">
        <v>2.3250000000000002</v>
      </c>
      <c r="W1748" s="18">
        <v>2.2999999999999998</v>
      </c>
      <c r="X1748" s="14" t="s">
        <v>66</v>
      </c>
      <c r="CM1748" s="2"/>
    </row>
    <row r="1749" spans="1:91" x14ac:dyDescent="0.2">
      <c r="A1749" s="2">
        <v>36443</v>
      </c>
      <c r="B1749" s="5">
        <f t="shared" si="135"/>
        <v>10</v>
      </c>
      <c r="C1749" s="1" t="s">
        <v>47</v>
      </c>
      <c r="D1749" s="14">
        <v>3.2349999999999999</v>
      </c>
      <c r="E1749" s="14">
        <v>2.27</v>
      </c>
      <c r="F1749" s="18">
        <v>2.2050000000000001</v>
      </c>
      <c r="G1749" s="24">
        <v>2.2850000000000001</v>
      </c>
      <c r="H1749" s="14">
        <v>2.2850000000000001</v>
      </c>
      <c r="I1749" s="14">
        <v>2.355</v>
      </c>
      <c r="J1749" s="14">
        <v>2.5649999999999999</v>
      </c>
      <c r="K1749" s="14">
        <v>2.2850000000000001</v>
      </c>
      <c r="L1749" s="14">
        <v>2.3450000000000002</v>
      </c>
      <c r="M1749" s="14">
        <v>2.9449999999999998</v>
      </c>
      <c r="N1749" s="21">
        <v>2.27</v>
      </c>
      <c r="O1749" s="14">
        <v>2.7050000000000001</v>
      </c>
      <c r="P1749" s="14">
        <v>2.3149999999999999</v>
      </c>
      <c r="Q1749" s="14">
        <v>2.39</v>
      </c>
      <c r="R1749" s="24">
        <v>2.2799999999999998</v>
      </c>
      <c r="S1749" s="18">
        <v>2.415</v>
      </c>
      <c r="T1749" s="18">
        <v>2.3450000000000002</v>
      </c>
      <c r="U1749" s="18">
        <v>2.29</v>
      </c>
      <c r="V1749" s="18">
        <v>2.3250000000000002</v>
      </c>
      <c r="W1749" s="18">
        <v>2.2999999999999998</v>
      </c>
      <c r="X1749" s="14" t="s">
        <v>66</v>
      </c>
      <c r="CM1749" s="2"/>
    </row>
    <row r="1750" spans="1:91" x14ac:dyDescent="0.2">
      <c r="A1750" s="2">
        <v>36444</v>
      </c>
      <c r="B1750" s="5">
        <f t="shared" si="135"/>
        <v>10</v>
      </c>
      <c r="C1750" s="1" t="s">
        <v>48</v>
      </c>
      <c r="D1750" s="14">
        <v>3.2349999999999999</v>
      </c>
      <c r="E1750" s="14">
        <v>2.27</v>
      </c>
      <c r="F1750" s="18">
        <v>2.2050000000000001</v>
      </c>
      <c r="G1750" s="24">
        <v>2.2850000000000001</v>
      </c>
      <c r="H1750" s="14">
        <v>2.2850000000000001</v>
      </c>
      <c r="I1750" s="14">
        <v>2.355</v>
      </c>
      <c r="J1750" s="14">
        <v>2.5649999999999999</v>
      </c>
      <c r="K1750" s="14">
        <v>2.2850000000000001</v>
      </c>
      <c r="L1750" s="14">
        <v>2.3450000000000002</v>
      </c>
      <c r="M1750" s="14">
        <v>2.9449999999999998</v>
      </c>
      <c r="N1750" s="21">
        <v>2.27</v>
      </c>
      <c r="O1750" s="14">
        <v>2.7050000000000001</v>
      </c>
      <c r="P1750" s="14">
        <v>2.3149999999999999</v>
      </c>
      <c r="Q1750" s="14">
        <v>2.39</v>
      </c>
      <c r="R1750" s="24">
        <v>2.2799999999999998</v>
      </c>
      <c r="S1750" s="18">
        <v>2.415</v>
      </c>
      <c r="T1750" s="18">
        <v>2.3450000000000002</v>
      </c>
      <c r="U1750" s="18">
        <v>2.29</v>
      </c>
      <c r="V1750" s="18">
        <v>2.3250000000000002</v>
      </c>
      <c r="W1750" s="18">
        <v>2.2999999999999998</v>
      </c>
      <c r="X1750" s="14" t="s">
        <v>66</v>
      </c>
      <c r="CM1750" s="2"/>
    </row>
    <row r="1751" spans="1:91" x14ac:dyDescent="0.2">
      <c r="A1751" s="2">
        <v>36445</v>
      </c>
      <c r="B1751" s="5">
        <f t="shared" si="135"/>
        <v>10</v>
      </c>
      <c r="C1751" s="1" t="s">
        <v>49</v>
      </c>
      <c r="D1751" s="14">
        <v>3.2349999999999999</v>
      </c>
      <c r="E1751" s="14">
        <v>2.39</v>
      </c>
      <c r="F1751" s="18">
        <v>2.36</v>
      </c>
      <c r="G1751" s="24">
        <v>2.4550000000000001</v>
      </c>
      <c r="H1751" s="14">
        <v>2.4500000000000002</v>
      </c>
      <c r="I1751" s="14">
        <v>2.52</v>
      </c>
      <c r="J1751" s="14">
        <v>2.6749999999999998</v>
      </c>
      <c r="K1751" s="14">
        <v>2.4</v>
      </c>
      <c r="L1751" s="14">
        <v>2.4550000000000001</v>
      </c>
      <c r="M1751" s="14">
        <v>3.0550000000000002</v>
      </c>
      <c r="N1751" s="21">
        <v>2.38</v>
      </c>
      <c r="O1751" s="14">
        <v>2.835</v>
      </c>
      <c r="P1751" s="14">
        <v>2.5</v>
      </c>
      <c r="Q1751" s="14">
        <v>2.39</v>
      </c>
      <c r="R1751" s="24">
        <v>2.395</v>
      </c>
      <c r="S1751" s="18">
        <v>2.59</v>
      </c>
      <c r="T1751" s="18">
        <v>2.5299999999999998</v>
      </c>
      <c r="U1751" s="18">
        <v>2.4550000000000001</v>
      </c>
      <c r="V1751" s="18">
        <v>2.5</v>
      </c>
      <c r="W1751" s="18">
        <v>2.4449999999999998</v>
      </c>
      <c r="X1751" s="14" t="s">
        <v>66</v>
      </c>
      <c r="CM1751" s="2"/>
    </row>
    <row r="1752" spans="1:91" x14ac:dyDescent="0.2">
      <c r="A1752" s="2">
        <v>36446</v>
      </c>
      <c r="B1752" s="5">
        <f t="shared" si="135"/>
        <v>10</v>
      </c>
      <c r="C1752" s="1" t="s">
        <v>50</v>
      </c>
      <c r="D1752" s="14">
        <v>3.4849999999999999</v>
      </c>
      <c r="E1752" s="14">
        <v>2.4900000000000002</v>
      </c>
      <c r="F1752" s="18">
        <v>2.4700000000000002</v>
      </c>
      <c r="G1752" s="24">
        <v>2.585</v>
      </c>
      <c r="H1752" s="14">
        <v>2.585</v>
      </c>
      <c r="I1752" s="14">
        <v>2.6549999999999998</v>
      </c>
      <c r="J1752" s="14">
        <v>2.82</v>
      </c>
      <c r="K1752" s="14">
        <v>2.5099999999999998</v>
      </c>
      <c r="L1752" s="14">
        <v>2.5499999999999998</v>
      </c>
      <c r="M1752" s="14">
        <v>3.18</v>
      </c>
      <c r="N1752" s="21">
        <v>2.48</v>
      </c>
      <c r="O1752" s="14">
        <v>2.9550000000000001</v>
      </c>
      <c r="P1752" s="14">
        <v>2.65</v>
      </c>
      <c r="Q1752" s="14">
        <v>2.39</v>
      </c>
      <c r="R1752" s="24">
        <v>2.5049999999999999</v>
      </c>
      <c r="S1752" s="18">
        <v>2.7</v>
      </c>
      <c r="T1752" s="18">
        <v>2.69</v>
      </c>
      <c r="U1752" s="18">
        <v>2.605</v>
      </c>
      <c r="V1752" s="18">
        <v>2.64</v>
      </c>
      <c r="W1752" s="18">
        <v>2.5950000000000002</v>
      </c>
      <c r="X1752" s="14" t="s">
        <v>66</v>
      </c>
      <c r="CM1752" s="2"/>
    </row>
    <row r="1753" spans="1:91" x14ac:dyDescent="0.2">
      <c r="A1753" s="2">
        <v>36447</v>
      </c>
      <c r="B1753" s="5">
        <f t="shared" si="135"/>
        <v>10</v>
      </c>
      <c r="C1753" s="1" t="s">
        <v>51</v>
      </c>
      <c r="D1753" s="14">
        <v>3.76</v>
      </c>
      <c r="E1753" s="14">
        <v>2.71</v>
      </c>
      <c r="F1753" s="18">
        <v>2.67</v>
      </c>
      <c r="G1753" s="24">
        <v>2.75</v>
      </c>
      <c r="H1753" s="14">
        <v>2.76</v>
      </c>
      <c r="I1753" s="14">
        <v>2.81</v>
      </c>
      <c r="J1753" s="14">
        <v>2.9550000000000001</v>
      </c>
      <c r="K1753" s="14">
        <v>2.6850000000000001</v>
      </c>
      <c r="L1753" s="14">
        <v>2.7450000000000001</v>
      </c>
      <c r="M1753" s="14">
        <v>3.31</v>
      </c>
      <c r="N1753" s="21">
        <v>2.6850000000000001</v>
      </c>
      <c r="O1753" s="14">
        <v>3.09</v>
      </c>
      <c r="P1753" s="14">
        <v>2.835</v>
      </c>
      <c r="Q1753" s="14">
        <v>2.82</v>
      </c>
      <c r="R1753" s="24">
        <v>2.68</v>
      </c>
      <c r="S1753" s="18">
        <v>2.87</v>
      </c>
      <c r="T1753" s="18">
        <v>2.86</v>
      </c>
      <c r="U1753" s="18">
        <v>2.7549999999999999</v>
      </c>
      <c r="V1753" s="18">
        <v>2.8</v>
      </c>
      <c r="W1753" s="18">
        <v>2.7549999999999999</v>
      </c>
      <c r="X1753" s="14" t="s">
        <v>66</v>
      </c>
      <c r="CM1753" s="2"/>
    </row>
    <row r="1754" spans="1:91" x14ac:dyDescent="0.2">
      <c r="A1754" s="2">
        <v>36448</v>
      </c>
      <c r="B1754" s="5">
        <f t="shared" si="135"/>
        <v>10</v>
      </c>
      <c r="C1754" s="1" t="s">
        <v>45</v>
      </c>
      <c r="D1754" s="14">
        <v>3.665</v>
      </c>
      <c r="E1754" s="14">
        <v>2.64</v>
      </c>
      <c r="F1754" s="18">
        <v>2.605</v>
      </c>
      <c r="G1754" s="24">
        <v>2.67</v>
      </c>
      <c r="H1754" s="14">
        <v>2.67</v>
      </c>
      <c r="I1754" s="14">
        <v>2.7050000000000001</v>
      </c>
      <c r="J1754" s="14">
        <v>2.89</v>
      </c>
      <c r="K1754" s="14">
        <v>2.625</v>
      </c>
      <c r="L1754" s="14">
        <v>2.6850000000000001</v>
      </c>
      <c r="M1754" s="14">
        <v>3.25</v>
      </c>
      <c r="N1754" s="21">
        <v>2.625</v>
      </c>
      <c r="O1754" s="14">
        <v>3.0049999999999999</v>
      </c>
      <c r="P1754" s="14">
        <v>2.7250000000000001</v>
      </c>
      <c r="Q1754" s="14">
        <v>2.6549999999999998</v>
      </c>
      <c r="R1754" s="24">
        <v>2.625</v>
      </c>
      <c r="S1754" s="18">
        <v>2.7450000000000001</v>
      </c>
      <c r="T1754" s="18">
        <v>2.74</v>
      </c>
      <c r="U1754" s="18">
        <v>2.62</v>
      </c>
      <c r="V1754" s="18">
        <v>2.6949999999999998</v>
      </c>
      <c r="W1754" s="18">
        <v>2.625</v>
      </c>
      <c r="X1754" s="14" t="s">
        <v>66</v>
      </c>
      <c r="CM1754" s="2"/>
    </row>
    <row r="1755" spans="1:91" x14ac:dyDescent="0.2">
      <c r="A1755" s="2">
        <v>36449</v>
      </c>
      <c r="B1755" s="5">
        <f t="shared" si="135"/>
        <v>10</v>
      </c>
      <c r="C1755" s="1" t="s">
        <v>46</v>
      </c>
      <c r="D1755" s="14">
        <v>3.7149999999999999</v>
      </c>
      <c r="E1755" s="14">
        <v>2.65</v>
      </c>
      <c r="F1755" s="18">
        <v>2.61</v>
      </c>
      <c r="G1755" s="24">
        <v>2.58</v>
      </c>
      <c r="H1755" s="14">
        <v>2.61</v>
      </c>
      <c r="I1755" s="14">
        <v>2.67</v>
      </c>
      <c r="J1755" s="14">
        <v>2.85</v>
      </c>
      <c r="K1755" s="14">
        <v>2.59</v>
      </c>
      <c r="L1755" s="14">
        <v>2.69</v>
      </c>
      <c r="M1755" s="14">
        <v>3.2149999999999999</v>
      </c>
      <c r="N1755" s="21">
        <v>2.62</v>
      </c>
      <c r="O1755" s="14">
        <v>2.98</v>
      </c>
      <c r="P1755" s="14">
        <v>2.6549999999999998</v>
      </c>
      <c r="Q1755" s="14">
        <v>2.665</v>
      </c>
      <c r="R1755" s="24">
        <v>2.61</v>
      </c>
      <c r="S1755" s="18">
        <v>2.7949999999999999</v>
      </c>
      <c r="T1755" s="18">
        <v>2.6949999999999998</v>
      </c>
      <c r="U1755" s="18">
        <v>2.6150000000000002</v>
      </c>
      <c r="V1755" s="18">
        <v>2.73</v>
      </c>
      <c r="W1755" s="18">
        <v>2.61</v>
      </c>
      <c r="X1755" s="14" t="s">
        <v>66</v>
      </c>
      <c r="CM1755" s="2"/>
    </row>
    <row r="1756" spans="1:91" x14ac:dyDescent="0.2">
      <c r="A1756" s="2">
        <v>36450</v>
      </c>
      <c r="B1756" s="5">
        <f t="shared" si="135"/>
        <v>10</v>
      </c>
      <c r="C1756" s="1" t="s">
        <v>47</v>
      </c>
      <c r="D1756" s="14">
        <v>3.7149999999999999</v>
      </c>
      <c r="E1756" s="14">
        <v>2.65</v>
      </c>
      <c r="F1756" s="18">
        <v>2.61</v>
      </c>
      <c r="G1756" s="24">
        <v>2.58</v>
      </c>
      <c r="H1756" s="14">
        <v>2.61</v>
      </c>
      <c r="I1756" s="14">
        <v>2.67</v>
      </c>
      <c r="J1756" s="14">
        <v>2.85</v>
      </c>
      <c r="K1756" s="14">
        <v>2.59</v>
      </c>
      <c r="L1756" s="14">
        <v>2.69</v>
      </c>
      <c r="M1756" s="14">
        <v>3.2149999999999999</v>
      </c>
      <c r="N1756" s="21">
        <v>2.62</v>
      </c>
      <c r="O1756" s="14">
        <v>2.98</v>
      </c>
      <c r="P1756" s="14">
        <v>2.6549999999999998</v>
      </c>
      <c r="Q1756" s="14">
        <v>2.665</v>
      </c>
      <c r="R1756" s="24">
        <v>2.61</v>
      </c>
      <c r="S1756" s="18">
        <v>2.7949999999999999</v>
      </c>
      <c r="T1756" s="18">
        <v>2.6949999999999998</v>
      </c>
      <c r="U1756" s="18">
        <v>2.6150000000000002</v>
      </c>
      <c r="V1756" s="18">
        <v>2.73</v>
      </c>
      <c r="W1756" s="18">
        <v>2.61</v>
      </c>
      <c r="X1756" s="14" t="s">
        <v>66</v>
      </c>
      <c r="CM1756" s="2"/>
    </row>
    <row r="1757" spans="1:91" x14ac:dyDescent="0.2">
      <c r="A1757" s="2">
        <v>36451</v>
      </c>
      <c r="B1757" s="5">
        <f t="shared" si="135"/>
        <v>10</v>
      </c>
      <c r="C1757" s="1" t="s">
        <v>48</v>
      </c>
      <c r="D1757" s="14">
        <v>3.7149999999999999</v>
      </c>
      <c r="E1757" s="14">
        <v>2.65</v>
      </c>
      <c r="F1757" s="18">
        <v>2.61</v>
      </c>
      <c r="G1757" s="24">
        <v>2.58</v>
      </c>
      <c r="H1757" s="14">
        <v>2.61</v>
      </c>
      <c r="I1757" s="14">
        <v>2.67</v>
      </c>
      <c r="J1757" s="14">
        <v>2.85</v>
      </c>
      <c r="K1757" s="14">
        <v>2.59</v>
      </c>
      <c r="L1757" s="14">
        <v>2.69</v>
      </c>
      <c r="M1757" s="14">
        <v>3.2149999999999999</v>
      </c>
      <c r="N1757" s="21">
        <v>2.62</v>
      </c>
      <c r="O1757" s="14">
        <v>2.98</v>
      </c>
      <c r="P1757" s="14">
        <v>2.6549999999999998</v>
      </c>
      <c r="Q1757" s="14">
        <v>2.665</v>
      </c>
      <c r="R1757" s="24">
        <v>2.61</v>
      </c>
      <c r="S1757" s="18">
        <v>2.7949999999999999</v>
      </c>
      <c r="T1757" s="18">
        <v>2.6949999999999998</v>
      </c>
      <c r="U1757" s="18">
        <v>2.6150000000000002</v>
      </c>
      <c r="V1757" s="18">
        <v>2.73</v>
      </c>
      <c r="W1757" s="18">
        <v>2.61</v>
      </c>
      <c r="X1757" s="14" t="s">
        <v>66</v>
      </c>
      <c r="CM1757" s="2"/>
    </row>
    <row r="1758" spans="1:91" x14ac:dyDescent="0.2">
      <c r="A1758" s="2">
        <v>36452</v>
      </c>
      <c r="B1758" s="5">
        <f t="shared" si="135"/>
        <v>10</v>
      </c>
      <c r="C1758" s="1" t="s">
        <v>49</v>
      </c>
      <c r="D1758" s="14">
        <v>3.7850000000000001</v>
      </c>
      <c r="E1758" s="14">
        <v>2.75</v>
      </c>
      <c r="F1758" s="18">
        <v>2.7050000000000001</v>
      </c>
      <c r="G1758" s="24">
        <v>2.77</v>
      </c>
      <c r="H1758" s="14">
        <v>2.76</v>
      </c>
      <c r="I1758" s="14">
        <v>2.8149999999999999</v>
      </c>
      <c r="J1758" s="14">
        <v>2.96</v>
      </c>
      <c r="K1758" s="14">
        <v>2.74</v>
      </c>
      <c r="L1758" s="14">
        <v>2.7850000000000001</v>
      </c>
      <c r="M1758" s="14">
        <v>3.335</v>
      </c>
      <c r="N1758" s="21">
        <v>2.75</v>
      </c>
      <c r="O1758" s="14">
        <v>3.08</v>
      </c>
      <c r="P1758" s="14">
        <v>2.8250000000000002</v>
      </c>
      <c r="Q1758" s="14">
        <v>2.7549999999999999</v>
      </c>
      <c r="R1758" s="24">
        <v>2.7549999999999999</v>
      </c>
      <c r="S1758" s="18">
        <v>2.91</v>
      </c>
      <c r="T1758" s="18">
        <v>2.82</v>
      </c>
      <c r="U1758" s="18">
        <v>2.78</v>
      </c>
      <c r="V1758" s="18">
        <v>2.8650000000000002</v>
      </c>
      <c r="W1758" s="18">
        <v>2.79</v>
      </c>
      <c r="X1758" s="14" t="s">
        <v>66</v>
      </c>
      <c r="CM1758" s="2"/>
    </row>
    <row r="1759" spans="1:91" x14ac:dyDescent="0.2">
      <c r="A1759" s="2">
        <v>36453</v>
      </c>
      <c r="B1759" s="5">
        <f t="shared" si="135"/>
        <v>10</v>
      </c>
      <c r="C1759" s="1" t="s">
        <v>50</v>
      </c>
      <c r="D1759" s="14">
        <v>3.88</v>
      </c>
      <c r="E1759" s="14">
        <v>2.78</v>
      </c>
      <c r="F1759" s="18">
        <v>2.7850000000000001</v>
      </c>
      <c r="G1759" s="24">
        <v>2.835</v>
      </c>
      <c r="H1759" s="14">
        <v>2.83</v>
      </c>
      <c r="I1759" s="14">
        <v>2.89</v>
      </c>
      <c r="J1759" s="14">
        <v>2.9750000000000001</v>
      </c>
      <c r="K1759" s="14">
        <v>2.7949999999999999</v>
      </c>
      <c r="L1759" s="14">
        <v>2.81</v>
      </c>
      <c r="M1759" s="14">
        <v>3.3250000000000002</v>
      </c>
      <c r="N1759" s="21">
        <v>2.79</v>
      </c>
      <c r="O1759" s="14">
        <v>3.09</v>
      </c>
      <c r="P1759" s="14">
        <v>2.87</v>
      </c>
      <c r="Q1759" s="14">
        <v>2.8</v>
      </c>
      <c r="R1759" s="24">
        <v>2.8149999999999999</v>
      </c>
      <c r="S1759" s="18">
        <v>3.0249999999999999</v>
      </c>
      <c r="T1759" s="18">
        <v>2.8849999999999998</v>
      </c>
      <c r="U1759" s="18">
        <v>2.87</v>
      </c>
      <c r="V1759" s="18">
        <v>2.94</v>
      </c>
      <c r="W1759" s="18">
        <v>2.875</v>
      </c>
      <c r="X1759" s="14" t="s">
        <v>66</v>
      </c>
      <c r="CM1759" s="2"/>
    </row>
    <row r="1760" spans="1:91" x14ac:dyDescent="0.2">
      <c r="A1760" s="2">
        <v>36454</v>
      </c>
      <c r="B1760" s="5">
        <f t="shared" si="135"/>
        <v>10</v>
      </c>
      <c r="C1760" s="1" t="s">
        <v>51</v>
      </c>
      <c r="D1760" s="14">
        <v>3.89</v>
      </c>
      <c r="E1760" s="14">
        <v>2.7749999999999999</v>
      </c>
      <c r="F1760" s="18">
        <v>2.7749999999999999</v>
      </c>
      <c r="G1760" s="24">
        <v>2.84</v>
      </c>
      <c r="H1760" s="14">
        <v>2.835</v>
      </c>
      <c r="I1760" s="14">
        <v>2.9</v>
      </c>
      <c r="J1760" s="14">
        <v>2.96</v>
      </c>
      <c r="K1760" s="14">
        <v>2.7850000000000001</v>
      </c>
      <c r="L1760" s="14">
        <v>2.82</v>
      </c>
      <c r="M1760" s="14">
        <v>3.3</v>
      </c>
      <c r="N1760" s="21">
        <v>2.7850000000000001</v>
      </c>
      <c r="O1760" s="14">
        <v>3.0649999999999999</v>
      </c>
      <c r="P1760" s="14">
        <v>2.8650000000000002</v>
      </c>
      <c r="Q1760" s="14">
        <v>2.8149999999999999</v>
      </c>
      <c r="R1760" s="24">
        <v>2.8</v>
      </c>
      <c r="S1760" s="18">
        <v>3.05</v>
      </c>
      <c r="T1760" s="18">
        <v>2.8849999999999998</v>
      </c>
      <c r="U1760" s="18">
        <v>2.8650000000000002</v>
      </c>
      <c r="V1760" s="18">
        <v>2.94</v>
      </c>
      <c r="W1760" s="18">
        <v>2.87</v>
      </c>
      <c r="X1760" s="14" t="s">
        <v>66</v>
      </c>
      <c r="CM1760" s="2"/>
    </row>
    <row r="1761" spans="1:91" x14ac:dyDescent="0.2">
      <c r="A1761" s="2">
        <v>36455</v>
      </c>
      <c r="B1761" s="5">
        <f t="shared" si="135"/>
        <v>10</v>
      </c>
      <c r="C1761" s="1" t="s">
        <v>45</v>
      </c>
      <c r="D1761" s="14">
        <v>3.9550000000000001</v>
      </c>
      <c r="E1761" s="14">
        <v>2.835</v>
      </c>
      <c r="F1761" s="18">
        <v>2.87</v>
      </c>
      <c r="G1761" s="24">
        <v>2.93</v>
      </c>
      <c r="H1761" s="14">
        <v>2.9350000000000001</v>
      </c>
      <c r="I1761" s="14">
        <v>2.9950000000000001</v>
      </c>
      <c r="J1761" s="14">
        <v>3.01</v>
      </c>
      <c r="K1761" s="14">
        <v>2.855</v>
      </c>
      <c r="L1761" s="14">
        <v>2.89</v>
      </c>
      <c r="M1761" s="14">
        <v>3.355</v>
      </c>
      <c r="N1761" s="21">
        <v>2.855</v>
      </c>
      <c r="O1761" s="14">
        <v>3.12</v>
      </c>
      <c r="P1761" s="14">
        <v>2.9649999999999999</v>
      </c>
      <c r="Q1761" s="14">
        <v>2.88</v>
      </c>
      <c r="R1761" s="24">
        <v>2.87</v>
      </c>
      <c r="S1761" s="18">
        <v>3.165</v>
      </c>
      <c r="T1761" s="18">
        <v>2.96</v>
      </c>
      <c r="U1761" s="18">
        <v>2.9449999999999998</v>
      </c>
      <c r="V1761" s="18">
        <v>3.0550000000000002</v>
      </c>
      <c r="W1761" s="18">
        <v>2.9550000000000001</v>
      </c>
      <c r="X1761" s="14" t="s">
        <v>66</v>
      </c>
      <c r="CM1761" s="2"/>
    </row>
    <row r="1762" spans="1:91" x14ac:dyDescent="0.2">
      <c r="A1762" s="2">
        <v>36456</v>
      </c>
      <c r="B1762" s="5">
        <f t="shared" si="135"/>
        <v>10</v>
      </c>
      <c r="C1762" s="1" t="s">
        <v>46</v>
      </c>
      <c r="D1762" s="14">
        <v>3.92</v>
      </c>
      <c r="E1762" s="14">
        <v>2.7949999999999999</v>
      </c>
      <c r="F1762" s="18">
        <v>2.8450000000000002</v>
      </c>
      <c r="G1762" s="24">
        <v>2.85</v>
      </c>
      <c r="H1762" s="14">
        <v>2.87</v>
      </c>
      <c r="I1762" s="14">
        <v>3.0049999999999999</v>
      </c>
      <c r="J1762" s="14">
        <v>2.9649999999999999</v>
      </c>
      <c r="K1762" s="14">
        <v>2.81</v>
      </c>
      <c r="L1762" s="14">
        <v>2.875</v>
      </c>
      <c r="M1762" s="14">
        <v>3.3</v>
      </c>
      <c r="N1762" s="21">
        <v>2.835</v>
      </c>
      <c r="O1762" s="14">
        <v>3.07</v>
      </c>
      <c r="P1762" s="14">
        <v>2.9</v>
      </c>
      <c r="Q1762" s="14">
        <v>2.85</v>
      </c>
      <c r="R1762" s="24">
        <v>2.83</v>
      </c>
      <c r="S1762" s="18">
        <v>3.2</v>
      </c>
      <c r="T1762" s="18">
        <v>2.9449999999999998</v>
      </c>
      <c r="U1762" s="18">
        <v>2.93</v>
      </c>
      <c r="V1762" s="18">
        <v>3.0150000000000001</v>
      </c>
      <c r="W1762" s="18">
        <v>2.9350000000000001</v>
      </c>
      <c r="X1762" s="14" t="s">
        <v>66</v>
      </c>
      <c r="CM1762" s="2"/>
    </row>
    <row r="1763" spans="1:91" x14ac:dyDescent="0.2">
      <c r="A1763" s="2">
        <v>36457</v>
      </c>
      <c r="B1763" s="5">
        <f t="shared" si="135"/>
        <v>10</v>
      </c>
      <c r="C1763" s="1" t="s">
        <v>47</v>
      </c>
      <c r="D1763" s="14">
        <v>3.92</v>
      </c>
      <c r="E1763" s="14">
        <v>2.7949999999999999</v>
      </c>
      <c r="F1763" s="18">
        <v>2.8450000000000002</v>
      </c>
      <c r="G1763" s="24">
        <v>2.85</v>
      </c>
      <c r="H1763" s="14">
        <v>2.87</v>
      </c>
      <c r="I1763" s="14">
        <v>3.0049999999999999</v>
      </c>
      <c r="J1763" s="14">
        <v>2.9649999999999999</v>
      </c>
      <c r="K1763" s="14">
        <v>2.81</v>
      </c>
      <c r="L1763" s="14">
        <v>2.875</v>
      </c>
      <c r="M1763" s="14">
        <v>3.3</v>
      </c>
      <c r="N1763" s="21">
        <v>2.835</v>
      </c>
      <c r="O1763" s="14">
        <v>3.07</v>
      </c>
      <c r="P1763" s="14">
        <v>2.9</v>
      </c>
      <c r="Q1763" s="14">
        <v>2.85</v>
      </c>
      <c r="R1763" s="24">
        <v>2.83</v>
      </c>
      <c r="S1763" s="18">
        <v>3.2</v>
      </c>
      <c r="T1763" s="18">
        <v>2.9449999999999998</v>
      </c>
      <c r="U1763" s="18">
        <v>2.93</v>
      </c>
      <c r="V1763" s="18">
        <v>3.0150000000000001</v>
      </c>
      <c r="W1763" s="18">
        <v>2.9350000000000001</v>
      </c>
      <c r="X1763" s="14" t="s">
        <v>66</v>
      </c>
      <c r="CM1763" s="2"/>
    </row>
    <row r="1764" spans="1:91" x14ac:dyDescent="0.2">
      <c r="A1764" s="2">
        <v>36458</v>
      </c>
      <c r="B1764" s="5">
        <f t="shared" si="135"/>
        <v>10</v>
      </c>
      <c r="C1764" s="1" t="s">
        <v>48</v>
      </c>
      <c r="D1764" s="14">
        <v>3.92</v>
      </c>
      <c r="E1764" s="14">
        <v>2.7949999999999999</v>
      </c>
      <c r="F1764" s="18">
        <v>2.8450000000000002</v>
      </c>
      <c r="G1764" s="24">
        <v>2.85</v>
      </c>
      <c r="H1764" s="14">
        <v>2.87</v>
      </c>
      <c r="I1764" s="14">
        <v>3.0049999999999999</v>
      </c>
      <c r="J1764" s="14">
        <v>2.9649999999999999</v>
      </c>
      <c r="K1764" s="14">
        <v>2.81</v>
      </c>
      <c r="L1764" s="14">
        <v>2.875</v>
      </c>
      <c r="M1764" s="14">
        <v>3.3</v>
      </c>
      <c r="N1764" s="22">
        <v>2.835</v>
      </c>
      <c r="O1764" s="14">
        <v>3.07</v>
      </c>
      <c r="P1764" s="14">
        <v>2.9</v>
      </c>
      <c r="Q1764" s="14">
        <v>2.85</v>
      </c>
      <c r="R1764" s="24">
        <v>2.83</v>
      </c>
      <c r="S1764" s="18">
        <v>3.2</v>
      </c>
      <c r="T1764" s="18">
        <v>2.9449999999999998</v>
      </c>
      <c r="U1764" s="18">
        <v>2.93</v>
      </c>
      <c r="V1764" s="18">
        <v>3.0150000000000001</v>
      </c>
      <c r="W1764" s="18">
        <v>2.9350000000000001</v>
      </c>
      <c r="X1764" s="14" t="s">
        <v>66</v>
      </c>
      <c r="CM1764" s="2"/>
    </row>
    <row r="1765" spans="1:91" x14ac:dyDescent="0.2">
      <c r="A1765" s="2">
        <v>36459</v>
      </c>
      <c r="B1765" s="5">
        <f t="shared" si="135"/>
        <v>10</v>
      </c>
      <c r="C1765" s="1" t="s">
        <v>49</v>
      </c>
      <c r="D1765" s="14">
        <v>3.86</v>
      </c>
      <c r="E1765" s="14">
        <v>2.7850000000000001</v>
      </c>
      <c r="F1765" s="18">
        <v>2.79</v>
      </c>
      <c r="G1765" s="24">
        <v>2.86</v>
      </c>
      <c r="H1765" s="14">
        <v>2.8450000000000002</v>
      </c>
      <c r="I1765" s="14">
        <v>2.9750000000000001</v>
      </c>
      <c r="J1765" s="14">
        <v>2.9950000000000001</v>
      </c>
      <c r="K1765" s="14">
        <v>2.79</v>
      </c>
      <c r="L1765" s="14">
        <v>2.855</v>
      </c>
      <c r="M1765" s="14">
        <v>3.355</v>
      </c>
      <c r="N1765" s="22">
        <v>2.81</v>
      </c>
      <c r="O1765" s="14">
        <v>3.105</v>
      </c>
      <c r="P1765" s="14">
        <v>2.87</v>
      </c>
      <c r="Q1765" s="14">
        <v>2.8149999999999999</v>
      </c>
      <c r="R1765" s="24">
        <v>2.8050000000000002</v>
      </c>
      <c r="S1765" s="18">
        <v>3.15</v>
      </c>
      <c r="T1765" s="18">
        <v>2.9049999999999998</v>
      </c>
      <c r="U1765" s="18">
        <v>2.89</v>
      </c>
      <c r="V1765" s="18">
        <v>2.98</v>
      </c>
      <c r="W1765" s="18">
        <v>2.89</v>
      </c>
      <c r="X1765" s="14" t="s">
        <v>66</v>
      </c>
      <c r="CM1765" s="2"/>
    </row>
    <row r="1766" spans="1:91" x14ac:dyDescent="0.2">
      <c r="A1766" s="2">
        <v>36460</v>
      </c>
      <c r="B1766" s="5">
        <f t="shared" si="135"/>
        <v>10</v>
      </c>
      <c r="C1766" s="1" t="s">
        <v>50</v>
      </c>
      <c r="D1766" s="14">
        <v>3.8149999999999999</v>
      </c>
      <c r="E1766" s="14">
        <v>2.75</v>
      </c>
      <c r="F1766" s="18">
        <v>2.7749999999999999</v>
      </c>
      <c r="G1766" s="24">
        <v>2.835</v>
      </c>
      <c r="H1766" s="14">
        <v>2.855</v>
      </c>
      <c r="I1766" s="14">
        <v>2.9649999999999999</v>
      </c>
      <c r="J1766" s="14">
        <v>2.96</v>
      </c>
      <c r="K1766" s="14">
        <v>2.7650000000000001</v>
      </c>
      <c r="L1766" s="14">
        <v>2.8149999999999999</v>
      </c>
      <c r="M1766" s="14">
        <v>3.32</v>
      </c>
      <c r="N1766" s="22">
        <v>2.8</v>
      </c>
      <c r="O1766" s="14">
        <v>3.0649999999999999</v>
      </c>
      <c r="P1766" s="14">
        <v>2.875</v>
      </c>
      <c r="Q1766" s="14">
        <v>2.7949999999999999</v>
      </c>
      <c r="R1766" s="24">
        <v>2.78</v>
      </c>
      <c r="S1766" s="18">
        <v>3.13</v>
      </c>
      <c r="T1766" s="18">
        <v>2.895</v>
      </c>
      <c r="U1766" s="18">
        <v>2.895</v>
      </c>
      <c r="V1766" s="18">
        <v>2.95</v>
      </c>
      <c r="W1766" s="18">
        <v>2.8849999999999998</v>
      </c>
      <c r="X1766" s="14" t="s">
        <v>66</v>
      </c>
      <c r="CM1766" s="2"/>
    </row>
    <row r="1767" spans="1:91" x14ac:dyDescent="0.2">
      <c r="A1767" s="2">
        <v>36461</v>
      </c>
      <c r="B1767" s="5">
        <f t="shared" si="135"/>
        <v>10</v>
      </c>
      <c r="C1767" s="1" t="s">
        <v>51</v>
      </c>
      <c r="D1767" s="14">
        <v>3.91</v>
      </c>
      <c r="E1767" s="14">
        <v>2.8050000000000002</v>
      </c>
      <c r="F1767" s="18">
        <v>2.7850000000000001</v>
      </c>
      <c r="G1767" s="24">
        <v>2.895</v>
      </c>
      <c r="H1767" s="14">
        <v>2.91</v>
      </c>
      <c r="I1767" s="14">
        <v>3.02</v>
      </c>
      <c r="J1767" s="14">
        <v>2.9950000000000001</v>
      </c>
      <c r="K1767" s="14">
        <v>2.8050000000000002</v>
      </c>
      <c r="L1767" s="14">
        <v>2.875</v>
      </c>
      <c r="M1767" s="14">
        <v>3.355</v>
      </c>
      <c r="N1767" s="22">
        <v>2.7850000000000001</v>
      </c>
      <c r="O1767" s="14">
        <v>3.1349999999999998</v>
      </c>
      <c r="P1767" s="14">
        <v>2.94</v>
      </c>
      <c r="Q1767" s="14">
        <v>2.8650000000000002</v>
      </c>
      <c r="R1767" s="24">
        <v>2.8149999999999999</v>
      </c>
      <c r="S1767" s="18">
        <v>3.15</v>
      </c>
      <c r="T1767" s="18">
        <v>2.9550000000000001</v>
      </c>
      <c r="U1767" s="18">
        <v>2.9550000000000001</v>
      </c>
      <c r="V1767" s="18">
        <v>3.0249999999999999</v>
      </c>
      <c r="W1767" s="18">
        <v>2.95</v>
      </c>
      <c r="X1767" s="14" t="s">
        <v>66</v>
      </c>
      <c r="CM1767" s="2"/>
    </row>
    <row r="1768" spans="1:91" x14ac:dyDescent="0.2">
      <c r="A1768" s="2">
        <v>36462</v>
      </c>
      <c r="B1768" s="5">
        <f t="shared" si="135"/>
        <v>10</v>
      </c>
      <c r="C1768" s="1" t="s">
        <v>45</v>
      </c>
      <c r="D1768" s="14">
        <v>3.875</v>
      </c>
      <c r="E1768" s="14">
        <v>2.835</v>
      </c>
      <c r="F1768" s="18">
        <v>2.7850000000000001</v>
      </c>
      <c r="G1768" s="24">
        <v>2.855</v>
      </c>
      <c r="H1768" s="14">
        <v>2.875</v>
      </c>
      <c r="I1768" s="14">
        <v>2.9950000000000001</v>
      </c>
      <c r="J1768" s="14">
        <v>2.9950000000000001</v>
      </c>
      <c r="K1768" s="14">
        <v>2.8</v>
      </c>
      <c r="L1768" s="14">
        <v>2.86</v>
      </c>
      <c r="M1768" s="14">
        <v>3.3450000000000002</v>
      </c>
      <c r="N1768" s="22">
        <v>2.7850000000000001</v>
      </c>
      <c r="O1768" s="14">
        <v>3.13</v>
      </c>
      <c r="P1768" s="14">
        <v>2.9350000000000001</v>
      </c>
      <c r="Q1768" s="14">
        <v>2.8650000000000002</v>
      </c>
      <c r="R1768" s="24">
        <v>2.8149999999999999</v>
      </c>
      <c r="S1768" s="18">
        <v>3.0249999999999999</v>
      </c>
      <c r="T1768" s="18">
        <v>2.9550000000000001</v>
      </c>
      <c r="U1768" s="18">
        <v>2.9</v>
      </c>
      <c r="V1768" s="18">
        <v>2.9649999999999999</v>
      </c>
      <c r="W1768" s="18">
        <v>2.91</v>
      </c>
      <c r="X1768" s="14" t="s">
        <v>66</v>
      </c>
      <c r="CM1768" s="2"/>
    </row>
    <row r="1769" spans="1:91" x14ac:dyDescent="0.2">
      <c r="A1769" s="2">
        <v>36463</v>
      </c>
      <c r="B1769" s="5">
        <f t="shared" si="135"/>
        <v>10</v>
      </c>
      <c r="C1769" s="1" t="s">
        <v>46</v>
      </c>
      <c r="D1769" s="14">
        <v>3.74</v>
      </c>
      <c r="E1769" s="14">
        <v>2.71</v>
      </c>
      <c r="F1769" s="18">
        <v>2.65</v>
      </c>
      <c r="G1769" s="24">
        <v>2.65</v>
      </c>
      <c r="H1769" s="14">
        <v>2.65</v>
      </c>
      <c r="I1769" s="14">
        <v>2.78</v>
      </c>
      <c r="J1769" s="14">
        <v>2.8849999999999998</v>
      </c>
      <c r="K1769" s="14">
        <v>2.66</v>
      </c>
      <c r="L1769" s="14">
        <v>2.7450000000000001</v>
      </c>
      <c r="M1769" s="14">
        <v>3.21</v>
      </c>
      <c r="N1769" s="22">
        <v>2.66</v>
      </c>
      <c r="O1769" s="14">
        <v>2.98</v>
      </c>
      <c r="P1769" s="14">
        <v>2.7050000000000001</v>
      </c>
      <c r="Q1769" s="14">
        <v>2.73</v>
      </c>
      <c r="R1769" s="24">
        <v>2.64</v>
      </c>
      <c r="S1769" s="18">
        <v>2.79</v>
      </c>
      <c r="T1769" s="18">
        <v>2.75</v>
      </c>
      <c r="U1769" s="18">
        <v>2.6850000000000001</v>
      </c>
      <c r="V1769" s="18">
        <v>2.72</v>
      </c>
      <c r="W1769" s="18">
        <v>2.6949999999999998</v>
      </c>
      <c r="X1769" s="14" t="s">
        <v>66</v>
      </c>
      <c r="CM1769" s="2"/>
    </row>
    <row r="1770" spans="1:91" x14ac:dyDescent="0.2">
      <c r="A1770" s="2">
        <v>36464</v>
      </c>
      <c r="B1770" s="5">
        <f t="shared" si="135"/>
        <v>10</v>
      </c>
      <c r="C1770" s="1" t="s">
        <v>47</v>
      </c>
      <c r="D1770" s="14">
        <v>3.74</v>
      </c>
      <c r="E1770" s="14">
        <v>2.71</v>
      </c>
      <c r="F1770" s="18">
        <v>2.65</v>
      </c>
      <c r="G1770" s="24">
        <v>2.65</v>
      </c>
      <c r="H1770" s="14">
        <v>2.65</v>
      </c>
      <c r="I1770" s="14">
        <v>2.78</v>
      </c>
      <c r="J1770" s="14">
        <v>2.8849999999999998</v>
      </c>
      <c r="K1770" s="14">
        <v>2.66</v>
      </c>
      <c r="L1770" s="14">
        <v>2.7450000000000001</v>
      </c>
      <c r="M1770" s="14">
        <v>3.21</v>
      </c>
      <c r="N1770" s="22">
        <v>2.66</v>
      </c>
      <c r="O1770" s="14">
        <v>2.98</v>
      </c>
      <c r="P1770" s="14">
        <v>2.7050000000000001</v>
      </c>
      <c r="Q1770" s="14">
        <v>2.73</v>
      </c>
      <c r="R1770" s="24">
        <v>2.64</v>
      </c>
      <c r="S1770" s="18">
        <v>2.79</v>
      </c>
      <c r="T1770" s="18">
        <v>2.75</v>
      </c>
      <c r="U1770" s="18">
        <v>2.6850000000000001</v>
      </c>
      <c r="V1770" s="18">
        <v>2.72</v>
      </c>
      <c r="W1770" s="18">
        <v>2.6949999999999998</v>
      </c>
      <c r="X1770" s="14" t="s">
        <v>66</v>
      </c>
      <c r="CM1770" s="2"/>
    </row>
    <row r="1771" spans="1:91" x14ac:dyDescent="0.2">
      <c r="A1771" s="2">
        <v>36465</v>
      </c>
      <c r="B1771" s="5">
        <v>11</v>
      </c>
      <c r="C1771" s="1" t="s">
        <v>48</v>
      </c>
      <c r="D1771" s="14">
        <v>3.74</v>
      </c>
      <c r="E1771" s="14">
        <v>2.6850000000000001</v>
      </c>
      <c r="F1771" s="18">
        <v>2.6749999999999998</v>
      </c>
      <c r="G1771" s="24">
        <v>2.71</v>
      </c>
      <c r="H1771" s="14">
        <v>2.7</v>
      </c>
      <c r="I1771" s="14">
        <v>2.7949999999999999</v>
      </c>
      <c r="J1771" s="14">
        <v>2.9350000000000001</v>
      </c>
      <c r="K1771" s="14">
        <v>2.69</v>
      </c>
      <c r="L1771" s="14">
        <v>2.7549999999999999</v>
      </c>
      <c r="M1771" s="14">
        <v>3.1949999999999998</v>
      </c>
      <c r="N1771" s="22">
        <v>2.7</v>
      </c>
      <c r="O1771" s="14">
        <v>3.0350000000000001</v>
      </c>
      <c r="P1771" s="14">
        <v>2.7349999999999999</v>
      </c>
      <c r="Q1771" s="14">
        <v>2.73</v>
      </c>
      <c r="R1771" s="24">
        <v>2.7149999999999999</v>
      </c>
      <c r="S1771" s="18">
        <v>2.8149999999999999</v>
      </c>
      <c r="T1771" s="18">
        <v>2.7749999999999999</v>
      </c>
      <c r="U1771" s="18">
        <v>2.645</v>
      </c>
      <c r="V1771" s="18">
        <v>2.76</v>
      </c>
      <c r="W1771" s="18">
        <v>2.6850000000000001</v>
      </c>
      <c r="X1771" s="14" t="s">
        <v>66</v>
      </c>
      <c r="CM1771" s="2"/>
    </row>
    <row r="1772" spans="1:91" x14ac:dyDescent="0.2">
      <c r="A1772" s="2">
        <v>36466</v>
      </c>
      <c r="B1772" s="5">
        <v>11</v>
      </c>
      <c r="C1772" s="1" t="s">
        <v>49</v>
      </c>
      <c r="D1772" s="14">
        <v>3.45</v>
      </c>
      <c r="E1772" s="14">
        <v>2.5499999999999998</v>
      </c>
      <c r="F1772" s="18">
        <v>2.5649999999999999</v>
      </c>
      <c r="G1772" s="24">
        <v>2.64</v>
      </c>
      <c r="H1772" s="14">
        <v>2.625</v>
      </c>
      <c r="I1772" s="14">
        <v>2.73</v>
      </c>
      <c r="J1772" s="14">
        <v>2.855</v>
      </c>
      <c r="K1772" s="14">
        <v>2.58</v>
      </c>
      <c r="L1772" s="14">
        <v>2.5950000000000002</v>
      </c>
      <c r="M1772" s="14">
        <v>3.13</v>
      </c>
      <c r="N1772" s="22">
        <v>2.5550000000000002</v>
      </c>
      <c r="O1772" s="14">
        <v>2.98</v>
      </c>
      <c r="P1772" s="14">
        <v>2.665</v>
      </c>
      <c r="Q1772" s="14">
        <v>2.56</v>
      </c>
      <c r="R1772" s="24">
        <v>2.6</v>
      </c>
      <c r="S1772" s="18">
        <v>2.79</v>
      </c>
      <c r="T1772" s="18">
        <v>2.67</v>
      </c>
      <c r="U1772" s="18">
        <v>2.63</v>
      </c>
      <c r="V1772" s="18">
        <v>2.7549999999999999</v>
      </c>
      <c r="W1772" s="18">
        <v>2.65</v>
      </c>
      <c r="X1772" s="14" t="s">
        <v>66</v>
      </c>
      <c r="CM1772" s="2"/>
    </row>
    <row r="1773" spans="1:91" x14ac:dyDescent="0.2">
      <c r="A1773" s="2">
        <v>36467</v>
      </c>
      <c r="B1773" s="5">
        <v>11</v>
      </c>
      <c r="C1773" s="1" t="s">
        <v>50</v>
      </c>
      <c r="D1773" s="14">
        <v>3.395</v>
      </c>
      <c r="E1773" s="14">
        <v>2.5950000000000002</v>
      </c>
      <c r="F1773" s="18">
        <v>2.59</v>
      </c>
      <c r="G1773" s="24">
        <v>2.6349999999999998</v>
      </c>
      <c r="H1773" s="14">
        <v>2.665</v>
      </c>
      <c r="I1773" s="14">
        <v>2.8149999999999999</v>
      </c>
      <c r="J1773" s="14">
        <v>2.8650000000000002</v>
      </c>
      <c r="K1773" s="14">
        <v>2.61</v>
      </c>
      <c r="L1773" s="14">
        <v>2.6150000000000002</v>
      </c>
      <c r="M1773" s="14">
        <v>3.1549999999999998</v>
      </c>
      <c r="N1773" s="22">
        <v>2.5649999999999999</v>
      </c>
      <c r="O1773" s="14">
        <v>2.9550000000000001</v>
      </c>
      <c r="P1773" s="14">
        <v>2.7250000000000001</v>
      </c>
      <c r="Q1773" s="14">
        <v>2.57</v>
      </c>
      <c r="R1773" s="24">
        <v>2.62</v>
      </c>
      <c r="S1773" s="18">
        <v>2.91</v>
      </c>
      <c r="T1773" s="18">
        <v>2.75</v>
      </c>
      <c r="U1773" s="18">
        <v>2.6749999999999998</v>
      </c>
      <c r="V1773" s="18">
        <v>2.7850000000000001</v>
      </c>
      <c r="W1773" s="18">
        <v>2.69</v>
      </c>
      <c r="X1773" s="14" t="s">
        <v>66</v>
      </c>
      <c r="CM1773" s="2"/>
    </row>
    <row r="1774" spans="1:91" x14ac:dyDescent="0.2">
      <c r="A1774" s="2">
        <v>36468</v>
      </c>
      <c r="B1774" s="5">
        <v>11</v>
      </c>
      <c r="C1774" s="1" t="s">
        <v>51</v>
      </c>
      <c r="D1774" s="14">
        <v>3.3</v>
      </c>
      <c r="E1774" s="14">
        <v>2.63</v>
      </c>
      <c r="F1774" s="18">
        <v>2.61</v>
      </c>
      <c r="G1774" s="24">
        <v>2.69</v>
      </c>
      <c r="H1774" s="14">
        <v>2.6850000000000001</v>
      </c>
      <c r="I1774" s="14">
        <v>2.835</v>
      </c>
      <c r="J1774" s="14">
        <v>2.8450000000000002</v>
      </c>
      <c r="K1774" s="14">
        <v>2.6349999999999998</v>
      </c>
      <c r="L1774" s="14">
        <v>2.645</v>
      </c>
      <c r="M1774" s="14">
        <v>3.145</v>
      </c>
      <c r="N1774" s="22">
        <v>2.59</v>
      </c>
      <c r="O1774" s="14">
        <v>2.9449999999999998</v>
      </c>
      <c r="P1774" s="14">
        <v>2.7549999999999999</v>
      </c>
      <c r="Q1774" s="14">
        <v>2.585</v>
      </c>
      <c r="R1774" s="24">
        <v>2.6549999999999998</v>
      </c>
      <c r="S1774" s="18">
        <v>2.8650000000000002</v>
      </c>
      <c r="T1774" s="18">
        <v>2.7650000000000001</v>
      </c>
      <c r="U1774" s="18">
        <v>2.6549999999999998</v>
      </c>
      <c r="V1774" s="18">
        <v>2.7450000000000001</v>
      </c>
      <c r="W1774" s="18">
        <v>2.67</v>
      </c>
      <c r="X1774" s="14" t="s">
        <v>66</v>
      </c>
      <c r="CM1774" s="2"/>
    </row>
    <row r="1775" spans="1:91" x14ac:dyDescent="0.2">
      <c r="A1775" s="2">
        <v>36469</v>
      </c>
      <c r="B1775" s="5">
        <v>11</v>
      </c>
      <c r="C1775" s="1" t="s">
        <v>45</v>
      </c>
      <c r="D1775" s="14">
        <v>3.28</v>
      </c>
      <c r="E1775" s="14">
        <v>2.59</v>
      </c>
      <c r="F1775" s="18">
        <v>2.5299999999999998</v>
      </c>
      <c r="G1775" s="24">
        <v>2.6</v>
      </c>
      <c r="H1775" s="14">
        <v>2.6</v>
      </c>
      <c r="I1775" s="14">
        <v>2.74</v>
      </c>
      <c r="J1775" s="14">
        <v>2.7949999999999999</v>
      </c>
      <c r="K1775" s="14">
        <v>2.57</v>
      </c>
      <c r="L1775" s="14">
        <v>2.6</v>
      </c>
      <c r="M1775" s="14">
        <v>3.0950000000000002</v>
      </c>
      <c r="N1775" s="22">
        <v>2.5550000000000002</v>
      </c>
      <c r="O1775" s="14">
        <v>2.92</v>
      </c>
      <c r="P1775" s="14">
        <v>2.64</v>
      </c>
      <c r="Q1775" s="14">
        <v>2.57</v>
      </c>
      <c r="R1775" s="24">
        <v>2.59</v>
      </c>
      <c r="S1775" s="18">
        <v>2.74</v>
      </c>
      <c r="T1775" s="18">
        <v>2.65</v>
      </c>
      <c r="U1775" s="18">
        <v>2.57</v>
      </c>
      <c r="V1775" s="18">
        <v>2.645</v>
      </c>
      <c r="W1775" s="18">
        <v>2.62</v>
      </c>
      <c r="X1775" s="14" t="s">
        <v>66</v>
      </c>
      <c r="CM1775" s="2"/>
    </row>
    <row r="1776" spans="1:91" x14ac:dyDescent="0.2">
      <c r="A1776" s="2">
        <v>36470</v>
      </c>
      <c r="B1776" s="5">
        <v>11</v>
      </c>
      <c r="C1776" s="1" t="s">
        <v>46</v>
      </c>
      <c r="D1776" s="14">
        <v>3.21</v>
      </c>
      <c r="E1776" s="14">
        <v>2.3650000000000002</v>
      </c>
      <c r="F1776" s="18">
        <v>2.3149999999999999</v>
      </c>
      <c r="G1776" s="24">
        <v>2.42</v>
      </c>
      <c r="H1776" s="14">
        <v>2.4249999999999998</v>
      </c>
      <c r="I1776" s="14">
        <v>2.625</v>
      </c>
      <c r="J1776" s="14">
        <v>2.5449999999999999</v>
      </c>
      <c r="K1776" s="14">
        <v>2.35</v>
      </c>
      <c r="L1776" s="14">
        <v>2.4</v>
      </c>
      <c r="M1776" s="14">
        <v>2.7650000000000001</v>
      </c>
      <c r="N1776" s="22">
        <v>2.3050000000000002</v>
      </c>
      <c r="O1776" s="14">
        <v>2.7149999999999999</v>
      </c>
      <c r="P1776" s="14">
        <v>2.4700000000000002</v>
      </c>
      <c r="Q1776" s="14">
        <v>2.38</v>
      </c>
      <c r="R1776" s="24">
        <v>2.3650000000000002</v>
      </c>
      <c r="S1776" s="18">
        <v>2.6949999999999998</v>
      </c>
      <c r="T1776" s="18">
        <v>2.5299999999999998</v>
      </c>
      <c r="U1776" s="18">
        <v>2.5499999999999998</v>
      </c>
      <c r="V1776" s="18">
        <v>2.5550000000000002</v>
      </c>
      <c r="W1776" s="18">
        <v>2.52</v>
      </c>
      <c r="X1776" s="14" t="s">
        <v>66</v>
      </c>
      <c r="CM1776" s="2"/>
    </row>
    <row r="1777" spans="1:91" x14ac:dyDescent="0.2">
      <c r="A1777" s="2">
        <v>36471</v>
      </c>
      <c r="B1777" s="5">
        <v>11</v>
      </c>
      <c r="C1777" s="1" t="s">
        <v>47</v>
      </c>
      <c r="D1777" s="14">
        <v>3.21</v>
      </c>
      <c r="E1777" s="14">
        <v>2.3650000000000002</v>
      </c>
      <c r="F1777" s="18">
        <v>2.3149999999999999</v>
      </c>
      <c r="G1777" s="24">
        <v>2.42</v>
      </c>
      <c r="H1777" s="14">
        <v>2.4249999999999998</v>
      </c>
      <c r="I1777" s="14">
        <v>2.625</v>
      </c>
      <c r="J1777" s="14">
        <v>2.5449999999999999</v>
      </c>
      <c r="K1777" s="14">
        <v>2.35</v>
      </c>
      <c r="L1777" s="14">
        <v>2.4</v>
      </c>
      <c r="M1777" s="14">
        <v>2.7650000000000001</v>
      </c>
      <c r="N1777" s="22">
        <v>2.3050000000000002</v>
      </c>
      <c r="O1777" s="14">
        <v>2.7149999999999999</v>
      </c>
      <c r="P1777" s="14">
        <v>2.4700000000000002</v>
      </c>
      <c r="Q1777" s="14">
        <v>2.38</v>
      </c>
      <c r="R1777" s="24">
        <v>2.3650000000000002</v>
      </c>
      <c r="S1777" s="18">
        <v>2.6949999999999998</v>
      </c>
      <c r="T1777" s="18">
        <v>2.5299999999999998</v>
      </c>
      <c r="U1777" s="18">
        <v>2.5499999999999998</v>
      </c>
      <c r="V1777" s="18">
        <v>2.5550000000000002</v>
      </c>
      <c r="W1777" s="18">
        <v>2.52</v>
      </c>
      <c r="X1777" s="14" t="s">
        <v>66</v>
      </c>
      <c r="CM1777" s="2"/>
    </row>
    <row r="1778" spans="1:91" x14ac:dyDescent="0.2">
      <c r="A1778" s="2">
        <v>36472</v>
      </c>
      <c r="B1778" s="5">
        <v>11</v>
      </c>
      <c r="C1778" s="1" t="s">
        <v>48</v>
      </c>
      <c r="D1778" s="14">
        <v>3.21</v>
      </c>
      <c r="E1778" s="14">
        <v>2.3650000000000002</v>
      </c>
      <c r="F1778" s="18">
        <v>2.3149999999999999</v>
      </c>
      <c r="G1778" s="24">
        <v>2.42</v>
      </c>
      <c r="H1778" s="14">
        <v>2.4249999999999998</v>
      </c>
      <c r="I1778" s="14">
        <v>2.625</v>
      </c>
      <c r="J1778" s="14">
        <v>2.5449999999999999</v>
      </c>
      <c r="K1778" s="14">
        <v>2.35</v>
      </c>
      <c r="L1778" s="14">
        <v>2.4</v>
      </c>
      <c r="M1778" s="14">
        <v>2.7650000000000001</v>
      </c>
      <c r="N1778" s="22">
        <v>2.3050000000000002</v>
      </c>
      <c r="O1778" s="14">
        <v>2.7149999999999999</v>
      </c>
      <c r="P1778" s="14">
        <v>2.4700000000000002</v>
      </c>
      <c r="Q1778" s="14">
        <v>2.38</v>
      </c>
      <c r="R1778" s="24">
        <v>2.3650000000000002</v>
      </c>
      <c r="S1778" s="18">
        <v>2.6949999999999998</v>
      </c>
      <c r="T1778" s="18">
        <v>2.5299999999999998</v>
      </c>
      <c r="U1778" s="18">
        <v>2.5499999999999998</v>
      </c>
      <c r="V1778" s="18">
        <v>2.5550000000000002</v>
      </c>
      <c r="W1778" s="18">
        <v>2.52</v>
      </c>
      <c r="X1778" s="14" t="s">
        <v>66</v>
      </c>
      <c r="CM1778" s="2"/>
    </row>
    <row r="1779" spans="1:91" x14ac:dyDescent="0.2">
      <c r="A1779" s="2">
        <v>36473</v>
      </c>
      <c r="B1779" s="5">
        <v>11</v>
      </c>
      <c r="C1779" s="1" t="s">
        <v>49</v>
      </c>
      <c r="D1779" s="14">
        <v>3.1349999999999998</v>
      </c>
      <c r="E1779" s="14">
        <v>2.2749999999999999</v>
      </c>
      <c r="F1779" s="18">
        <v>2.2999999999999998</v>
      </c>
      <c r="G1779" s="24">
        <v>2.375</v>
      </c>
      <c r="H1779" s="14">
        <v>2.39</v>
      </c>
      <c r="I1779" s="14">
        <v>2.59</v>
      </c>
      <c r="J1779" s="14">
        <v>2.5299999999999998</v>
      </c>
      <c r="K1779" s="14">
        <v>2.34</v>
      </c>
      <c r="L1779" s="14">
        <v>2.355</v>
      </c>
      <c r="M1779" s="14">
        <v>2.84</v>
      </c>
      <c r="N1779" s="22">
        <v>2.2599999999999998</v>
      </c>
      <c r="O1779" s="14">
        <v>2.7250000000000001</v>
      </c>
      <c r="P1779" s="14">
        <v>2.44</v>
      </c>
      <c r="Q1779" s="14">
        <v>2.38</v>
      </c>
      <c r="R1779" s="24">
        <v>2.355</v>
      </c>
      <c r="S1779" s="18">
        <v>2.59</v>
      </c>
      <c r="T1779" s="18">
        <v>2.5049999999999999</v>
      </c>
      <c r="U1779" s="18">
        <v>2.4300000000000002</v>
      </c>
      <c r="V1779" s="18">
        <v>2.48</v>
      </c>
      <c r="W1779" s="18">
        <v>2.4300000000000002</v>
      </c>
      <c r="X1779" s="14" t="s">
        <v>66</v>
      </c>
    </row>
    <row r="1780" spans="1:91" x14ac:dyDescent="0.2">
      <c r="A1780" s="2">
        <v>36474</v>
      </c>
      <c r="B1780" s="5">
        <v>11</v>
      </c>
      <c r="C1780" s="1" t="s">
        <v>50</v>
      </c>
      <c r="D1780" s="14">
        <v>2.9449999999999998</v>
      </c>
      <c r="E1780" s="14">
        <v>2.1549999999999998</v>
      </c>
      <c r="F1780" s="18">
        <v>2.11</v>
      </c>
      <c r="G1780" s="24">
        <v>2.2200000000000002</v>
      </c>
      <c r="H1780" s="14">
        <v>2.2400000000000002</v>
      </c>
      <c r="I1780" s="14">
        <v>2.44</v>
      </c>
      <c r="J1780" s="14">
        <v>2.42</v>
      </c>
      <c r="K1780" s="14">
        <v>2.1549999999999998</v>
      </c>
      <c r="L1780" s="14">
        <v>2.2050000000000001</v>
      </c>
      <c r="M1780" s="14">
        <v>2.76</v>
      </c>
      <c r="N1780" s="22">
        <v>2.0950000000000002</v>
      </c>
      <c r="O1780" s="14">
        <v>2.645</v>
      </c>
      <c r="P1780" s="14">
        <v>2.2850000000000001</v>
      </c>
      <c r="Q1780" s="14">
        <v>2.2000000000000002</v>
      </c>
      <c r="R1780" s="24">
        <v>2.1800000000000002</v>
      </c>
      <c r="S1780" s="18">
        <v>2.4350000000000001</v>
      </c>
      <c r="T1780" s="18">
        <v>2.335</v>
      </c>
      <c r="U1780" s="18">
        <v>2.29</v>
      </c>
      <c r="V1780" s="18">
        <v>2.335</v>
      </c>
      <c r="W1780" s="18">
        <v>2.29</v>
      </c>
      <c r="X1780" s="14" t="s">
        <v>66</v>
      </c>
    </row>
    <row r="1781" spans="1:91" x14ac:dyDescent="0.2">
      <c r="A1781" s="2">
        <v>36475</v>
      </c>
      <c r="B1781" s="5">
        <v>11</v>
      </c>
      <c r="C1781" s="1" t="s">
        <v>51</v>
      </c>
      <c r="D1781" s="14">
        <v>2.8650000000000002</v>
      </c>
      <c r="E1781" s="14">
        <v>2.0649999999999999</v>
      </c>
      <c r="F1781" s="18">
        <v>1.9350000000000001</v>
      </c>
      <c r="G1781" s="24">
        <v>2.1549999999999998</v>
      </c>
      <c r="H1781" s="14">
        <v>2.19</v>
      </c>
      <c r="I1781" s="14">
        <v>2.395</v>
      </c>
      <c r="J1781" s="14">
        <v>2.3450000000000002</v>
      </c>
      <c r="K1781" s="14">
        <v>2.0299999999999998</v>
      </c>
      <c r="L1781" s="14">
        <v>2.1</v>
      </c>
      <c r="M1781" s="14">
        <v>2.7</v>
      </c>
      <c r="N1781" s="22">
        <v>1.9450000000000001</v>
      </c>
      <c r="O1781" s="14">
        <v>2.61</v>
      </c>
      <c r="P1781" s="14">
        <v>2.2549999999999999</v>
      </c>
      <c r="Q1781" s="14">
        <v>2.13</v>
      </c>
      <c r="R1781" s="24">
        <v>2.04</v>
      </c>
      <c r="S1781" s="18">
        <v>2.4249999999999998</v>
      </c>
      <c r="T1781" s="18">
        <v>2.3149999999999999</v>
      </c>
      <c r="U1781" s="18">
        <v>2.23</v>
      </c>
      <c r="V1781" s="18">
        <v>2.2799999999999998</v>
      </c>
      <c r="W1781" s="18">
        <v>2.2250000000000001</v>
      </c>
      <c r="X1781" s="14" t="s">
        <v>66</v>
      </c>
    </row>
    <row r="1782" spans="1:91" x14ac:dyDescent="0.2">
      <c r="A1782" s="2">
        <v>36476</v>
      </c>
      <c r="B1782" s="5">
        <v>11</v>
      </c>
      <c r="C1782" s="1" t="s">
        <v>45</v>
      </c>
      <c r="D1782" s="14">
        <v>2.8849999999999998</v>
      </c>
      <c r="E1782" s="14">
        <v>2.06</v>
      </c>
      <c r="F1782" s="18">
        <v>1.94</v>
      </c>
      <c r="G1782" s="24">
        <v>2.12</v>
      </c>
      <c r="H1782" s="14">
        <v>2.17</v>
      </c>
      <c r="I1782" s="14">
        <v>2.395</v>
      </c>
      <c r="J1782" s="14">
        <v>2.3199999999999998</v>
      </c>
      <c r="K1782" s="14">
        <v>2.09</v>
      </c>
      <c r="L1782" s="14">
        <v>2.09</v>
      </c>
      <c r="M1782" s="14">
        <v>2.6850000000000001</v>
      </c>
      <c r="N1782" s="22">
        <v>1.925</v>
      </c>
      <c r="O1782" s="14">
        <v>2.63</v>
      </c>
      <c r="P1782" s="14">
        <v>2.2450000000000001</v>
      </c>
      <c r="Q1782" s="14">
        <v>2.11</v>
      </c>
      <c r="R1782" s="24">
        <v>2.08</v>
      </c>
      <c r="S1782" s="18">
        <v>2.42</v>
      </c>
      <c r="T1782" s="18">
        <v>2.31</v>
      </c>
      <c r="U1782" s="18">
        <v>2.17</v>
      </c>
      <c r="V1782" s="18">
        <v>2.2650000000000001</v>
      </c>
      <c r="W1782" s="18">
        <v>2.19</v>
      </c>
      <c r="X1782" s="14" t="s">
        <v>66</v>
      </c>
    </row>
    <row r="1783" spans="1:91" x14ac:dyDescent="0.2">
      <c r="A1783" s="2">
        <v>36477</v>
      </c>
      <c r="B1783" s="5">
        <v>11</v>
      </c>
      <c r="C1783" s="1" t="s">
        <v>46</v>
      </c>
      <c r="D1783" s="14">
        <v>2.73</v>
      </c>
      <c r="E1783" s="14">
        <v>1.905</v>
      </c>
      <c r="F1783" s="18">
        <v>1.74</v>
      </c>
      <c r="G1783" s="24">
        <v>1.845</v>
      </c>
      <c r="H1783" s="14">
        <v>1.89</v>
      </c>
      <c r="I1783" s="14">
        <v>2.1349999999999998</v>
      </c>
      <c r="J1783" s="14">
        <v>2.085</v>
      </c>
      <c r="K1783" s="14">
        <v>1.81</v>
      </c>
      <c r="L1783" s="14">
        <v>1.95</v>
      </c>
      <c r="M1783" s="14">
        <v>2.335</v>
      </c>
      <c r="N1783" s="22">
        <v>1.7</v>
      </c>
      <c r="O1783" s="14">
        <v>2.33</v>
      </c>
      <c r="P1783" s="14">
        <v>1.98</v>
      </c>
      <c r="Q1783" s="14">
        <v>2.11</v>
      </c>
      <c r="R1783" s="24">
        <v>1.81</v>
      </c>
      <c r="S1783" s="18">
        <v>2.2000000000000002</v>
      </c>
      <c r="T1783" s="18">
        <v>2.0550000000000002</v>
      </c>
      <c r="U1783" s="18">
        <v>1.9350000000000001</v>
      </c>
      <c r="V1783" s="18">
        <v>2.0449999999999999</v>
      </c>
      <c r="W1783" s="18">
        <v>1.96</v>
      </c>
      <c r="X1783" s="14" t="s">
        <v>66</v>
      </c>
    </row>
    <row r="1784" spans="1:91" x14ac:dyDescent="0.2">
      <c r="A1784" s="2">
        <v>36478</v>
      </c>
      <c r="B1784" s="5">
        <v>11</v>
      </c>
      <c r="C1784" s="1" t="s">
        <v>47</v>
      </c>
      <c r="D1784" s="14">
        <v>2.73</v>
      </c>
      <c r="E1784" s="14">
        <v>1.905</v>
      </c>
      <c r="F1784" s="18">
        <v>1.74</v>
      </c>
      <c r="G1784" s="24">
        <v>1.845</v>
      </c>
      <c r="H1784" s="14">
        <v>1.89</v>
      </c>
      <c r="I1784" s="14">
        <v>2.1349999999999998</v>
      </c>
      <c r="J1784" s="14">
        <v>2.085</v>
      </c>
      <c r="K1784" s="14">
        <v>1.81</v>
      </c>
      <c r="L1784" s="14">
        <v>1.95</v>
      </c>
      <c r="M1784" s="14">
        <v>2.335</v>
      </c>
      <c r="N1784" s="22">
        <v>1.7</v>
      </c>
      <c r="O1784" s="14">
        <v>2.33</v>
      </c>
      <c r="P1784" s="14">
        <v>1.98</v>
      </c>
      <c r="Q1784" s="14">
        <v>2.11</v>
      </c>
      <c r="R1784" s="24">
        <v>1.81</v>
      </c>
      <c r="S1784" s="18">
        <v>2.2000000000000002</v>
      </c>
      <c r="T1784" s="18">
        <v>2.0550000000000002</v>
      </c>
      <c r="U1784" s="18">
        <v>1.9350000000000001</v>
      </c>
      <c r="V1784" s="18">
        <v>2.0449999999999999</v>
      </c>
      <c r="W1784" s="18">
        <v>1.96</v>
      </c>
      <c r="X1784" s="14" t="s">
        <v>66</v>
      </c>
    </row>
    <row r="1785" spans="1:91" x14ac:dyDescent="0.2">
      <c r="A1785" s="2">
        <v>36479</v>
      </c>
      <c r="B1785" s="5">
        <v>11</v>
      </c>
      <c r="C1785" s="1" t="s">
        <v>48</v>
      </c>
      <c r="D1785" s="14">
        <v>2.73</v>
      </c>
      <c r="E1785" s="14">
        <v>1.905</v>
      </c>
      <c r="F1785" s="18">
        <v>1.74</v>
      </c>
      <c r="G1785" s="24">
        <v>1.845</v>
      </c>
      <c r="H1785" s="14">
        <v>1.89</v>
      </c>
      <c r="I1785" s="14">
        <v>2.1349999999999998</v>
      </c>
      <c r="J1785" s="14">
        <v>2.085</v>
      </c>
      <c r="K1785" s="14">
        <v>1.81</v>
      </c>
      <c r="L1785" s="14">
        <v>1.95</v>
      </c>
      <c r="M1785" s="14">
        <v>2.335</v>
      </c>
      <c r="N1785" s="22">
        <v>1.7</v>
      </c>
      <c r="O1785" s="14">
        <v>2.33</v>
      </c>
      <c r="P1785" s="14">
        <v>1.98</v>
      </c>
      <c r="Q1785" s="14">
        <v>2.11</v>
      </c>
      <c r="R1785" s="24">
        <v>1.81</v>
      </c>
      <c r="S1785" s="18">
        <v>2.2000000000000002</v>
      </c>
      <c r="T1785" s="18">
        <v>2.0550000000000002</v>
      </c>
      <c r="U1785" s="18">
        <v>1.9350000000000001</v>
      </c>
      <c r="V1785" s="18">
        <v>2.0449999999999999</v>
      </c>
      <c r="W1785" s="18">
        <v>1.96</v>
      </c>
      <c r="X1785" s="14" t="s">
        <v>66</v>
      </c>
    </row>
    <row r="1786" spans="1:91" x14ac:dyDescent="0.2">
      <c r="A1786" s="2">
        <v>36480</v>
      </c>
      <c r="B1786" s="5">
        <v>11</v>
      </c>
      <c r="C1786" s="1" t="s">
        <v>49</v>
      </c>
      <c r="D1786" s="14">
        <v>2.56</v>
      </c>
      <c r="E1786" s="14">
        <v>1.855</v>
      </c>
      <c r="F1786" s="18">
        <v>1.89</v>
      </c>
      <c r="G1786" s="24">
        <v>2.02</v>
      </c>
      <c r="H1786" s="14">
        <v>2.0950000000000002</v>
      </c>
      <c r="I1786" s="14">
        <v>2.31</v>
      </c>
      <c r="J1786" s="14">
        <v>2.19</v>
      </c>
      <c r="K1786" s="14">
        <v>1.95</v>
      </c>
      <c r="L1786" s="14">
        <v>1.9</v>
      </c>
      <c r="M1786" s="14">
        <v>2.6150000000000002</v>
      </c>
      <c r="N1786" s="22">
        <v>1.7849999999999999</v>
      </c>
      <c r="O1786" s="14">
        <v>2.5099999999999998</v>
      </c>
      <c r="P1786" s="14">
        <v>2.16</v>
      </c>
      <c r="Q1786" s="14">
        <v>1.95</v>
      </c>
      <c r="R1786" s="24">
        <v>1.98</v>
      </c>
      <c r="S1786" s="18">
        <v>2.35</v>
      </c>
      <c r="T1786" s="18">
        <v>2.2250000000000001</v>
      </c>
      <c r="U1786" s="18">
        <v>2.1150000000000002</v>
      </c>
      <c r="V1786" s="18">
        <v>2.23</v>
      </c>
      <c r="W1786" s="18">
        <v>2.14</v>
      </c>
      <c r="X1786" s="14" t="s">
        <v>66</v>
      </c>
    </row>
    <row r="1787" spans="1:91" x14ac:dyDescent="0.2">
      <c r="A1787" s="2">
        <v>36481</v>
      </c>
      <c r="B1787" s="5">
        <v>11</v>
      </c>
      <c r="C1787" s="1" t="s">
        <v>50</v>
      </c>
      <c r="D1787" s="14">
        <v>2.5950000000000002</v>
      </c>
      <c r="E1787" s="14">
        <v>1.855</v>
      </c>
      <c r="F1787" s="18">
        <v>1.82</v>
      </c>
      <c r="G1787" s="24">
        <v>1.95</v>
      </c>
      <c r="H1787" s="14">
        <v>2</v>
      </c>
      <c r="I1787" s="14">
        <v>2.23</v>
      </c>
      <c r="J1787" s="14">
        <v>2.165</v>
      </c>
      <c r="K1787" s="14">
        <v>1.895</v>
      </c>
      <c r="L1787" s="14">
        <v>1.89</v>
      </c>
      <c r="M1787" s="14">
        <v>2.5550000000000002</v>
      </c>
      <c r="N1787" s="22">
        <v>1.75</v>
      </c>
      <c r="O1787" s="14">
        <v>2.4500000000000002</v>
      </c>
      <c r="P1787" s="14">
        <v>2.0699999999999998</v>
      </c>
      <c r="Q1787" s="14">
        <v>1.95</v>
      </c>
      <c r="R1787" s="24">
        <v>1.91</v>
      </c>
      <c r="S1787" s="18">
        <v>2.2650000000000001</v>
      </c>
      <c r="T1787" s="18">
        <v>2.14</v>
      </c>
      <c r="U1787" s="18">
        <v>2.04</v>
      </c>
      <c r="V1787" s="18">
        <v>2.12</v>
      </c>
      <c r="W1787" s="18">
        <v>2.08</v>
      </c>
      <c r="X1787" s="14" t="s">
        <v>66</v>
      </c>
    </row>
    <row r="1788" spans="1:91" x14ac:dyDescent="0.2">
      <c r="A1788" s="2">
        <v>36482</v>
      </c>
      <c r="B1788" s="5">
        <v>11</v>
      </c>
      <c r="C1788" s="1" t="s">
        <v>51</v>
      </c>
      <c r="D1788" s="14">
        <v>2.7349999999999999</v>
      </c>
      <c r="E1788" s="14">
        <v>1.9450000000000001</v>
      </c>
      <c r="F1788" s="18">
        <v>1.88</v>
      </c>
      <c r="G1788" s="24">
        <v>2.0150000000000001</v>
      </c>
      <c r="H1788" s="14">
        <v>2.0499999999999998</v>
      </c>
      <c r="I1788" s="14">
        <v>2.2400000000000002</v>
      </c>
      <c r="J1788" s="14">
        <v>2.2200000000000002</v>
      </c>
      <c r="K1788" s="14">
        <v>1.96</v>
      </c>
      <c r="L1788" s="14">
        <v>2.02</v>
      </c>
      <c r="M1788" s="14">
        <v>2.56</v>
      </c>
      <c r="N1788" s="22">
        <v>1.79</v>
      </c>
      <c r="O1788" s="14">
        <v>2.4700000000000002</v>
      </c>
      <c r="P1788" s="14">
        <v>2.1</v>
      </c>
      <c r="Q1788" s="14">
        <v>2</v>
      </c>
      <c r="R1788" s="24">
        <v>1.97</v>
      </c>
      <c r="S1788" s="18">
        <v>2.2850000000000001</v>
      </c>
      <c r="T1788" s="18">
        <v>2.15</v>
      </c>
      <c r="U1788" s="18">
        <v>2.085</v>
      </c>
      <c r="V1788" s="18">
        <v>2.16</v>
      </c>
      <c r="W1788" s="18">
        <v>2.0950000000000002</v>
      </c>
      <c r="X1788" s="14" t="s">
        <v>66</v>
      </c>
    </row>
    <row r="1789" spans="1:91" x14ac:dyDescent="0.2">
      <c r="A1789" s="2">
        <v>36483</v>
      </c>
      <c r="B1789" s="5">
        <v>11</v>
      </c>
      <c r="C1789" s="1" t="s">
        <v>45</v>
      </c>
      <c r="D1789" s="14">
        <v>2.82</v>
      </c>
      <c r="E1789" s="14">
        <v>1.9850000000000001</v>
      </c>
      <c r="F1789" s="18">
        <v>1.94</v>
      </c>
      <c r="G1789" s="24">
        <v>2.0449999999999999</v>
      </c>
      <c r="H1789" s="14">
        <v>2.0649999999999999</v>
      </c>
      <c r="I1789" s="14">
        <v>2.2200000000000002</v>
      </c>
      <c r="J1789" s="14">
        <v>2.2650000000000001</v>
      </c>
      <c r="K1789" s="14">
        <v>2.02</v>
      </c>
      <c r="L1789" s="14">
        <v>2.0499999999999998</v>
      </c>
      <c r="M1789" s="14">
        <v>2.5649999999999999</v>
      </c>
      <c r="N1789" s="22">
        <v>1.845</v>
      </c>
      <c r="O1789" s="14">
        <v>2.48</v>
      </c>
      <c r="P1789" s="14">
        <v>2.1</v>
      </c>
      <c r="Q1789" s="14">
        <v>2.04</v>
      </c>
      <c r="R1789" s="24">
        <v>2.0299999999999998</v>
      </c>
      <c r="S1789" s="18">
        <v>2.27</v>
      </c>
      <c r="T1789" s="18">
        <v>2.1549999999999998</v>
      </c>
      <c r="U1789" s="18">
        <v>2.0950000000000002</v>
      </c>
      <c r="V1789" s="18">
        <v>2.1850000000000001</v>
      </c>
      <c r="W1789" s="18">
        <v>2.105</v>
      </c>
      <c r="X1789" s="14" t="s">
        <v>66</v>
      </c>
    </row>
    <row r="1790" spans="1:91" x14ac:dyDescent="0.2">
      <c r="A1790" s="2">
        <v>36484</v>
      </c>
      <c r="B1790" s="5">
        <v>11</v>
      </c>
      <c r="C1790" s="1" t="s">
        <v>46</v>
      </c>
      <c r="D1790" s="14">
        <v>2.77</v>
      </c>
      <c r="E1790" s="14">
        <v>2</v>
      </c>
      <c r="F1790" s="18">
        <v>1.9450000000000001</v>
      </c>
      <c r="G1790" s="24">
        <v>2.0049999999999999</v>
      </c>
      <c r="H1790" s="14">
        <v>2.0150000000000001</v>
      </c>
      <c r="I1790" s="14">
        <v>2.15</v>
      </c>
      <c r="J1790" s="14">
        <v>2.3250000000000002</v>
      </c>
      <c r="K1790" s="14">
        <v>2</v>
      </c>
      <c r="L1790" s="14">
        <v>2.0550000000000002</v>
      </c>
      <c r="M1790" s="14">
        <v>2.56</v>
      </c>
      <c r="N1790" s="22">
        <v>1.905</v>
      </c>
      <c r="O1790" s="14">
        <v>2.44</v>
      </c>
      <c r="P1790" s="14">
        <v>2.0299999999999998</v>
      </c>
      <c r="Q1790" s="14">
        <v>2.0499999999999998</v>
      </c>
      <c r="R1790" s="24">
        <v>2</v>
      </c>
      <c r="S1790" s="18">
        <v>2.1949999999999998</v>
      </c>
      <c r="T1790" s="18">
        <v>2.09</v>
      </c>
      <c r="U1790" s="18">
        <v>2.04</v>
      </c>
      <c r="V1790" s="18">
        <v>2.11</v>
      </c>
      <c r="W1790" s="18">
        <v>2.0750000000000002</v>
      </c>
      <c r="X1790" s="14" t="s">
        <v>66</v>
      </c>
    </row>
    <row r="1791" spans="1:91" x14ac:dyDescent="0.2">
      <c r="A1791" s="2">
        <v>36485</v>
      </c>
      <c r="B1791" s="5">
        <v>11</v>
      </c>
      <c r="C1791" s="1" t="s">
        <v>47</v>
      </c>
      <c r="D1791" s="14">
        <v>2.77</v>
      </c>
      <c r="E1791" s="14">
        <v>2</v>
      </c>
      <c r="F1791" s="18">
        <v>1.9450000000000001</v>
      </c>
      <c r="G1791" s="24">
        <v>2.0049999999999999</v>
      </c>
      <c r="H1791" s="14">
        <v>2.0150000000000001</v>
      </c>
      <c r="I1791" s="14">
        <v>2.15</v>
      </c>
      <c r="J1791" s="14">
        <v>2.3250000000000002</v>
      </c>
      <c r="K1791" s="14">
        <v>2</v>
      </c>
      <c r="L1791" s="14">
        <v>2.0550000000000002</v>
      </c>
      <c r="M1791" s="14">
        <v>2.56</v>
      </c>
      <c r="N1791" s="22">
        <v>1.905</v>
      </c>
      <c r="O1791" s="14">
        <v>2.44</v>
      </c>
      <c r="P1791" s="14">
        <v>2.0299999999999998</v>
      </c>
      <c r="Q1791" s="14">
        <v>2.0499999999999998</v>
      </c>
      <c r="R1791" s="24">
        <v>2</v>
      </c>
      <c r="S1791" s="18">
        <v>2.1949999999999998</v>
      </c>
      <c r="T1791" s="18">
        <v>2.09</v>
      </c>
      <c r="U1791" s="18">
        <v>2.04</v>
      </c>
      <c r="V1791" s="18">
        <v>2.11</v>
      </c>
      <c r="W1791" s="18">
        <v>2.0750000000000002</v>
      </c>
      <c r="X1791" s="14" t="s">
        <v>66</v>
      </c>
    </row>
    <row r="1792" spans="1:91" x14ac:dyDescent="0.2">
      <c r="A1792" s="2">
        <v>36486</v>
      </c>
      <c r="B1792" s="5">
        <v>11</v>
      </c>
      <c r="C1792" s="1" t="s">
        <v>48</v>
      </c>
      <c r="D1792" s="14">
        <v>2.77</v>
      </c>
      <c r="E1792" s="14">
        <v>2</v>
      </c>
      <c r="F1792" s="18">
        <v>1.9450000000000001</v>
      </c>
      <c r="G1792" s="24">
        <v>2.0049999999999999</v>
      </c>
      <c r="H1792" s="14">
        <v>2.0150000000000001</v>
      </c>
      <c r="I1792" s="14">
        <v>2.15</v>
      </c>
      <c r="J1792" s="14">
        <v>2.3250000000000002</v>
      </c>
      <c r="K1792" s="14">
        <v>2</v>
      </c>
      <c r="L1792" s="14">
        <v>2.0550000000000002</v>
      </c>
      <c r="M1792" s="14">
        <v>2.56</v>
      </c>
      <c r="N1792" s="22">
        <v>1.905</v>
      </c>
      <c r="O1792" s="14">
        <v>2.44</v>
      </c>
      <c r="P1792" s="14">
        <v>2.0299999999999998</v>
      </c>
      <c r="Q1792" s="14">
        <v>2.0499999999999998</v>
      </c>
      <c r="R1792" s="24">
        <v>2</v>
      </c>
      <c r="S1792" s="18">
        <v>2.1949999999999998</v>
      </c>
      <c r="T1792" s="18">
        <v>2.09</v>
      </c>
      <c r="U1792" s="18">
        <v>2.04</v>
      </c>
      <c r="V1792" s="18">
        <v>2.11</v>
      </c>
      <c r="W1792" s="18">
        <v>2.0750000000000002</v>
      </c>
      <c r="X1792" s="14" t="s">
        <v>66</v>
      </c>
    </row>
    <row r="1793" spans="1:24" x14ac:dyDescent="0.2">
      <c r="A1793" s="2">
        <v>36487</v>
      </c>
      <c r="B1793" s="5">
        <v>11</v>
      </c>
      <c r="C1793" s="1" t="s">
        <v>49</v>
      </c>
      <c r="D1793" s="14">
        <v>2.5150000000000001</v>
      </c>
      <c r="E1793" s="14">
        <v>1.915</v>
      </c>
      <c r="F1793" s="18">
        <v>1.875</v>
      </c>
      <c r="G1793" s="24">
        <v>2</v>
      </c>
      <c r="H1793" s="14">
        <v>1.98</v>
      </c>
      <c r="I1793" s="14">
        <v>2.0350000000000001</v>
      </c>
      <c r="J1793" s="14">
        <v>2.2799999999999998</v>
      </c>
      <c r="K1793" s="14">
        <v>1.92</v>
      </c>
      <c r="L1793" s="14">
        <v>1.9450000000000001</v>
      </c>
      <c r="M1793" s="14">
        <v>2.5750000000000002</v>
      </c>
      <c r="N1793" s="22">
        <v>1.825</v>
      </c>
      <c r="O1793" s="14">
        <v>2.4300000000000002</v>
      </c>
      <c r="P1793" s="14">
        <v>1.9650000000000001</v>
      </c>
      <c r="Q1793" s="14">
        <v>1.92</v>
      </c>
      <c r="R1793" s="24">
        <v>1.92</v>
      </c>
      <c r="S1793" s="18">
        <v>2.0699999999999998</v>
      </c>
      <c r="T1793" s="18">
        <v>1.9850000000000001</v>
      </c>
      <c r="U1793" s="18">
        <v>1.91</v>
      </c>
      <c r="V1793" s="18">
        <v>2.0449999999999999</v>
      </c>
      <c r="W1793" s="18">
        <v>1.97</v>
      </c>
      <c r="X1793" s="14" t="s">
        <v>66</v>
      </c>
    </row>
    <row r="1794" spans="1:24" x14ac:dyDescent="0.2">
      <c r="A1794" s="2">
        <v>36488</v>
      </c>
      <c r="B1794" s="5">
        <v>11</v>
      </c>
      <c r="C1794" s="1" t="s">
        <v>50</v>
      </c>
      <c r="D1794" s="14">
        <v>2.605</v>
      </c>
      <c r="E1794" s="14">
        <v>1.9650000000000001</v>
      </c>
      <c r="F1794" s="18">
        <v>1.9550000000000001</v>
      </c>
      <c r="G1794" s="24">
        <v>2.0249999999999999</v>
      </c>
      <c r="H1794" s="14">
        <v>2.0249999999999999</v>
      </c>
      <c r="I1794" s="14">
        <v>1.99</v>
      </c>
      <c r="J1794" s="14">
        <v>2.33</v>
      </c>
      <c r="K1794" s="14">
        <v>1.99</v>
      </c>
      <c r="L1794" s="14">
        <v>1.98</v>
      </c>
      <c r="M1794" s="14">
        <v>2.6150000000000002</v>
      </c>
      <c r="N1794" s="22">
        <v>1.88</v>
      </c>
      <c r="O1794" s="14">
        <v>2.4700000000000002</v>
      </c>
      <c r="P1794" s="14">
        <v>2.0099999999999998</v>
      </c>
      <c r="Q1794" s="14">
        <v>1.9350000000000001</v>
      </c>
      <c r="R1794" s="24">
        <v>1.99</v>
      </c>
      <c r="S1794" s="18">
        <v>2.0750000000000002</v>
      </c>
      <c r="T1794" s="18">
        <v>1.99</v>
      </c>
      <c r="U1794" s="18">
        <v>1.9350000000000001</v>
      </c>
      <c r="V1794" s="18">
        <v>2.0499999999999998</v>
      </c>
      <c r="W1794" s="18">
        <v>2.0049999999999999</v>
      </c>
      <c r="X1794" s="14" t="s">
        <v>66</v>
      </c>
    </row>
    <row r="1795" spans="1:24" x14ac:dyDescent="0.2">
      <c r="A1795" s="2">
        <v>36489</v>
      </c>
      <c r="B1795" s="5">
        <v>11</v>
      </c>
      <c r="C1795" s="1" t="s">
        <v>51</v>
      </c>
      <c r="D1795" s="14">
        <v>2.64</v>
      </c>
      <c r="E1795" s="14">
        <v>1.99</v>
      </c>
      <c r="F1795" s="18">
        <v>1.895</v>
      </c>
      <c r="G1795" s="24">
        <v>1.9</v>
      </c>
      <c r="H1795" s="14">
        <v>1.9</v>
      </c>
      <c r="I1795" s="14">
        <v>1.9350000000000001</v>
      </c>
      <c r="J1795" s="14">
        <v>2.2799999999999998</v>
      </c>
      <c r="K1795" s="14">
        <v>1.925</v>
      </c>
      <c r="L1795" s="14">
        <v>2.0150000000000001</v>
      </c>
      <c r="M1795" s="14">
        <v>2.4449999999999998</v>
      </c>
      <c r="N1795" s="22">
        <v>1.7350000000000001</v>
      </c>
      <c r="O1795" s="14">
        <v>2.35</v>
      </c>
      <c r="P1795" s="14">
        <v>1.915</v>
      </c>
      <c r="Q1795" s="14">
        <v>1.9950000000000001</v>
      </c>
      <c r="R1795" s="24">
        <v>1.9450000000000001</v>
      </c>
      <c r="S1795" s="18">
        <v>2.0499999999999998</v>
      </c>
      <c r="T1795" s="18">
        <v>1.925</v>
      </c>
      <c r="U1795" s="18">
        <v>1.915</v>
      </c>
      <c r="V1795" s="18">
        <v>2.0049999999999999</v>
      </c>
      <c r="W1795" s="18">
        <v>1.96</v>
      </c>
      <c r="X1795" s="14" t="s">
        <v>66</v>
      </c>
    </row>
    <row r="1796" spans="1:24" x14ac:dyDescent="0.2">
      <c r="A1796" s="2">
        <v>36490</v>
      </c>
      <c r="B1796" s="5">
        <v>11</v>
      </c>
      <c r="C1796" s="1" t="s">
        <v>45</v>
      </c>
      <c r="D1796" s="14">
        <v>2.64</v>
      </c>
      <c r="E1796" s="14">
        <v>1.99</v>
      </c>
      <c r="F1796" s="18">
        <v>1.895</v>
      </c>
      <c r="G1796" s="24">
        <v>1.9</v>
      </c>
      <c r="H1796" s="14">
        <v>1.9</v>
      </c>
      <c r="I1796" s="14">
        <v>1.9350000000000001</v>
      </c>
      <c r="J1796" s="14">
        <v>2.2799999999999998</v>
      </c>
      <c r="K1796" s="14">
        <v>1.925</v>
      </c>
      <c r="L1796" s="14">
        <v>2.0150000000000001</v>
      </c>
      <c r="M1796" s="14">
        <v>2.4449999999999998</v>
      </c>
      <c r="N1796" s="22">
        <v>1.7350000000000001</v>
      </c>
      <c r="O1796" s="14">
        <v>2.35</v>
      </c>
      <c r="P1796" s="14">
        <v>1.915</v>
      </c>
      <c r="Q1796" s="14">
        <v>1.9950000000000001</v>
      </c>
      <c r="R1796" s="24">
        <v>1.9450000000000001</v>
      </c>
      <c r="S1796" s="18">
        <v>2.0499999999999998</v>
      </c>
      <c r="T1796" s="18">
        <v>1.925</v>
      </c>
      <c r="U1796" s="18">
        <v>1.915</v>
      </c>
      <c r="V1796" s="18">
        <v>2.0049999999999999</v>
      </c>
      <c r="W1796" s="18">
        <v>1.96</v>
      </c>
      <c r="X1796" s="14" t="s">
        <v>66</v>
      </c>
    </row>
    <row r="1797" spans="1:24" x14ac:dyDescent="0.2">
      <c r="A1797" s="2">
        <v>36491</v>
      </c>
      <c r="B1797" s="5">
        <v>11</v>
      </c>
      <c r="C1797" s="1" t="s">
        <v>46</v>
      </c>
      <c r="D1797" s="14">
        <v>2.64</v>
      </c>
      <c r="E1797" s="14">
        <v>1.99</v>
      </c>
      <c r="F1797" s="18">
        <v>1.895</v>
      </c>
      <c r="G1797" s="24">
        <v>1.9</v>
      </c>
      <c r="H1797" s="14">
        <v>1.9</v>
      </c>
      <c r="I1797" s="14">
        <v>1.9350000000000001</v>
      </c>
      <c r="J1797" s="14">
        <v>2.2799999999999998</v>
      </c>
      <c r="K1797" s="14">
        <v>1.925</v>
      </c>
      <c r="L1797" s="14">
        <v>2.0150000000000001</v>
      </c>
      <c r="M1797" s="14">
        <v>2.4449999999999998</v>
      </c>
      <c r="N1797" s="22">
        <v>1.7350000000000001</v>
      </c>
      <c r="O1797" s="14">
        <v>2.35</v>
      </c>
      <c r="P1797" s="14">
        <v>1.915</v>
      </c>
      <c r="Q1797" s="14">
        <v>1.9950000000000001</v>
      </c>
      <c r="R1797" s="24">
        <v>1.9450000000000001</v>
      </c>
      <c r="S1797" s="18">
        <v>2.0499999999999998</v>
      </c>
      <c r="T1797" s="18">
        <v>1.925</v>
      </c>
      <c r="U1797" s="18">
        <v>1.915</v>
      </c>
      <c r="V1797" s="18">
        <v>2.0049999999999999</v>
      </c>
      <c r="W1797" s="18">
        <v>1.96</v>
      </c>
      <c r="X1797" s="14" t="s">
        <v>66</v>
      </c>
    </row>
    <row r="1798" spans="1:24" x14ac:dyDescent="0.2">
      <c r="A1798" s="2">
        <v>36492</v>
      </c>
      <c r="B1798" s="5">
        <v>11</v>
      </c>
      <c r="C1798" s="1" t="s">
        <v>47</v>
      </c>
      <c r="D1798" s="14">
        <v>2.64</v>
      </c>
      <c r="E1798" s="14">
        <v>1.99</v>
      </c>
      <c r="F1798" s="18">
        <v>1.895</v>
      </c>
      <c r="G1798" s="24">
        <v>1.9</v>
      </c>
      <c r="H1798" s="14">
        <v>1.9</v>
      </c>
      <c r="I1798" s="14">
        <v>1.9350000000000001</v>
      </c>
      <c r="J1798" s="14">
        <v>2.2799999999999998</v>
      </c>
      <c r="K1798" s="14">
        <v>1.925</v>
      </c>
      <c r="L1798" s="14">
        <v>2.0150000000000001</v>
      </c>
      <c r="M1798" s="14">
        <v>2.4449999999999998</v>
      </c>
      <c r="N1798" s="22">
        <v>1.7350000000000001</v>
      </c>
      <c r="O1798" s="14">
        <v>2.35</v>
      </c>
      <c r="P1798" s="14">
        <v>1.915</v>
      </c>
      <c r="Q1798" s="14">
        <v>1.9950000000000001</v>
      </c>
      <c r="R1798" s="24">
        <v>1.9450000000000001</v>
      </c>
      <c r="S1798" s="18">
        <v>2.0499999999999998</v>
      </c>
      <c r="T1798" s="18">
        <v>1.925</v>
      </c>
      <c r="U1798" s="18">
        <v>1.915</v>
      </c>
      <c r="V1798" s="18">
        <v>2.0049999999999999</v>
      </c>
      <c r="W1798" s="18">
        <v>1.96</v>
      </c>
      <c r="X1798" s="14" t="s">
        <v>66</v>
      </c>
    </row>
    <row r="1799" spans="1:24" x14ac:dyDescent="0.2">
      <c r="A1799" s="2">
        <v>36493</v>
      </c>
      <c r="B1799" s="5">
        <v>11</v>
      </c>
      <c r="C1799" s="1" t="s">
        <v>48</v>
      </c>
      <c r="D1799" s="14">
        <v>2.64</v>
      </c>
      <c r="E1799" s="14">
        <v>1.99</v>
      </c>
      <c r="F1799" s="18">
        <v>1.895</v>
      </c>
      <c r="G1799" s="24">
        <v>1.9</v>
      </c>
      <c r="H1799" s="14">
        <v>1.9</v>
      </c>
      <c r="I1799" s="14">
        <v>1.9350000000000001</v>
      </c>
      <c r="J1799" s="14">
        <v>2.2799999999999998</v>
      </c>
      <c r="K1799" s="14">
        <v>1.925</v>
      </c>
      <c r="L1799" s="14">
        <v>2.0150000000000001</v>
      </c>
      <c r="M1799" s="14">
        <v>2.4449999999999998</v>
      </c>
      <c r="N1799" s="22">
        <v>1.7350000000000001</v>
      </c>
      <c r="O1799" s="14">
        <v>2.35</v>
      </c>
      <c r="P1799" s="14">
        <v>1.915</v>
      </c>
      <c r="Q1799" s="14">
        <v>1.9950000000000001</v>
      </c>
      <c r="R1799" s="24">
        <v>1.9450000000000001</v>
      </c>
      <c r="S1799" s="18">
        <v>2.0499999999999998</v>
      </c>
      <c r="T1799" s="18">
        <v>1.925</v>
      </c>
      <c r="U1799" s="18">
        <v>1.915</v>
      </c>
      <c r="V1799" s="18">
        <v>2.0049999999999999</v>
      </c>
      <c r="W1799" s="18">
        <v>1.96</v>
      </c>
      <c r="X1799" s="14" t="s">
        <v>66</v>
      </c>
    </row>
    <row r="1800" spans="1:24" x14ac:dyDescent="0.2">
      <c r="A1800" s="2">
        <v>36494</v>
      </c>
      <c r="B1800" s="5">
        <v>11</v>
      </c>
      <c r="C1800" s="1" t="s">
        <v>49</v>
      </c>
      <c r="D1800" s="14">
        <v>2.68</v>
      </c>
      <c r="E1800" s="14">
        <v>1.98</v>
      </c>
      <c r="F1800" s="18">
        <v>1.9350000000000001</v>
      </c>
      <c r="G1800" s="24">
        <v>2.085</v>
      </c>
      <c r="H1800" s="14">
        <v>2.0649999999999999</v>
      </c>
      <c r="I1800" s="14">
        <v>2.2050000000000001</v>
      </c>
      <c r="J1800" s="14">
        <v>2.31</v>
      </c>
      <c r="K1800" s="14">
        <v>1.9750000000000001</v>
      </c>
      <c r="L1800" s="14">
        <v>1.9950000000000001</v>
      </c>
      <c r="M1800" s="14">
        <v>2.605</v>
      </c>
      <c r="N1800" s="22">
        <v>1.915</v>
      </c>
      <c r="O1800" s="14">
        <v>2.4649999999999999</v>
      </c>
      <c r="P1800" s="14">
        <v>2.08</v>
      </c>
      <c r="Q1800" s="14">
        <v>1.9950000000000001</v>
      </c>
      <c r="R1800" s="24">
        <v>1.99</v>
      </c>
      <c r="S1800" s="18">
        <v>2.2549999999999999</v>
      </c>
      <c r="T1800" s="18">
        <v>2.13</v>
      </c>
      <c r="U1800" s="18">
        <v>2.0950000000000002</v>
      </c>
      <c r="V1800" s="18">
        <v>2.165</v>
      </c>
      <c r="W1800" s="18">
        <v>2.15</v>
      </c>
      <c r="X1800" s="14" t="s">
        <v>66</v>
      </c>
    </row>
    <row r="1801" spans="1:24" x14ac:dyDescent="0.2">
      <c r="A1801" s="2">
        <v>36495</v>
      </c>
      <c r="B1801" s="5">
        <v>12</v>
      </c>
      <c r="C1801" s="1" t="s">
        <v>50</v>
      </c>
      <c r="D1801" s="14">
        <v>2.79</v>
      </c>
      <c r="E1801" s="14">
        <v>2.0350000000000001</v>
      </c>
      <c r="F1801" s="18">
        <v>2.0249999999999999</v>
      </c>
      <c r="G1801" s="24">
        <v>2.12</v>
      </c>
      <c r="H1801" s="14">
        <v>2.11</v>
      </c>
      <c r="I1801" s="14">
        <v>2.2149999999999999</v>
      </c>
      <c r="J1801" s="14">
        <v>2.34</v>
      </c>
      <c r="K1801" s="14">
        <v>2.08</v>
      </c>
      <c r="L1801" s="14">
        <v>2.0950000000000002</v>
      </c>
      <c r="M1801" s="14">
        <v>2.5649999999999999</v>
      </c>
      <c r="N1801" s="22">
        <v>1.98</v>
      </c>
      <c r="O1801" s="14">
        <v>2.44</v>
      </c>
      <c r="P1801" s="14">
        <v>2.15</v>
      </c>
      <c r="Q1801" s="14">
        <v>2.0499999999999998</v>
      </c>
      <c r="R1801" s="24">
        <v>2.105</v>
      </c>
      <c r="S1801" s="18">
        <v>2.15</v>
      </c>
      <c r="T1801" s="18">
        <v>2.1800000000000002</v>
      </c>
      <c r="U1801" s="18">
        <v>2.0499999999999998</v>
      </c>
      <c r="V1801" s="18">
        <v>2.125</v>
      </c>
      <c r="W1801" s="18">
        <v>2.1</v>
      </c>
      <c r="X1801" s="14" t="s">
        <v>66</v>
      </c>
    </row>
    <row r="1802" spans="1:24" x14ac:dyDescent="0.2">
      <c r="A1802" s="2">
        <v>36496</v>
      </c>
      <c r="B1802" s="5">
        <v>12</v>
      </c>
      <c r="C1802" s="1" t="s">
        <v>51</v>
      </c>
      <c r="D1802" s="14">
        <v>2.72</v>
      </c>
      <c r="E1802" s="14">
        <v>2.0249999999999999</v>
      </c>
      <c r="F1802" s="18">
        <v>1.96</v>
      </c>
      <c r="G1802" s="24">
        <v>2.06</v>
      </c>
      <c r="H1802" s="14">
        <v>2.0649999999999999</v>
      </c>
      <c r="I1802" s="14">
        <v>2.17</v>
      </c>
      <c r="J1802" s="14">
        <v>2.3149999999999999</v>
      </c>
      <c r="K1802" s="14">
        <v>2.04</v>
      </c>
      <c r="L1802" s="14">
        <v>2.085</v>
      </c>
      <c r="M1802" s="14">
        <v>2.4950000000000001</v>
      </c>
      <c r="N1802" s="22">
        <v>1.99</v>
      </c>
      <c r="O1802" s="14">
        <v>2.415</v>
      </c>
      <c r="P1802" s="14">
        <v>2.09</v>
      </c>
      <c r="Q1802" s="14">
        <v>2.0350000000000001</v>
      </c>
      <c r="R1802" s="24">
        <v>2.0499999999999998</v>
      </c>
      <c r="S1802" s="18">
        <v>2.1549999999999998</v>
      </c>
      <c r="T1802" s="18">
        <v>2.1150000000000002</v>
      </c>
      <c r="U1802" s="18">
        <v>2.0299999999999998</v>
      </c>
      <c r="V1802" s="18">
        <v>2.085</v>
      </c>
      <c r="W1802" s="18">
        <v>2.0699999999999998</v>
      </c>
      <c r="X1802" s="14" t="s">
        <v>66</v>
      </c>
    </row>
    <row r="1803" spans="1:24" x14ac:dyDescent="0.2">
      <c r="A1803" s="2">
        <v>36497</v>
      </c>
      <c r="B1803" s="5">
        <v>12</v>
      </c>
      <c r="C1803" s="1" t="s">
        <v>45</v>
      </c>
      <c r="D1803" s="14">
        <v>2.7349999999999999</v>
      </c>
      <c r="E1803" s="14">
        <v>1.9950000000000001</v>
      </c>
      <c r="F1803" s="18">
        <v>1.95</v>
      </c>
      <c r="G1803" s="24">
        <v>2.0449999999999999</v>
      </c>
      <c r="H1803" s="14">
        <v>2.0449999999999999</v>
      </c>
      <c r="I1803" s="14">
        <v>2.1749999999999998</v>
      </c>
      <c r="J1803" s="14">
        <v>2.2400000000000002</v>
      </c>
      <c r="K1803" s="14">
        <v>2.0049999999999999</v>
      </c>
      <c r="L1803" s="14">
        <v>2.0299999999999998</v>
      </c>
      <c r="M1803" s="14">
        <v>2.39</v>
      </c>
      <c r="N1803" s="22">
        <v>1.9550000000000001</v>
      </c>
      <c r="O1803" s="14">
        <v>2.3650000000000002</v>
      </c>
      <c r="P1803" s="14">
        <v>2.0699999999999998</v>
      </c>
      <c r="Q1803" s="14">
        <v>2.0249999999999999</v>
      </c>
      <c r="R1803" s="24">
        <v>2.02</v>
      </c>
      <c r="S1803" s="18">
        <v>2.19</v>
      </c>
      <c r="T1803" s="18">
        <v>2.12</v>
      </c>
      <c r="U1803" s="18">
        <v>2.0449999999999999</v>
      </c>
      <c r="V1803" s="18">
        <v>2.1</v>
      </c>
      <c r="W1803" s="18">
        <v>2.085</v>
      </c>
      <c r="X1803" s="14" t="s">
        <v>66</v>
      </c>
    </row>
    <row r="1804" spans="1:24" x14ac:dyDescent="0.2">
      <c r="A1804" s="2">
        <v>36498</v>
      </c>
      <c r="B1804" s="5">
        <v>12</v>
      </c>
      <c r="C1804" s="1" t="s">
        <v>46</v>
      </c>
      <c r="D1804" s="14">
        <v>2.7</v>
      </c>
      <c r="E1804" s="14">
        <v>1.98</v>
      </c>
      <c r="F1804" s="18">
        <v>1.95</v>
      </c>
      <c r="G1804" s="24">
        <v>2.02</v>
      </c>
      <c r="H1804" s="14">
        <v>2.0299999999999998</v>
      </c>
      <c r="I1804" s="14">
        <v>2.17</v>
      </c>
      <c r="J1804" s="14">
        <v>2.2349999999999999</v>
      </c>
      <c r="K1804" s="14">
        <v>1.9950000000000001</v>
      </c>
      <c r="L1804" s="14">
        <v>2.0249999999999999</v>
      </c>
      <c r="M1804" s="14">
        <v>2.4</v>
      </c>
      <c r="N1804" s="22">
        <v>1.9650000000000001</v>
      </c>
      <c r="O1804" s="14">
        <v>2.335</v>
      </c>
      <c r="P1804" s="14">
        <v>2.0699999999999998</v>
      </c>
      <c r="Q1804" s="14">
        <v>2.0049999999999999</v>
      </c>
      <c r="R1804" s="24">
        <v>2.02</v>
      </c>
      <c r="S1804" s="18">
        <v>2.17</v>
      </c>
      <c r="T1804" s="18">
        <v>2.125</v>
      </c>
      <c r="U1804" s="18">
        <v>2.0499999999999998</v>
      </c>
      <c r="V1804" s="18">
        <v>2.09</v>
      </c>
      <c r="W1804" s="18">
        <v>2.1</v>
      </c>
      <c r="X1804" s="14" t="s">
        <v>66</v>
      </c>
    </row>
    <row r="1805" spans="1:24" x14ac:dyDescent="0.2">
      <c r="A1805" s="2">
        <v>36499</v>
      </c>
      <c r="B1805" s="5">
        <v>12</v>
      </c>
      <c r="C1805" s="1" t="s">
        <v>47</v>
      </c>
      <c r="D1805" s="14">
        <v>2.7</v>
      </c>
      <c r="E1805" s="14">
        <v>1.98</v>
      </c>
      <c r="F1805" s="18">
        <v>1.95</v>
      </c>
      <c r="G1805" s="24">
        <v>2.02</v>
      </c>
      <c r="H1805" s="14">
        <v>2.0299999999999998</v>
      </c>
      <c r="I1805" s="14">
        <v>2.17</v>
      </c>
      <c r="J1805" s="14">
        <v>2.2349999999999999</v>
      </c>
      <c r="K1805" s="14">
        <v>1.9950000000000001</v>
      </c>
      <c r="L1805" s="14">
        <v>2.0249999999999999</v>
      </c>
      <c r="M1805" s="14">
        <v>2.4</v>
      </c>
      <c r="N1805" s="22">
        <v>1.9650000000000001</v>
      </c>
      <c r="O1805" s="14">
        <v>2.335</v>
      </c>
      <c r="P1805" s="14">
        <v>2.0699999999999998</v>
      </c>
      <c r="Q1805" s="14">
        <v>2.0049999999999999</v>
      </c>
      <c r="R1805" s="24">
        <v>2.02</v>
      </c>
      <c r="S1805" s="18">
        <v>2.17</v>
      </c>
      <c r="T1805" s="18">
        <v>2.125</v>
      </c>
      <c r="U1805" s="18">
        <v>2.0499999999999998</v>
      </c>
      <c r="V1805" s="18">
        <v>2.09</v>
      </c>
      <c r="W1805" s="18">
        <v>2.1</v>
      </c>
      <c r="X1805" s="14" t="s">
        <v>66</v>
      </c>
    </row>
    <row r="1806" spans="1:24" x14ac:dyDescent="0.2">
      <c r="A1806" s="2">
        <v>36500</v>
      </c>
      <c r="B1806" s="5">
        <v>12</v>
      </c>
      <c r="C1806" s="1" t="s">
        <v>48</v>
      </c>
      <c r="D1806" s="14">
        <v>2.7</v>
      </c>
      <c r="E1806" s="14">
        <v>1.98</v>
      </c>
      <c r="F1806" s="18">
        <v>1.95</v>
      </c>
      <c r="G1806" s="24">
        <v>2.02</v>
      </c>
      <c r="H1806" s="14">
        <v>2.0299999999999998</v>
      </c>
      <c r="I1806" s="14">
        <v>2.17</v>
      </c>
      <c r="J1806" s="14">
        <v>2.2349999999999999</v>
      </c>
      <c r="K1806" s="14">
        <v>1.9950000000000001</v>
      </c>
      <c r="L1806" s="14">
        <v>2.0249999999999999</v>
      </c>
      <c r="M1806" s="14">
        <v>2.4</v>
      </c>
      <c r="N1806" s="22">
        <v>1.9650000000000001</v>
      </c>
      <c r="O1806" s="14">
        <v>2.335</v>
      </c>
      <c r="P1806" s="14">
        <v>2.0699999999999998</v>
      </c>
      <c r="Q1806" s="14">
        <v>2.0049999999999999</v>
      </c>
      <c r="R1806" s="24">
        <v>2.02</v>
      </c>
      <c r="S1806" s="18">
        <v>2.17</v>
      </c>
      <c r="T1806" s="18">
        <v>2.125</v>
      </c>
      <c r="U1806" s="18">
        <v>2.0499999999999998</v>
      </c>
      <c r="V1806" s="18">
        <v>2.09</v>
      </c>
      <c r="W1806" s="18">
        <v>2.1</v>
      </c>
      <c r="X1806" s="14" t="s">
        <v>66</v>
      </c>
    </row>
    <row r="1807" spans="1:24" x14ac:dyDescent="0.2">
      <c r="A1807" s="2">
        <v>36501</v>
      </c>
      <c r="B1807" s="5">
        <v>12</v>
      </c>
      <c r="C1807" s="1" t="s">
        <v>49</v>
      </c>
      <c r="D1807" s="14">
        <v>2.58</v>
      </c>
      <c r="E1807" s="14">
        <v>2.0350000000000001</v>
      </c>
      <c r="F1807" s="18">
        <v>1.9750000000000001</v>
      </c>
      <c r="G1807" s="24">
        <v>2.105</v>
      </c>
      <c r="H1807" s="14">
        <v>2.0950000000000002</v>
      </c>
      <c r="I1807" s="14">
        <v>2.1800000000000002</v>
      </c>
      <c r="J1807" s="14">
        <v>2.2749999999999999</v>
      </c>
      <c r="K1807" s="14">
        <v>2.0449999999999999</v>
      </c>
      <c r="L1807" s="14">
        <v>2.0649999999999999</v>
      </c>
      <c r="M1807" s="14">
        <v>2.4700000000000002</v>
      </c>
      <c r="N1807" s="22">
        <v>2.0099999999999998</v>
      </c>
      <c r="O1807" s="14">
        <v>2.3849999999999998</v>
      </c>
      <c r="P1807" s="14">
        <v>2.0950000000000002</v>
      </c>
      <c r="Q1807" s="14">
        <v>1.9650000000000001</v>
      </c>
      <c r="R1807" s="24">
        <v>2.09</v>
      </c>
      <c r="S1807" s="18">
        <v>2.1850000000000001</v>
      </c>
      <c r="T1807" s="18">
        <v>2.1549999999999998</v>
      </c>
      <c r="U1807" s="18">
        <v>2.0550000000000002</v>
      </c>
      <c r="V1807" s="18">
        <v>2.1150000000000002</v>
      </c>
      <c r="W1807" s="18">
        <v>2.105</v>
      </c>
      <c r="X1807" s="14" t="s">
        <v>66</v>
      </c>
    </row>
    <row r="1808" spans="1:24" x14ac:dyDescent="0.2">
      <c r="A1808" s="2">
        <v>36502</v>
      </c>
      <c r="B1808" s="5">
        <v>12</v>
      </c>
      <c r="C1808" s="1" t="s">
        <v>50</v>
      </c>
      <c r="D1808" s="14">
        <v>2.625</v>
      </c>
      <c r="E1808" s="14">
        <v>2.12</v>
      </c>
      <c r="F1808" s="18">
        <v>2.0499999999999998</v>
      </c>
      <c r="G1808" s="24">
        <v>2.14</v>
      </c>
      <c r="H1808" s="14">
        <v>2.14</v>
      </c>
      <c r="I1808" s="14">
        <v>2.165</v>
      </c>
      <c r="J1808" s="14">
        <v>2.2949999999999999</v>
      </c>
      <c r="K1808" s="14">
        <v>2.1</v>
      </c>
      <c r="L1808" s="14">
        <v>2.145</v>
      </c>
      <c r="M1808" s="14">
        <v>2.4649999999999999</v>
      </c>
      <c r="N1808" s="22">
        <v>2.085</v>
      </c>
      <c r="O1808" s="14">
        <v>2.415</v>
      </c>
      <c r="P1808" s="14">
        <v>2.15</v>
      </c>
      <c r="Q1808" s="14">
        <v>2.02</v>
      </c>
      <c r="R1808" s="24">
        <v>2.13</v>
      </c>
      <c r="S1808" s="18">
        <v>2.1749999999999998</v>
      </c>
      <c r="T1808" s="18">
        <v>2.15</v>
      </c>
      <c r="U1808" s="18">
        <v>2.0649999999999999</v>
      </c>
      <c r="V1808" s="18">
        <v>2.125</v>
      </c>
      <c r="W1808" s="18">
        <v>2.0950000000000002</v>
      </c>
      <c r="X1808" s="14" t="s">
        <v>66</v>
      </c>
    </row>
    <row r="1809" spans="1:24" x14ac:dyDescent="0.2">
      <c r="A1809" s="2">
        <v>36503</v>
      </c>
      <c r="B1809" s="5">
        <v>12</v>
      </c>
      <c r="C1809" s="1" t="s">
        <v>51</v>
      </c>
      <c r="D1809" s="14">
        <v>2.665</v>
      </c>
      <c r="E1809" s="14">
        <v>2.2149999999999999</v>
      </c>
      <c r="F1809" s="18">
        <v>2.12</v>
      </c>
      <c r="G1809" s="24">
        <v>2.1949999999999998</v>
      </c>
      <c r="H1809" s="14">
        <v>2.1850000000000001</v>
      </c>
      <c r="I1809" s="14">
        <v>2.23</v>
      </c>
      <c r="J1809" s="14">
        <v>2.37</v>
      </c>
      <c r="K1809" s="14">
        <v>2.17</v>
      </c>
      <c r="L1809" s="14">
        <v>2.2450000000000001</v>
      </c>
      <c r="M1809" s="14">
        <v>2.5249999999999999</v>
      </c>
      <c r="N1809" s="22">
        <v>2.105</v>
      </c>
      <c r="O1809" s="14">
        <v>2.4550000000000001</v>
      </c>
      <c r="P1809" s="14">
        <v>2.19</v>
      </c>
      <c r="Q1809" s="14">
        <v>2.12</v>
      </c>
      <c r="R1809" s="24">
        <v>2.1850000000000001</v>
      </c>
      <c r="S1809" s="18">
        <v>2.2349999999999999</v>
      </c>
      <c r="T1809" s="18">
        <v>2.2250000000000001</v>
      </c>
      <c r="U1809" s="18">
        <v>2.12</v>
      </c>
      <c r="V1809" s="18">
        <v>2.1749999999999998</v>
      </c>
      <c r="W1809" s="18">
        <v>2.1549999999999998</v>
      </c>
      <c r="X1809" s="14" t="s">
        <v>66</v>
      </c>
    </row>
    <row r="1810" spans="1:24" x14ac:dyDescent="0.2">
      <c r="A1810" s="2">
        <v>36504</v>
      </c>
      <c r="B1810" s="5">
        <v>12</v>
      </c>
      <c r="C1810" s="1" t="s">
        <v>45</v>
      </c>
      <c r="D1810" s="14">
        <v>2.665</v>
      </c>
      <c r="E1810" s="14">
        <v>2.2599999999999998</v>
      </c>
      <c r="F1810" s="18">
        <v>2.1150000000000002</v>
      </c>
      <c r="G1810" s="24">
        <v>2.1949999999999998</v>
      </c>
      <c r="H1810" s="14">
        <v>2.1850000000000001</v>
      </c>
      <c r="I1810" s="14">
        <v>2.2050000000000001</v>
      </c>
      <c r="J1810" s="14">
        <v>2.395</v>
      </c>
      <c r="K1810" s="14">
        <v>2.145</v>
      </c>
      <c r="L1810" s="14">
        <v>2.2799999999999998</v>
      </c>
      <c r="M1810" s="14">
        <v>2.5</v>
      </c>
      <c r="N1810" s="22">
        <v>2.0950000000000002</v>
      </c>
      <c r="O1810" s="14">
        <v>2.4300000000000002</v>
      </c>
      <c r="P1810" s="14">
        <v>2.1850000000000001</v>
      </c>
      <c r="Q1810" s="14">
        <v>2.1949999999999998</v>
      </c>
      <c r="R1810" s="24">
        <v>2.17</v>
      </c>
      <c r="S1810" s="18">
        <v>2.2250000000000001</v>
      </c>
      <c r="T1810" s="18">
        <v>2.1850000000000001</v>
      </c>
      <c r="U1810" s="18">
        <v>2.1150000000000002</v>
      </c>
      <c r="V1810" s="18">
        <v>2.16</v>
      </c>
      <c r="W1810" s="18">
        <v>2.145</v>
      </c>
      <c r="X1810" s="14" t="s">
        <v>66</v>
      </c>
    </row>
    <row r="1811" spans="1:24" x14ac:dyDescent="0.2">
      <c r="A1811" s="2">
        <v>36505</v>
      </c>
      <c r="B1811" s="5">
        <v>12</v>
      </c>
      <c r="C1811" s="1" t="s">
        <v>46</v>
      </c>
      <c r="D1811" s="14">
        <v>2.77</v>
      </c>
      <c r="E1811" s="14">
        <v>2.3149999999999999</v>
      </c>
      <c r="F1811" s="18">
        <v>2.11</v>
      </c>
      <c r="G1811" s="24">
        <v>2.17</v>
      </c>
      <c r="H1811" s="14">
        <v>2.17</v>
      </c>
      <c r="I1811" s="14">
        <v>2.2549999999999999</v>
      </c>
      <c r="J1811" s="14">
        <v>2.4</v>
      </c>
      <c r="K1811" s="14">
        <v>2.16</v>
      </c>
      <c r="L1811" s="14">
        <v>2.3199999999999998</v>
      </c>
      <c r="M1811" s="14">
        <v>2.52</v>
      </c>
      <c r="N1811" s="22">
        <v>2.12</v>
      </c>
      <c r="O1811" s="14">
        <v>2.4350000000000001</v>
      </c>
      <c r="P1811" s="14">
        <v>2.1949999999999998</v>
      </c>
      <c r="Q1811" s="14">
        <v>2.2450000000000001</v>
      </c>
      <c r="R1811" s="24">
        <v>2.16</v>
      </c>
      <c r="S1811" s="18">
        <v>2.27</v>
      </c>
      <c r="T1811" s="18">
        <v>2.2149999999999999</v>
      </c>
      <c r="U1811" s="18">
        <v>2.14</v>
      </c>
      <c r="V1811" s="18">
        <v>2.19</v>
      </c>
      <c r="W1811" s="18">
        <v>2.17</v>
      </c>
      <c r="X1811" s="14" t="s">
        <v>66</v>
      </c>
    </row>
    <row r="1812" spans="1:24" x14ac:dyDescent="0.2">
      <c r="A1812" s="2">
        <v>36506</v>
      </c>
      <c r="B1812" s="5">
        <v>12</v>
      </c>
      <c r="C1812" s="1" t="s">
        <v>47</v>
      </c>
      <c r="D1812" s="14">
        <v>2.77</v>
      </c>
      <c r="E1812" s="14">
        <v>2.3149999999999999</v>
      </c>
      <c r="F1812" s="18">
        <v>2.11</v>
      </c>
      <c r="G1812" s="24">
        <v>2.17</v>
      </c>
      <c r="H1812" s="14">
        <v>2.17</v>
      </c>
      <c r="I1812" s="14">
        <v>2.2549999999999999</v>
      </c>
      <c r="J1812" s="14">
        <v>2.4</v>
      </c>
      <c r="K1812" s="14">
        <v>2.16</v>
      </c>
      <c r="L1812" s="14">
        <v>2.3199999999999998</v>
      </c>
      <c r="M1812" s="14">
        <v>2.52</v>
      </c>
      <c r="N1812" s="22">
        <v>2.12</v>
      </c>
      <c r="O1812" s="14">
        <v>2.4350000000000001</v>
      </c>
      <c r="P1812" s="14">
        <v>2.1949999999999998</v>
      </c>
      <c r="Q1812" s="14">
        <v>2.2450000000000001</v>
      </c>
      <c r="R1812" s="24">
        <v>2.16</v>
      </c>
      <c r="S1812" s="18">
        <v>2.27</v>
      </c>
      <c r="T1812" s="18">
        <v>2.2149999999999999</v>
      </c>
      <c r="U1812" s="18">
        <v>2.14</v>
      </c>
      <c r="V1812" s="18">
        <v>2.19</v>
      </c>
      <c r="W1812" s="18">
        <v>2.17</v>
      </c>
      <c r="X1812" s="14" t="s">
        <v>66</v>
      </c>
    </row>
    <row r="1813" spans="1:24" x14ac:dyDescent="0.2">
      <c r="A1813" s="2">
        <v>36507</v>
      </c>
      <c r="B1813" s="5">
        <v>12</v>
      </c>
      <c r="C1813" s="1" t="s">
        <v>48</v>
      </c>
      <c r="D1813" s="14">
        <v>2.77</v>
      </c>
      <c r="E1813" s="14">
        <v>2.3149999999999999</v>
      </c>
      <c r="F1813" s="14">
        <v>2.11</v>
      </c>
      <c r="G1813" s="7">
        <v>2.17</v>
      </c>
      <c r="H1813" s="14">
        <v>2.17</v>
      </c>
      <c r="I1813" s="14">
        <v>2.2549999999999999</v>
      </c>
      <c r="J1813" s="14">
        <v>2.4</v>
      </c>
      <c r="K1813" s="14">
        <v>2.16</v>
      </c>
      <c r="L1813" s="14">
        <v>2.3199999999999998</v>
      </c>
      <c r="M1813" s="14">
        <v>2.52</v>
      </c>
      <c r="N1813" s="14">
        <v>2.12</v>
      </c>
      <c r="O1813" s="14">
        <v>2.4350000000000001</v>
      </c>
      <c r="P1813" s="14">
        <v>2.1949999999999998</v>
      </c>
      <c r="Q1813" s="14">
        <v>2.2450000000000001</v>
      </c>
      <c r="R1813" s="14">
        <v>2.16</v>
      </c>
      <c r="S1813" s="18">
        <v>2.27</v>
      </c>
      <c r="T1813" s="18">
        <v>2.2149999999999999</v>
      </c>
      <c r="U1813" s="18">
        <v>2.14</v>
      </c>
      <c r="V1813" s="18">
        <v>2.19</v>
      </c>
      <c r="W1813" s="18">
        <v>2.17</v>
      </c>
      <c r="X1813" s="14" t="s">
        <v>66</v>
      </c>
    </row>
    <row r="1814" spans="1:24" x14ac:dyDescent="0.2">
      <c r="A1814" s="2">
        <v>36508</v>
      </c>
      <c r="B1814" s="5">
        <v>12</v>
      </c>
      <c r="C1814" s="1" t="s">
        <v>49</v>
      </c>
      <c r="D1814" s="14">
        <v>2.82</v>
      </c>
      <c r="E1814" s="14">
        <v>2.3149999999999999</v>
      </c>
      <c r="F1814" s="14">
        <v>2.21</v>
      </c>
      <c r="G1814" s="7">
        <v>2.2799999999999998</v>
      </c>
      <c r="H1814" s="14">
        <v>2.2799999999999998</v>
      </c>
      <c r="I1814" s="14">
        <v>2.35</v>
      </c>
      <c r="J1814" s="14">
        <v>2.4249999999999998</v>
      </c>
      <c r="K1814" s="14">
        <v>2.2200000000000002</v>
      </c>
      <c r="L1814" s="14">
        <v>2.31</v>
      </c>
      <c r="M1814" s="14">
        <v>2.58</v>
      </c>
      <c r="N1814" s="14">
        <v>2.1850000000000001</v>
      </c>
      <c r="O1814" s="14">
        <v>2.5150000000000001</v>
      </c>
      <c r="P1814" s="14">
        <v>2.2949999999999999</v>
      </c>
      <c r="Q1814" s="14">
        <v>2.25</v>
      </c>
      <c r="R1814" s="14">
        <v>2.23</v>
      </c>
      <c r="S1814" s="18">
        <v>2.3849999999999998</v>
      </c>
      <c r="T1814" s="18">
        <v>2.33</v>
      </c>
      <c r="U1814" s="18">
        <v>2.2549999999999999</v>
      </c>
      <c r="V1814" s="18">
        <v>2.3050000000000002</v>
      </c>
      <c r="W1814" s="18">
        <v>2.2799999999999998</v>
      </c>
      <c r="X1814" s="14" t="s">
        <v>66</v>
      </c>
    </row>
    <row r="1815" spans="1:24" x14ac:dyDescent="0.2">
      <c r="A1815" s="2">
        <v>36509</v>
      </c>
      <c r="B1815" s="5">
        <v>12</v>
      </c>
      <c r="C1815" s="1" t="s">
        <v>50</v>
      </c>
      <c r="D1815" s="14">
        <v>3.06</v>
      </c>
      <c r="E1815" s="14">
        <v>2.395</v>
      </c>
      <c r="F1815" s="14">
        <v>2.3149999999999999</v>
      </c>
      <c r="G1815" s="7">
        <v>2.415</v>
      </c>
      <c r="H1815" s="14">
        <v>2.4300000000000002</v>
      </c>
      <c r="I1815" s="14">
        <v>2.4849999999999999</v>
      </c>
      <c r="J1815" s="14">
        <v>2.5550000000000002</v>
      </c>
      <c r="K1815" s="14">
        <v>2.34</v>
      </c>
      <c r="L1815" s="14">
        <v>2.415</v>
      </c>
      <c r="M1815" s="14">
        <v>2.7250000000000001</v>
      </c>
      <c r="N1815" s="14">
        <v>2.31</v>
      </c>
      <c r="O1815" s="14">
        <v>2.61</v>
      </c>
      <c r="P1815" s="14">
        <v>2.4550000000000001</v>
      </c>
      <c r="Q1815" s="14">
        <v>2.37</v>
      </c>
      <c r="R1815" s="14">
        <v>2.37</v>
      </c>
      <c r="S1815" s="18">
        <v>2.52</v>
      </c>
      <c r="T1815" s="18">
        <v>2.4700000000000002</v>
      </c>
      <c r="U1815" s="18">
        <v>2.4</v>
      </c>
      <c r="V1815" s="18">
        <v>2.4900000000000002</v>
      </c>
      <c r="W1815" s="18">
        <v>2.4300000000000002</v>
      </c>
      <c r="X1815" s="14" t="s">
        <v>66</v>
      </c>
    </row>
    <row r="1816" spans="1:24" x14ac:dyDescent="0.2">
      <c r="A1816" s="2">
        <v>36510</v>
      </c>
      <c r="B1816" s="5">
        <v>12</v>
      </c>
      <c r="C1816" s="1" t="s">
        <v>51</v>
      </c>
      <c r="D1816" s="14">
        <v>3.09</v>
      </c>
      <c r="E1816" s="14">
        <v>2.4300000000000002</v>
      </c>
      <c r="F1816" s="14">
        <v>2.3650000000000002</v>
      </c>
      <c r="G1816" s="7">
        <v>2.4750000000000001</v>
      </c>
      <c r="H1816" s="14">
        <v>2.4700000000000002</v>
      </c>
      <c r="I1816" s="14">
        <v>2.5649999999999999</v>
      </c>
      <c r="J1816" s="14">
        <v>2.5350000000000001</v>
      </c>
      <c r="K1816" s="14">
        <v>2.4</v>
      </c>
      <c r="L1816" s="14">
        <v>2.44</v>
      </c>
      <c r="M1816" s="14">
        <v>2.7050000000000001</v>
      </c>
      <c r="N1816" s="14">
        <v>2.33</v>
      </c>
      <c r="O1816" s="14">
        <v>2.6549999999999998</v>
      </c>
      <c r="P1816" s="14">
        <v>2.5</v>
      </c>
      <c r="Q1816" s="14">
        <v>2.415</v>
      </c>
      <c r="R1816" s="14">
        <v>2.415</v>
      </c>
      <c r="S1816" s="18">
        <v>2.5649999999999999</v>
      </c>
      <c r="T1816" s="18">
        <v>2.5150000000000001</v>
      </c>
      <c r="U1816" s="18">
        <v>2.4300000000000002</v>
      </c>
      <c r="V1816" s="18">
        <v>2.5150000000000001</v>
      </c>
      <c r="W1816" s="18">
        <v>2.4700000000000002</v>
      </c>
      <c r="X1816" s="14" t="s">
        <v>66</v>
      </c>
    </row>
    <row r="1817" spans="1:24" x14ac:dyDescent="0.2">
      <c r="A1817" s="2">
        <v>36511</v>
      </c>
      <c r="B1817" s="5">
        <v>12</v>
      </c>
      <c r="C1817" s="1" t="s">
        <v>45</v>
      </c>
      <c r="D1817" s="14">
        <v>3.07</v>
      </c>
      <c r="E1817" s="14">
        <v>2.4049999999999998</v>
      </c>
      <c r="F1817" s="14">
        <v>2.35</v>
      </c>
      <c r="G1817" s="7">
        <v>2.44</v>
      </c>
      <c r="H1817" s="14">
        <v>2.44</v>
      </c>
      <c r="I1817" s="14">
        <v>2.5299999999999998</v>
      </c>
      <c r="J1817" s="14">
        <v>2.5249999999999999</v>
      </c>
      <c r="K1817" s="14">
        <v>2.37</v>
      </c>
      <c r="L1817" s="14">
        <v>2.415</v>
      </c>
      <c r="M1817" s="14">
        <v>2.68</v>
      </c>
      <c r="N1817" s="14">
        <v>2.3199999999999998</v>
      </c>
      <c r="O1817" s="14">
        <v>2.6349999999999998</v>
      </c>
      <c r="P1817" s="14">
        <v>2.4750000000000001</v>
      </c>
      <c r="Q1817" s="14">
        <v>2.37</v>
      </c>
      <c r="R1817" s="14">
        <v>2.39</v>
      </c>
      <c r="S1817" s="18">
        <v>2.5750000000000002</v>
      </c>
      <c r="T1817" s="18">
        <v>2.4849999999999999</v>
      </c>
      <c r="U1817" s="18">
        <v>2.4500000000000002</v>
      </c>
      <c r="V1817" s="18">
        <v>2.5299999999999998</v>
      </c>
      <c r="W1817" s="18">
        <v>2.4750000000000001</v>
      </c>
      <c r="X1817" s="14" t="s">
        <v>66</v>
      </c>
    </row>
    <row r="1818" spans="1:24" x14ac:dyDescent="0.2">
      <c r="A1818" s="2">
        <v>36512</v>
      </c>
      <c r="B1818" s="5">
        <v>12</v>
      </c>
      <c r="C1818" s="1" t="s">
        <v>46</v>
      </c>
      <c r="D1818" s="14">
        <v>3.0350000000000001</v>
      </c>
      <c r="E1818" s="14">
        <v>2.3650000000000002</v>
      </c>
      <c r="F1818" s="14">
        <v>2.355</v>
      </c>
      <c r="G1818" s="7">
        <v>2.4300000000000002</v>
      </c>
      <c r="H1818" s="14">
        <v>2.4350000000000001</v>
      </c>
      <c r="I1818" s="14">
        <v>2.5649999999999999</v>
      </c>
      <c r="J1818" s="14">
        <v>2.5049999999999999</v>
      </c>
      <c r="K1818" s="14">
        <v>2.3650000000000002</v>
      </c>
      <c r="L1818" s="14">
        <v>2.38</v>
      </c>
      <c r="M1818" s="14">
        <v>2.68</v>
      </c>
      <c r="N1818" s="14">
        <v>2.3149999999999999</v>
      </c>
      <c r="O1818" s="14">
        <v>2.62</v>
      </c>
      <c r="P1818" s="14">
        <v>2.4849999999999999</v>
      </c>
      <c r="Q1818" s="14">
        <v>2.355</v>
      </c>
      <c r="R1818" s="14">
        <v>2.39</v>
      </c>
      <c r="S1818" s="18">
        <v>2.585</v>
      </c>
      <c r="T1818" s="18">
        <v>2.5150000000000001</v>
      </c>
      <c r="U1818" s="18">
        <v>2.46</v>
      </c>
      <c r="V1818" s="18">
        <v>2.54</v>
      </c>
      <c r="W1818" s="18">
        <v>2.4950000000000001</v>
      </c>
      <c r="X1818" s="14" t="s">
        <v>66</v>
      </c>
    </row>
    <row r="1819" spans="1:24" x14ac:dyDescent="0.2">
      <c r="A1819" s="2">
        <v>36513</v>
      </c>
      <c r="B1819" s="5">
        <v>12</v>
      </c>
      <c r="C1819" s="1" t="s">
        <v>47</v>
      </c>
      <c r="D1819" s="14">
        <v>3.0350000000000001</v>
      </c>
      <c r="E1819" s="14">
        <v>2.3650000000000002</v>
      </c>
      <c r="F1819" s="14">
        <v>2.355</v>
      </c>
      <c r="G1819" s="7">
        <v>2.4300000000000002</v>
      </c>
      <c r="H1819" s="14">
        <v>2.4350000000000001</v>
      </c>
      <c r="I1819" s="14">
        <v>2.5649999999999999</v>
      </c>
      <c r="J1819" s="14">
        <v>2.5049999999999999</v>
      </c>
      <c r="K1819" s="14">
        <v>2.3650000000000002</v>
      </c>
      <c r="L1819" s="14">
        <v>2.38</v>
      </c>
      <c r="M1819" s="14">
        <v>2.68</v>
      </c>
      <c r="N1819" s="14">
        <v>2.3149999999999999</v>
      </c>
      <c r="O1819" s="14">
        <v>2.62</v>
      </c>
      <c r="P1819" s="14">
        <v>2.4849999999999999</v>
      </c>
      <c r="Q1819" s="14">
        <v>2.355</v>
      </c>
      <c r="R1819" s="14">
        <v>2.39</v>
      </c>
      <c r="S1819" s="18">
        <v>2.585</v>
      </c>
      <c r="T1819" s="18">
        <v>2.5150000000000001</v>
      </c>
      <c r="U1819" s="18">
        <v>2.46</v>
      </c>
      <c r="V1819" s="18">
        <v>2.54</v>
      </c>
      <c r="W1819" s="18">
        <v>2.4950000000000001</v>
      </c>
      <c r="X1819" s="14" t="s">
        <v>66</v>
      </c>
    </row>
    <row r="1820" spans="1:24" x14ac:dyDescent="0.2">
      <c r="A1820" s="2">
        <v>36514</v>
      </c>
      <c r="B1820" s="5">
        <v>12</v>
      </c>
      <c r="C1820" s="1" t="s">
        <v>48</v>
      </c>
      <c r="D1820" s="14">
        <v>3.0350000000000001</v>
      </c>
      <c r="E1820" s="14">
        <v>2.3650000000000002</v>
      </c>
      <c r="F1820" s="14">
        <v>2.355</v>
      </c>
      <c r="G1820" s="7">
        <v>2.4300000000000002</v>
      </c>
      <c r="H1820" s="14">
        <v>2.4350000000000001</v>
      </c>
      <c r="I1820" s="14">
        <v>2.5649999999999999</v>
      </c>
      <c r="J1820" s="14">
        <v>2.5049999999999999</v>
      </c>
      <c r="K1820" s="14">
        <v>2.3650000000000002</v>
      </c>
      <c r="L1820" s="14">
        <v>2.38</v>
      </c>
      <c r="M1820" s="14">
        <v>2.68</v>
      </c>
      <c r="N1820" s="14">
        <v>2.3149999999999999</v>
      </c>
      <c r="O1820" s="14">
        <v>2.62</v>
      </c>
      <c r="P1820" s="14">
        <v>2.4849999999999999</v>
      </c>
      <c r="Q1820" s="14">
        <v>2.355</v>
      </c>
      <c r="R1820" s="14">
        <v>2.39</v>
      </c>
      <c r="S1820" s="18">
        <v>2.585</v>
      </c>
      <c r="T1820" s="18">
        <v>2.5150000000000001</v>
      </c>
      <c r="U1820" s="18">
        <v>2.46</v>
      </c>
      <c r="V1820" s="18">
        <v>2.54</v>
      </c>
      <c r="W1820" s="18">
        <v>2.4950000000000001</v>
      </c>
      <c r="X1820" s="14" t="s">
        <v>66</v>
      </c>
    </row>
    <row r="1821" spans="1:24" x14ac:dyDescent="0.2">
      <c r="A1821" s="2">
        <v>36515</v>
      </c>
      <c r="B1821" s="5">
        <v>12</v>
      </c>
      <c r="C1821" s="1" t="s">
        <v>49</v>
      </c>
      <c r="D1821" s="14">
        <v>3.0550000000000002</v>
      </c>
      <c r="E1821" s="14">
        <v>2.4049999999999998</v>
      </c>
      <c r="F1821" s="14">
        <v>2.5049999999999999</v>
      </c>
      <c r="G1821" s="7">
        <v>2.5350000000000001</v>
      </c>
      <c r="H1821" s="14">
        <v>2.56</v>
      </c>
      <c r="I1821" s="14">
        <v>2.67</v>
      </c>
      <c r="J1821" s="14">
        <v>2.5350000000000001</v>
      </c>
      <c r="K1821" s="14">
        <v>2.4649999999999999</v>
      </c>
      <c r="L1821" s="14">
        <v>2.42</v>
      </c>
      <c r="M1821" s="14">
        <v>2.6850000000000001</v>
      </c>
      <c r="N1821" s="14">
        <v>2.4550000000000001</v>
      </c>
      <c r="O1821" s="14">
        <v>2.6850000000000001</v>
      </c>
      <c r="P1821" s="14">
        <v>2.645</v>
      </c>
      <c r="Q1821" s="14">
        <v>2.37</v>
      </c>
      <c r="R1821" s="14">
        <v>2.5049999999999999</v>
      </c>
      <c r="S1821" s="18">
        <v>2.81</v>
      </c>
      <c r="T1821" s="18">
        <v>2.66</v>
      </c>
      <c r="U1821" s="18">
        <v>2.57</v>
      </c>
      <c r="V1821" s="18">
        <v>2.7749999999999999</v>
      </c>
      <c r="W1821" s="18">
        <v>2.645</v>
      </c>
      <c r="X1821" s="14" t="s">
        <v>66</v>
      </c>
    </row>
    <row r="1822" spans="1:24" x14ac:dyDescent="0.2">
      <c r="A1822" s="2">
        <v>36516</v>
      </c>
      <c r="B1822" s="5">
        <v>12</v>
      </c>
      <c r="C1822" s="1" t="s">
        <v>50</v>
      </c>
      <c r="D1822" s="14">
        <v>2.89</v>
      </c>
      <c r="E1822" s="14">
        <v>2.29</v>
      </c>
      <c r="F1822" s="14">
        <v>2.39</v>
      </c>
      <c r="G1822" s="7">
        <v>2.4550000000000001</v>
      </c>
      <c r="H1822" s="14">
        <v>2.4700000000000002</v>
      </c>
      <c r="I1822" s="14">
        <v>2.5950000000000002</v>
      </c>
      <c r="J1822" s="14">
        <v>2.4500000000000002</v>
      </c>
      <c r="K1822" s="14">
        <v>2.36</v>
      </c>
      <c r="L1822" s="14">
        <v>2.34</v>
      </c>
      <c r="M1822" s="14">
        <v>2.58</v>
      </c>
      <c r="N1822" s="14">
        <v>2.36</v>
      </c>
      <c r="O1822" s="14">
        <v>2.6</v>
      </c>
      <c r="P1822" s="14">
        <v>2.5350000000000001</v>
      </c>
      <c r="Q1822" s="14">
        <v>2.2749999999999999</v>
      </c>
      <c r="R1822" s="14">
        <v>2.41</v>
      </c>
      <c r="S1822" s="18">
        <v>2.79</v>
      </c>
      <c r="T1822" s="18">
        <v>2.56</v>
      </c>
      <c r="U1822" s="18">
        <v>2.4700000000000002</v>
      </c>
      <c r="V1822" s="18">
        <v>2.66</v>
      </c>
      <c r="W1822" s="18">
        <v>2.5499999999999998</v>
      </c>
      <c r="X1822" s="14" t="s">
        <v>66</v>
      </c>
    </row>
    <row r="1823" spans="1:24" x14ac:dyDescent="0.2">
      <c r="A1823" s="2">
        <v>36517</v>
      </c>
      <c r="B1823" s="5">
        <v>12</v>
      </c>
      <c r="C1823" s="1" t="s">
        <v>51</v>
      </c>
      <c r="D1823" s="14">
        <v>2.75</v>
      </c>
      <c r="E1823" s="14">
        <v>2.165</v>
      </c>
      <c r="F1823" s="14">
        <v>2.1949999999999998</v>
      </c>
      <c r="G1823" s="7">
        <v>2.2799999999999998</v>
      </c>
      <c r="H1823" s="14">
        <v>2.2799999999999998</v>
      </c>
      <c r="I1823" s="14">
        <v>2.4500000000000002</v>
      </c>
      <c r="J1823" s="14">
        <v>2.3199999999999998</v>
      </c>
      <c r="K1823" s="14">
        <v>2.1749999999999998</v>
      </c>
      <c r="L1823" s="14">
        <v>2.1800000000000002</v>
      </c>
      <c r="M1823" s="14">
        <v>2.4700000000000002</v>
      </c>
      <c r="N1823" s="14">
        <v>2.1800000000000002</v>
      </c>
      <c r="O1823" s="14">
        <v>2.4700000000000002</v>
      </c>
      <c r="P1823" s="14">
        <v>2.375</v>
      </c>
      <c r="Q1823" s="14">
        <v>2.1349999999999998</v>
      </c>
      <c r="R1823" s="14">
        <v>2.2250000000000001</v>
      </c>
      <c r="S1823" s="18">
        <v>2.5150000000000001</v>
      </c>
      <c r="T1823" s="18">
        <v>2.3849999999999998</v>
      </c>
      <c r="U1823" s="18">
        <v>2.31</v>
      </c>
      <c r="V1823" s="18">
        <v>2.4700000000000002</v>
      </c>
      <c r="W1823" s="18">
        <v>2.375</v>
      </c>
      <c r="X1823" s="14" t="s">
        <v>66</v>
      </c>
    </row>
    <row r="1824" spans="1:24" x14ac:dyDescent="0.2">
      <c r="A1824" s="2">
        <v>36518</v>
      </c>
      <c r="B1824" s="5">
        <v>12</v>
      </c>
      <c r="C1824" s="1" t="s">
        <v>45</v>
      </c>
      <c r="D1824" s="14">
        <v>2.7250000000000001</v>
      </c>
      <c r="E1824" s="14">
        <v>2.1</v>
      </c>
      <c r="F1824" s="14">
        <v>2.125</v>
      </c>
      <c r="G1824" s="7">
        <v>2.23</v>
      </c>
      <c r="H1824" s="14">
        <v>2.25</v>
      </c>
      <c r="I1824" s="14">
        <v>2.4249999999999998</v>
      </c>
      <c r="J1824" s="14">
        <v>2.2549999999999999</v>
      </c>
      <c r="K1824" s="14">
        <v>2.16</v>
      </c>
      <c r="L1824" s="14">
        <v>2.1349999999999998</v>
      </c>
      <c r="M1824" s="14">
        <v>2.39</v>
      </c>
      <c r="N1824" s="14">
        <v>2.09</v>
      </c>
      <c r="O1824" s="14">
        <v>2.42</v>
      </c>
      <c r="P1824" s="14">
        <v>2.335</v>
      </c>
      <c r="Q1824" s="14">
        <v>2.085</v>
      </c>
      <c r="R1824" s="14">
        <v>2.2000000000000002</v>
      </c>
      <c r="S1824" s="18">
        <v>2.4900000000000002</v>
      </c>
      <c r="T1824" s="18">
        <v>2.37</v>
      </c>
      <c r="U1824" s="18">
        <v>2.2949999999999999</v>
      </c>
      <c r="V1824" s="18">
        <v>2.375</v>
      </c>
      <c r="W1824" s="18">
        <v>2.33</v>
      </c>
      <c r="X1824" s="14" t="s">
        <v>66</v>
      </c>
    </row>
    <row r="1825" spans="1:100" x14ac:dyDescent="0.2">
      <c r="A1825" s="2">
        <v>36519</v>
      </c>
      <c r="B1825" s="5">
        <v>12</v>
      </c>
      <c r="C1825" s="1" t="s">
        <v>46</v>
      </c>
      <c r="D1825" s="14">
        <v>2.7250000000000001</v>
      </c>
      <c r="E1825" s="14">
        <v>2.1</v>
      </c>
      <c r="F1825" s="14">
        <v>2.125</v>
      </c>
      <c r="G1825" s="7">
        <v>2.23</v>
      </c>
      <c r="H1825" s="14">
        <v>2.25</v>
      </c>
      <c r="I1825" s="14">
        <v>2.4249999999999998</v>
      </c>
      <c r="J1825" s="14">
        <v>2.2549999999999999</v>
      </c>
      <c r="K1825" s="14">
        <v>2.16</v>
      </c>
      <c r="L1825" s="14">
        <v>2.1349999999999998</v>
      </c>
      <c r="M1825" s="14">
        <v>2.39</v>
      </c>
      <c r="N1825" s="14">
        <v>2.09</v>
      </c>
      <c r="O1825" s="14">
        <v>2.42</v>
      </c>
      <c r="P1825" s="14">
        <v>2.335</v>
      </c>
      <c r="Q1825" s="14">
        <v>2.085</v>
      </c>
      <c r="R1825" s="14">
        <v>2.2000000000000002</v>
      </c>
      <c r="S1825" s="18">
        <v>2.4900000000000002</v>
      </c>
      <c r="T1825" s="18">
        <v>2.37</v>
      </c>
      <c r="U1825" s="18">
        <v>2.2949999999999999</v>
      </c>
      <c r="V1825" s="18">
        <v>2.375</v>
      </c>
      <c r="W1825" s="18">
        <v>2.33</v>
      </c>
      <c r="X1825" s="14" t="s">
        <v>66</v>
      </c>
    </row>
    <row r="1826" spans="1:100" x14ac:dyDescent="0.2">
      <c r="A1826" s="2">
        <v>36520</v>
      </c>
      <c r="B1826" s="5">
        <v>12</v>
      </c>
      <c r="C1826" s="1" t="s">
        <v>47</v>
      </c>
      <c r="D1826" s="14">
        <v>2.7250000000000001</v>
      </c>
      <c r="E1826" s="14">
        <v>2.1</v>
      </c>
      <c r="F1826" s="14">
        <v>2.125</v>
      </c>
      <c r="G1826" s="7">
        <v>2.23</v>
      </c>
      <c r="H1826" s="14">
        <v>2.25</v>
      </c>
      <c r="I1826" s="14">
        <v>2.4249999999999998</v>
      </c>
      <c r="J1826" s="14">
        <v>2.2549999999999999</v>
      </c>
      <c r="K1826" s="14">
        <v>2.16</v>
      </c>
      <c r="L1826" s="14">
        <v>2.1349999999999998</v>
      </c>
      <c r="M1826" s="14">
        <v>2.39</v>
      </c>
      <c r="N1826" s="14">
        <v>2.09</v>
      </c>
      <c r="O1826" s="14">
        <v>2.42</v>
      </c>
      <c r="P1826" s="14">
        <v>2.335</v>
      </c>
      <c r="Q1826" s="14">
        <v>2.085</v>
      </c>
      <c r="R1826" s="14">
        <v>2.2000000000000002</v>
      </c>
      <c r="S1826" s="18">
        <v>2.4900000000000002</v>
      </c>
      <c r="T1826" s="18">
        <v>2.37</v>
      </c>
      <c r="U1826" s="18">
        <v>2.2949999999999999</v>
      </c>
      <c r="V1826" s="18">
        <v>2.375</v>
      </c>
      <c r="W1826" s="18">
        <v>2.33</v>
      </c>
      <c r="X1826" s="14" t="s">
        <v>66</v>
      </c>
    </row>
    <row r="1827" spans="1:100" x14ac:dyDescent="0.2">
      <c r="A1827" s="2">
        <v>36521</v>
      </c>
      <c r="B1827" s="5">
        <v>12</v>
      </c>
      <c r="C1827" s="1" t="s">
        <v>48</v>
      </c>
      <c r="D1827" s="14">
        <v>2.7250000000000001</v>
      </c>
      <c r="E1827" s="14">
        <v>2.1</v>
      </c>
      <c r="F1827" s="14">
        <v>2.125</v>
      </c>
      <c r="G1827" s="7">
        <v>2.23</v>
      </c>
      <c r="H1827" s="14">
        <v>2.25</v>
      </c>
      <c r="I1827" s="14">
        <v>2.4249999999999998</v>
      </c>
      <c r="J1827" s="14">
        <v>2.2549999999999999</v>
      </c>
      <c r="K1827" s="14">
        <v>2.16</v>
      </c>
      <c r="L1827" s="14">
        <v>2.1349999999999998</v>
      </c>
      <c r="M1827" s="14">
        <v>2.39</v>
      </c>
      <c r="N1827" s="14">
        <v>2.09</v>
      </c>
      <c r="O1827" s="14">
        <v>2.42</v>
      </c>
      <c r="P1827" s="14">
        <v>2.335</v>
      </c>
      <c r="Q1827" s="14">
        <v>2.085</v>
      </c>
      <c r="R1827" s="14">
        <v>2.2000000000000002</v>
      </c>
      <c r="S1827" s="18">
        <v>2.4900000000000002</v>
      </c>
      <c r="T1827" s="18">
        <v>2.37</v>
      </c>
      <c r="U1827" s="18">
        <v>2.2949999999999999</v>
      </c>
      <c r="V1827" s="18">
        <v>2.375</v>
      </c>
      <c r="W1827" s="18">
        <v>2.33</v>
      </c>
      <c r="X1827" s="14" t="s">
        <v>66</v>
      </c>
    </row>
    <row r="1828" spans="1:100" x14ac:dyDescent="0.2">
      <c r="A1828" s="2">
        <v>36522</v>
      </c>
      <c r="B1828" s="5">
        <v>12</v>
      </c>
      <c r="C1828" s="1" t="s">
        <v>49</v>
      </c>
      <c r="D1828" s="14">
        <v>2.61</v>
      </c>
      <c r="E1828" s="14">
        <v>2.1150000000000002</v>
      </c>
      <c r="F1828" s="14">
        <v>2.0950000000000002</v>
      </c>
      <c r="G1828" s="7">
        <v>2.1800000000000002</v>
      </c>
      <c r="H1828" s="14">
        <v>2.19</v>
      </c>
      <c r="I1828" s="14">
        <v>2.36</v>
      </c>
      <c r="J1828" s="14">
        <v>2.25</v>
      </c>
      <c r="K1828" s="14">
        <v>2.16</v>
      </c>
      <c r="L1828" s="14">
        <v>2.19</v>
      </c>
      <c r="M1828" s="14">
        <v>2.395</v>
      </c>
      <c r="N1828" s="14">
        <v>2.09</v>
      </c>
      <c r="O1828" s="14">
        <v>2.3849999999999998</v>
      </c>
      <c r="P1828" s="14">
        <v>2.25</v>
      </c>
      <c r="Q1828" s="14">
        <v>2.085</v>
      </c>
      <c r="R1828" s="14">
        <v>2.1749999999999998</v>
      </c>
      <c r="S1828" s="18">
        <v>2.4</v>
      </c>
      <c r="T1828" s="18">
        <v>2.2949999999999999</v>
      </c>
      <c r="U1828" s="18">
        <v>2.2050000000000001</v>
      </c>
      <c r="V1828" s="18">
        <v>2.29</v>
      </c>
      <c r="W1828" s="18">
        <v>2.25</v>
      </c>
      <c r="X1828" s="14" t="s">
        <v>66</v>
      </c>
    </row>
    <row r="1829" spans="1:100" x14ac:dyDescent="0.2">
      <c r="A1829" s="2">
        <v>36523</v>
      </c>
      <c r="B1829" s="5">
        <v>12</v>
      </c>
      <c r="C1829" s="1" t="s">
        <v>50</v>
      </c>
      <c r="D1829" s="14">
        <v>2.6150000000000002</v>
      </c>
      <c r="E1829" s="14">
        <v>2.2149999999999999</v>
      </c>
      <c r="F1829" s="14">
        <v>2.105</v>
      </c>
      <c r="G1829" s="7">
        <v>2.17</v>
      </c>
      <c r="H1829" s="14">
        <v>2.165</v>
      </c>
      <c r="I1829" s="14">
        <v>2.3199999999999998</v>
      </c>
      <c r="J1829" s="14">
        <v>2.25</v>
      </c>
      <c r="K1829" s="14">
        <v>2.17</v>
      </c>
      <c r="L1829" s="14">
        <v>2.2050000000000001</v>
      </c>
      <c r="M1829" s="14">
        <v>2.38</v>
      </c>
      <c r="N1829" s="14">
        <v>2.1150000000000002</v>
      </c>
      <c r="O1829" s="14">
        <v>2.36</v>
      </c>
      <c r="P1829" s="14">
        <v>2.1949999999999998</v>
      </c>
      <c r="Q1829" s="14">
        <v>2.125</v>
      </c>
      <c r="R1829" s="14">
        <v>2.1850000000000001</v>
      </c>
      <c r="S1829" s="18">
        <v>2.395</v>
      </c>
      <c r="T1829" s="18">
        <v>2.2400000000000002</v>
      </c>
      <c r="U1829" s="18">
        <v>2.1850000000000001</v>
      </c>
      <c r="V1829" s="18">
        <v>2.2599999999999998</v>
      </c>
      <c r="W1829" s="18">
        <v>2.2250000000000001</v>
      </c>
      <c r="X1829" s="14" t="s">
        <v>66</v>
      </c>
    </row>
    <row r="1830" spans="1:100" x14ac:dyDescent="0.2">
      <c r="A1830" s="2">
        <v>36524</v>
      </c>
      <c r="B1830" s="5">
        <v>12</v>
      </c>
      <c r="C1830" s="1" t="s">
        <v>51</v>
      </c>
      <c r="D1830" s="14">
        <v>2.665</v>
      </c>
      <c r="E1830" s="14">
        <v>2.2799999999999998</v>
      </c>
      <c r="F1830" s="14">
        <v>2.1150000000000002</v>
      </c>
      <c r="G1830" s="7">
        <v>2.165</v>
      </c>
      <c r="H1830" s="14">
        <v>2.1749999999999998</v>
      </c>
      <c r="I1830" s="14">
        <v>2.34</v>
      </c>
      <c r="J1830" s="14">
        <v>2.2850000000000001</v>
      </c>
      <c r="K1830" s="14">
        <v>2.19</v>
      </c>
      <c r="L1830" s="14">
        <v>2.25</v>
      </c>
      <c r="M1830" s="14">
        <v>2.4049999999999998</v>
      </c>
      <c r="N1830" s="14">
        <v>2.105</v>
      </c>
      <c r="O1830" s="14">
        <v>2.375</v>
      </c>
      <c r="P1830" s="14">
        <v>2.2200000000000002</v>
      </c>
      <c r="Q1830" s="14">
        <v>2.145</v>
      </c>
      <c r="R1830" s="14">
        <v>2.19</v>
      </c>
      <c r="S1830" s="18">
        <v>2.4</v>
      </c>
      <c r="T1830" s="18">
        <v>2.2599999999999998</v>
      </c>
      <c r="U1830" s="18">
        <v>2.2050000000000001</v>
      </c>
      <c r="V1830" s="18">
        <v>2.29</v>
      </c>
      <c r="W1830" s="18">
        <v>2.2400000000000002</v>
      </c>
      <c r="X1830" s="14" t="s">
        <v>66</v>
      </c>
    </row>
    <row r="1831" spans="1:100" x14ac:dyDescent="0.2">
      <c r="A1831" s="2">
        <v>36525</v>
      </c>
      <c r="B1831" s="5">
        <v>12</v>
      </c>
      <c r="C1831" s="1" t="s">
        <v>45</v>
      </c>
      <c r="D1831" s="14">
        <v>2.68</v>
      </c>
      <c r="E1831" s="14">
        <v>2.2799999999999998</v>
      </c>
      <c r="F1831" s="14">
        <v>2.125</v>
      </c>
      <c r="G1831" s="7">
        <v>2.165</v>
      </c>
      <c r="H1831" s="14">
        <v>2.165</v>
      </c>
      <c r="I1831" s="14">
        <v>2.3199999999999998</v>
      </c>
      <c r="J1831" s="14">
        <v>2.3250000000000002</v>
      </c>
      <c r="K1831" s="14">
        <v>2.1749999999999998</v>
      </c>
      <c r="L1831" s="14">
        <v>2.2799999999999998</v>
      </c>
      <c r="M1831" s="14">
        <v>2.4300000000000002</v>
      </c>
      <c r="N1831" s="14">
        <v>2.1</v>
      </c>
      <c r="O1831" s="14">
        <v>2.37</v>
      </c>
      <c r="P1831" s="14">
        <v>2.16</v>
      </c>
      <c r="Q1831" s="14">
        <v>2.14</v>
      </c>
      <c r="R1831" s="14">
        <v>2.19</v>
      </c>
      <c r="S1831" s="18">
        <v>2.375</v>
      </c>
      <c r="T1831" s="18">
        <v>2.21</v>
      </c>
      <c r="U1831" s="18">
        <v>2.19</v>
      </c>
      <c r="V1831" s="18">
        <v>2.2749999999999999</v>
      </c>
      <c r="W1831" s="18">
        <v>2.2149999999999999</v>
      </c>
      <c r="X1831" s="14" t="s">
        <v>66</v>
      </c>
    </row>
    <row r="1832" spans="1:100" s="4" customFormat="1" x14ac:dyDescent="0.2">
      <c r="A1832" s="4" t="s">
        <v>43</v>
      </c>
      <c r="B1832" s="4" t="s">
        <v>65</v>
      </c>
      <c r="C1832" s="4" t="s">
        <v>44</v>
      </c>
      <c r="D1832" s="17" t="s">
        <v>64</v>
      </c>
      <c r="E1832" s="17" t="s">
        <v>53</v>
      </c>
      <c r="F1832" s="20" t="s">
        <v>54</v>
      </c>
      <c r="G1832" s="26" t="s">
        <v>55</v>
      </c>
      <c r="H1832" s="17" t="s">
        <v>56</v>
      </c>
      <c r="I1832" s="17" t="s">
        <v>57</v>
      </c>
      <c r="J1832" s="17" t="s">
        <v>58</v>
      </c>
      <c r="K1832" s="17" t="s">
        <v>59</v>
      </c>
      <c r="L1832" s="17" t="s">
        <v>60</v>
      </c>
      <c r="M1832" s="17" t="s">
        <v>61</v>
      </c>
      <c r="N1832" s="20" t="s">
        <v>62</v>
      </c>
      <c r="O1832" s="17" t="s">
        <v>63</v>
      </c>
      <c r="P1832" s="17" t="s">
        <v>16</v>
      </c>
      <c r="Q1832" s="17" t="s">
        <v>11</v>
      </c>
      <c r="R1832" s="23" t="s">
        <v>7</v>
      </c>
      <c r="S1832" s="19" t="s">
        <v>4</v>
      </c>
      <c r="T1832" s="19" t="s">
        <v>5</v>
      </c>
      <c r="U1832" s="19" t="s">
        <v>6</v>
      </c>
      <c r="V1832" s="19" t="s">
        <v>71</v>
      </c>
      <c r="W1832" s="23" t="s">
        <v>0</v>
      </c>
      <c r="X1832" s="14" t="s">
        <v>66</v>
      </c>
      <c r="Y1832" s="17"/>
      <c r="Z1832" s="17"/>
      <c r="AA1832" s="1"/>
      <c r="AB1832" s="3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</row>
    <row r="1833" spans="1:100" x14ac:dyDescent="0.2">
      <c r="A1833" s="2">
        <v>36526</v>
      </c>
      <c r="B1833" s="5">
        <v>1</v>
      </c>
      <c r="C1833" s="1" t="s">
        <v>46</v>
      </c>
      <c r="D1833" s="14">
        <v>2.6749999999999998</v>
      </c>
      <c r="E1833" s="14">
        <v>2.2799999999999998</v>
      </c>
      <c r="F1833" s="14">
        <v>2.12</v>
      </c>
      <c r="G1833" s="7">
        <v>2.145</v>
      </c>
      <c r="H1833" s="14">
        <v>2.15</v>
      </c>
      <c r="I1833" s="14">
        <v>2.29</v>
      </c>
      <c r="J1833" s="14">
        <v>2.4049999999999998</v>
      </c>
      <c r="K1833" s="14">
        <v>2.1800000000000002</v>
      </c>
      <c r="L1833" s="14">
        <v>2.2949999999999999</v>
      </c>
      <c r="M1833" s="14">
        <v>2.42</v>
      </c>
      <c r="N1833" s="14">
        <v>2.0649999999999999</v>
      </c>
      <c r="O1833" s="14">
        <v>2.37</v>
      </c>
      <c r="P1833" s="14">
        <v>2.1850000000000001</v>
      </c>
      <c r="Q1833" s="14">
        <v>2.145</v>
      </c>
      <c r="R1833" s="14">
        <v>2.1949999999999998</v>
      </c>
      <c r="S1833" s="18">
        <v>2.36</v>
      </c>
      <c r="T1833" s="18">
        <v>2.2400000000000002</v>
      </c>
      <c r="U1833" s="18">
        <v>2.1349999999999998</v>
      </c>
      <c r="V1833" s="18">
        <v>2.2650000000000001</v>
      </c>
      <c r="W1833" s="18">
        <v>2.19</v>
      </c>
      <c r="X1833" s="14" t="s">
        <v>66</v>
      </c>
    </row>
    <row r="1834" spans="1:100" x14ac:dyDescent="0.2">
      <c r="A1834" s="2">
        <v>36527</v>
      </c>
      <c r="B1834" s="5">
        <v>1</v>
      </c>
      <c r="C1834" s="1" t="s">
        <v>47</v>
      </c>
      <c r="D1834" s="14">
        <v>2.6749999999999998</v>
      </c>
      <c r="E1834" s="14">
        <v>2.2799999999999998</v>
      </c>
      <c r="F1834" s="14">
        <v>2.12</v>
      </c>
      <c r="G1834" s="7">
        <v>2.145</v>
      </c>
      <c r="H1834" s="14">
        <v>2.15</v>
      </c>
      <c r="I1834" s="14">
        <v>2.29</v>
      </c>
      <c r="J1834" s="14">
        <v>2.4049999999999998</v>
      </c>
      <c r="K1834" s="14">
        <v>2.1800000000000002</v>
      </c>
      <c r="L1834" s="14">
        <v>2.2949999999999999</v>
      </c>
      <c r="M1834" s="14">
        <v>2.42</v>
      </c>
      <c r="N1834" s="14">
        <v>2.0649999999999999</v>
      </c>
      <c r="O1834" s="14">
        <v>2.37</v>
      </c>
      <c r="P1834" s="14">
        <v>2.1850000000000001</v>
      </c>
      <c r="Q1834" s="14">
        <v>2.145</v>
      </c>
      <c r="R1834" s="14">
        <v>2.1949999999999998</v>
      </c>
      <c r="S1834" s="18">
        <v>2.36</v>
      </c>
      <c r="T1834" s="18">
        <v>2.2400000000000002</v>
      </c>
      <c r="U1834" s="18">
        <v>2.1349999999999998</v>
      </c>
      <c r="V1834" s="18">
        <v>2.2650000000000001</v>
      </c>
      <c r="W1834" s="18">
        <v>2.19</v>
      </c>
      <c r="X1834" s="14" t="s">
        <v>66</v>
      </c>
    </row>
    <row r="1835" spans="1:100" x14ac:dyDescent="0.2">
      <c r="A1835" s="2">
        <v>36528</v>
      </c>
      <c r="B1835" s="5">
        <v>1</v>
      </c>
      <c r="C1835" s="1" t="s">
        <v>48</v>
      </c>
      <c r="D1835" s="14">
        <v>2.6749999999999998</v>
      </c>
      <c r="E1835" s="14">
        <v>2.2799999999999998</v>
      </c>
      <c r="F1835" s="14">
        <v>2.12</v>
      </c>
      <c r="G1835" s="7">
        <v>2.145</v>
      </c>
      <c r="H1835" s="14">
        <v>2.15</v>
      </c>
      <c r="I1835" s="14">
        <v>2.29</v>
      </c>
      <c r="J1835" s="14">
        <v>2.4049999999999998</v>
      </c>
      <c r="K1835" s="14">
        <v>2.1800000000000002</v>
      </c>
      <c r="L1835" s="14">
        <v>2.2949999999999999</v>
      </c>
      <c r="M1835" s="14">
        <v>2.42</v>
      </c>
      <c r="N1835" s="14">
        <v>2.0649999999999999</v>
      </c>
      <c r="O1835" s="14">
        <v>2.37</v>
      </c>
      <c r="P1835" s="14">
        <v>2.1850000000000001</v>
      </c>
      <c r="Q1835" s="14">
        <v>2.145</v>
      </c>
      <c r="R1835" s="14">
        <v>2.1949999999999998</v>
      </c>
      <c r="S1835" s="18">
        <v>2.36</v>
      </c>
      <c r="T1835" s="18">
        <v>2.2400000000000002</v>
      </c>
      <c r="U1835" s="18">
        <v>2.1349999999999998</v>
      </c>
      <c r="V1835" s="18">
        <v>2.2650000000000001</v>
      </c>
      <c r="W1835" s="18">
        <v>2.19</v>
      </c>
      <c r="X1835" s="14" t="s">
        <v>66</v>
      </c>
    </row>
    <row r="1836" spans="1:100" x14ac:dyDescent="0.2">
      <c r="A1836" s="2">
        <v>36529</v>
      </c>
      <c r="B1836" s="5">
        <v>1</v>
      </c>
      <c r="C1836" s="1" t="s">
        <v>49</v>
      </c>
      <c r="D1836" s="14">
        <v>2.6749999999999998</v>
      </c>
      <c r="E1836" s="14">
        <v>2.2799999999999998</v>
      </c>
      <c r="F1836" s="14">
        <v>2.12</v>
      </c>
      <c r="G1836" s="7">
        <v>2.1850000000000001</v>
      </c>
      <c r="H1836" s="14">
        <v>2.165</v>
      </c>
      <c r="I1836" s="14">
        <v>2.2749999999999999</v>
      </c>
      <c r="J1836" s="14">
        <v>2.4049999999999998</v>
      </c>
      <c r="K1836" s="14">
        <v>2.1800000000000002</v>
      </c>
      <c r="L1836" s="14">
        <v>2.2949999999999999</v>
      </c>
      <c r="M1836" s="14">
        <v>2.42</v>
      </c>
      <c r="N1836" s="14">
        <v>2.0750000000000002</v>
      </c>
      <c r="O1836" s="14">
        <v>2.375</v>
      </c>
      <c r="P1836" s="14">
        <v>2.21</v>
      </c>
      <c r="Q1836" s="14">
        <v>2.145</v>
      </c>
      <c r="R1836" s="14">
        <v>2.1949999999999998</v>
      </c>
      <c r="S1836" s="18">
        <v>2.355</v>
      </c>
      <c r="T1836" s="18">
        <v>2.2250000000000001</v>
      </c>
      <c r="U1836" s="18">
        <v>2.14</v>
      </c>
      <c r="V1836" s="18">
        <v>2.2599999999999998</v>
      </c>
      <c r="W1836" s="18">
        <v>2.1800000000000002</v>
      </c>
      <c r="X1836" s="14" t="s">
        <v>66</v>
      </c>
      <c r="AA1836" s="4"/>
    </row>
    <row r="1837" spans="1:100" x14ac:dyDescent="0.2">
      <c r="A1837" s="2">
        <v>36530</v>
      </c>
      <c r="B1837" s="5">
        <v>1</v>
      </c>
      <c r="C1837" s="1" t="s">
        <v>50</v>
      </c>
      <c r="D1837" s="14">
        <v>2.59</v>
      </c>
      <c r="E1837" s="14">
        <v>2.145</v>
      </c>
      <c r="F1837" s="14">
        <v>2.0499999999999998</v>
      </c>
      <c r="G1837" s="7">
        <v>2.1549999999999998</v>
      </c>
      <c r="H1837" s="14">
        <v>2.1349999999999998</v>
      </c>
      <c r="I1837" s="14">
        <v>2.145</v>
      </c>
      <c r="J1837" s="14">
        <v>2.2650000000000001</v>
      </c>
      <c r="K1837" s="14">
        <v>2.11</v>
      </c>
      <c r="L1837" s="14">
        <v>2.16</v>
      </c>
      <c r="M1837" s="14">
        <v>2.355</v>
      </c>
      <c r="N1837" s="14">
        <v>2.08</v>
      </c>
      <c r="O1837" s="14">
        <v>2.2999999999999998</v>
      </c>
      <c r="P1837" s="14">
        <v>2.15</v>
      </c>
      <c r="Q1837" s="14">
        <v>2.105</v>
      </c>
      <c r="R1837" s="14">
        <v>2.1349999999999998</v>
      </c>
      <c r="S1837" s="14">
        <v>2.2200000000000002</v>
      </c>
      <c r="T1837" s="14">
        <v>2.125</v>
      </c>
      <c r="U1837" s="14">
        <v>2.0750000000000002</v>
      </c>
      <c r="V1837" s="14">
        <v>2.1850000000000001</v>
      </c>
      <c r="W1837" s="18">
        <v>2.105</v>
      </c>
      <c r="X1837" s="14" t="s">
        <v>66</v>
      </c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  <c r="BY1837" s="4"/>
      <c r="BZ1837" s="4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K1837" s="4"/>
      <c r="CL1837" s="4"/>
      <c r="CM1837" s="4"/>
      <c r="CN1837" s="4"/>
      <c r="CO1837" s="4"/>
      <c r="CP1837" s="4"/>
      <c r="CQ1837" s="4"/>
      <c r="CR1837" s="4"/>
      <c r="CS1837" s="4"/>
      <c r="CT1837" s="4"/>
      <c r="CU1837" s="4"/>
      <c r="CV1837" s="4"/>
    </row>
    <row r="1838" spans="1:100" x14ac:dyDescent="0.2">
      <c r="A1838" s="2">
        <v>36531</v>
      </c>
      <c r="B1838" s="5">
        <v>1</v>
      </c>
      <c r="C1838" s="1" t="s">
        <v>51</v>
      </c>
      <c r="D1838" s="14">
        <v>2.6</v>
      </c>
      <c r="E1838" s="14">
        <v>2.105</v>
      </c>
      <c r="F1838" s="14">
        <v>2.1</v>
      </c>
      <c r="G1838" s="7">
        <v>2.2000000000000002</v>
      </c>
      <c r="H1838" s="14">
        <v>2.19</v>
      </c>
      <c r="I1838" s="14">
        <v>2.165</v>
      </c>
      <c r="J1838" s="14">
        <v>2.27</v>
      </c>
      <c r="K1838" s="14">
        <v>2.15</v>
      </c>
      <c r="L1838" s="14">
        <v>2.14</v>
      </c>
      <c r="M1838" s="14">
        <v>2.4</v>
      </c>
      <c r="N1838" s="14">
        <v>2.09</v>
      </c>
      <c r="O1838" s="14">
        <v>2.36</v>
      </c>
      <c r="P1838" s="14">
        <v>2.21</v>
      </c>
      <c r="Q1838" s="14">
        <v>2.085</v>
      </c>
      <c r="R1838" s="14">
        <v>2.165</v>
      </c>
      <c r="S1838" s="14">
        <v>2.23</v>
      </c>
      <c r="T1838" s="14">
        <v>2.16</v>
      </c>
      <c r="U1838" s="14">
        <v>2.105</v>
      </c>
      <c r="V1838" s="14">
        <v>2.19</v>
      </c>
      <c r="W1838" s="18">
        <v>2.105</v>
      </c>
      <c r="X1838" s="14" t="s">
        <v>66</v>
      </c>
    </row>
    <row r="1839" spans="1:100" x14ac:dyDescent="0.2">
      <c r="A1839" s="2">
        <v>36532</v>
      </c>
      <c r="B1839" s="5">
        <v>1</v>
      </c>
      <c r="C1839" s="1" t="s">
        <v>45</v>
      </c>
      <c r="D1839" s="14">
        <v>2.6150000000000002</v>
      </c>
      <c r="E1839" s="14">
        <v>2.09</v>
      </c>
      <c r="F1839" s="14">
        <v>2.1</v>
      </c>
      <c r="G1839" s="7">
        <v>2.165</v>
      </c>
      <c r="H1839" s="14">
        <v>2.16</v>
      </c>
      <c r="I1839" s="14">
        <v>2.1800000000000002</v>
      </c>
      <c r="J1839" s="14">
        <v>2.27</v>
      </c>
      <c r="K1839" s="14">
        <v>2.12</v>
      </c>
      <c r="L1839" s="14">
        <v>2.14</v>
      </c>
      <c r="M1839" s="14">
        <v>2.4</v>
      </c>
      <c r="N1839" s="14">
        <v>2.1</v>
      </c>
      <c r="O1839" s="14">
        <v>2.3450000000000002</v>
      </c>
      <c r="P1839" s="14">
        <v>2.165</v>
      </c>
      <c r="Q1839" s="14">
        <v>2.0750000000000002</v>
      </c>
      <c r="R1839" s="14">
        <v>2.145</v>
      </c>
      <c r="S1839" s="14">
        <v>2.2450000000000001</v>
      </c>
      <c r="T1839" s="14">
        <v>2.165</v>
      </c>
      <c r="U1839" s="14">
        <v>2.11</v>
      </c>
      <c r="V1839" s="14">
        <v>2.1800000000000002</v>
      </c>
      <c r="W1839" s="14">
        <v>2.11</v>
      </c>
      <c r="X1839" s="14" t="s">
        <v>66</v>
      </c>
    </row>
    <row r="1840" spans="1:100" x14ac:dyDescent="0.2">
      <c r="A1840" s="2">
        <v>36533</v>
      </c>
      <c r="B1840" s="5">
        <v>1</v>
      </c>
      <c r="C1840" s="1" t="s">
        <v>46</v>
      </c>
      <c r="D1840" s="14">
        <v>2.64</v>
      </c>
      <c r="E1840" s="14">
        <v>2.1150000000000002</v>
      </c>
      <c r="F1840" s="14">
        <v>2.09</v>
      </c>
      <c r="G1840" s="7">
        <v>2.145</v>
      </c>
      <c r="H1840" s="14">
        <v>2.14</v>
      </c>
      <c r="I1840" s="14">
        <v>2.1949999999999998</v>
      </c>
      <c r="J1840" s="14">
        <v>2.2650000000000001</v>
      </c>
      <c r="K1840" s="14">
        <v>2.1</v>
      </c>
      <c r="L1840" s="14">
        <v>2.15</v>
      </c>
      <c r="M1840" s="14">
        <v>2.4049999999999998</v>
      </c>
      <c r="N1840" s="14">
        <v>2.0449999999999999</v>
      </c>
      <c r="O1840" s="14">
        <v>2.33</v>
      </c>
      <c r="P1840" s="14">
        <v>2.1549999999999998</v>
      </c>
      <c r="Q1840" s="14">
        <v>2.0950000000000002</v>
      </c>
      <c r="R1840" s="14">
        <v>2.12</v>
      </c>
      <c r="S1840" s="14">
        <v>2.2400000000000002</v>
      </c>
      <c r="T1840" s="14">
        <v>2.17</v>
      </c>
      <c r="U1840" s="14">
        <v>2.0950000000000002</v>
      </c>
      <c r="V1840" s="14">
        <v>2.165</v>
      </c>
      <c r="W1840" s="14">
        <v>2.105</v>
      </c>
      <c r="X1840" s="14" t="s">
        <v>66</v>
      </c>
    </row>
    <row r="1841" spans="1:24" x14ac:dyDescent="0.2">
      <c r="A1841" s="2">
        <v>36534</v>
      </c>
      <c r="B1841" s="5">
        <v>1</v>
      </c>
      <c r="C1841" s="1" t="s">
        <v>47</v>
      </c>
      <c r="D1841" s="14">
        <v>2.64</v>
      </c>
      <c r="E1841" s="14">
        <v>2.1150000000000002</v>
      </c>
      <c r="F1841" s="14">
        <v>2.09</v>
      </c>
      <c r="G1841" s="7">
        <v>2.145</v>
      </c>
      <c r="H1841" s="14">
        <v>2.14</v>
      </c>
      <c r="I1841" s="14">
        <v>2.1949999999999998</v>
      </c>
      <c r="J1841" s="14">
        <v>2.2650000000000001</v>
      </c>
      <c r="K1841" s="14">
        <v>2.1</v>
      </c>
      <c r="L1841" s="14">
        <v>2.15</v>
      </c>
      <c r="M1841" s="14">
        <v>2.4049999999999998</v>
      </c>
      <c r="N1841" s="14">
        <v>2.0449999999999999</v>
      </c>
      <c r="O1841" s="14">
        <v>2.33</v>
      </c>
      <c r="P1841" s="14">
        <v>2.1549999999999998</v>
      </c>
      <c r="Q1841" s="14">
        <v>2.0950000000000002</v>
      </c>
      <c r="R1841" s="14">
        <v>2.12</v>
      </c>
      <c r="S1841" s="14">
        <v>2.2400000000000002</v>
      </c>
      <c r="T1841" s="14">
        <v>2.17</v>
      </c>
      <c r="U1841" s="14">
        <v>2.0950000000000002</v>
      </c>
      <c r="V1841" s="14">
        <v>2.165</v>
      </c>
      <c r="W1841" s="14">
        <v>2.105</v>
      </c>
      <c r="X1841" s="14" t="s">
        <v>66</v>
      </c>
    </row>
    <row r="1842" spans="1:24" x14ac:dyDescent="0.2">
      <c r="A1842" s="2">
        <v>36535</v>
      </c>
      <c r="B1842" s="5">
        <v>1</v>
      </c>
      <c r="C1842" s="1" t="s">
        <v>48</v>
      </c>
      <c r="D1842" s="14">
        <v>2.64</v>
      </c>
      <c r="E1842" s="14">
        <v>2.1150000000000002</v>
      </c>
      <c r="F1842" s="14">
        <v>2.09</v>
      </c>
      <c r="G1842" s="7">
        <v>2.145</v>
      </c>
      <c r="H1842" s="14">
        <v>2.14</v>
      </c>
      <c r="I1842" s="14">
        <v>2.1949999999999998</v>
      </c>
      <c r="J1842" s="14">
        <v>2.2650000000000001</v>
      </c>
      <c r="K1842" s="14">
        <v>2.1</v>
      </c>
      <c r="L1842" s="14">
        <v>2.15</v>
      </c>
      <c r="M1842" s="14">
        <v>2.4049999999999998</v>
      </c>
      <c r="N1842" s="14">
        <v>2.0449999999999999</v>
      </c>
      <c r="O1842" s="14">
        <v>2.33</v>
      </c>
      <c r="P1842" s="14">
        <v>2.1549999999999998</v>
      </c>
      <c r="Q1842" s="14">
        <v>2.0950000000000002</v>
      </c>
      <c r="R1842" s="14">
        <v>2.12</v>
      </c>
      <c r="S1842" s="14">
        <v>2.2400000000000002</v>
      </c>
      <c r="T1842" s="14">
        <v>2.17</v>
      </c>
      <c r="U1842" s="14">
        <v>2.0950000000000002</v>
      </c>
      <c r="V1842" s="14">
        <v>2.165</v>
      </c>
      <c r="W1842" s="14">
        <v>2.105</v>
      </c>
      <c r="X1842" s="14" t="s">
        <v>66</v>
      </c>
    </row>
    <row r="1843" spans="1:24" x14ac:dyDescent="0.2">
      <c r="A1843" s="2">
        <v>36536</v>
      </c>
      <c r="B1843" s="5">
        <v>1</v>
      </c>
      <c r="C1843" s="1" t="s">
        <v>49</v>
      </c>
      <c r="D1843" s="14">
        <v>2.645</v>
      </c>
      <c r="E1843" s="14">
        <v>2.13</v>
      </c>
      <c r="F1843" s="14">
        <v>2.0699999999999998</v>
      </c>
      <c r="G1843" s="7">
        <v>2.16</v>
      </c>
      <c r="H1843" s="14">
        <v>2.15</v>
      </c>
      <c r="I1843" s="14">
        <v>2.1949999999999998</v>
      </c>
      <c r="J1843" s="14">
        <v>2.2799999999999998</v>
      </c>
      <c r="K1843" s="14">
        <v>2.12</v>
      </c>
      <c r="L1843" s="14">
        <v>2.16</v>
      </c>
      <c r="M1843" s="14">
        <v>2.415</v>
      </c>
      <c r="N1843" s="14">
        <v>2.0649999999999999</v>
      </c>
      <c r="O1843" s="14">
        <v>2.35</v>
      </c>
      <c r="P1843" s="14">
        <v>2.15</v>
      </c>
      <c r="Q1843" s="14">
        <v>2.0950000000000002</v>
      </c>
      <c r="R1843" s="14">
        <v>2.13</v>
      </c>
      <c r="S1843" s="14">
        <v>2.25</v>
      </c>
      <c r="T1843" s="14">
        <v>2.16</v>
      </c>
      <c r="U1843" s="14">
        <v>2.085</v>
      </c>
      <c r="V1843" s="14">
        <v>2.165</v>
      </c>
      <c r="W1843" s="14">
        <v>2.0950000000000002</v>
      </c>
      <c r="X1843" s="14" t="s">
        <v>66</v>
      </c>
    </row>
    <row r="1844" spans="1:24" x14ac:dyDescent="0.2">
      <c r="A1844" s="2">
        <v>36537</v>
      </c>
      <c r="B1844" s="5">
        <v>1</v>
      </c>
      <c r="C1844" s="1" t="s">
        <v>50</v>
      </c>
      <c r="D1844" s="14">
        <v>2.75</v>
      </c>
      <c r="E1844" s="14">
        <v>2.2050000000000001</v>
      </c>
      <c r="F1844" s="14">
        <v>2.1</v>
      </c>
      <c r="G1844" s="7">
        <v>2.1549999999999998</v>
      </c>
      <c r="H1844" s="14">
        <v>2.1549999999999998</v>
      </c>
      <c r="I1844" s="14">
        <v>2.23</v>
      </c>
      <c r="J1844" s="14">
        <v>2.335</v>
      </c>
      <c r="K1844" s="14">
        <v>2.15</v>
      </c>
      <c r="L1844" s="14">
        <v>2.2200000000000002</v>
      </c>
      <c r="M1844" s="14">
        <v>2.4500000000000002</v>
      </c>
      <c r="N1844" s="14">
        <v>2.085</v>
      </c>
      <c r="O1844" s="14">
        <v>2.38</v>
      </c>
      <c r="P1844" s="14">
        <v>2.16</v>
      </c>
      <c r="Q1844" s="14">
        <v>2.1749999999999998</v>
      </c>
      <c r="R1844" s="14">
        <v>2.15</v>
      </c>
      <c r="S1844" s="14">
        <v>2.2799999999999998</v>
      </c>
      <c r="T1844" s="14">
        <v>2.19</v>
      </c>
      <c r="U1844" s="14">
        <v>2.12</v>
      </c>
      <c r="V1844" s="14">
        <v>2.1850000000000001</v>
      </c>
      <c r="W1844" s="14">
        <v>2.125</v>
      </c>
      <c r="X1844" s="14" t="s">
        <v>66</v>
      </c>
    </row>
    <row r="1845" spans="1:24" x14ac:dyDescent="0.2">
      <c r="A1845" s="2">
        <v>36538</v>
      </c>
      <c r="B1845" s="5">
        <v>1</v>
      </c>
      <c r="C1845" s="1" t="s">
        <v>51</v>
      </c>
      <c r="D1845" s="14">
        <v>2.7450000000000001</v>
      </c>
      <c r="E1845" s="14">
        <v>2.2650000000000001</v>
      </c>
      <c r="F1845" s="14">
        <v>2.11</v>
      </c>
      <c r="G1845" s="7">
        <v>2.125</v>
      </c>
      <c r="H1845" s="14">
        <v>2.1349999999999998</v>
      </c>
      <c r="I1845" s="14">
        <v>2.25</v>
      </c>
      <c r="J1845" s="14">
        <v>2.3450000000000002</v>
      </c>
      <c r="K1845" s="14">
        <v>2.145</v>
      </c>
      <c r="L1845" s="14">
        <v>2.2549999999999999</v>
      </c>
      <c r="M1845" s="14">
        <v>2.4550000000000001</v>
      </c>
      <c r="N1845" s="14">
        <v>2.11</v>
      </c>
      <c r="O1845" s="14">
        <v>2.39</v>
      </c>
      <c r="P1845" s="14">
        <v>2.17</v>
      </c>
      <c r="Q1845" s="14">
        <v>2.2000000000000002</v>
      </c>
      <c r="R1845" s="14">
        <v>2.1549999999999998</v>
      </c>
      <c r="S1845" s="14">
        <v>2.2999999999999998</v>
      </c>
      <c r="T1845" s="14">
        <v>2.2000000000000002</v>
      </c>
      <c r="U1845" s="14">
        <v>2.125</v>
      </c>
      <c r="V1845" s="14">
        <v>2.2149999999999999</v>
      </c>
      <c r="W1845" s="14">
        <v>2.145</v>
      </c>
      <c r="X1845" s="14" t="s">
        <v>66</v>
      </c>
    </row>
    <row r="1846" spans="1:24" x14ac:dyDescent="0.2">
      <c r="A1846" s="2">
        <v>36539</v>
      </c>
      <c r="B1846" s="5">
        <v>1</v>
      </c>
      <c r="C1846" s="1" t="s">
        <v>45</v>
      </c>
      <c r="D1846" s="14">
        <v>2.78</v>
      </c>
      <c r="E1846" s="14">
        <v>2.27</v>
      </c>
      <c r="F1846" s="14">
        <v>2.09</v>
      </c>
      <c r="G1846" s="7">
        <v>2.125</v>
      </c>
      <c r="H1846" s="14">
        <v>2.145</v>
      </c>
      <c r="I1846" s="14">
        <v>2.2799999999999998</v>
      </c>
      <c r="J1846" s="14">
        <v>2.335</v>
      </c>
      <c r="K1846" s="14">
        <v>2.1349999999999998</v>
      </c>
      <c r="L1846" s="14">
        <v>2.2549999999999999</v>
      </c>
      <c r="M1846" s="14">
        <v>2.4500000000000002</v>
      </c>
      <c r="N1846" s="14">
        <v>2.09</v>
      </c>
      <c r="O1846" s="14">
        <v>2.3849999999999998</v>
      </c>
      <c r="P1846" s="14">
        <v>2.17</v>
      </c>
      <c r="Q1846" s="14">
        <v>2.1949999999999998</v>
      </c>
      <c r="R1846" s="14">
        <v>2.145</v>
      </c>
      <c r="S1846" s="14">
        <v>2.34</v>
      </c>
      <c r="T1846" s="14">
        <v>2.2349999999999999</v>
      </c>
      <c r="U1846" s="14">
        <v>2.1549999999999998</v>
      </c>
      <c r="V1846" s="14">
        <v>2.2450000000000001</v>
      </c>
      <c r="W1846" s="14">
        <v>2.165</v>
      </c>
      <c r="X1846" s="14" t="s">
        <v>66</v>
      </c>
    </row>
    <row r="1847" spans="1:24" x14ac:dyDescent="0.2">
      <c r="A1847" s="2">
        <v>36540</v>
      </c>
      <c r="B1847" s="5">
        <v>1</v>
      </c>
      <c r="C1847" s="1" t="s">
        <v>46</v>
      </c>
      <c r="D1847" s="14">
        <v>2.85</v>
      </c>
      <c r="E1847" s="14">
        <v>2.2949999999999999</v>
      </c>
      <c r="F1847" s="14">
        <v>2.09</v>
      </c>
      <c r="G1847" s="7">
        <v>2.13</v>
      </c>
      <c r="H1847" s="14">
        <v>2.15</v>
      </c>
      <c r="I1847" s="14">
        <v>2.27</v>
      </c>
      <c r="J1847" s="14">
        <v>2.33</v>
      </c>
      <c r="K1847" s="14">
        <v>2.13</v>
      </c>
      <c r="L1847" s="14">
        <v>2.2549999999999999</v>
      </c>
      <c r="M1847" s="14">
        <v>2.46</v>
      </c>
      <c r="N1847" s="14">
        <v>2.08</v>
      </c>
      <c r="O1847" s="14">
        <v>2.375</v>
      </c>
      <c r="P1847" s="14">
        <v>2.1749999999999998</v>
      </c>
      <c r="Q1847" s="14">
        <v>2.2200000000000002</v>
      </c>
      <c r="R1847" s="14">
        <v>2.13</v>
      </c>
      <c r="S1847" s="14">
        <v>2.335</v>
      </c>
      <c r="T1847" s="14">
        <v>2.23</v>
      </c>
      <c r="U1847" s="14">
        <v>2.1549999999999998</v>
      </c>
      <c r="V1847" s="14">
        <v>2.2450000000000001</v>
      </c>
      <c r="W1847" s="14">
        <v>2.1800000000000002</v>
      </c>
      <c r="X1847" s="14" t="s">
        <v>66</v>
      </c>
    </row>
    <row r="1848" spans="1:24" x14ac:dyDescent="0.2">
      <c r="A1848" s="2">
        <v>36541</v>
      </c>
      <c r="B1848" s="5">
        <v>1</v>
      </c>
      <c r="C1848" s="1" t="s">
        <v>47</v>
      </c>
      <c r="D1848" s="14">
        <v>2.85</v>
      </c>
      <c r="E1848" s="14">
        <v>2.2949999999999999</v>
      </c>
      <c r="F1848" s="14">
        <v>2.09</v>
      </c>
      <c r="G1848" s="7">
        <v>2.13</v>
      </c>
      <c r="H1848" s="14">
        <v>2.15</v>
      </c>
      <c r="I1848" s="14">
        <v>2.27</v>
      </c>
      <c r="J1848" s="14">
        <v>2.33</v>
      </c>
      <c r="K1848" s="14">
        <v>2.13</v>
      </c>
      <c r="L1848" s="14">
        <v>2.2549999999999999</v>
      </c>
      <c r="M1848" s="14">
        <v>2.46</v>
      </c>
      <c r="N1848" s="14">
        <v>2.08</v>
      </c>
      <c r="O1848" s="14">
        <v>2.375</v>
      </c>
      <c r="P1848" s="14">
        <v>2.1749999999999998</v>
      </c>
      <c r="Q1848" s="14">
        <v>2.2200000000000002</v>
      </c>
      <c r="R1848" s="14">
        <v>2.13</v>
      </c>
      <c r="S1848" s="14">
        <v>2.335</v>
      </c>
      <c r="T1848" s="14">
        <v>2.23</v>
      </c>
      <c r="U1848" s="14">
        <v>2.1549999999999998</v>
      </c>
      <c r="V1848" s="14">
        <v>2.2450000000000001</v>
      </c>
      <c r="W1848" s="14">
        <v>2.1800000000000002</v>
      </c>
      <c r="X1848" s="14" t="s">
        <v>66</v>
      </c>
    </row>
    <row r="1849" spans="1:24" x14ac:dyDescent="0.2">
      <c r="A1849" s="2">
        <v>36542</v>
      </c>
      <c r="B1849" s="5">
        <v>1</v>
      </c>
      <c r="C1849" s="1" t="s">
        <v>48</v>
      </c>
      <c r="D1849" s="14">
        <v>2.85</v>
      </c>
      <c r="E1849" s="14">
        <v>2.2949999999999999</v>
      </c>
      <c r="F1849" s="14">
        <v>2.09</v>
      </c>
      <c r="G1849" s="7">
        <v>2.13</v>
      </c>
      <c r="H1849" s="14">
        <v>2.15</v>
      </c>
      <c r="I1849" s="14">
        <v>2.27</v>
      </c>
      <c r="J1849" s="14">
        <v>2.33</v>
      </c>
      <c r="K1849" s="14">
        <v>2.13</v>
      </c>
      <c r="L1849" s="14">
        <v>2.2549999999999999</v>
      </c>
      <c r="M1849" s="14">
        <v>2.46</v>
      </c>
      <c r="N1849" s="14">
        <v>2.08</v>
      </c>
      <c r="O1849" s="14">
        <v>2.375</v>
      </c>
      <c r="P1849" s="14">
        <v>2.1749999999999998</v>
      </c>
      <c r="Q1849" s="14">
        <v>2.2200000000000002</v>
      </c>
      <c r="R1849" s="14">
        <v>2.13</v>
      </c>
      <c r="S1849" s="14">
        <v>2.335</v>
      </c>
      <c r="T1849" s="14">
        <v>2.23</v>
      </c>
      <c r="U1849" s="14">
        <v>2.1549999999999998</v>
      </c>
      <c r="V1849" s="14">
        <v>2.2450000000000001</v>
      </c>
      <c r="W1849" s="14">
        <v>2.1800000000000002</v>
      </c>
      <c r="X1849" s="14" t="s">
        <v>66</v>
      </c>
    </row>
    <row r="1850" spans="1:24" x14ac:dyDescent="0.2">
      <c r="A1850" s="2">
        <v>36543</v>
      </c>
      <c r="B1850" s="5">
        <v>1</v>
      </c>
      <c r="C1850" s="1" t="s">
        <v>49</v>
      </c>
      <c r="D1850" s="14">
        <v>2.85</v>
      </c>
      <c r="E1850" s="14">
        <v>2.2949999999999999</v>
      </c>
      <c r="F1850" s="14">
        <v>2.09</v>
      </c>
      <c r="G1850" s="7">
        <v>2.13</v>
      </c>
      <c r="H1850" s="14">
        <v>2.15</v>
      </c>
      <c r="I1850" s="14">
        <v>2.27</v>
      </c>
      <c r="J1850" s="14">
        <v>2.33</v>
      </c>
      <c r="K1850" s="14">
        <v>2.13</v>
      </c>
      <c r="L1850" s="14">
        <v>2.2549999999999999</v>
      </c>
      <c r="M1850" s="14">
        <v>2.46</v>
      </c>
      <c r="N1850" s="14">
        <v>2.08</v>
      </c>
      <c r="O1850" s="14">
        <v>2.375</v>
      </c>
      <c r="P1850" s="14">
        <v>2.1749999999999998</v>
      </c>
      <c r="Q1850" s="14">
        <v>2.2200000000000002</v>
      </c>
      <c r="R1850" s="14">
        <v>2.13</v>
      </c>
      <c r="S1850" s="14">
        <v>2.335</v>
      </c>
      <c r="T1850" s="14">
        <v>2.23</v>
      </c>
      <c r="U1850" s="14">
        <v>2.1549999999999998</v>
      </c>
      <c r="V1850" s="14">
        <v>2.2450000000000001</v>
      </c>
      <c r="W1850" s="14">
        <v>2.1800000000000002</v>
      </c>
      <c r="X1850" s="14" t="s">
        <v>66</v>
      </c>
    </row>
    <row r="1851" spans="1:24" x14ac:dyDescent="0.2">
      <c r="A1851" s="2">
        <v>36544</v>
      </c>
      <c r="B1851" s="5">
        <v>1</v>
      </c>
      <c r="C1851" s="1" t="s">
        <v>50</v>
      </c>
      <c r="D1851" s="14">
        <v>2.87</v>
      </c>
      <c r="E1851" s="14">
        <v>2.27</v>
      </c>
      <c r="F1851" s="14">
        <v>2.14</v>
      </c>
      <c r="G1851" s="7">
        <v>2.1949999999999998</v>
      </c>
      <c r="H1851" s="14">
        <v>2.2050000000000001</v>
      </c>
      <c r="I1851" s="14">
        <v>2.3450000000000002</v>
      </c>
      <c r="J1851" s="14">
        <v>2.3450000000000002</v>
      </c>
      <c r="K1851" s="14">
        <v>2.1850000000000001</v>
      </c>
      <c r="L1851" s="14">
        <v>2.2599999999999998</v>
      </c>
      <c r="M1851" s="14">
        <v>2.46</v>
      </c>
      <c r="N1851" s="14">
        <v>2.13</v>
      </c>
      <c r="O1851" s="14">
        <v>2.395</v>
      </c>
      <c r="P1851" s="14">
        <v>2.2450000000000001</v>
      </c>
      <c r="Q1851" s="14">
        <v>2.2200000000000002</v>
      </c>
      <c r="R1851" s="14">
        <v>2.1850000000000001</v>
      </c>
      <c r="S1851" s="14">
        <v>2.4049999999999998</v>
      </c>
      <c r="T1851" s="14">
        <v>2.2999999999999998</v>
      </c>
      <c r="U1851" s="14">
        <v>2.23</v>
      </c>
      <c r="V1851" s="14">
        <v>2.35</v>
      </c>
      <c r="W1851" s="14">
        <v>2.2599999999999998</v>
      </c>
      <c r="X1851" s="14" t="s">
        <v>66</v>
      </c>
    </row>
    <row r="1852" spans="1:24" x14ac:dyDescent="0.2">
      <c r="A1852" s="2">
        <v>36545</v>
      </c>
      <c r="B1852" s="5">
        <v>1</v>
      </c>
      <c r="C1852" s="1" t="s">
        <v>51</v>
      </c>
      <c r="D1852" s="14">
        <v>2.9649999999999999</v>
      </c>
      <c r="E1852" s="14">
        <v>2.29</v>
      </c>
      <c r="F1852" s="14">
        <v>2.17</v>
      </c>
      <c r="G1852" s="7">
        <v>2.2400000000000002</v>
      </c>
      <c r="H1852" s="14">
        <v>2.2599999999999998</v>
      </c>
      <c r="I1852" s="14">
        <v>2.4049999999999998</v>
      </c>
      <c r="J1852" s="14">
        <v>2.34</v>
      </c>
      <c r="K1852" s="14">
        <v>2.21</v>
      </c>
      <c r="L1852" s="14">
        <v>2.2650000000000001</v>
      </c>
      <c r="M1852" s="14">
        <v>2.4350000000000001</v>
      </c>
      <c r="N1852" s="14">
        <v>2.15</v>
      </c>
      <c r="O1852" s="14">
        <v>2.4049999999999998</v>
      </c>
      <c r="P1852" s="14">
        <v>2.2999999999999998</v>
      </c>
      <c r="Q1852" s="14">
        <v>2.2450000000000001</v>
      </c>
      <c r="R1852" s="14">
        <v>2.2149999999999999</v>
      </c>
      <c r="S1852" s="14">
        <v>2.4750000000000001</v>
      </c>
      <c r="T1852" s="14">
        <v>2.3450000000000002</v>
      </c>
      <c r="U1852" s="14">
        <v>2.2850000000000001</v>
      </c>
      <c r="V1852" s="14">
        <v>2.4249999999999998</v>
      </c>
      <c r="W1852" s="14">
        <v>2.2999999999999998</v>
      </c>
      <c r="X1852" s="14" t="s">
        <v>66</v>
      </c>
    </row>
    <row r="1853" spans="1:24" x14ac:dyDescent="0.2">
      <c r="A1853" s="2">
        <v>36546</v>
      </c>
      <c r="B1853" s="5">
        <v>1</v>
      </c>
      <c r="C1853" s="1" t="s">
        <v>45</v>
      </c>
      <c r="D1853" s="14">
        <v>3.085</v>
      </c>
      <c r="E1853" s="14">
        <v>2.375</v>
      </c>
      <c r="F1853" s="14">
        <v>2.2650000000000001</v>
      </c>
      <c r="G1853" s="7">
        <v>2.3450000000000002</v>
      </c>
      <c r="H1853" s="14">
        <v>2.38</v>
      </c>
      <c r="I1853" s="14">
        <v>2.5249999999999999</v>
      </c>
      <c r="J1853" s="14">
        <v>2.44</v>
      </c>
      <c r="K1853" s="14">
        <v>2.31</v>
      </c>
      <c r="L1853" s="14">
        <v>2.35</v>
      </c>
      <c r="M1853" s="14">
        <v>2.54</v>
      </c>
      <c r="N1853" s="14">
        <v>2.2749999999999999</v>
      </c>
      <c r="O1853" s="14">
        <v>2.5049999999999999</v>
      </c>
      <c r="P1853" s="14">
        <v>2.42</v>
      </c>
      <c r="Q1853" s="14">
        <v>2.3450000000000002</v>
      </c>
      <c r="R1853" s="14">
        <v>2.3250000000000002</v>
      </c>
      <c r="S1853" s="14">
        <v>2.62</v>
      </c>
      <c r="T1853" s="14">
        <v>2.48</v>
      </c>
      <c r="U1853" s="14">
        <v>2.4</v>
      </c>
      <c r="V1853" s="14">
        <v>2.56</v>
      </c>
      <c r="W1853" s="14">
        <v>2.42</v>
      </c>
      <c r="X1853" s="14" t="s">
        <v>66</v>
      </c>
    </row>
    <row r="1854" spans="1:24" x14ac:dyDescent="0.2">
      <c r="A1854" s="2">
        <v>36547</v>
      </c>
      <c r="B1854" s="5">
        <v>1</v>
      </c>
      <c r="C1854" s="1" t="s">
        <v>46</v>
      </c>
      <c r="D1854" s="14">
        <v>3.0950000000000002</v>
      </c>
      <c r="E1854" s="14">
        <v>2.4550000000000001</v>
      </c>
      <c r="F1854" s="14">
        <v>2.33</v>
      </c>
      <c r="G1854" s="7">
        <v>2.37</v>
      </c>
      <c r="H1854" s="14">
        <v>2.39</v>
      </c>
      <c r="I1854" s="14">
        <v>2.5550000000000002</v>
      </c>
      <c r="J1854" s="14">
        <v>2.4700000000000002</v>
      </c>
      <c r="K1854" s="14">
        <v>2.3650000000000002</v>
      </c>
      <c r="L1854" s="14">
        <v>2.4</v>
      </c>
      <c r="M1854" s="14">
        <v>2.5550000000000002</v>
      </c>
      <c r="N1854" s="14">
        <v>2.3149999999999999</v>
      </c>
      <c r="O1854" s="14">
        <v>2.5150000000000001</v>
      </c>
      <c r="P1854" s="14">
        <v>2.4449999999999998</v>
      </c>
      <c r="Q1854" s="14">
        <v>2.37</v>
      </c>
      <c r="R1854" s="14">
        <v>2.38</v>
      </c>
      <c r="S1854" s="14">
        <v>2.585</v>
      </c>
      <c r="T1854" s="14">
        <v>2.5150000000000001</v>
      </c>
      <c r="U1854" s="14">
        <v>2.42</v>
      </c>
      <c r="V1854" s="14">
        <v>2.54</v>
      </c>
      <c r="W1854" s="14">
        <v>2.4449999999999998</v>
      </c>
      <c r="X1854" s="14" t="s">
        <v>66</v>
      </c>
    </row>
    <row r="1855" spans="1:24" x14ac:dyDescent="0.2">
      <c r="A1855" s="2">
        <v>36548</v>
      </c>
      <c r="B1855" s="5">
        <v>1</v>
      </c>
      <c r="C1855" s="1" t="s">
        <v>47</v>
      </c>
      <c r="D1855" s="14">
        <v>3.0950000000000002</v>
      </c>
      <c r="E1855" s="14">
        <v>2.4550000000000001</v>
      </c>
      <c r="F1855" s="14">
        <v>2.33</v>
      </c>
      <c r="G1855" s="7">
        <v>2.37</v>
      </c>
      <c r="H1855" s="14">
        <v>2.39</v>
      </c>
      <c r="I1855" s="14">
        <v>2.5550000000000002</v>
      </c>
      <c r="J1855" s="14">
        <v>2.4700000000000002</v>
      </c>
      <c r="K1855" s="14">
        <v>2.3650000000000002</v>
      </c>
      <c r="L1855" s="14">
        <v>2.4</v>
      </c>
      <c r="M1855" s="14">
        <v>2.5550000000000002</v>
      </c>
      <c r="N1855" s="14">
        <v>2.3149999999999999</v>
      </c>
      <c r="O1855" s="14">
        <v>2.5150000000000001</v>
      </c>
      <c r="P1855" s="14">
        <v>2.4449999999999998</v>
      </c>
      <c r="Q1855" s="14">
        <v>2.37</v>
      </c>
      <c r="R1855" s="14">
        <v>2.38</v>
      </c>
      <c r="S1855" s="14">
        <v>2.585</v>
      </c>
      <c r="T1855" s="14">
        <v>2.5150000000000001</v>
      </c>
      <c r="U1855" s="14">
        <v>2.42</v>
      </c>
      <c r="V1855" s="14">
        <v>2.54</v>
      </c>
      <c r="W1855" s="14">
        <v>2.4449999999999998</v>
      </c>
      <c r="X1855" s="14" t="s">
        <v>66</v>
      </c>
    </row>
    <row r="1856" spans="1:24" x14ac:dyDescent="0.2">
      <c r="A1856" s="2">
        <v>36549</v>
      </c>
      <c r="B1856" s="5">
        <v>1</v>
      </c>
      <c r="C1856" s="1" t="s">
        <v>48</v>
      </c>
      <c r="D1856" s="14">
        <v>3.0950000000000002</v>
      </c>
      <c r="E1856" s="14">
        <v>2.4550000000000001</v>
      </c>
      <c r="F1856" s="14">
        <v>2.33</v>
      </c>
      <c r="G1856" s="7">
        <v>2.37</v>
      </c>
      <c r="H1856" s="14">
        <v>2.39</v>
      </c>
      <c r="I1856" s="14">
        <v>2.5550000000000002</v>
      </c>
      <c r="J1856" s="14">
        <v>2.4700000000000002</v>
      </c>
      <c r="K1856" s="14">
        <v>2.3650000000000002</v>
      </c>
      <c r="L1856" s="14">
        <v>2.4</v>
      </c>
      <c r="M1856" s="14">
        <v>2.5550000000000002</v>
      </c>
      <c r="N1856" s="14">
        <v>2.3149999999999999</v>
      </c>
      <c r="O1856" s="14">
        <v>2.5150000000000001</v>
      </c>
      <c r="P1856" s="14">
        <v>2.4449999999999998</v>
      </c>
      <c r="Q1856" s="14">
        <v>2.37</v>
      </c>
      <c r="R1856" s="14">
        <v>2.38</v>
      </c>
      <c r="S1856" s="14">
        <v>2.585</v>
      </c>
      <c r="T1856" s="14">
        <v>2.5150000000000001</v>
      </c>
      <c r="U1856" s="14">
        <v>2.42</v>
      </c>
      <c r="V1856" s="14">
        <v>2.54</v>
      </c>
      <c r="W1856" s="14">
        <v>2.4449999999999998</v>
      </c>
      <c r="X1856" s="14" t="s">
        <v>66</v>
      </c>
    </row>
    <row r="1857" spans="1:24" x14ac:dyDescent="0.2">
      <c r="A1857" s="2">
        <v>36550</v>
      </c>
      <c r="B1857" s="5">
        <v>1</v>
      </c>
      <c r="C1857" s="1" t="s">
        <v>49</v>
      </c>
      <c r="D1857" s="14">
        <v>2.93</v>
      </c>
      <c r="E1857" s="14">
        <v>2.335</v>
      </c>
      <c r="F1857" s="14">
        <v>2.29</v>
      </c>
      <c r="G1857" s="7">
        <v>2.335</v>
      </c>
      <c r="H1857" s="14">
        <v>2.375</v>
      </c>
      <c r="I1857" s="14">
        <v>2.5350000000000001</v>
      </c>
      <c r="J1857" s="14">
        <v>2.4449999999999998</v>
      </c>
      <c r="K1857" s="14">
        <v>2.335</v>
      </c>
      <c r="L1857" s="14">
        <v>2.35</v>
      </c>
      <c r="M1857" s="14">
        <v>2.5449999999999999</v>
      </c>
      <c r="N1857" s="14">
        <v>2.29</v>
      </c>
      <c r="O1857" s="14">
        <v>2.5</v>
      </c>
      <c r="P1857" s="14">
        <v>2.4249999999999998</v>
      </c>
      <c r="Q1857" s="14">
        <v>2.3149999999999999</v>
      </c>
      <c r="R1857" s="14">
        <v>2.34</v>
      </c>
      <c r="S1857" s="14">
        <v>2.65</v>
      </c>
      <c r="T1857" s="14">
        <v>2.4700000000000002</v>
      </c>
      <c r="U1857" s="14">
        <v>2.42</v>
      </c>
      <c r="V1857" s="14">
        <v>2.5449999999999999</v>
      </c>
      <c r="W1857" s="14">
        <v>2.4249999999999998</v>
      </c>
      <c r="X1857" s="14" t="s">
        <v>66</v>
      </c>
    </row>
    <row r="1858" spans="1:24" x14ac:dyDescent="0.2">
      <c r="A1858" s="2">
        <v>36551</v>
      </c>
      <c r="B1858" s="5">
        <v>1</v>
      </c>
      <c r="C1858" s="1" t="s">
        <v>50</v>
      </c>
      <c r="D1858" s="14">
        <v>3.0150000000000001</v>
      </c>
      <c r="E1858" s="14">
        <v>2.3250000000000002</v>
      </c>
      <c r="F1858" s="14">
        <v>2.36</v>
      </c>
      <c r="G1858" s="7">
        <v>2.42</v>
      </c>
      <c r="H1858" s="14">
        <v>2.4500000000000002</v>
      </c>
      <c r="I1858" s="14">
        <v>2.65</v>
      </c>
      <c r="J1858" s="14">
        <v>2.4950000000000001</v>
      </c>
      <c r="K1858" s="14">
        <v>2.38</v>
      </c>
      <c r="L1858" s="14">
        <v>2.37</v>
      </c>
      <c r="M1858" s="14">
        <v>2.5950000000000002</v>
      </c>
      <c r="N1858" s="14">
        <v>2.35</v>
      </c>
      <c r="O1858" s="14">
        <v>2.5449999999999999</v>
      </c>
      <c r="P1858" s="14">
        <v>2.5299999999999998</v>
      </c>
      <c r="Q1858" s="14">
        <v>2.3250000000000002</v>
      </c>
      <c r="R1858" s="14">
        <v>2.395</v>
      </c>
      <c r="S1858" s="14">
        <v>2.7650000000000001</v>
      </c>
      <c r="T1858" s="14">
        <v>2.58</v>
      </c>
      <c r="U1858" s="14">
        <v>2.5</v>
      </c>
      <c r="V1858" s="14">
        <v>2.625</v>
      </c>
      <c r="W1858" s="14">
        <v>2.52</v>
      </c>
      <c r="X1858" s="14" t="s">
        <v>66</v>
      </c>
    </row>
    <row r="1859" spans="1:24" x14ac:dyDescent="0.2">
      <c r="A1859" s="2">
        <v>36552</v>
      </c>
      <c r="B1859" s="5">
        <v>1</v>
      </c>
      <c r="C1859" s="1" t="s">
        <v>51</v>
      </c>
      <c r="D1859" s="14">
        <v>2.9849999999999999</v>
      </c>
      <c r="E1859" s="14">
        <v>2.36</v>
      </c>
      <c r="F1859" s="14">
        <v>2.3650000000000002</v>
      </c>
      <c r="G1859" s="7">
        <v>2.4649999999999999</v>
      </c>
      <c r="H1859" s="14">
        <v>2.52</v>
      </c>
      <c r="I1859" s="14">
        <v>2.73</v>
      </c>
      <c r="J1859" s="14">
        <v>2.5350000000000001</v>
      </c>
      <c r="K1859" s="14">
        <v>2.4</v>
      </c>
      <c r="L1859" s="14">
        <v>2.4</v>
      </c>
      <c r="M1859" s="14">
        <v>2.61</v>
      </c>
      <c r="N1859" s="14">
        <v>2.3450000000000002</v>
      </c>
      <c r="O1859" s="14">
        <v>2.58</v>
      </c>
      <c r="P1859" s="14">
        <v>2.5750000000000002</v>
      </c>
      <c r="Q1859" s="14" t="s">
        <v>168</v>
      </c>
      <c r="R1859" s="14">
        <v>2.41</v>
      </c>
      <c r="S1859" s="14">
        <v>2.78</v>
      </c>
      <c r="T1859" s="14">
        <v>2.63</v>
      </c>
      <c r="U1859" s="14">
        <v>2.5350000000000001</v>
      </c>
      <c r="V1859" s="14">
        <v>2.645</v>
      </c>
      <c r="W1859" s="14">
        <v>2.5299999999999998</v>
      </c>
      <c r="X1859" s="14" t="s">
        <v>66</v>
      </c>
    </row>
    <row r="1860" spans="1:24" x14ac:dyDescent="0.2">
      <c r="A1860" s="2">
        <v>36553</v>
      </c>
      <c r="B1860" s="5">
        <v>1</v>
      </c>
      <c r="C1860" s="1" t="s">
        <v>45</v>
      </c>
      <c r="D1860" s="14">
        <v>2.9249999999999998</v>
      </c>
      <c r="E1860" s="14">
        <v>2.3050000000000002</v>
      </c>
      <c r="F1860" s="14">
        <v>2.29</v>
      </c>
      <c r="G1860" s="7">
        <v>2.415</v>
      </c>
      <c r="H1860" s="14">
        <v>2.4700000000000002</v>
      </c>
      <c r="I1860" s="14">
        <v>2.7450000000000001</v>
      </c>
      <c r="J1860" s="14">
        <v>2.44</v>
      </c>
      <c r="K1860" s="14">
        <v>2.33</v>
      </c>
      <c r="L1860" s="14">
        <v>2.33</v>
      </c>
      <c r="M1860" s="14">
        <v>2.4849999999999999</v>
      </c>
      <c r="N1860" s="14">
        <v>2.2749999999999999</v>
      </c>
      <c r="O1860" s="14">
        <v>2.5099999999999998</v>
      </c>
      <c r="P1860" s="14">
        <v>2.56</v>
      </c>
      <c r="Q1860" s="14">
        <v>2.29</v>
      </c>
      <c r="R1860" s="14">
        <v>2.3450000000000002</v>
      </c>
      <c r="S1860" s="14">
        <v>2.73</v>
      </c>
      <c r="T1860" s="14">
        <v>2.62</v>
      </c>
      <c r="U1860" s="14">
        <v>2.4900000000000002</v>
      </c>
      <c r="V1860" s="14">
        <v>2.58</v>
      </c>
      <c r="W1860" s="14">
        <v>2.52</v>
      </c>
      <c r="X1860" s="14" t="s">
        <v>66</v>
      </c>
    </row>
    <row r="1861" spans="1:24" x14ac:dyDescent="0.2">
      <c r="A1861" s="2">
        <v>36554</v>
      </c>
      <c r="B1861" s="5">
        <v>1</v>
      </c>
      <c r="C1861" s="1" t="s">
        <v>46</v>
      </c>
      <c r="D1861" s="14">
        <v>2.9449999999999998</v>
      </c>
      <c r="E1861" s="14">
        <v>2.37</v>
      </c>
      <c r="F1861" s="14">
        <v>2.42</v>
      </c>
      <c r="G1861" s="7">
        <v>2.4849999999999999</v>
      </c>
      <c r="H1861" s="14">
        <v>2.5649999999999999</v>
      </c>
      <c r="I1861" s="14">
        <v>2.835</v>
      </c>
      <c r="J1861" s="14">
        <v>2.4849999999999999</v>
      </c>
      <c r="K1861" s="14">
        <v>2.4</v>
      </c>
      <c r="L1861" s="14">
        <v>2.39</v>
      </c>
      <c r="M1861" s="14">
        <v>2.6150000000000002</v>
      </c>
      <c r="N1861" s="14">
        <v>2.355</v>
      </c>
      <c r="O1861" s="14">
        <v>2.5550000000000002</v>
      </c>
      <c r="P1861" s="14">
        <v>2.665</v>
      </c>
      <c r="Q1861" s="14">
        <v>2.3149999999999999</v>
      </c>
      <c r="R1861" s="14">
        <v>2.415</v>
      </c>
      <c r="S1861" s="14">
        <v>2.7549999999999999</v>
      </c>
      <c r="T1861" s="14">
        <v>2.7749999999999999</v>
      </c>
      <c r="U1861" s="14">
        <v>2.5750000000000002</v>
      </c>
      <c r="V1861" s="14">
        <v>2.665</v>
      </c>
      <c r="W1861" s="14">
        <v>2.5950000000000002</v>
      </c>
      <c r="X1861" s="14" t="s">
        <v>66</v>
      </c>
    </row>
    <row r="1862" spans="1:24" x14ac:dyDescent="0.2">
      <c r="A1862" s="2">
        <v>36555</v>
      </c>
      <c r="B1862" s="5">
        <v>1</v>
      </c>
      <c r="C1862" s="1" t="s">
        <v>47</v>
      </c>
      <c r="D1862" s="14">
        <v>2.9449999999999998</v>
      </c>
      <c r="E1862" s="14">
        <v>2.37</v>
      </c>
      <c r="F1862" s="14">
        <v>2.42</v>
      </c>
      <c r="G1862" s="7">
        <v>2.4849999999999999</v>
      </c>
      <c r="H1862" s="14">
        <v>2.5649999999999999</v>
      </c>
      <c r="I1862" s="14">
        <v>2.835</v>
      </c>
      <c r="J1862" s="14">
        <v>2.4849999999999999</v>
      </c>
      <c r="K1862" s="14">
        <v>2.4</v>
      </c>
      <c r="L1862" s="14">
        <v>2.39</v>
      </c>
      <c r="M1862" s="14">
        <v>2.6150000000000002</v>
      </c>
      <c r="N1862" s="14">
        <v>2.355</v>
      </c>
      <c r="O1862" s="14">
        <v>2.5550000000000002</v>
      </c>
      <c r="P1862" s="14">
        <v>2.665</v>
      </c>
      <c r="Q1862" s="14">
        <v>2.3149999999999999</v>
      </c>
      <c r="R1862" s="14">
        <v>2.415</v>
      </c>
      <c r="S1862" s="14">
        <v>2.7549999999999999</v>
      </c>
      <c r="T1862" s="14">
        <v>2.7749999999999999</v>
      </c>
      <c r="U1862" s="14">
        <v>2.5750000000000002</v>
      </c>
      <c r="V1862" s="14">
        <v>2.665</v>
      </c>
      <c r="W1862" s="14">
        <v>2.5950000000000002</v>
      </c>
      <c r="X1862" s="14" t="s">
        <v>66</v>
      </c>
    </row>
    <row r="1863" spans="1:24" x14ac:dyDescent="0.2">
      <c r="A1863" s="2">
        <v>36556</v>
      </c>
      <c r="B1863" s="5">
        <v>1</v>
      </c>
      <c r="C1863" s="1" t="s">
        <v>48</v>
      </c>
      <c r="D1863" s="14">
        <v>2.9449999999999998</v>
      </c>
      <c r="E1863" s="14">
        <v>2.37</v>
      </c>
      <c r="F1863" s="14">
        <v>2.42</v>
      </c>
      <c r="G1863" s="7">
        <v>2.4849999999999999</v>
      </c>
      <c r="H1863" s="14">
        <v>2.5649999999999999</v>
      </c>
      <c r="I1863" s="14">
        <v>2.835</v>
      </c>
      <c r="J1863" s="14">
        <v>2.4849999999999999</v>
      </c>
      <c r="K1863" s="14">
        <v>2.4</v>
      </c>
      <c r="L1863" s="14">
        <v>2.39</v>
      </c>
      <c r="M1863" s="14">
        <v>2.6150000000000002</v>
      </c>
      <c r="N1863" s="14">
        <v>2.355</v>
      </c>
      <c r="O1863" s="14">
        <v>2.5550000000000002</v>
      </c>
      <c r="P1863" s="14">
        <v>2.665</v>
      </c>
      <c r="Q1863" s="14">
        <v>2.3149999999999999</v>
      </c>
      <c r="R1863" s="14">
        <v>2.415</v>
      </c>
      <c r="S1863" s="14">
        <v>2.7549999999999999</v>
      </c>
      <c r="T1863" s="14">
        <v>2.7749999999999999</v>
      </c>
      <c r="U1863" s="14">
        <v>2.5750000000000002</v>
      </c>
      <c r="V1863" s="14">
        <v>2.665</v>
      </c>
      <c r="W1863" s="14">
        <v>2.5950000000000002</v>
      </c>
      <c r="X1863" s="14" t="s">
        <v>66</v>
      </c>
    </row>
    <row r="1864" spans="1:24" x14ac:dyDescent="0.2">
      <c r="A1864" s="2">
        <v>36557</v>
      </c>
      <c r="B1864" s="5">
        <v>2</v>
      </c>
      <c r="C1864" s="1" t="s">
        <v>49</v>
      </c>
      <c r="D1864" s="14">
        <v>3</v>
      </c>
      <c r="E1864" s="14">
        <v>2.42</v>
      </c>
      <c r="F1864" s="14">
        <v>2.37</v>
      </c>
      <c r="G1864" s="7">
        <v>2.5</v>
      </c>
      <c r="H1864" s="14">
        <v>2.5150000000000001</v>
      </c>
      <c r="I1864" s="14">
        <v>2.7</v>
      </c>
      <c r="J1864" s="14">
        <v>2.57</v>
      </c>
      <c r="K1864" s="14">
        <v>2.4049999999999998</v>
      </c>
      <c r="L1864" s="14">
        <v>2.46</v>
      </c>
      <c r="M1864" s="14">
        <v>2.7149999999999999</v>
      </c>
      <c r="N1864" s="14">
        <v>2.38</v>
      </c>
      <c r="O1864" s="14">
        <v>2.65</v>
      </c>
      <c r="P1864" s="14">
        <v>2.585</v>
      </c>
      <c r="Q1864" s="14">
        <v>2.3650000000000002</v>
      </c>
      <c r="R1864" s="14">
        <v>2.4249999999999998</v>
      </c>
      <c r="S1864" s="14">
        <v>2.7</v>
      </c>
      <c r="T1864" s="14">
        <v>2.6150000000000002</v>
      </c>
      <c r="U1864" s="14">
        <v>2.5249999999999999</v>
      </c>
      <c r="V1864" s="14">
        <v>2.625</v>
      </c>
      <c r="W1864" s="14">
        <v>2.5449999999999999</v>
      </c>
      <c r="X1864" s="14" t="s">
        <v>66</v>
      </c>
    </row>
    <row r="1865" spans="1:24" x14ac:dyDescent="0.2">
      <c r="A1865" s="2">
        <v>36558</v>
      </c>
      <c r="B1865" s="5">
        <v>2</v>
      </c>
      <c r="C1865" s="1" t="s">
        <v>50</v>
      </c>
      <c r="D1865" s="14">
        <v>3.0550000000000002</v>
      </c>
      <c r="E1865" s="14">
        <v>2.52</v>
      </c>
      <c r="F1865" s="14">
        <v>2.4649999999999999</v>
      </c>
      <c r="G1865" s="7">
        <v>2.5750000000000002</v>
      </c>
      <c r="H1865" s="14">
        <v>2.6150000000000002</v>
      </c>
      <c r="I1865" s="14">
        <v>2.8149999999999999</v>
      </c>
      <c r="J1865" s="14">
        <v>2.6549999999999998</v>
      </c>
      <c r="K1865" s="14">
        <v>2.5</v>
      </c>
      <c r="L1865" s="14">
        <v>2.5499999999999998</v>
      </c>
      <c r="M1865" s="14">
        <v>2.7650000000000001</v>
      </c>
      <c r="N1865" s="14">
        <v>2.38</v>
      </c>
      <c r="O1865" s="14">
        <v>2.7149999999999999</v>
      </c>
      <c r="P1865" s="14">
        <v>2.68</v>
      </c>
      <c r="Q1865" s="14">
        <v>2.4550000000000001</v>
      </c>
      <c r="R1865" s="14">
        <v>2.5150000000000001</v>
      </c>
      <c r="S1865" s="14">
        <v>2.7949999999999999</v>
      </c>
      <c r="T1865" s="14">
        <v>2.73</v>
      </c>
      <c r="U1865" s="14">
        <v>2.59</v>
      </c>
      <c r="V1865" s="14">
        <v>2.68</v>
      </c>
      <c r="W1865" s="14">
        <v>2.62</v>
      </c>
      <c r="X1865" s="14" t="s">
        <v>66</v>
      </c>
    </row>
    <row r="1866" spans="1:24" x14ac:dyDescent="0.2">
      <c r="A1866" s="2">
        <v>36559</v>
      </c>
      <c r="B1866" s="5">
        <v>2</v>
      </c>
      <c r="C1866" s="1" t="s">
        <v>51</v>
      </c>
      <c r="D1866" s="14">
        <v>3.1549999999999998</v>
      </c>
      <c r="E1866" s="14">
        <v>2.56</v>
      </c>
      <c r="F1866" s="14">
        <v>2.5499999999999998</v>
      </c>
      <c r="G1866" s="7">
        <v>2.66</v>
      </c>
      <c r="H1866" s="14">
        <v>2.6949999999999998</v>
      </c>
      <c r="I1866" s="14">
        <v>2.915</v>
      </c>
      <c r="J1866" s="14">
        <v>2.69</v>
      </c>
      <c r="K1866" s="14">
        <v>2.58</v>
      </c>
      <c r="L1866" s="14">
        <v>2.59</v>
      </c>
      <c r="M1866" s="14">
        <v>2.8250000000000002</v>
      </c>
      <c r="N1866" s="14">
        <v>2.54</v>
      </c>
      <c r="O1866" s="14">
        <v>2.8</v>
      </c>
      <c r="P1866" s="14">
        <v>2.7749999999999999</v>
      </c>
      <c r="Q1866" s="14">
        <v>2.54</v>
      </c>
      <c r="R1866" s="14">
        <v>2.59</v>
      </c>
      <c r="S1866" s="14">
        <v>2.875</v>
      </c>
      <c r="T1866" s="14">
        <v>2.8050000000000002</v>
      </c>
      <c r="U1866" s="14">
        <v>2.7</v>
      </c>
      <c r="V1866" s="14">
        <v>2.78</v>
      </c>
      <c r="W1866" s="14">
        <v>2.71</v>
      </c>
      <c r="X1866" s="14" t="s">
        <v>66</v>
      </c>
    </row>
    <row r="1867" spans="1:24" x14ac:dyDescent="0.2">
      <c r="A1867" s="2">
        <v>36560</v>
      </c>
      <c r="B1867" s="5">
        <v>2</v>
      </c>
      <c r="C1867" s="1" t="s">
        <v>45</v>
      </c>
      <c r="D1867" s="14">
        <v>3.06</v>
      </c>
      <c r="E1867" s="14">
        <v>2.44</v>
      </c>
      <c r="F1867" s="14">
        <v>2.39</v>
      </c>
      <c r="G1867" s="7">
        <v>2.5</v>
      </c>
      <c r="H1867" s="14">
        <v>2.57</v>
      </c>
      <c r="I1867" s="14">
        <v>2.855</v>
      </c>
      <c r="J1867" s="14">
        <v>2.5449999999999999</v>
      </c>
      <c r="K1867" s="14">
        <v>2.42</v>
      </c>
      <c r="L1867" s="14">
        <v>2.4849999999999999</v>
      </c>
      <c r="M1867" s="14">
        <v>2.645</v>
      </c>
      <c r="N1867" s="14">
        <v>2.375</v>
      </c>
      <c r="O1867" s="14">
        <v>2.6749999999999998</v>
      </c>
      <c r="P1867" s="14">
        <v>2.65</v>
      </c>
      <c r="Q1867" s="14">
        <v>2.39</v>
      </c>
      <c r="R1867" s="14">
        <v>2.4350000000000001</v>
      </c>
      <c r="S1867" s="14">
        <v>2.7949999999999999</v>
      </c>
      <c r="T1867" s="14">
        <v>2.6850000000000001</v>
      </c>
      <c r="U1867" s="14">
        <v>2.59</v>
      </c>
      <c r="V1867" s="14">
        <v>2.7050000000000001</v>
      </c>
      <c r="W1867" s="14">
        <v>2.625</v>
      </c>
      <c r="X1867" s="14" t="s">
        <v>66</v>
      </c>
    </row>
    <row r="1868" spans="1:24" x14ac:dyDescent="0.2">
      <c r="A1868" s="2">
        <v>36561</v>
      </c>
      <c r="B1868" s="5">
        <v>2</v>
      </c>
      <c r="C1868" s="1" t="s">
        <v>46</v>
      </c>
      <c r="D1868" s="14">
        <v>3.04</v>
      </c>
      <c r="E1868" s="14">
        <v>2.29</v>
      </c>
      <c r="F1868" s="14">
        <v>2.27</v>
      </c>
      <c r="G1868" s="7">
        <v>2.3650000000000002</v>
      </c>
      <c r="H1868" s="14">
        <v>2.44</v>
      </c>
      <c r="I1868" s="14">
        <v>2.78</v>
      </c>
      <c r="J1868" s="14">
        <v>2.46</v>
      </c>
      <c r="K1868" s="14">
        <v>2.31</v>
      </c>
      <c r="L1868" s="14">
        <v>2.3250000000000002</v>
      </c>
      <c r="M1868" s="14">
        <v>2.6749999999999998</v>
      </c>
      <c r="N1868" s="14">
        <v>2.2349999999999999</v>
      </c>
      <c r="O1868" s="14">
        <v>2.5950000000000002</v>
      </c>
      <c r="P1868" s="14">
        <v>2.5150000000000001</v>
      </c>
      <c r="Q1868" s="14">
        <v>2.2599999999999998</v>
      </c>
      <c r="R1868" s="14">
        <v>2.3149999999999999</v>
      </c>
      <c r="S1868" s="14">
        <v>2.7149999999999999</v>
      </c>
      <c r="T1868" s="14">
        <v>2.5750000000000002</v>
      </c>
      <c r="U1868" s="14">
        <v>2.4900000000000002</v>
      </c>
      <c r="V1868" s="14">
        <v>2.59</v>
      </c>
      <c r="W1868" s="14">
        <v>2.5049999999999999</v>
      </c>
      <c r="X1868" s="14" t="s">
        <v>66</v>
      </c>
    </row>
    <row r="1869" spans="1:24" x14ac:dyDescent="0.2">
      <c r="A1869" s="2">
        <v>36562</v>
      </c>
      <c r="B1869" s="5">
        <v>2</v>
      </c>
      <c r="C1869" s="1" t="s">
        <v>47</v>
      </c>
      <c r="D1869" s="14">
        <v>3.04</v>
      </c>
      <c r="E1869" s="14">
        <v>2.29</v>
      </c>
      <c r="F1869" s="14">
        <v>2.27</v>
      </c>
      <c r="G1869" s="7">
        <v>2.3650000000000002</v>
      </c>
      <c r="H1869" s="14">
        <v>2.44</v>
      </c>
      <c r="I1869" s="14">
        <v>2.78</v>
      </c>
      <c r="J1869" s="14">
        <v>2.46</v>
      </c>
      <c r="K1869" s="14">
        <v>2.31</v>
      </c>
      <c r="L1869" s="14">
        <v>2.3250000000000002</v>
      </c>
      <c r="M1869" s="14">
        <v>2.6749999999999998</v>
      </c>
      <c r="N1869" s="14">
        <v>2.2349999999999999</v>
      </c>
      <c r="O1869" s="14">
        <v>2.5950000000000002</v>
      </c>
      <c r="P1869" s="14">
        <v>2.5150000000000001</v>
      </c>
      <c r="Q1869" s="14">
        <v>2.2599999999999998</v>
      </c>
      <c r="R1869" s="14">
        <v>2.3149999999999999</v>
      </c>
      <c r="S1869" s="14">
        <v>2.7149999999999999</v>
      </c>
      <c r="T1869" s="14">
        <v>2.5750000000000002</v>
      </c>
      <c r="U1869" s="14">
        <v>2.4900000000000002</v>
      </c>
      <c r="V1869" s="14">
        <v>2.59</v>
      </c>
      <c r="W1869" s="14">
        <v>2.5049999999999999</v>
      </c>
      <c r="X1869" s="14" t="s">
        <v>66</v>
      </c>
    </row>
    <row r="1870" spans="1:24" x14ac:dyDescent="0.2">
      <c r="A1870" s="2">
        <v>36563</v>
      </c>
      <c r="B1870" s="5">
        <v>2</v>
      </c>
      <c r="C1870" s="1" t="s">
        <v>48</v>
      </c>
      <c r="D1870" s="14">
        <v>3.04</v>
      </c>
      <c r="E1870" s="14">
        <v>2.29</v>
      </c>
      <c r="F1870" s="14">
        <v>2.27</v>
      </c>
      <c r="G1870" s="7">
        <v>2.3650000000000002</v>
      </c>
      <c r="H1870" s="14">
        <v>2.44</v>
      </c>
      <c r="I1870" s="14">
        <v>2.78</v>
      </c>
      <c r="J1870" s="14">
        <v>2.46</v>
      </c>
      <c r="K1870" s="14">
        <v>2.31</v>
      </c>
      <c r="L1870" s="14">
        <v>2.3250000000000002</v>
      </c>
      <c r="M1870" s="14">
        <v>2.6749999999999998</v>
      </c>
      <c r="N1870" s="14">
        <v>2.2349999999999999</v>
      </c>
      <c r="O1870" s="14">
        <v>2.5950000000000002</v>
      </c>
      <c r="P1870" s="14">
        <v>2.5150000000000001</v>
      </c>
      <c r="Q1870" s="14">
        <v>2.2599999999999998</v>
      </c>
      <c r="R1870" s="14">
        <v>2.3149999999999999</v>
      </c>
      <c r="S1870" s="14">
        <v>2.7149999999999999</v>
      </c>
      <c r="T1870" s="14">
        <v>2.5750000000000002</v>
      </c>
      <c r="U1870" s="14">
        <v>2.4900000000000002</v>
      </c>
      <c r="V1870" s="14">
        <v>2.59</v>
      </c>
      <c r="W1870" s="14">
        <v>2.5049999999999999</v>
      </c>
      <c r="X1870" s="14" t="s">
        <v>66</v>
      </c>
    </row>
    <row r="1871" spans="1:24" x14ac:dyDescent="0.2">
      <c r="A1871" s="2">
        <v>36564</v>
      </c>
      <c r="B1871" s="5">
        <v>2</v>
      </c>
      <c r="C1871" s="1" t="s">
        <v>49</v>
      </c>
      <c r="D1871" s="14">
        <v>3.0649999999999999</v>
      </c>
      <c r="E1871" s="14">
        <v>2.3650000000000002</v>
      </c>
      <c r="F1871" s="14">
        <v>2.3149999999999999</v>
      </c>
      <c r="G1871" s="7">
        <v>2.4</v>
      </c>
      <c r="H1871" s="14">
        <v>2.4649999999999999</v>
      </c>
      <c r="I1871" s="14">
        <v>2.81</v>
      </c>
      <c r="J1871" s="14">
        <v>2.4700000000000002</v>
      </c>
      <c r="K1871" s="14">
        <v>2.375</v>
      </c>
      <c r="L1871" s="14">
        <v>2.38</v>
      </c>
      <c r="M1871" s="14">
        <v>2.7</v>
      </c>
      <c r="N1871" s="14">
        <v>2.2999999999999998</v>
      </c>
      <c r="O1871" s="14">
        <v>2.6349999999999998</v>
      </c>
      <c r="P1871" s="14">
        <v>2.5299999999999998</v>
      </c>
      <c r="Q1871" s="14">
        <v>2.34</v>
      </c>
      <c r="R1871" s="14">
        <v>2.3849999999999998</v>
      </c>
      <c r="S1871" s="14">
        <v>2.74</v>
      </c>
      <c r="T1871" s="14">
        <v>2.61</v>
      </c>
      <c r="U1871" s="14">
        <v>2.5049999999999999</v>
      </c>
      <c r="V1871" s="14">
        <v>2.585</v>
      </c>
      <c r="W1871" s="14">
        <v>2.5249999999999999</v>
      </c>
      <c r="X1871" s="14" t="s">
        <v>66</v>
      </c>
    </row>
    <row r="1872" spans="1:24" x14ac:dyDescent="0.2">
      <c r="A1872" s="2">
        <v>36565</v>
      </c>
      <c r="B1872" s="5">
        <v>2</v>
      </c>
      <c r="C1872" s="1" t="s">
        <v>50</v>
      </c>
      <c r="D1872" s="14">
        <v>2.9550000000000001</v>
      </c>
      <c r="E1872" s="14">
        <v>2.2599999999999998</v>
      </c>
      <c r="F1872" s="14">
        <v>2.2200000000000002</v>
      </c>
      <c r="G1872" s="7">
        <v>2.29</v>
      </c>
      <c r="H1872" s="14">
        <v>2.34</v>
      </c>
      <c r="I1872" s="14">
        <v>2.6</v>
      </c>
      <c r="J1872" s="14">
        <v>2.35</v>
      </c>
      <c r="K1872" s="14">
        <v>2.2850000000000001</v>
      </c>
      <c r="L1872" s="14">
        <v>2.27</v>
      </c>
      <c r="M1872" s="14">
        <v>2.63</v>
      </c>
      <c r="N1872" s="14">
        <v>2.2250000000000001</v>
      </c>
      <c r="O1872" s="14">
        <v>2.5449999999999999</v>
      </c>
      <c r="P1872" s="14">
        <v>2.3849999999999998</v>
      </c>
      <c r="Q1872" s="14">
        <v>2.23</v>
      </c>
      <c r="R1872" s="14">
        <v>2.2949999999999999</v>
      </c>
      <c r="S1872" s="14">
        <v>2.605</v>
      </c>
      <c r="T1872" s="14">
        <v>2.4900000000000002</v>
      </c>
      <c r="U1872" s="14">
        <v>2.39</v>
      </c>
      <c r="V1872" s="14">
        <v>2.4700000000000002</v>
      </c>
      <c r="W1872" s="14">
        <v>2.415</v>
      </c>
      <c r="X1872" s="14" t="s">
        <v>66</v>
      </c>
    </row>
    <row r="1873" spans="1:24" x14ac:dyDescent="0.2">
      <c r="A1873" s="2">
        <v>36566</v>
      </c>
      <c r="B1873" s="5">
        <v>2</v>
      </c>
      <c r="C1873" s="1" t="s">
        <v>51</v>
      </c>
      <c r="D1873" s="14">
        <v>3.0350000000000001</v>
      </c>
      <c r="E1873" s="14">
        <v>2.3199999999999998</v>
      </c>
      <c r="F1873" s="14">
        <v>2.2749999999999999</v>
      </c>
      <c r="G1873" s="7">
        <v>2.375</v>
      </c>
      <c r="H1873" s="14">
        <v>2.39</v>
      </c>
      <c r="I1873" s="14">
        <v>2.6150000000000002</v>
      </c>
      <c r="J1873" s="14">
        <v>2.415</v>
      </c>
      <c r="K1873" s="14">
        <v>2.335</v>
      </c>
      <c r="L1873" s="14">
        <v>2.335</v>
      </c>
      <c r="M1873" s="14">
        <v>2.645</v>
      </c>
      <c r="N1873" s="14">
        <v>2.27</v>
      </c>
      <c r="O1873" s="14">
        <v>2.5550000000000002</v>
      </c>
      <c r="P1873" s="14">
        <v>2.44</v>
      </c>
      <c r="Q1873" s="14">
        <v>2.2799999999999998</v>
      </c>
      <c r="R1873" s="14">
        <v>2.3450000000000002</v>
      </c>
      <c r="S1873" s="14">
        <v>2.64</v>
      </c>
      <c r="T1873" s="14">
        <v>2.5099999999999998</v>
      </c>
      <c r="U1873" s="14">
        <v>2.41</v>
      </c>
      <c r="V1873" s="14">
        <v>2.5299999999999998</v>
      </c>
      <c r="W1873" s="14">
        <v>2.4300000000000002</v>
      </c>
      <c r="X1873" s="14" t="s">
        <v>66</v>
      </c>
    </row>
    <row r="1874" spans="1:24" x14ac:dyDescent="0.2">
      <c r="A1874" s="2">
        <v>36567</v>
      </c>
      <c r="B1874" s="5">
        <v>2</v>
      </c>
      <c r="C1874" s="1" t="s">
        <v>45</v>
      </c>
      <c r="D1874" s="14">
        <v>3.11</v>
      </c>
      <c r="E1874" s="14">
        <v>2.355</v>
      </c>
      <c r="F1874" s="14">
        <v>2.335</v>
      </c>
      <c r="G1874" s="7">
        <v>2.3849999999999998</v>
      </c>
      <c r="H1874" s="14">
        <v>2.415</v>
      </c>
      <c r="I1874" s="14">
        <v>2.64</v>
      </c>
      <c r="J1874" s="14">
        <v>2.46</v>
      </c>
      <c r="K1874" s="14">
        <v>2.37</v>
      </c>
      <c r="L1874" s="14">
        <v>2.37</v>
      </c>
      <c r="M1874" s="14">
        <v>2.65</v>
      </c>
      <c r="N1874" s="14">
        <v>2.27</v>
      </c>
      <c r="O1874" s="14">
        <v>2.5750000000000002</v>
      </c>
      <c r="P1874" s="14">
        <v>2.4649999999999999</v>
      </c>
      <c r="Q1874" s="14">
        <v>2.34</v>
      </c>
      <c r="R1874" s="14">
        <v>2.3650000000000002</v>
      </c>
      <c r="S1874" s="14">
        <v>2.66</v>
      </c>
      <c r="T1874" s="14">
        <v>2.5249999999999999</v>
      </c>
      <c r="U1874" s="14">
        <v>2.4300000000000002</v>
      </c>
      <c r="V1874" s="14">
        <v>2.5649999999999999</v>
      </c>
      <c r="W1874" s="14">
        <v>2.4649999999999999</v>
      </c>
      <c r="X1874" s="14" t="s">
        <v>66</v>
      </c>
    </row>
    <row r="1875" spans="1:24" x14ac:dyDescent="0.2">
      <c r="A1875" s="2">
        <v>36568</v>
      </c>
      <c r="B1875" s="5">
        <v>2</v>
      </c>
      <c r="C1875" s="1" t="s">
        <v>46</v>
      </c>
      <c r="D1875" s="14">
        <v>3.145</v>
      </c>
      <c r="E1875" s="14">
        <v>2.36</v>
      </c>
      <c r="F1875" s="14">
        <v>2.3149999999999999</v>
      </c>
      <c r="G1875" s="7">
        <v>2.34</v>
      </c>
      <c r="H1875" s="14">
        <v>2.41</v>
      </c>
      <c r="I1875" s="14">
        <v>2.65</v>
      </c>
      <c r="J1875" s="14">
        <v>2.4700000000000002</v>
      </c>
      <c r="K1875" s="14">
        <v>2.35</v>
      </c>
      <c r="L1875" s="14">
        <v>2.38</v>
      </c>
      <c r="M1875" s="14">
        <v>2.6549999999999998</v>
      </c>
      <c r="N1875" s="14">
        <v>2.2749999999999999</v>
      </c>
      <c r="O1875" s="14">
        <v>2.57</v>
      </c>
      <c r="P1875" s="14">
        <v>2.4500000000000002</v>
      </c>
      <c r="Q1875" s="14">
        <v>2.33</v>
      </c>
      <c r="R1875" s="14">
        <v>2.35</v>
      </c>
      <c r="S1875" s="14">
        <v>2.6749999999999998</v>
      </c>
      <c r="T1875" s="14">
        <v>2.52</v>
      </c>
      <c r="U1875" s="14">
        <v>2.4350000000000001</v>
      </c>
      <c r="V1875" s="14">
        <v>2.5649999999999999</v>
      </c>
      <c r="W1875" s="14">
        <v>2.4649999999999999</v>
      </c>
      <c r="X1875" s="14" t="s">
        <v>66</v>
      </c>
    </row>
    <row r="1876" spans="1:24" x14ac:dyDescent="0.2">
      <c r="A1876" s="2">
        <v>36569</v>
      </c>
      <c r="B1876" s="5">
        <v>2</v>
      </c>
      <c r="C1876" s="1" t="s">
        <v>47</v>
      </c>
      <c r="D1876" s="14">
        <v>3.145</v>
      </c>
      <c r="E1876" s="14">
        <v>2.36</v>
      </c>
      <c r="F1876" s="14">
        <v>2.3149999999999999</v>
      </c>
      <c r="G1876" s="7">
        <v>2.34</v>
      </c>
      <c r="H1876" s="14">
        <v>2.41</v>
      </c>
      <c r="I1876" s="14">
        <v>2.65</v>
      </c>
      <c r="J1876" s="14">
        <v>2.4700000000000002</v>
      </c>
      <c r="K1876" s="14">
        <v>2.35</v>
      </c>
      <c r="L1876" s="14">
        <v>2.38</v>
      </c>
      <c r="M1876" s="14">
        <v>2.6549999999999998</v>
      </c>
      <c r="N1876" s="14">
        <v>2.2749999999999999</v>
      </c>
      <c r="O1876" s="14">
        <v>2.57</v>
      </c>
      <c r="P1876" s="14">
        <v>2.4500000000000002</v>
      </c>
      <c r="Q1876" s="14">
        <v>2.33</v>
      </c>
      <c r="R1876" s="14">
        <v>2.35</v>
      </c>
      <c r="S1876" s="14">
        <v>2.6749999999999998</v>
      </c>
      <c r="T1876" s="14">
        <v>2.52</v>
      </c>
      <c r="U1876" s="14">
        <v>2.4350000000000001</v>
      </c>
      <c r="V1876" s="14">
        <v>2.5649999999999999</v>
      </c>
      <c r="W1876" s="14">
        <v>2.4649999999999999</v>
      </c>
      <c r="X1876" s="14" t="s">
        <v>66</v>
      </c>
    </row>
    <row r="1877" spans="1:24" x14ac:dyDescent="0.2">
      <c r="A1877" s="2">
        <v>36570</v>
      </c>
      <c r="B1877" s="5">
        <v>2</v>
      </c>
      <c r="C1877" s="1" t="s">
        <v>48</v>
      </c>
      <c r="D1877" s="14">
        <v>3.145</v>
      </c>
      <c r="E1877" s="14">
        <v>2.36</v>
      </c>
      <c r="F1877" s="14">
        <v>2.3149999999999999</v>
      </c>
      <c r="G1877" s="7">
        <v>2.34</v>
      </c>
      <c r="H1877" s="14">
        <v>2.41</v>
      </c>
      <c r="I1877" s="14">
        <v>2.65</v>
      </c>
      <c r="J1877" s="14">
        <v>2.4700000000000002</v>
      </c>
      <c r="K1877" s="14">
        <v>2.35</v>
      </c>
      <c r="L1877" s="14">
        <v>2.38</v>
      </c>
      <c r="M1877" s="14">
        <v>2.6549999999999998</v>
      </c>
      <c r="N1877" s="14">
        <v>2.2749999999999999</v>
      </c>
      <c r="O1877" s="14">
        <v>2.57</v>
      </c>
      <c r="P1877" s="14">
        <v>2.4500000000000002</v>
      </c>
      <c r="Q1877" s="14">
        <v>2.33</v>
      </c>
      <c r="R1877" s="14">
        <v>2.35</v>
      </c>
      <c r="S1877" s="14">
        <v>2.6749999999999998</v>
      </c>
      <c r="T1877" s="14">
        <v>2.52</v>
      </c>
      <c r="U1877" s="14">
        <v>2.4350000000000001</v>
      </c>
      <c r="V1877" s="14">
        <v>2.5649999999999999</v>
      </c>
      <c r="W1877" s="14">
        <v>2.4649999999999999</v>
      </c>
      <c r="X1877" s="14" t="s">
        <v>66</v>
      </c>
    </row>
    <row r="1878" spans="1:24" x14ac:dyDescent="0.2">
      <c r="A1878" s="2">
        <v>36571</v>
      </c>
      <c r="B1878" s="5">
        <v>2</v>
      </c>
      <c r="C1878" s="1" t="s">
        <v>49</v>
      </c>
      <c r="D1878" s="14">
        <v>3.0649999999999999</v>
      </c>
      <c r="E1878" s="14">
        <v>2.3199999999999998</v>
      </c>
      <c r="F1878" s="14">
        <v>2.31</v>
      </c>
      <c r="G1878" s="7">
        <v>2.3450000000000002</v>
      </c>
      <c r="H1878" s="14">
        <v>2.38</v>
      </c>
      <c r="I1878" s="14">
        <v>2.61</v>
      </c>
      <c r="J1878" s="14">
        <v>2.46</v>
      </c>
      <c r="K1878" s="14">
        <v>2.3450000000000002</v>
      </c>
      <c r="L1878" s="14">
        <v>2.355</v>
      </c>
      <c r="M1878" s="14">
        <v>2.6850000000000001</v>
      </c>
      <c r="N1878" s="14">
        <v>2.2850000000000001</v>
      </c>
      <c r="O1878" s="14">
        <v>2.5750000000000002</v>
      </c>
      <c r="P1878" s="14">
        <v>2.4350000000000001</v>
      </c>
      <c r="Q1878" s="14">
        <v>2.3149999999999999</v>
      </c>
      <c r="R1878" s="14">
        <v>2.355</v>
      </c>
      <c r="S1878" s="14">
        <v>2.625</v>
      </c>
      <c r="T1878" s="14">
        <v>2.5049999999999999</v>
      </c>
      <c r="U1878" s="14">
        <v>2.41</v>
      </c>
      <c r="V1878" s="14">
        <v>2.52</v>
      </c>
      <c r="W1878" s="14">
        <v>2.4300000000000002</v>
      </c>
      <c r="X1878" s="14" t="s">
        <v>66</v>
      </c>
    </row>
    <row r="1879" spans="1:24" x14ac:dyDescent="0.2">
      <c r="A1879" s="2">
        <v>36572</v>
      </c>
      <c r="B1879" s="5">
        <v>2</v>
      </c>
      <c r="C1879" s="1" t="s">
        <v>50</v>
      </c>
      <c r="D1879" s="14">
        <v>3.145</v>
      </c>
      <c r="E1879" s="14">
        <v>2.3650000000000002</v>
      </c>
      <c r="F1879" s="14">
        <v>2.335</v>
      </c>
      <c r="G1879" s="7">
        <v>2.4</v>
      </c>
      <c r="H1879" s="14">
        <v>2.4300000000000002</v>
      </c>
      <c r="I1879" s="14">
        <v>2.61</v>
      </c>
      <c r="J1879" s="14">
        <v>2.4750000000000001</v>
      </c>
      <c r="K1879" s="14">
        <v>2.37</v>
      </c>
      <c r="L1879" s="14">
        <v>2.375</v>
      </c>
      <c r="M1879" s="14">
        <v>2.7149999999999999</v>
      </c>
      <c r="N1879" s="14">
        <v>2.3050000000000002</v>
      </c>
      <c r="O1879" s="14">
        <v>2.6</v>
      </c>
      <c r="P1879" s="14">
        <v>2.4649999999999999</v>
      </c>
      <c r="Q1879" s="14">
        <v>2.335</v>
      </c>
      <c r="R1879" s="14">
        <v>2.395</v>
      </c>
      <c r="S1879" s="14">
        <v>2.65</v>
      </c>
      <c r="T1879" s="14">
        <v>2.5299999999999998</v>
      </c>
      <c r="U1879" s="14">
        <v>2.46</v>
      </c>
      <c r="V1879" s="14">
        <v>2.585</v>
      </c>
      <c r="W1879" s="14">
        <v>2.4750000000000001</v>
      </c>
      <c r="X1879" s="14" t="s">
        <v>66</v>
      </c>
    </row>
    <row r="1880" spans="1:24" x14ac:dyDescent="0.2">
      <c r="A1880" s="2">
        <v>36573</v>
      </c>
      <c r="B1880" s="5">
        <v>2</v>
      </c>
      <c r="C1880" s="1" t="s">
        <v>51</v>
      </c>
      <c r="D1880" s="14">
        <v>3.15</v>
      </c>
      <c r="E1880" s="14">
        <v>2.4049999999999998</v>
      </c>
      <c r="F1880" s="14">
        <v>2.37</v>
      </c>
      <c r="G1880" s="7">
        <v>2.4449999999999998</v>
      </c>
      <c r="H1880" s="14">
        <v>2.48</v>
      </c>
      <c r="I1880" s="14">
        <v>2.645</v>
      </c>
      <c r="J1880" s="14">
        <v>2.5249999999999999</v>
      </c>
      <c r="K1880" s="14">
        <v>2.41</v>
      </c>
      <c r="L1880" s="14">
        <v>2.4</v>
      </c>
      <c r="M1880" s="14">
        <v>2.7250000000000001</v>
      </c>
      <c r="N1880" s="14">
        <v>2.355</v>
      </c>
      <c r="O1880" s="14">
        <v>2.625</v>
      </c>
      <c r="P1880" s="14">
        <v>2.5099999999999998</v>
      </c>
      <c r="Q1880" s="14">
        <v>2.34</v>
      </c>
      <c r="R1880" s="14">
        <v>2.4249999999999998</v>
      </c>
      <c r="S1880" s="14">
        <v>2.6749999999999998</v>
      </c>
      <c r="T1880" s="14">
        <v>2.57</v>
      </c>
      <c r="U1880" s="14">
        <v>2.4950000000000001</v>
      </c>
      <c r="V1880" s="14">
        <v>2.6150000000000002</v>
      </c>
      <c r="W1880" s="14">
        <v>2.5099999999999998</v>
      </c>
      <c r="X1880" s="14" t="s">
        <v>66</v>
      </c>
    </row>
    <row r="1881" spans="1:24" x14ac:dyDescent="0.2">
      <c r="A1881" s="2">
        <v>36574</v>
      </c>
      <c r="B1881" s="5">
        <v>2</v>
      </c>
      <c r="C1881" s="1" t="s">
        <v>45</v>
      </c>
      <c r="D1881" s="14">
        <v>3.145</v>
      </c>
      <c r="E1881" s="14">
        <v>2.3849999999999998</v>
      </c>
      <c r="F1881" s="14">
        <v>2.3650000000000002</v>
      </c>
      <c r="G1881" s="7">
        <v>2.4449999999999998</v>
      </c>
      <c r="H1881" s="14">
        <v>2.4700000000000002</v>
      </c>
      <c r="I1881" s="14">
        <v>2.6549999999999998</v>
      </c>
      <c r="J1881" s="14">
        <v>2.5</v>
      </c>
      <c r="K1881" s="14">
        <v>2.39</v>
      </c>
      <c r="L1881" s="14">
        <v>2.395</v>
      </c>
      <c r="M1881" s="14">
        <v>2.72</v>
      </c>
      <c r="N1881" s="14">
        <v>2.355</v>
      </c>
      <c r="O1881" s="14">
        <v>2.62</v>
      </c>
      <c r="P1881" s="14">
        <v>2.5150000000000001</v>
      </c>
      <c r="Q1881" s="14">
        <v>2.355</v>
      </c>
      <c r="R1881" s="14">
        <v>2.4049999999999998</v>
      </c>
      <c r="S1881" s="14">
        <v>2.6949999999999998</v>
      </c>
      <c r="T1881" s="14">
        <v>2.57</v>
      </c>
      <c r="U1881" s="14">
        <v>2.4900000000000002</v>
      </c>
      <c r="V1881" s="14">
        <v>2.59</v>
      </c>
      <c r="W1881" s="14">
        <v>2.5150000000000001</v>
      </c>
      <c r="X1881" s="14" t="s">
        <v>66</v>
      </c>
    </row>
    <row r="1882" spans="1:24" x14ac:dyDescent="0.2">
      <c r="A1882" s="2">
        <v>36575</v>
      </c>
      <c r="B1882" s="5">
        <v>2</v>
      </c>
      <c r="C1882" s="1" t="s">
        <v>46</v>
      </c>
      <c r="D1882" s="14">
        <v>3.17</v>
      </c>
      <c r="E1882" s="14">
        <v>2.4049999999999998</v>
      </c>
      <c r="F1882" s="14">
        <v>2.375</v>
      </c>
      <c r="G1882" s="7">
        <v>2.44</v>
      </c>
      <c r="H1882" s="14">
        <v>2.4649999999999999</v>
      </c>
      <c r="I1882" s="14">
        <v>2.645</v>
      </c>
      <c r="J1882" s="14">
        <v>2.5299999999999998</v>
      </c>
      <c r="K1882" s="14">
        <v>2.41</v>
      </c>
      <c r="L1882" s="14">
        <v>2.41</v>
      </c>
      <c r="M1882" s="14">
        <v>2.74</v>
      </c>
      <c r="N1882" s="14">
        <v>2.355</v>
      </c>
      <c r="O1882" s="14">
        <v>2.645</v>
      </c>
      <c r="P1882" s="14">
        <v>2.5099999999999998</v>
      </c>
      <c r="Q1882" s="14">
        <v>2.3650000000000002</v>
      </c>
      <c r="R1882" s="14">
        <v>2.41</v>
      </c>
      <c r="S1882" s="14">
        <v>2.69</v>
      </c>
      <c r="T1882" s="14">
        <v>2.5750000000000002</v>
      </c>
      <c r="U1882" s="14">
        <v>2.5</v>
      </c>
      <c r="V1882" s="14">
        <v>2.58</v>
      </c>
      <c r="W1882" s="14">
        <v>2.5099999999999998</v>
      </c>
      <c r="X1882" s="14" t="s">
        <v>66</v>
      </c>
    </row>
    <row r="1883" spans="1:24" x14ac:dyDescent="0.2">
      <c r="A1883" s="2">
        <v>36576</v>
      </c>
      <c r="B1883" s="5">
        <v>2</v>
      </c>
      <c r="C1883" s="1" t="s">
        <v>47</v>
      </c>
      <c r="D1883" s="14">
        <v>3.17</v>
      </c>
      <c r="E1883" s="14">
        <v>2.4049999999999998</v>
      </c>
      <c r="F1883" s="14">
        <v>2.375</v>
      </c>
      <c r="G1883" s="7">
        <v>2.44</v>
      </c>
      <c r="H1883" s="14">
        <v>2.4649999999999999</v>
      </c>
      <c r="I1883" s="14">
        <v>2.645</v>
      </c>
      <c r="J1883" s="14">
        <v>2.5299999999999998</v>
      </c>
      <c r="K1883" s="14">
        <v>2.41</v>
      </c>
      <c r="L1883" s="14">
        <v>2.41</v>
      </c>
      <c r="M1883" s="14">
        <v>2.74</v>
      </c>
      <c r="N1883" s="14">
        <v>2.355</v>
      </c>
      <c r="O1883" s="14">
        <v>2.645</v>
      </c>
      <c r="P1883" s="14">
        <v>2.5099999999999998</v>
      </c>
      <c r="Q1883" s="14">
        <v>2.3650000000000002</v>
      </c>
      <c r="R1883" s="14">
        <v>2.41</v>
      </c>
      <c r="S1883" s="14">
        <v>2.69</v>
      </c>
      <c r="T1883" s="14">
        <v>2.5750000000000002</v>
      </c>
      <c r="U1883" s="14">
        <v>2.5</v>
      </c>
      <c r="V1883" s="14">
        <v>2.58</v>
      </c>
      <c r="W1883" s="14">
        <v>2.5099999999999998</v>
      </c>
      <c r="X1883" s="14" t="s">
        <v>66</v>
      </c>
    </row>
    <row r="1884" spans="1:24" x14ac:dyDescent="0.2">
      <c r="A1884" s="2">
        <v>36577</v>
      </c>
      <c r="B1884" s="5">
        <v>2</v>
      </c>
      <c r="C1884" s="1" t="s">
        <v>48</v>
      </c>
      <c r="D1884" s="14">
        <v>3.17</v>
      </c>
      <c r="E1884" s="14">
        <v>2.4049999999999998</v>
      </c>
      <c r="F1884" s="14">
        <v>2.375</v>
      </c>
      <c r="G1884" s="7">
        <v>2.44</v>
      </c>
      <c r="H1884" s="14">
        <v>2.4649999999999999</v>
      </c>
      <c r="I1884" s="14">
        <v>2.645</v>
      </c>
      <c r="J1884" s="14">
        <v>2.5299999999999998</v>
      </c>
      <c r="K1884" s="14">
        <v>2.41</v>
      </c>
      <c r="L1884" s="14">
        <v>2.41</v>
      </c>
      <c r="M1884" s="14">
        <v>2.74</v>
      </c>
      <c r="N1884" s="14">
        <v>2.355</v>
      </c>
      <c r="O1884" s="14">
        <v>2.645</v>
      </c>
      <c r="P1884" s="14">
        <v>2.5099999999999998</v>
      </c>
      <c r="Q1884" s="14">
        <v>2.3650000000000002</v>
      </c>
      <c r="R1884" s="14">
        <v>2.41</v>
      </c>
      <c r="S1884" s="14">
        <v>2.69</v>
      </c>
      <c r="T1884" s="14">
        <v>2.5750000000000002</v>
      </c>
      <c r="U1884" s="14">
        <v>2.5</v>
      </c>
      <c r="V1884" s="14">
        <v>2.58</v>
      </c>
      <c r="W1884" s="14">
        <v>2.5099999999999998</v>
      </c>
      <c r="X1884" s="14" t="s">
        <v>66</v>
      </c>
    </row>
    <row r="1885" spans="1:24" x14ac:dyDescent="0.2">
      <c r="A1885" s="2">
        <v>36578</v>
      </c>
      <c r="B1885" s="5">
        <v>2</v>
      </c>
      <c r="C1885" s="1" t="s">
        <v>49</v>
      </c>
      <c r="D1885" s="14">
        <v>3.17</v>
      </c>
      <c r="E1885" s="14">
        <v>2.4049999999999998</v>
      </c>
      <c r="F1885" s="14">
        <v>2.375</v>
      </c>
      <c r="G1885" s="7">
        <v>2.44</v>
      </c>
      <c r="H1885" s="14">
        <v>2.4649999999999999</v>
      </c>
      <c r="I1885" s="14">
        <v>2.645</v>
      </c>
      <c r="J1885" s="14">
        <v>2.5299999999999998</v>
      </c>
      <c r="K1885" s="14">
        <v>2.41</v>
      </c>
      <c r="L1885" s="14">
        <v>2.41</v>
      </c>
      <c r="M1885" s="14">
        <v>2.74</v>
      </c>
      <c r="N1885" s="14">
        <v>2.355</v>
      </c>
      <c r="O1885" s="14">
        <v>2.645</v>
      </c>
      <c r="P1885" s="14">
        <v>2.5099999999999998</v>
      </c>
      <c r="Q1885" s="14">
        <v>2.3650000000000002</v>
      </c>
      <c r="R1885" s="14">
        <v>2.41</v>
      </c>
      <c r="S1885" s="14">
        <v>2.69</v>
      </c>
      <c r="T1885" s="14">
        <v>2.5750000000000002</v>
      </c>
      <c r="U1885" s="14">
        <v>2.5</v>
      </c>
      <c r="V1885" s="14">
        <v>2.58</v>
      </c>
      <c r="W1885" s="14">
        <v>2.5099999999999998</v>
      </c>
      <c r="X1885" s="14" t="s">
        <v>66</v>
      </c>
    </row>
    <row r="1886" spans="1:24" x14ac:dyDescent="0.2">
      <c r="A1886" s="2">
        <v>36579</v>
      </c>
      <c r="B1886" s="5">
        <v>2</v>
      </c>
      <c r="C1886" s="1" t="s">
        <v>50</v>
      </c>
      <c r="D1886" s="14">
        <v>3.08</v>
      </c>
      <c r="E1886" s="14">
        <v>2.31</v>
      </c>
      <c r="F1886" s="14">
        <v>2.3050000000000002</v>
      </c>
      <c r="G1886" s="7">
        <v>2.355</v>
      </c>
      <c r="H1886" s="14">
        <v>2.3849999999999998</v>
      </c>
      <c r="I1886" s="14">
        <v>2.5449999999999999</v>
      </c>
      <c r="J1886" s="14">
        <v>2.4649999999999999</v>
      </c>
      <c r="K1886" s="14">
        <v>2.34</v>
      </c>
      <c r="L1886" s="14">
        <v>2.35</v>
      </c>
      <c r="M1886" s="14">
        <v>2.71</v>
      </c>
      <c r="N1886" s="14">
        <v>2.2999999999999998</v>
      </c>
      <c r="O1886" s="14">
        <v>2.63</v>
      </c>
      <c r="P1886" s="14">
        <v>2.4350000000000001</v>
      </c>
      <c r="Q1886" s="14">
        <v>2.3149999999999999</v>
      </c>
      <c r="R1886" s="14">
        <v>2.355</v>
      </c>
      <c r="S1886" s="14">
        <v>2.585</v>
      </c>
      <c r="T1886" s="14">
        <v>2.5049999999999999</v>
      </c>
      <c r="U1886" s="14">
        <v>2.395</v>
      </c>
      <c r="V1886" s="14">
        <v>2.4500000000000002</v>
      </c>
      <c r="W1886" s="14">
        <v>2.415</v>
      </c>
      <c r="X1886" s="14" t="s">
        <v>66</v>
      </c>
    </row>
    <row r="1887" spans="1:24" x14ac:dyDescent="0.2">
      <c r="A1887" s="2">
        <v>36580</v>
      </c>
      <c r="B1887" s="5">
        <v>2</v>
      </c>
      <c r="C1887" s="1" t="s">
        <v>51</v>
      </c>
      <c r="D1887" s="14">
        <v>3.0550000000000002</v>
      </c>
      <c r="E1887" s="14">
        <v>2.27</v>
      </c>
      <c r="F1887" s="14">
        <v>2.25</v>
      </c>
      <c r="G1887" s="7">
        <v>2.34</v>
      </c>
      <c r="H1887" s="14">
        <v>2.35</v>
      </c>
      <c r="I1887" s="14">
        <v>2.5</v>
      </c>
      <c r="J1887" s="14">
        <v>2.4249999999999998</v>
      </c>
      <c r="K1887" s="14">
        <v>2.2850000000000001</v>
      </c>
      <c r="L1887" s="14">
        <v>2.3199999999999998</v>
      </c>
      <c r="M1887" s="14">
        <v>2.6850000000000001</v>
      </c>
      <c r="N1887" s="14">
        <v>2.2450000000000001</v>
      </c>
      <c r="O1887" s="14">
        <v>2.5950000000000002</v>
      </c>
      <c r="P1887" s="14">
        <v>2.38</v>
      </c>
      <c r="Q1887" s="14">
        <v>2.2599999999999998</v>
      </c>
      <c r="R1887" s="14">
        <v>2.2799999999999998</v>
      </c>
      <c r="S1887" s="14">
        <v>2.5350000000000001</v>
      </c>
      <c r="T1887" s="14">
        <v>2.4550000000000001</v>
      </c>
      <c r="U1887" s="14">
        <v>2.33</v>
      </c>
      <c r="V1887" s="14">
        <v>2.38</v>
      </c>
      <c r="W1887" s="14">
        <v>2.35</v>
      </c>
      <c r="X1887" s="14" t="s">
        <v>66</v>
      </c>
    </row>
    <row r="1888" spans="1:24" x14ac:dyDescent="0.2">
      <c r="A1888" s="2">
        <v>36581</v>
      </c>
      <c r="B1888" s="5">
        <v>2</v>
      </c>
      <c r="C1888" s="1" t="s">
        <v>45</v>
      </c>
      <c r="D1888" s="14">
        <v>3.105</v>
      </c>
      <c r="E1888" s="14">
        <v>2.3050000000000002</v>
      </c>
      <c r="F1888" s="14">
        <v>2.2549999999999999</v>
      </c>
      <c r="G1888" s="7">
        <v>2.35</v>
      </c>
      <c r="H1888" s="14">
        <v>2.375</v>
      </c>
      <c r="I1888" s="14">
        <v>2.5150000000000001</v>
      </c>
      <c r="J1888" s="14">
        <v>2.4500000000000002</v>
      </c>
      <c r="K1888" s="14">
        <v>2.31</v>
      </c>
      <c r="L1888" s="14">
        <v>2.335</v>
      </c>
      <c r="M1888" s="14">
        <v>2.7</v>
      </c>
      <c r="N1888" s="14">
        <v>2.2650000000000001</v>
      </c>
      <c r="O1888" s="14">
        <v>2.61</v>
      </c>
      <c r="P1888" s="14">
        <v>2.41</v>
      </c>
      <c r="Q1888" s="14">
        <v>2.3050000000000002</v>
      </c>
      <c r="R1888" s="14">
        <v>2.3149999999999999</v>
      </c>
      <c r="S1888" s="14">
        <v>2.5649999999999999</v>
      </c>
      <c r="T1888" s="14">
        <v>2.4849999999999999</v>
      </c>
      <c r="U1888" s="14">
        <v>2.35</v>
      </c>
      <c r="V1888" s="14">
        <v>2.42</v>
      </c>
      <c r="W1888" s="14">
        <v>2.375</v>
      </c>
      <c r="X1888" s="14" t="s">
        <v>66</v>
      </c>
    </row>
    <row r="1889" spans="1:24" x14ac:dyDescent="0.2">
      <c r="A1889" s="2">
        <v>36582</v>
      </c>
      <c r="B1889" s="5">
        <v>2</v>
      </c>
      <c r="C1889" s="1" t="s">
        <v>46</v>
      </c>
      <c r="D1889" s="14">
        <v>3.125</v>
      </c>
      <c r="E1889" s="14">
        <v>2.3149999999999999</v>
      </c>
      <c r="F1889" s="14">
        <v>2.2599999999999998</v>
      </c>
      <c r="G1889" s="7">
        <v>2.36</v>
      </c>
      <c r="H1889" s="14">
        <v>2.375</v>
      </c>
      <c r="I1889" s="14">
        <v>2.5150000000000001</v>
      </c>
      <c r="J1889" s="14">
        <v>2.4449999999999998</v>
      </c>
      <c r="K1889" s="14">
        <v>2.31</v>
      </c>
      <c r="L1889" s="14">
        <v>2.34</v>
      </c>
      <c r="M1889" s="14">
        <v>2.68</v>
      </c>
      <c r="N1889" s="14">
        <v>2.2599999999999998</v>
      </c>
      <c r="O1889" s="14">
        <v>2.6</v>
      </c>
      <c r="P1889" s="14">
        <v>2.4249999999999998</v>
      </c>
      <c r="Q1889" s="14">
        <v>2.2949999999999999</v>
      </c>
      <c r="R1889" s="14">
        <v>2.3050000000000002</v>
      </c>
      <c r="S1889" s="14">
        <v>2.57</v>
      </c>
      <c r="T1889" s="14">
        <v>2.48</v>
      </c>
      <c r="U1889" s="14">
        <v>2.39</v>
      </c>
      <c r="V1889" s="14">
        <v>2.4649999999999999</v>
      </c>
      <c r="W1889" s="14">
        <v>2.395</v>
      </c>
      <c r="X1889" s="14" t="s">
        <v>66</v>
      </c>
    </row>
    <row r="1890" spans="1:24" x14ac:dyDescent="0.2">
      <c r="A1890" s="2">
        <v>36583</v>
      </c>
      <c r="B1890" s="5">
        <v>2</v>
      </c>
      <c r="C1890" s="1" t="s">
        <v>47</v>
      </c>
      <c r="D1890" s="14">
        <v>3.125</v>
      </c>
      <c r="E1890" s="14">
        <v>2.3149999999999999</v>
      </c>
      <c r="F1890" s="14">
        <v>2.2599999999999998</v>
      </c>
      <c r="G1890" s="7">
        <v>2.36</v>
      </c>
      <c r="H1890" s="14">
        <v>2.375</v>
      </c>
      <c r="I1890" s="14">
        <v>2.5150000000000001</v>
      </c>
      <c r="J1890" s="14">
        <v>2.4449999999999998</v>
      </c>
      <c r="K1890" s="14">
        <v>2.31</v>
      </c>
      <c r="L1890" s="14">
        <v>2.34</v>
      </c>
      <c r="M1890" s="14">
        <v>2.68</v>
      </c>
      <c r="N1890" s="14">
        <v>2.2599999999999998</v>
      </c>
      <c r="O1890" s="14">
        <v>2.6</v>
      </c>
      <c r="P1890" s="14">
        <v>2.4249999999999998</v>
      </c>
      <c r="Q1890" s="14">
        <v>2.2949999999999999</v>
      </c>
      <c r="R1890" s="14">
        <v>2.3050000000000002</v>
      </c>
      <c r="S1890" s="14">
        <v>2.57</v>
      </c>
      <c r="T1890" s="14">
        <v>2.48</v>
      </c>
      <c r="U1890" s="14">
        <v>2.39</v>
      </c>
      <c r="V1890" s="14">
        <v>2.4649999999999999</v>
      </c>
      <c r="W1890" s="14">
        <v>2.395</v>
      </c>
      <c r="X1890" s="14" t="s">
        <v>66</v>
      </c>
    </row>
    <row r="1891" spans="1:24" x14ac:dyDescent="0.2">
      <c r="A1891" s="2">
        <v>36584</v>
      </c>
      <c r="B1891" s="5">
        <v>2</v>
      </c>
      <c r="C1891" s="1" t="s">
        <v>48</v>
      </c>
      <c r="D1891" s="14">
        <v>3.125</v>
      </c>
      <c r="E1891" s="14">
        <v>2.3149999999999999</v>
      </c>
      <c r="F1891" s="14">
        <v>2.2599999999999998</v>
      </c>
      <c r="G1891" s="7">
        <v>2.36</v>
      </c>
      <c r="H1891" s="14">
        <v>2.375</v>
      </c>
      <c r="I1891" s="14">
        <v>2.5150000000000001</v>
      </c>
      <c r="J1891" s="14">
        <v>2.4449999999999998</v>
      </c>
      <c r="K1891" s="14">
        <v>2.31</v>
      </c>
      <c r="L1891" s="14">
        <v>2.34</v>
      </c>
      <c r="M1891" s="14">
        <v>2.68</v>
      </c>
      <c r="N1891" s="14">
        <v>2.2599999999999998</v>
      </c>
      <c r="O1891" s="14">
        <v>2.6</v>
      </c>
      <c r="P1891" s="14">
        <v>2.4249999999999998</v>
      </c>
      <c r="Q1891" s="14">
        <v>2.2949999999999999</v>
      </c>
      <c r="R1891" s="14">
        <v>2.3050000000000002</v>
      </c>
      <c r="S1891" s="14">
        <v>2.57</v>
      </c>
      <c r="T1891" s="14">
        <v>2.48</v>
      </c>
      <c r="U1891" s="14">
        <v>2.39</v>
      </c>
      <c r="V1891" s="14">
        <v>2.4649999999999999</v>
      </c>
      <c r="W1891" s="14">
        <v>2.395</v>
      </c>
      <c r="X1891" s="14" t="s">
        <v>66</v>
      </c>
    </row>
    <row r="1892" spans="1:24" x14ac:dyDescent="0.2">
      <c r="A1892" s="2">
        <v>36585</v>
      </c>
      <c r="B1892" s="5">
        <v>2</v>
      </c>
      <c r="C1892" s="1" t="s">
        <v>49</v>
      </c>
      <c r="D1892" s="14">
        <v>3.165</v>
      </c>
      <c r="E1892" s="14">
        <v>2.3250000000000002</v>
      </c>
      <c r="F1892" s="14">
        <v>2.2850000000000001</v>
      </c>
      <c r="G1892" s="7">
        <v>2.39</v>
      </c>
      <c r="H1892" s="14">
        <v>2.4350000000000001</v>
      </c>
      <c r="I1892" s="14">
        <v>2.605</v>
      </c>
      <c r="J1892" s="14">
        <v>2.4550000000000001</v>
      </c>
      <c r="K1892" s="14">
        <v>2.3250000000000002</v>
      </c>
      <c r="L1892" s="14">
        <v>2.35</v>
      </c>
      <c r="M1892" s="14">
        <v>2.68</v>
      </c>
      <c r="N1892" s="14">
        <v>2.2749999999999999</v>
      </c>
      <c r="O1892" s="14">
        <v>2.61</v>
      </c>
      <c r="P1892" s="14">
        <v>2.48</v>
      </c>
      <c r="Q1892" s="14">
        <v>2.33</v>
      </c>
      <c r="R1892" s="14">
        <v>2.33</v>
      </c>
      <c r="S1892" s="14">
        <v>2.6150000000000002</v>
      </c>
      <c r="T1892" s="14">
        <v>2.56</v>
      </c>
      <c r="U1892" s="14">
        <v>2.4249999999999998</v>
      </c>
      <c r="V1892" s="14">
        <v>2.4900000000000002</v>
      </c>
      <c r="W1892" s="14">
        <v>2.4500000000000002</v>
      </c>
      <c r="X1892" s="14" t="s">
        <v>66</v>
      </c>
    </row>
    <row r="1893" spans="1:24" x14ac:dyDescent="0.2">
      <c r="A1893" s="2">
        <v>36586</v>
      </c>
      <c r="B1893" s="5">
        <v>3</v>
      </c>
      <c r="C1893" s="1" t="s">
        <v>50</v>
      </c>
      <c r="D1893" s="14">
        <v>3.2749999999999999</v>
      </c>
      <c r="E1893" s="14">
        <v>2.44</v>
      </c>
      <c r="F1893" s="14">
        <v>2.3849999999999998</v>
      </c>
      <c r="G1893" s="7">
        <v>2.5249999999999999</v>
      </c>
      <c r="H1893" s="14">
        <v>2.5150000000000001</v>
      </c>
      <c r="I1893" s="14">
        <v>2.66</v>
      </c>
      <c r="J1893" s="14">
        <v>2.5550000000000002</v>
      </c>
      <c r="K1893" s="14">
        <v>2.4300000000000002</v>
      </c>
      <c r="L1893" s="14">
        <v>2.4700000000000002</v>
      </c>
      <c r="M1893" s="14">
        <v>2.76</v>
      </c>
      <c r="N1893" s="14">
        <v>2.36</v>
      </c>
      <c r="O1893" s="14">
        <v>2.67</v>
      </c>
      <c r="P1893" s="14">
        <v>2.5649999999999999</v>
      </c>
      <c r="Q1893" s="14">
        <v>2.4249999999999998</v>
      </c>
      <c r="R1893" s="14">
        <v>2.4350000000000001</v>
      </c>
      <c r="S1893" s="14">
        <v>2.6949999999999998</v>
      </c>
      <c r="T1893" s="14">
        <v>2.625</v>
      </c>
      <c r="U1893" s="14">
        <v>2.5550000000000002</v>
      </c>
      <c r="V1893" s="14">
        <v>2.56</v>
      </c>
      <c r="W1893" s="14">
        <v>2.5499999999999998</v>
      </c>
      <c r="X1893" s="14" t="s">
        <v>66</v>
      </c>
    </row>
    <row r="1894" spans="1:24" x14ac:dyDescent="0.2">
      <c r="A1894" s="2">
        <v>36587</v>
      </c>
      <c r="B1894" s="5">
        <v>3</v>
      </c>
      <c r="C1894" s="1" t="s">
        <v>51</v>
      </c>
      <c r="D1894" s="14">
        <v>3.32</v>
      </c>
      <c r="E1894" s="14">
        <v>2.5249999999999999</v>
      </c>
      <c r="F1894" s="14">
        <v>2.4849999999999999</v>
      </c>
      <c r="G1894" s="7">
        <v>2.62</v>
      </c>
      <c r="H1894" s="14">
        <v>2.62</v>
      </c>
      <c r="I1894" s="14">
        <v>2.71</v>
      </c>
      <c r="J1894" s="14">
        <v>2.69</v>
      </c>
      <c r="K1894" s="14">
        <f>VLOOKUP($A1894,[3]Sheet1!$A$1:$Z$10000,24,0)</f>
        <v>2.5449999999999999</v>
      </c>
      <c r="L1894" s="14">
        <v>2.56</v>
      </c>
      <c r="M1894" s="14">
        <v>2.875</v>
      </c>
      <c r="N1894" s="14">
        <v>2.4750000000000001</v>
      </c>
      <c r="O1894" s="14">
        <v>2.7450000000000001</v>
      </c>
      <c r="P1894" s="14">
        <v>2.64</v>
      </c>
      <c r="Q1894" s="14">
        <v>2.5150000000000001</v>
      </c>
      <c r="R1894" s="14">
        <v>2.5449999999999999</v>
      </c>
      <c r="S1894" s="14">
        <v>2.76</v>
      </c>
      <c r="T1894" s="14">
        <v>2.7</v>
      </c>
      <c r="U1894" s="14">
        <v>2.625</v>
      </c>
      <c r="V1894" s="14">
        <v>2.6549999999999998</v>
      </c>
      <c r="W1894" s="14">
        <v>2.6349999999999998</v>
      </c>
      <c r="X1894" s="14" t="s">
        <v>66</v>
      </c>
    </row>
    <row r="1895" spans="1:24" x14ac:dyDescent="0.2">
      <c r="A1895" s="2">
        <v>36588</v>
      </c>
      <c r="B1895" s="5">
        <v>3</v>
      </c>
      <c r="C1895" s="1" t="s">
        <v>45</v>
      </c>
      <c r="D1895" s="14">
        <v>3.51</v>
      </c>
      <c r="E1895" s="14">
        <v>2.59</v>
      </c>
      <c r="F1895" s="14">
        <v>2.5499999999999998</v>
      </c>
      <c r="G1895" s="7">
        <v>2.64</v>
      </c>
      <c r="H1895" s="14">
        <v>2.665</v>
      </c>
      <c r="I1895" s="14">
        <v>2.8</v>
      </c>
      <c r="J1895" s="14">
        <v>2.73</v>
      </c>
      <c r="K1895" s="14">
        <f>VLOOKUP($A1895,[3]Sheet1!$A$1:$Z$10000,24,0)</f>
        <v>2.6</v>
      </c>
      <c r="L1895" s="14">
        <v>2.5950000000000002</v>
      </c>
      <c r="M1895" s="14">
        <v>2.96</v>
      </c>
      <c r="N1895" s="14">
        <v>2.5350000000000001</v>
      </c>
      <c r="O1895" s="14">
        <v>2.79</v>
      </c>
      <c r="P1895" s="14">
        <v>2.72</v>
      </c>
      <c r="Q1895" s="14">
        <v>2.61</v>
      </c>
      <c r="R1895" s="14">
        <v>2.6</v>
      </c>
      <c r="S1895" s="14">
        <v>2.83</v>
      </c>
      <c r="T1895" s="14">
        <v>2.7850000000000001</v>
      </c>
      <c r="U1895" s="14">
        <v>2.69</v>
      </c>
      <c r="V1895" s="14">
        <v>2.71</v>
      </c>
      <c r="W1895" s="14">
        <v>2.7050000000000001</v>
      </c>
      <c r="X1895" s="14" t="s">
        <v>66</v>
      </c>
    </row>
    <row r="1896" spans="1:24" x14ac:dyDescent="0.2">
      <c r="A1896" s="2">
        <v>36589</v>
      </c>
      <c r="B1896" s="5">
        <v>3</v>
      </c>
      <c r="C1896" s="1" t="s">
        <v>46</v>
      </c>
      <c r="D1896" s="14">
        <v>3.415</v>
      </c>
      <c r="E1896" s="14">
        <v>2.4900000000000002</v>
      </c>
      <c r="F1896" s="14">
        <v>2.46</v>
      </c>
      <c r="G1896" s="7">
        <v>2.5550000000000002</v>
      </c>
      <c r="H1896" s="14">
        <v>2.58</v>
      </c>
      <c r="I1896" s="14">
        <v>2.7250000000000001</v>
      </c>
      <c r="J1896" s="14">
        <v>2.67</v>
      </c>
      <c r="K1896" s="14">
        <f>VLOOKUP($A1896,[3]Sheet1!$A$1:$Z$10000,24,0)</f>
        <v>2.4950000000000001</v>
      </c>
      <c r="L1896" s="14">
        <v>2.5150000000000001</v>
      </c>
      <c r="M1896" s="14">
        <v>2.91</v>
      </c>
      <c r="N1896" s="14">
        <v>2.4449999999999998</v>
      </c>
      <c r="O1896" s="14">
        <v>2.75</v>
      </c>
      <c r="P1896" s="14">
        <v>2.6349999999999998</v>
      </c>
      <c r="Q1896" s="14">
        <v>2.61</v>
      </c>
      <c r="R1896" s="14">
        <v>2.4950000000000001</v>
      </c>
      <c r="S1896" s="14">
        <v>2.76</v>
      </c>
      <c r="T1896" s="14">
        <v>2.71</v>
      </c>
      <c r="U1896" s="14">
        <v>2.5950000000000002</v>
      </c>
      <c r="V1896" s="14">
        <v>2.6150000000000002</v>
      </c>
      <c r="W1896" s="14">
        <v>2.605</v>
      </c>
      <c r="X1896" s="14" t="s">
        <v>66</v>
      </c>
    </row>
    <row r="1897" spans="1:24" x14ac:dyDescent="0.2">
      <c r="A1897" s="2">
        <v>36590</v>
      </c>
      <c r="B1897" s="5">
        <v>3</v>
      </c>
      <c r="C1897" s="1" t="s">
        <v>47</v>
      </c>
      <c r="D1897" s="14">
        <v>3.415</v>
      </c>
      <c r="E1897" s="14">
        <v>2.4900000000000002</v>
      </c>
      <c r="F1897" s="14">
        <v>2.46</v>
      </c>
      <c r="G1897" s="7">
        <v>2.5550000000000002</v>
      </c>
      <c r="H1897" s="14">
        <v>2.58</v>
      </c>
      <c r="I1897" s="14">
        <v>2.7250000000000001</v>
      </c>
      <c r="J1897" s="14">
        <v>2.67</v>
      </c>
      <c r="K1897" s="14">
        <f>VLOOKUP($A1897,[3]Sheet1!$A$1:$Z$10000,24,0)</f>
        <v>2.4950000000000001</v>
      </c>
      <c r="L1897" s="14">
        <v>2.5150000000000001</v>
      </c>
      <c r="M1897" s="14">
        <v>2.91</v>
      </c>
      <c r="N1897" s="14">
        <v>2.4449999999999998</v>
      </c>
      <c r="O1897" s="14">
        <v>2.75</v>
      </c>
      <c r="P1897" s="14">
        <v>2.6349999999999998</v>
      </c>
      <c r="Q1897" s="14">
        <v>2.61</v>
      </c>
      <c r="R1897" s="14">
        <v>2.4950000000000001</v>
      </c>
      <c r="S1897" s="14">
        <v>2.76</v>
      </c>
      <c r="T1897" s="14">
        <v>2.71</v>
      </c>
      <c r="U1897" s="14">
        <v>2.5950000000000002</v>
      </c>
      <c r="V1897" s="14">
        <v>2.6150000000000002</v>
      </c>
      <c r="W1897" s="14">
        <v>2.605</v>
      </c>
      <c r="X1897" s="14" t="s">
        <v>66</v>
      </c>
    </row>
    <row r="1898" spans="1:24" x14ac:dyDescent="0.2">
      <c r="A1898" s="2">
        <v>36591</v>
      </c>
      <c r="B1898" s="5">
        <v>3</v>
      </c>
      <c r="C1898" s="1" t="s">
        <v>48</v>
      </c>
      <c r="D1898" s="14">
        <v>3.415</v>
      </c>
      <c r="E1898" s="14">
        <v>2.4900000000000002</v>
      </c>
      <c r="F1898" s="14">
        <v>2.46</v>
      </c>
      <c r="G1898" s="7">
        <v>2.5550000000000002</v>
      </c>
      <c r="H1898" s="14">
        <v>2.58</v>
      </c>
      <c r="I1898" s="14">
        <v>2.7250000000000001</v>
      </c>
      <c r="J1898" s="14">
        <v>2.67</v>
      </c>
      <c r="K1898" s="14">
        <f>VLOOKUP($A1898,[3]Sheet1!$A$1:$Z$10000,24,0)</f>
        <v>2.4950000000000001</v>
      </c>
      <c r="L1898" s="14">
        <v>2.5150000000000001</v>
      </c>
      <c r="M1898" s="14">
        <v>2.91</v>
      </c>
      <c r="N1898" s="14">
        <v>2.4449999999999998</v>
      </c>
      <c r="O1898" s="14">
        <v>2.75</v>
      </c>
      <c r="P1898" s="14">
        <v>2.6349999999999998</v>
      </c>
      <c r="Q1898" s="14">
        <v>2.61</v>
      </c>
      <c r="R1898" s="14">
        <v>2.4950000000000001</v>
      </c>
      <c r="S1898" s="14">
        <v>2.76</v>
      </c>
      <c r="T1898" s="14">
        <v>2.71</v>
      </c>
      <c r="U1898" s="14">
        <v>2.5950000000000002</v>
      </c>
      <c r="V1898" s="14">
        <v>2.6150000000000002</v>
      </c>
      <c r="W1898" s="14">
        <v>2.605</v>
      </c>
      <c r="X1898" s="14" t="s">
        <v>66</v>
      </c>
    </row>
    <row r="1899" spans="1:24" x14ac:dyDescent="0.2">
      <c r="A1899" s="2">
        <v>36592</v>
      </c>
      <c r="B1899" s="5">
        <v>3</v>
      </c>
      <c r="C1899" s="1" t="s">
        <v>49</v>
      </c>
      <c r="D1899" s="14">
        <v>3.4950000000000001</v>
      </c>
      <c r="E1899" s="14">
        <v>2.5550000000000002</v>
      </c>
      <c r="F1899" s="14">
        <v>2.52</v>
      </c>
      <c r="G1899" s="7">
        <v>2.6549999999999998</v>
      </c>
      <c r="H1899" s="14">
        <v>2.67</v>
      </c>
      <c r="I1899" s="14">
        <v>2.76</v>
      </c>
      <c r="J1899" s="14">
        <v>2.7250000000000001</v>
      </c>
      <c r="K1899" s="14">
        <f>VLOOKUP($A1899,[3]Sheet1!$A$1:$Z$10000,24,0)</f>
        <v>2.5550000000000002</v>
      </c>
      <c r="L1899" s="14">
        <v>2.5950000000000002</v>
      </c>
      <c r="M1899" s="14">
        <v>3.0350000000000001</v>
      </c>
      <c r="N1899" s="14">
        <v>2.4950000000000001</v>
      </c>
      <c r="O1899" s="14">
        <v>2.86</v>
      </c>
      <c r="P1899" s="14">
        <v>2.7149999999999999</v>
      </c>
      <c r="Q1899" s="14">
        <v>2.57</v>
      </c>
      <c r="R1899" s="14">
        <v>2.5550000000000002</v>
      </c>
      <c r="S1899" s="14">
        <v>2.79</v>
      </c>
      <c r="T1899" s="14">
        <v>2.76</v>
      </c>
      <c r="U1899" s="14">
        <v>2.7250000000000001</v>
      </c>
      <c r="V1899" s="14">
        <v>2.66</v>
      </c>
      <c r="W1899" s="14">
        <v>2.6549999999999998</v>
      </c>
      <c r="X1899" s="14" t="s">
        <v>66</v>
      </c>
    </row>
    <row r="1900" spans="1:24" x14ac:dyDescent="0.2">
      <c r="A1900" s="2">
        <v>36593</v>
      </c>
      <c r="B1900" s="5">
        <v>3</v>
      </c>
      <c r="C1900" s="1" t="s">
        <v>50</v>
      </c>
      <c r="D1900" s="14">
        <v>3.5249999999999999</v>
      </c>
      <c r="E1900" s="14">
        <v>2.605</v>
      </c>
      <c r="F1900" s="14">
        <v>2.54</v>
      </c>
      <c r="G1900" s="7">
        <v>2.71</v>
      </c>
      <c r="H1900" s="14">
        <v>2.7149999999999999</v>
      </c>
      <c r="I1900" s="14">
        <v>2.78</v>
      </c>
      <c r="J1900" s="14">
        <v>2.7549999999999999</v>
      </c>
      <c r="K1900" s="14">
        <f>VLOOKUP($A1900,[3]Sheet1!$A$1:$Z$10000,24,0)</f>
        <v>2.6</v>
      </c>
      <c r="L1900" s="14">
        <v>2.63</v>
      </c>
      <c r="M1900" s="14">
        <v>3.0750000000000002</v>
      </c>
      <c r="N1900" s="14">
        <v>2.54</v>
      </c>
      <c r="O1900" s="14">
        <v>2.915</v>
      </c>
      <c r="P1900" s="14">
        <v>2.75</v>
      </c>
      <c r="Q1900" s="14">
        <v>2.61</v>
      </c>
      <c r="R1900" s="14">
        <v>2.6</v>
      </c>
      <c r="S1900" s="14">
        <v>2.82</v>
      </c>
      <c r="T1900" s="14">
        <v>2.8</v>
      </c>
      <c r="U1900" s="14">
        <v>2.67</v>
      </c>
      <c r="V1900" s="14">
        <v>2.6949999999999998</v>
      </c>
      <c r="W1900" s="14">
        <v>2.69</v>
      </c>
      <c r="X1900" s="14" t="s">
        <v>66</v>
      </c>
    </row>
    <row r="1901" spans="1:24" x14ac:dyDescent="0.2">
      <c r="A1901" s="2">
        <v>36594</v>
      </c>
      <c r="B1901" s="5">
        <v>3</v>
      </c>
      <c r="C1901" s="1" t="s">
        <v>51</v>
      </c>
      <c r="D1901" s="14">
        <v>3.4750000000000001</v>
      </c>
      <c r="E1901" s="14">
        <v>2.58</v>
      </c>
      <c r="F1901" s="14">
        <v>2.52</v>
      </c>
      <c r="G1901" s="7">
        <v>2.6749999999999998</v>
      </c>
      <c r="H1901" s="14">
        <v>2.68</v>
      </c>
      <c r="I1901" s="14">
        <v>2.7549999999999999</v>
      </c>
      <c r="J1901" s="14">
        <v>2.7349999999999999</v>
      </c>
      <c r="K1901" s="14">
        <f>VLOOKUP($A1901,[3]Sheet1!$A$1:$Z$10000,24,0)</f>
        <v>2.57</v>
      </c>
      <c r="L1901" s="14">
        <v>2.625</v>
      </c>
      <c r="M1901" s="14">
        <v>3.0150000000000001</v>
      </c>
      <c r="N1901" s="14">
        <v>2.4750000000000001</v>
      </c>
      <c r="O1901" s="14">
        <v>2.835</v>
      </c>
      <c r="P1901" s="14">
        <v>2.72</v>
      </c>
      <c r="Q1901" s="14">
        <v>2.605</v>
      </c>
      <c r="R1901" s="14">
        <v>2.57</v>
      </c>
      <c r="S1901" s="14">
        <v>2.7949999999999999</v>
      </c>
      <c r="T1901" s="14">
        <v>2.75</v>
      </c>
      <c r="U1901" s="14">
        <v>2.645</v>
      </c>
      <c r="V1901" s="14">
        <v>2.7149999999999999</v>
      </c>
      <c r="W1901" s="14">
        <v>2.67</v>
      </c>
      <c r="X1901" s="14" t="s">
        <v>66</v>
      </c>
    </row>
    <row r="1902" spans="1:24" x14ac:dyDescent="0.2">
      <c r="A1902" s="2">
        <v>36595</v>
      </c>
      <c r="B1902" s="5">
        <v>3</v>
      </c>
      <c r="C1902" s="1" t="s">
        <v>45</v>
      </c>
      <c r="D1902" s="14">
        <v>3.4249999999999998</v>
      </c>
      <c r="E1902" s="14">
        <v>2.5249999999999999</v>
      </c>
      <c r="F1902" s="14">
        <v>2.4700000000000002</v>
      </c>
      <c r="G1902" s="7">
        <v>2.5750000000000002</v>
      </c>
      <c r="H1902" s="14">
        <v>2.6</v>
      </c>
      <c r="I1902" s="14">
        <v>2.6850000000000001</v>
      </c>
      <c r="J1902" s="14">
        <v>2.67</v>
      </c>
      <c r="K1902" s="14">
        <f>VLOOKUP($A1902,[3]Sheet1!$A$1:$Z$10000,24,0)</f>
        <v>2.52</v>
      </c>
      <c r="L1902" s="14">
        <v>2.56</v>
      </c>
      <c r="M1902" s="14">
        <v>2.94</v>
      </c>
      <c r="N1902" s="14">
        <v>2.4900000000000002</v>
      </c>
      <c r="O1902" s="14">
        <v>2.7749999999999999</v>
      </c>
      <c r="P1902" s="14">
        <v>2.625</v>
      </c>
      <c r="Q1902" s="14">
        <v>2.5350000000000001</v>
      </c>
      <c r="R1902" s="14">
        <v>2.52</v>
      </c>
      <c r="S1902" s="14">
        <v>2.77</v>
      </c>
      <c r="T1902" s="14">
        <v>2.68</v>
      </c>
      <c r="U1902" s="14">
        <v>2.61</v>
      </c>
      <c r="V1902" s="14">
        <v>2.6949999999999998</v>
      </c>
      <c r="W1902" s="14">
        <v>2.63</v>
      </c>
      <c r="X1902" s="14" t="s">
        <v>66</v>
      </c>
    </row>
    <row r="1903" spans="1:24" x14ac:dyDescent="0.2">
      <c r="A1903" s="2">
        <v>36596</v>
      </c>
      <c r="B1903" s="5">
        <v>3</v>
      </c>
      <c r="C1903" s="1" t="s">
        <v>46</v>
      </c>
      <c r="D1903" s="14">
        <v>3.5649999999999999</v>
      </c>
      <c r="E1903" s="14">
        <v>2.58</v>
      </c>
      <c r="F1903" s="14">
        <v>2.4849999999999999</v>
      </c>
      <c r="G1903" s="7">
        <v>2.6</v>
      </c>
      <c r="H1903" s="14">
        <v>2.65</v>
      </c>
      <c r="I1903" s="14">
        <v>2.76</v>
      </c>
      <c r="J1903" s="14">
        <v>2.72</v>
      </c>
      <c r="K1903" s="14">
        <f>VLOOKUP($A1903,[3]Sheet1!$A$1:$Z$10000,24,0)</f>
        <v>2.56</v>
      </c>
      <c r="L1903" s="14">
        <v>2.61</v>
      </c>
      <c r="M1903" s="14">
        <v>2.9649999999999999</v>
      </c>
      <c r="N1903" s="14">
        <v>2.5</v>
      </c>
      <c r="O1903" s="14">
        <v>2.8250000000000002</v>
      </c>
      <c r="P1903" s="14">
        <v>2.71</v>
      </c>
      <c r="Q1903" s="14">
        <v>2.58</v>
      </c>
      <c r="R1903" s="14">
        <v>2.56</v>
      </c>
      <c r="S1903" s="14">
        <v>2.8450000000000002</v>
      </c>
      <c r="T1903" s="14">
        <v>2.74</v>
      </c>
      <c r="U1903" s="14">
        <v>2.67</v>
      </c>
      <c r="V1903" s="14">
        <v>2.71</v>
      </c>
      <c r="W1903" s="14">
        <v>2.6949999999999998</v>
      </c>
      <c r="X1903" s="14" t="s">
        <v>66</v>
      </c>
    </row>
    <row r="1904" spans="1:24" x14ac:dyDescent="0.2">
      <c r="A1904" s="2">
        <v>36597</v>
      </c>
      <c r="B1904" s="5">
        <v>3</v>
      </c>
      <c r="C1904" s="1" t="s">
        <v>47</v>
      </c>
      <c r="D1904" s="14">
        <v>3.5649999999999999</v>
      </c>
      <c r="E1904" s="14">
        <v>2.58</v>
      </c>
      <c r="F1904" s="14">
        <v>2.4849999999999999</v>
      </c>
      <c r="G1904" s="7">
        <v>2.6</v>
      </c>
      <c r="H1904" s="14">
        <v>2.65</v>
      </c>
      <c r="I1904" s="14">
        <v>2.76</v>
      </c>
      <c r="J1904" s="14">
        <v>2.72</v>
      </c>
      <c r="K1904" s="14">
        <f>VLOOKUP($A1904,[3]Sheet1!$A$1:$Z$10000,24,0)</f>
        <v>2.56</v>
      </c>
      <c r="L1904" s="14">
        <v>2.61</v>
      </c>
      <c r="M1904" s="14">
        <v>2.9649999999999999</v>
      </c>
      <c r="N1904" s="14">
        <v>2.5</v>
      </c>
      <c r="O1904" s="14">
        <v>2.8250000000000002</v>
      </c>
      <c r="P1904" s="14">
        <v>2.71</v>
      </c>
      <c r="Q1904" s="14">
        <v>2.58</v>
      </c>
      <c r="R1904" s="14">
        <v>2.56</v>
      </c>
      <c r="S1904" s="14">
        <v>2.8450000000000002</v>
      </c>
      <c r="T1904" s="14">
        <v>2.74</v>
      </c>
      <c r="U1904" s="14">
        <v>2.67</v>
      </c>
      <c r="V1904" s="14">
        <v>2.71</v>
      </c>
      <c r="W1904" s="14">
        <v>2.6949999999999998</v>
      </c>
      <c r="X1904" s="14" t="s">
        <v>66</v>
      </c>
    </row>
    <row r="1905" spans="1:24" x14ac:dyDescent="0.2">
      <c r="A1905" s="2">
        <v>36598</v>
      </c>
      <c r="B1905" s="5">
        <v>3</v>
      </c>
      <c r="C1905" s="1" t="s">
        <v>48</v>
      </c>
      <c r="D1905" s="14">
        <v>3.5649999999999999</v>
      </c>
      <c r="E1905" s="14">
        <v>2.58</v>
      </c>
      <c r="F1905" s="14">
        <v>2.4849999999999999</v>
      </c>
      <c r="G1905" s="7">
        <v>2.6</v>
      </c>
      <c r="H1905" s="14">
        <v>2.65</v>
      </c>
      <c r="I1905" s="14">
        <v>2.76</v>
      </c>
      <c r="J1905" s="14">
        <v>2.72</v>
      </c>
      <c r="K1905" s="14">
        <f>VLOOKUP($A1905,[3]Sheet1!$A$1:$Z$10000,24,0)</f>
        <v>2.56</v>
      </c>
      <c r="L1905" s="14">
        <v>2.61</v>
      </c>
      <c r="M1905" s="14">
        <v>2.9649999999999999</v>
      </c>
      <c r="N1905" s="14">
        <v>2.5</v>
      </c>
      <c r="O1905" s="14">
        <v>2.8250000000000002</v>
      </c>
      <c r="P1905" s="14">
        <v>2.71</v>
      </c>
      <c r="Q1905" s="14">
        <v>2.58</v>
      </c>
      <c r="R1905" s="14">
        <v>2.56</v>
      </c>
      <c r="S1905" s="14">
        <v>2.8450000000000002</v>
      </c>
      <c r="T1905" s="14">
        <v>2.74</v>
      </c>
      <c r="U1905" s="14">
        <v>2.67</v>
      </c>
      <c r="V1905" s="14">
        <v>2.71</v>
      </c>
      <c r="W1905" s="14">
        <v>2.6949999999999998</v>
      </c>
      <c r="X1905" s="14" t="s">
        <v>66</v>
      </c>
    </row>
    <row r="1906" spans="1:24" x14ac:dyDescent="0.2">
      <c r="A1906" s="2">
        <v>36599</v>
      </c>
      <c r="B1906" s="5">
        <v>3</v>
      </c>
      <c r="C1906" s="1" t="s">
        <v>49</v>
      </c>
      <c r="D1906" s="14">
        <v>3.5750000000000002</v>
      </c>
      <c r="E1906" s="14">
        <v>2.5950000000000002</v>
      </c>
      <c r="F1906" s="14">
        <v>2.4750000000000001</v>
      </c>
      <c r="G1906" s="7">
        <v>2.62</v>
      </c>
      <c r="H1906" s="14">
        <v>2.66</v>
      </c>
      <c r="I1906" s="14">
        <v>2.8</v>
      </c>
      <c r="J1906" s="14">
        <v>2.7450000000000001</v>
      </c>
      <c r="K1906" s="14">
        <f>VLOOKUP($A1906,[3]Sheet1!$A$1:$Z$10000,24,0)</f>
        <v>2.5499999999999998</v>
      </c>
      <c r="L1906" s="14">
        <v>2.62</v>
      </c>
      <c r="M1906" s="14">
        <v>2.96</v>
      </c>
      <c r="N1906" s="14">
        <v>2.46</v>
      </c>
      <c r="O1906" s="14">
        <v>2.85</v>
      </c>
      <c r="P1906" s="14">
        <v>2.7250000000000001</v>
      </c>
      <c r="Q1906" s="14">
        <v>2.585</v>
      </c>
      <c r="R1906" s="14">
        <v>2.5499999999999998</v>
      </c>
      <c r="S1906" s="14">
        <v>2.875</v>
      </c>
      <c r="T1906" s="14">
        <v>2.7749999999999999</v>
      </c>
      <c r="U1906" s="14">
        <v>2.69</v>
      </c>
      <c r="V1906" s="14">
        <v>2.7450000000000001</v>
      </c>
      <c r="W1906" s="14">
        <v>2.7149999999999999</v>
      </c>
      <c r="X1906" s="14" t="s">
        <v>66</v>
      </c>
    </row>
    <row r="1907" spans="1:24" x14ac:dyDescent="0.2">
      <c r="A1907" s="2">
        <v>36600</v>
      </c>
      <c r="B1907" s="5">
        <v>3</v>
      </c>
      <c r="C1907" s="1" t="s">
        <v>50</v>
      </c>
      <c r="D1907" s="14">
        <v>3.55</v>
      </c>
      <c r="E1907" s="14">
        <v>2.6150000000000002</v>
      </c>
      <c r="F1907" s="14">
        <v>2.4950000000000001</v>
      </c>
      <c r="G1907" s="7">
        <v>2.6349999999999998</v>
      </c>
      <c r="H1907" s="14">
        <v>2.6850000000000001</v>
      </c>
      <c r="I1907" s="14">
        <v>2.83</v>
      </c>
      <c r="J1907" s="14">
        <v>2.74</v>
      </c>
      <c r="K1907" s="14">
        <f>VLOOKUP($A1907,[3]Sheet1!$A$1:$Z$10000,24,0)</f>
        <v>2.57</v>
      </c>
      <c r="L1907" s="14">
        <v>2.645</v>
      </c>
      <c r="M1907" s="14">
        <v>2.9449999999999998</v>
      </c>
      <c r="N1907" s="14">
        <v>2.46</v>
      </c>
      <c r="O1907" s="14">
        <v>2.8450000000000002</v>
      </c>
      <c r="P1907" s="14">
        <v>2.7549999999999999</v>
      </c>
      <c r="Q1907" s="14">
        <v>2.605</v>
      </c>
      <c r="R1907" s="14">
        <v>2.57</v>
      </c>
      <c r="S1907" s="14">
        <v>2.89</v>
      </c>
      <c r="T1907" s="14">
        <v>2.8050000000000002</v>
      </c>
      <c r="U1907" s="14">
        <v>2.72</v>
      </c>
      <c r="V1907" s="14">
        <v>2.78</v>
      </c>
      <c r="W1907" s="14">
        <v>2.7450000000000001</v>
      </c>
      <c r="X1907" s="14" t="s">
        <v>66</v>
      </c>
    </row>
    <row r="1908" spans="1:24" x14ac:dyDescent="0.2">
      <c r="A1908" s="2">
        <v>36601</v>
      </c>
      <c r="B1908" s="5">
        <f t="shared" ref="B1908:B1923" si="136">IF(A1908&lt;&gt;"",MONTH(A1908),0)</f>
        <v>3</v>
      </c>
      <c r="C1908" s="1" t="s">
        <v>51</v>
      </c>
      <c r="D1908" s="14">
        <f>VLOOKUP($A1908,[3]Sheet1!$A$1:$U$10000,15,0)</f>
        <v>3.5550000000000002</v>
      </c>
      <c r="E1908" s="14">
        <f>VLOOKUP($A1908,[3]Sheet1!$A$1:$U$10000,16,0)</f>
        <v>2.62</v>
      </c>
      <c r="F1908" s="14">
        <f>VLOOKUP($A1908,[3]Sheet1!$A$1:$X$10000,22,0)</f>
        <v>2.5049999999999999</v>
      </c>
      <c r="G1908" s="7">
        <f>VLOOKUP($A1908,[3]Sheet1!$A$1:$X$10000,3,0)</f>
        <v>2.64</v>
      </c>
      <c r="H1908" s="14">
        <f>VLOOKUP($A1908,[3]Sheet1!$A$1:$U$10000,2,0)</f>
        <v>2.6749999999999998</v>
      </c>
      <c r="I1908" s="14">
        <f>VLOOKUP($A1908,[3]Sheet1!$A$1:$U$10000,21,0)</f>
        <v>2.76</v>
      </c>
      <c r="J1908" s="14">
        <f>VLOOKUP($A1908,[3]Sheet1!$A$1:$U$10000,13,0)</f>
        <v>2.74</v>
      </c>
      <c r="K1908" s="14">
        <f>VLOOKUP($A1908,[3]Sheet1!$A$1:$Z$10000,24,0)</f>
        <v>2.57</v>
      </c>
      <c r="L1908" s="14">
        <f>VLOOKUP($A1908,[3]Sheet1!$A$1:$U$10000,17,0)</f>
        <v>2.64</v>
      </c>
      <c r="M1908" s="14">
        <f>VLOOKUP($A1908,[3]Sheet1!$A$1:$U$10000,14,0)</f>
        <v>2.9350000000000001</v>
      </c>
      <c r="N1908" s="14">
        <f>VLOOKUP($A1908,[3]Sheet1!$A$1:$X$10000,23,0)</f>
        <v>2.4700000000000002</v>
      </c>
      <c r="O1908" s="14">
        <f>VLOOKUP($A1908,[3]Sheet1!$A$1:$U$10000,4,0)</f>
        <v>2.835</v>
      </c>
      <c r="P1908" s="14">
        <f>VLOOKUP($A1908,[3]Sheet1!$A$1:$U$10000,6,0)</f>
        <v>2.7250000000000001</v>
      </c>
      <c r="Q1908" s="14">
        <f>VLOOKUP($A1908,[3]Sheet1!$A$1:$U$10000,20,0)</f>
        <v>2.605</v>
      </c>
      <c r="R1908" s="14">
        <f>VLOOKUP($A1908,[3]Sheet1!$A$1:$X$10000,24,0)</f>
        <v>2.57</v>
      </c>
      <c r="S1908" s="14">
        <f>VLOOKUP($A1908,[3]Sheet1!$A$1:$AB$10000,25,0)</f>
        <v>2.85</v>
      </c>
      <c r="T1908" s="14">
        <f>VLOOKUP($A1908,[3]Sheet1!$A$1:$AB$10000,26,0)</f>
        <v>2.7549999999999999</v>
      </c>
      <c r="U1908" s="14">
        <f>VLOOKUP($A1908,[3]Sheet1!$A$1:$AB$10000,27,0)</f>
        <v>2.68</v>
      </c>
      <c r="V1908" s="14">
        <f>VLOOKUP($A1908,[3]Sheet1!$A$1:$AB$10000,28,0)</f>
        <v>2.77</v>
      </c>
      <c r="W1908" s="14">
        <f>VLOOKUP($A1908,[3]Sheet1!$A$1:$AC$10000,29,0)</f>
        <v>2.71</v>
      </c>
      <c r="X1908" s="14" t="s">
        <v>66</v>
      </c>
    </row>
    <row r="1909" spans="1:24" x14ac:dyDescent="0.2">
      <c r="A1909" s="2">
        <v>36602</v>
      </c>
      <c r="B1909" s="5">
        <f t="shared" si="136"/>
        <v>3</v>
      </c>
      <c r="C1909" s="1" t="s">
        <v>45</v>
      </c>
      <c r="D1909" s="14">
        <f>VLOOKUP($A1909,[3]Sheet1!$A$1:$U$10000,15,0)</f>
        <v>3.5649999999999999</v>
      </c>
      <c r="E1909" s="14">
        <f>VLOOKUP($A1909,[3]Sheet1!$A$1:$U$10000,16,0)</f>
        <v>2.5950000000000002</v>
      </c>
      <c r="F1909" s="14">
        <f>VLOOKUP($A1909,[3]Sheet1!$A$1:$X$10000,22,0)</f>
        <v>2.4700000000000002</v>
      </c>
      <c r="G1909" s="7">
        <f>VLOOKUP($A1909,[3]Sheet1!$A$1:$X$10000,3,0)</f>
        <v>2.57</v>
      </c>
      <c r="H1909" s="14">
        <f>VLOOKUP($A1909,[3]Sheet1!$A$1:$U$10000,2,0)</f>
        <v>2.67</v>
      </c>
      <c r="I1909" s="14">
        <f>VLOOKUP($A1909,[3]Sheet1!$A$1:$U$10000,21,0)</f>
        <v>2.8149999999999999</v>
      </c>
      <c r="J1909" s="14">
        <f>VLOOKUP($A1909,[3]Sheet1!$A$1:$U$10000,13,0)</f>
        <v>2.71</v>
      </c>
      <c r="K1909" s="14">
        <f>VLOOKUP($A1909,[3]Sheet1!$A$1:$Z$10000,24,0)</f>
        <v>2.52</v>
      </c>
      <c r="L1909" s="14">
        <f>VLOOKUP($A1909,[3]Sheet1!$A$1:$U$10000,17,0)</f>
        <v>2.6150000000000002</v>
      </c>
      <c r="M1909" s="14">
        <f>VLOOKUP($A1909,[3]Sheet1!$A$1:$U$10000,14,0)</f>
        <v>2.8450000000000002</v>
      </c>
      <c r="N1909" s="14">
        <f>VLOOKUP($A1909,[3]Sheet1!$A$1:$X$10000,23,0)</f>
        <v>2.46</v>
      </c>
      <c r="O1909" s="14">
        <f>VLOOKUP($A1909,[3]Sheet1!$A$1:$U$10000,4,0)</f>
        <v>2.73</v>
      </c>
      <c r="P1909" s="14">
        <f>VLOOKUP($A1909,[3]Sheet1!$A$1:$U$10000,6,0)</f>
        <v>2.7250000000000001</v>
      </c>
      <c r="Q1909" s="14">
        <f>VLOOKUP($A1909,[3]Sheet1!$A$1:$U$10000,20,0)</f>
        <v>2.585</v>
      </c>
      <c r="R1909" s="14">
        <f>VLOOKUP($A1909,[3]Sheet1!$A$1:$X$10000,24,0)</f>
        <v>2.52</v>
      </c>
      <c r="S1909" s="14">
        <f>VLOOKUP($A1909,[3]Sheet1!$A$1:$AB$10000,25,0)</f>
        <v>2.88</v>
      </c>
      <c r="T1909" s="14">
        <f>VLOOKUP($A1909,[3]Sheet1!$A$1:$AB$10000,26,0)</f>
        <v>2.7850000000000001</v>
      </c>
      <c r="U1909" s="14">
        <f>VLOOKUP($A1909,[3]Sheet1!$A$1:$AB$10000,27,0)</f>
        <v>2.7</v>
      </c>
      <c r="V1909" s="14">
        <f>VLOOKUP($A1909,[3]Sheet1!$A$1:$AB$10000,28,0)</f>
        <v>2.7250000000000001</v>
      </c>
      <c r="W1909" s="14">
        <f>VLOOKUP($A1909,[3]Sheet1!$A$1:$AC$10000,29,0)</f>
        <v>2.72</v>
      </c>
      <c r="X1909" s="14" t="s">
        <v>66</v>
      </c>
    </row>
    <row r="1910" spans="1:24" x14ac:dyDescent="0.2">
      <c r="A1910" s="2">
        <v>36603</v>
      </c>
      <c r="B1910" s="5">
        <f t="shared" si="136"/>
        <v>3</v>
      </c>
      <c r="C1910" s="1" t="s">
        <v>46</v>
      </c>
      <c r="D1910" s="14">
        <f>VLOOKUP($A1910,[3]Sheet1!$A$1:$U$10000,15,0)</f>
        <v>3.5649999999999999</v>
      </c>
      <c r="E1910" s="14">
        <f>VLOOKUP($A1910,[3]Sheet1!$A$1:$U$10000,16,0)</f>
        <v>2.5950000000000002</v>
      </c>
      <c r="F1910" s="14">
        <f>VLOOKUP($A1910,[3]Sheet1!$A$1:$X$10000,22,0)</f>
        <v>2.4700000000000002</v>
      </c>
      <c r="G1910" s="7">
        <f>VLOOKUP($A1910,[3]Sheet1!$A$1:$X$10000,3,0)</f>
        <v>2.57</v>
      </c>
      <c r="H1910" s="14">
        <f>VLOOKUP($A1910,[3]Sheet1!$A$1:$U$10000,2,0)</f>
        <v>2.67</v>
      </c>
      <c r="I1910" s="14">
        <f>VLOOKUP($A1910,[3]Sheet1!$A$1:$U$10000,21,0)</f>
        <v>2.8149999999999999</v>
      </c>
      <c r="J1910" s="14">
        <f>VLOOKUP($A1910,[3]Sheet1!$A$1:$U$10000,13,0)</f>
        <v>2.71</v>
      </c>
      <c r="K1910" s="14">
        <f>VLOOKUP($A1910,[3]Sheet1!$A$1:$Z$10000,24,0)</f>
        <v>2.52</v>
      </c>
      <c r="L1910" s="14">
        <f>VLOOKUP($A1910,[3]Sheet1!$A$1:$U$10000,17,0)</f>
        <v>2.6150000000000002</v>
      </c>
      <c r="M1910" s="14">
        <f>VLOOKUP($A1910,[3]Sheet1!$A$1:$U$10000,14,0)</f>
        <v>2.8450000000000002</v>
      </c>
      <c r="N1910" s="14">
        <f>VLOOKUP($A1910,[3]Sheet1!$A$1:$X$10000,23,0)</f>
        <v>2.46</v>
      </c>
      <c r="O1910" s="14">
        <f>VLOOKUP($A1910,[3]Sheet1!$A$1:$U$10000,4,0)</f>
        <v>2.73</v>
      </c>
      <c r="P1910" s="14">
        <f>VLOOKUP($A1910,[3]Sheet1!$A$1:$U$10000,6,0)</f>
        <v>2.7250000000000001</v>
      </c>
      <c r="Q1910" s="14">
        <f>VLOOKUP($A1910,[3]Sheet1!$A$1:$U$10000,20,0)</f>
        <v>2.585</v>
      </c>
      <c r="R1910" s="14">
        <f>VLOOKUP($A1910,[3]Sheet1!$A$1:$X$10000,24,0)</f>
        <v>2.52</v>
      </c>
      <c r="S1910" s="14">
        <f>VLOOKUP($A1910,[3]Sheet1!$A$1:$AB$10000,25,0)</f>
        <v>2.88</v>
      </c>
      <c r="T1910" s="14">
        <f>VLOOKUP($A1910,[3]Sheet1!$A$1:$AB$10000,26,0)</f>
        <v>2.7850000000000001</v>
      </c>
      <c r="U1910" s="14">
        <f>VLOOKUP($A1910,[3]Sheet1!$A$1:$AB$10000,27,0)</f>
        <v>2.7</v>
      </c>
      <c r="V1910" s="14">
        <f>VLOOKUP($A1910,[3]Sheet1!$A$1:$AB$10000,28,0)</f>
        <v>2.7250000000000001</v>
      </c>
      <c r="W1910" s="14">
        <f>VLOOKUP($A1910,[3]Sheet1!$A$1:$AC$10000,29,0)</f>
        <v>2.72</v>
      </c>
      <c r="X1910" s="14" t="s">
        <v>66</v>
      </c>
    </row>
    <row r="1911" spans="1:24" x14ac:dyDescent="0.2">
      <c r="A1911" s="2">
        <v>36604</v>
      </c>
      <c r="B1911" s="5">
        <f t="shared" si="136"/>
        <v>3</v>
      </c>
      <c r="C1911" s="1" t="s">
        <v>47</v>
      </c>
      <c r="D1911" s="14">
        <f>VLOOKUP($A1911,[3]Sheet1!$A$1:$U$10000,15,0)</f>
        <v>3.5649999999999999</v>
      </c>
      <c r="E1911" s="14">
        <f>VLOOKUP($A1911,[3]Sheet1!$A$1:$U$10000,16,0)</f>
        <v>2.5950000000000002</v>
      </c>
      <c r="F1911" s="14">
        <f>VLOOKUP($A1911,[3]Sheet1!$A$1:$X$10000,22,0)</f>
        <v>2.4700000000000002</v>
      </c>
      <c r="G1911" s="7">
        <f>VLOOKUP($A1911,[3]Sheet1!$A$1:$X$10000,3,0)</f>
        <v>2.57</v>
      </c>
      <c r="H1911" s="14">
        <f>VLOOKUP($A1911,[3]Sheet1!$A$1:$U$10000,2,0)</f>
        <v>2.67</v>
      </c>
      <c r="I1911" s="14">
        <f>VLOOKUP($A1911,[3]Sheet1!$A$1:$U$10000,21,0)</f>
        <v>2.8149999999999999</v>
      </c>
      <c r="J1911" s="14">
        <f>VLOOKUP($A1911,[3]Sheet1!$A$1:$U$10000,13,0)</f>
        <v>2.71</v>
      </c>
      <c r="K1911" s="14">
        <f>VLOOKUP($A1911,[3]Sheet1!$A$1:$Z$10000,24,0)</f>
        <v>2.52</v>
      </c>
      <c r="L1911" s="14">
        <f>VLOOKUP($A1911,[3]Sheet1!$A$1:$U$10000,17,0)</f>
        <v>2.6150000000000002</v>
      </c>
      <c r="M1911" s="14">
        <f>VLOOKUP($A1911,[3]Sheet1!$A$1:$U$10000,14,0)</f>
        <v>2.8450000000000002</v>
      </c>
      <c r="N1911" s="14">
        <f>VLOOKUP($A1911,[3]Sheet1!$A$1:$X$10000,23,0)</f>
        <v>2.46</v>
      </c>
      <c r="O1911" s="14">
        <f>VLOOKUP($A1911,[3]Sheet1!$A$1:$U$10000,4,0)</f>
        <v>2.73</v>
      </c>
      <c r="P1911" s="14">
        <f>VLOOKUP($A1911,[3]Sheet1!$A$1:$U$10000,6,0)</f>
        <v>2.7250000000000001</v>
      </c>
      <c r="Q1911" s="14">
        <f>VLOOKUP($A1911,[3]Sheet1!$A$1:$U$10000,20,0)</f>
        <v>2.585</v>
      </c>
      <c r="R1911" s="14">
        <f>VLOOKUP($A1911,[3]Sheet1!$A$1:$X$10000,24,0)</f>
        <v>2.52</v>
      </c>
      <c r="S1911" s="14">
        <f>VLOOKUP($A1911,[3]Sheet1!$A$1:$AB$10000,25,0)</f>
        <v>2.88</v>
      </c>
      <c r="T1911" s="14">
        <f>VLOOKUP($A1911,[3]Sheet1!$A$1:$AB$10000,26,0)</f>
        <v>2.7850000000000001</v>
      </c>
      <c r="U1911" s="14">
        <f>VLOOKUP($A1911,[3]Sheet1!$A$1:$AB$10000,27,0)</f>
        <v>2.7</v>
      </c>
      <c r="V1911" s="14">
        <f>VLOOKUP($A1911,[3]Sheet1!$A$1:$AB$10000,28,0)</f>
        <v>2.7250000000000001</v>
      </c>
      <c r="W1911" s="14">
        <f>VLOOKUP($A1911,[3]Sheet1!$A$1:$AC$10000,29,0)</f>
        <v>2.72</v>
      </c>
      <c r="X1911" s="14" t="s">
        <v>66</v>
      </c>
    </row>
    <row r="1912" spans="1:24" x14ac:dyDescent="0.2">
      <c r="A1912" s="2">
        <v>36605</v>
      </c>
      <c r="B1912" s="5">
        <f t="shared" si="136"/>
        <v>3</v>
      </c>
      <c r="C1912" s="1" t="s">
        <v>48</v>
      </c>
      <c r="D1912" s="14">
        <f>VLOOKUP($A1912,[3]Sheet1!$A$1:$U$10000,15,0)</f>
        <v>3.5649999999999999</v>
      </c>
      <c r="E1912" s="14">
        <f>VLOOKUP($A1912,[3]Sheet1!$A$1:$U$10000,16,0)</f>
        <v>2.5950000000000002</v>
      </c>
      <c r="F1912" s="14">
        <f>VLOOKUP($A1912,[3]Sheet1!$A$1:$X$10000,22,0)</f>
        <v>2.4700000000000002</v>
      </c>
      <c r="G1912" s="7">
        <f>VLOOKUP($A1912,[3]Sheet1!$A$1:$X$10000,3,0)</f>
        <v>2.57</v>
      </c>
      <c r="H1912" s="14">
        <f>VLOOKUP($A1912,[3]Sheet1!$A$1:$U$10000,2,0)</f>
        <v>2.67</v>
      </c>
      <c r="I1912" s="14">
        <f>VLOOKUP($A1912,[3]Sheet1!$A$1:$U$10000,21,0)</f>
        <v>2.8149999999999999</v>
      </c>
      <c r="J1912" s="14">
        <f>VLOOKUP($A1912,[3]Sheet1!$A$1:$U$10000,13,0)</f>
        <v>2.71</v>
      </c>
      <c r="K1912" s="14">
        <f>VLOOKUP($A1912,[3]Sheet1!$A$1:$Z$10000,24,0)</f>
        <v>2.52</v>
      </c>
      <c r="L1912" s="14">
        <f>VLOOKUP($A1912,[3]Sheet1!$A$1:$U$10000,17,0)</f>
        <v>2.6150000000000002</v>
      </c>
      <c r="M1912" s="14">
        <f>VLOOKUP($A1912,[3]Sheet1!$A$1:$U$10000,14,0)</f>
        <v>2.8450000000000002</v>
      </c>
      <c r="N1912" s="14">
        <f>VLOOKUP($A1912,[3]Sheet1!$A$1:$X$10000,23,0)</f>
        <v>2.46</v>
      </c>
      <c r="O1912" s="14">
        <f>VLOOKUP($A1912,[3]Sheet1!$A$1:$U$10000,4,0)</f>
        <v>2.73</v>
      </c>
      <c r="P1912" s="14">
        <f>VLOOKUP($A1912,[3]Sheet1!$A$1:$U$10000,6,0)</f>
        <v>2.7250000000000001</v>
      </c>
      <c r="Q1912" s="14">
        <f>VLOOKUP($A1912,[3]Sheet1!$A$1:$U$10000,20,0)</f>
        <v>2.585</v>
      </c>
      <c r="R1912" s="14">
        <f>VLOOKUP($A1912,[3]Sheet1!$A$1:$X$10000,24,0)</f>
        <v>2.52</v>
      </c>
      <c r="S1912" s="14">
        <f>VLOOKUP($A1912,[3]Sheet1!$A$1:$AB$10000,25,0)</f>
        <v>2.88</v>
      </c>
      <c r="T1912" s="14">
        <f>VLOOKUP($A1912,[3]Sheet1!$A$1:$AB$10000,26,0)</f>
        <v>2.7850000000000001</v>
      </c>
      <c r="U1912" s="14">
        <f>VLOOKUP($A1912,[3]Sheet1!$A$1:$AB$10000,27,0)</f>
        <v>2.7</v>
      </c>
      <c r="V1912" s="14">
        <f>VLOOKUP($A1912,[3]Sheet1!$A$1:$AB$10000,28,0)</f>
        <v>2.7250000000000001</v>
      </c>
      <c r="W1912" s="14">
        <f>VLOOKUP($A1912,[3]Sheet1!$A$1:$AC$10000,29,0)</f>
        <v>2.72</v>
      </c>
      <c r="X1912" s="14" t="s">
        <v>66</v>
      </c>
    </row>
    <row r="1913" spans="1:24" x14ac:dyDescent="0.2">
      <c r="A1913" s="2">
        <v>36606</v>
      </c>
      <c r="B1913" s="5">
        <f t="shared" si="136"/>
        <v>3</v>
      </c>
      <c r="C1913" s="1" t="s">
        <v>49</v>
      </c>
      <c r="D1913" s="14">
        <f>VLOOKUP($A1913,[3]Sheet1!$A$1:$U$10000,15,0)</f>
        <v>3.48</v>
      </c>
      <c r="E1913" s="14">
        <f>VLOOKUP($A1913,[3]Sheet1!$A$1:$U$10000,16,0)</f>
        <v>2.5350000000000001</v>
      </c>
      <c r="F1913" s="14">
        <f>VLOOKUP($A1913,[3]Sheet1!$A$1:$X$10000,22,0)</f>
        <v>2.4449999999999998</v>
      </c>
      <c r="G1913" s="7">
        <f>VLOOKUP($A1913,[3]Sheet1!$A$1:$X$10000,3,0)</f>
        <v>2.62</v>
      </c>
      <c r="H1913" s="14">
        <f>VLOOKUP($A1913,[3]Sheet1!$A$1:$U$10000,2,0)</f>
        <v>2.645</v>
      </c>
      <c r="I1913" s="14">
        <f>VLOOKUP($A1913,[3]Sheet1!$A$1:$U$10000,21,0)</f>
        <v>2.7349999999999999</v>
      </c>
      <c r="J1913" s="14">
        <f>VLOOKUP($A1913,[3]Sheet1!$A$1:$U$10000,13,0)</f>
        <v>2.7</v>
      </c>
      <c r="K1913" s="14">
        <f>VLOOKUP($A1913,[3]Sheet1!$A$1:$Z$10000,24,0)</f>
        <v>2.5099999999999998</v>
      </c>
      <c r="L1913" s="14">
        <f>VLOOKUP($A1913,[3]Sheet1!$A$1:$U$10000,17,0)</f>
        <v>2.585</v>
      </c>
      <c r="M1913" s="14">
        <f>VLOOKUP($A1913,[3]Sheet1!$A$1:$U$10000,14,0)</f>
        <v>2.93</v>
      </c>
      <c r="N1913" s="14">
        <f>VLOOKUP($A1913,[3]Sheet1!$A$1:$X$10000,23,0)</f>
        <v>2.4449999999999998</v>
      </c>
      <c r="O1913" s="14">
        <f>VLOOKUP($A1913,[3]Sheet1!$A$1:$U$10000,4,0)</f>
        <v>2.84</v>
      </c>
      <c r="P1913" s="14">
        <f>VLOOKUP($A1913,[3]Sheet1!$A$1:$U$10000,6,0)</f>
        <v>2.6850000000000001</v>
      </c>
      <c r="Q1913" s="14">
        <f>VLOOKUP($A1913,[3]Sheet1!$A$1:$U$10000,20,0)</f>
        <v>2.5449999999999999</v>
      </c>
      <c r="R1913" s="14">
        <f>VLOOKUP($A1913,[3]Sheet1!$A$1:$X$10000,24,0)</f>
        <v>2.5099999999999998</v>
      </c>
      <c r="S1913" s="14">
        <f>VLOOKUP($A1913,[3]Sheet1!$A$1:$AB$10000,25,0)</f>
        <v>2.78</v>
      </c>
      <c r="T1913" s="14">
        <f>VLOOKUP($A1913,[3]Sheet1!$A$1:$AB$10000,26,0)</f>
        <v>2.72</v>
      </c>
      <c r="U1913" s="14">
        <f>VLOOKUP($A1913,[3]Sheet1!$A$1:$AB$10000,27,0)</f>
        <v>2.625</v>
      </c>
      <c r="V1913" s="14">
        <f>VLOOKUP($A1913,[3]Sheet1!$A$1:$AB$10000,28,0)</f>
        <v>2.65</v>
      </c>
      <c r="W1913" s="14">
        <f>VLOOKUP($A1913,[3]Sheet1!$A$1:$AC$10000,29,0)</f>
        <v>2.65</v>
      </c>
      <c r="X1913" s="14" t="s">
        <v>66</v>
      </c>
    </row>
    <row r="1914" spans="1:24" x14ac:dyDescent="0.2">
      <c r="A1914" s="2">
        <v>36607</v>
      </c>
      <c r="B1914" s="5">
        <f t="shared" si="136"/>
        <v>3</v>
      </c>
      <c r="C1914" s="1" t="s">
        <v>50</v>
      </c>
      <c r="D1914" s="14">
        <f>VLOOKUP($A1914,[3]Sheet1!$A$1:$U$10000,15,0)</f>
        <v>3.46</v>
      </c>
      <c r="E1914" s="14">
        <f>VLOOKUP($A1914,[3]Sheet1!$A$1:$U$10000,16,0)</f>
        <v>2.5350000000000001</v>
      </c>
      <c r="F1914" s="14">
        <f>VLOOKUP($A1914,[3]Sheet1!$A$1:$X$10000,22,0)</f>
        <v>2.44</v>
      </c>
      <c r="G1914" s="7">
        <f>VLOOKUP($A1914,[3]Sheet1!$A$1:$X$10000,3,0)</f>
        <v>2.59</v>
      </c>
      <c r="H1914" s="14">
        <f>VLOOKUP($A1914,[3]Sheet1!$A$1:$U$10000,2,0)</f>
        <v>2.63</v>
      </c>
      <c r="I1914" s="14">
        <f>VLOOKUP($A1914,[3]Sheet1!$A$1:$U$10000,21,0)</f>
        <v>2.7450000000000001</v>
      </c>
      <c r="J1914" s="14">
        <f>VLOOKUP($A1914,[3]Sheet1!$A$1:$U$10000,13,0)</f>
        <v>2.71</v>
      </c>
      <c r="K1914" s="14">
        <f>VLOOKUP($A1914,[3]Sheet1!$A$1:$Z$10000,24,0)</f>
        <v>2.5049999999999999</v>
      </c>
      <c r="L1914" s="14">
        <f>VLOOKUP($A1914,[3]Sheet1!$A$1:$U$10000,17,0)</f>
        <v>2.59</v>
      </c>
      <c r="M1914" s="14">
        <f>VLOOKUP($A1914,[3]Sheet1!$A$1:$U$10000,14,0)</f>
        <v>2.95</v>
      </c>
      <c r="N1914" s="14">
        <f>VLOOKUP($A1914,[3]Sheet1!$A$1:$X$10000,23,0)</f>
        <v>2.4500000000000002</v>
      </c>
      <c r="O1914" s="14">
        <f>VLOOKUP($A1914,[3]Sheet1!$A$1:$U$10000,4,0)</f>
        <v>2.86</v>
      </c>
      <c r="P1914" s="14">
        <f>VLOOKUP($A1914,[3]Sheet1!$A$1:$U$10000,6,0)</f>
        <v>2.69</v>
      </c>
      <c r="Q1914" s="14">
        <f>VLOOKUP($A1914,[3]Sheet1!$A$1:$U$10000,20,0)</f>
        <v>2.5350000000000001</v>
      </c>
      <c r="R1914" s="14">
        <f>VLOOKUP($A1914,[3]Sheet1!$A$1:$X$10000,24,0)</f>
        <v>2.5049999999999999</v>
      </c>
      <c r="S1914" s="14">
        <f>VLOOKUP($A1914,[3]Sheet1!$A$1:$AB$10000,25,0)</f>
        <v>2.7650000000000001</v>
      </c>
      <c r="T1914" s="14">
        <f>VLOOKUP($A1914,[3]Sheet1!$A$1:$AB$10000,26,0)</f>
        <v>2.7250000000000001</v>
      </c>
      <c r="U1914" s="14">
        <f>VLOOKUP($A1914,[3]Sheet1!$A$1:$AB$10000,27,0)</f>
        <v>2.63</v>
      </c>
      <c r="V1914" s="14">
        <f>VLOOKUP($A1914,[3]Sheet1!$A$1:$AB$10000,28,0)</f>
        <v>2.65</v>
      </c>
      <c r="W1914" s="14">
        <f>VLOOKUP($A1914,[3]Sheet1!$A$1:$AC$10000,29,0)</f>
        <v>2.65</v>
      </c>
      <c r="X1914" s="14" t="s">
        <v>66</v>
      </c>
    </row>
    <row r="1915" spans="1:24" x14ac:dyDescent="0.2">
      <c r="A1915" s="2">
        <v>36608</v>
      </c>
      <c r="B1915" s="5">
        <f t="shared" si="136"/>
        <v>3</v>
      </c>
      <c r="C1915" s="1" t="s">
        <v>51</v>
      </c>
      <c r="D1915" s="14">
        <f>VLOOKUP($A1915,[3]Sheet1!$A$1:$U$10000,15,0)</f>
        <v>3.54</v>
      </c>
      <c r="E1915" s="14">
        <f>VLOOKUP($A1915,[3]Sheet1!$A$1:$U$10000,16,0)</f>
        <v>2.5649999999999999</v>
      </c>
      <c r="F1915" s="14">
        <f>VLOOKUP($A1915,[3]Sheet1!$A$1:$X$10000,22,0)</f>
        <v>2.4700000000000002</v>
      </c>
      <c r="G1915" s="7">
        <f>VLOOKUP($A1915,[3]Sheet1!$A$1:$X$10000,3,0)</f>
        <v>2.625</v>
      </c>
      <c r="H1915" s="14">
        <f>VLOOKUP($A1915,[3]Sheet1!$A$1:$U$10000,2,0)</f>
        <v>2.67</v>
      </c>
      <c r="I1915" s="14">
        <f>VLOOKUP($A1915,[3]Sheet1!$A$1:$U$10000,21,0)</f>
        <v>2.7850000000000001</v>
      </c>
      <c r="J1915" s="14">
        <f>VLOOKUP($A1915,[3]Sheet1!$A$1:$U$10000,13,0)</f>
        <v>2.73</v>
      </c>
      <c r="K1915" s="14">
        <f>VLOOKUP($A1915,[3]Sheet1!$A$1:$Z$10000,24,0)</f>
        <v>2.5449999999999999</v>
      </c>
      <c r="L1915" s="14">
        <f>VLOOKUP($A1915,[3]Sheet1!$A$1:$U$10000,17,0)</f>
        <v>2.62</v>
      </c>
      <c r="M1915" s="14">
        <f>VLOOKUP($A1915,[3]Sheet1!$A$1:$U$10000,14,0)</f>
        <v>2.9750000000000001</v>
      </c>
      <c r="N1915" s="14">
        <f>VLOOKUP($A1915,[3]Sheet1!$A$1:$X$10000,23,0)</f>
        <v>2.4750000000000001</v>
      </c>
      <c r="O1915" s="14">
        <f>VLOOKUP($A1915,[3]Sheet1!$A$1:$U$10000,4,0)</f>
        <v>2.88</v>
      </c>
      <c r="P1915" s="14">
        <f>VLOOKUP($A1915,[3]Sheet1!$A$1:$U$10000,6,0)</f>
        <v>2.7250000000000001</v>
      </c>
      <c r="Q1915" s="14">
        <f>VLOOKUP($A1915,[3]Sheet1!$A$1:$U$10000,20,0)</f>
        <v>2.5950000000000002</v>
      </c>
      <c r="R1915" s="14">
        <f>VLOOKUP($A1915,[3]Sheet1!$A$1:$X$10000,24,0)</f>
        <v>2.5449999999999999</v>
      </c>
      <c r="S1915" s="14">
        <f>VLOOKUP($A1915,[3]Sheet1!$A$1:$AB$10000,25,0)</f>
        <v>2.81</v>
      </c>
      <c r="T1915" s="14">
        <f>VLOOKUP($A1915,[3]Sheet1!$A$1:$AB$10000,26,0)</f>
        <v>2.7650000000000001</v>
      </c>
      <c r="U1915" s="14">
        <f>VLOOKUP($A1915,[3]Sheet1!$A$1:$AB$10000,27,0)</f>
        <v>2.665</v>
      </c>
      <c r="V1915" s="14">
        <f>VLOOKUP($A1915,[3]Sheet1!$A$1:$AB$10000,28,0)</f>
        <v>2.69</v>
      </c>
      <c r="W1915" s="14">
        <f>VLOOKUP($A1915,[3]Sheet1!$A$1:$AC$10000,29,0)</f>
        <v>2.6949999999999998</v>
      </c>
      <c r="X1915" s="14" t="s">
        <v>66</v>
      </c>
    </row>
    <row r="1916" spans="1:24" x14ac:dyDescent="0.2">
      <c r="A1916" s="2">
        <v>36609</v>
      </c>
      <c r="B1916" s="5">
        <f t="shared" si="136"/>
        <v>3</v>
      </c>
      <c r="C1916" s="1" t="s">
        <v>45</v>
      </c>
      <c r="D1916" s="14">
        <f>VLOOKUP($A1916,[3]Sheet1!$A$1:$U$10000,15,0)</f>
        <v>3.5350000000000001</v>
      </c>
      <c r="E1916" s="14">
        <f>VLOOKUP($A1916,[3]Sheet1!$A$1:$U$10000,16,0)</f>
        <v>2.5649999999999999</v>
      </c>
      <c r="F1916" s="14">
        <f>VLOOKUP($A1916,[3]Sheet1!$A$1:$X$10000,22,0)</f>
        <v>2.4950000000000001</v>
      </c>
      <c r="G1916" s="7">
        <f>VLOOKUP($A1916,[3]Sheet1!$A$1:$X$10000,3,0)</f>
        <v>2.605</v>
      </c>
      <c r="H1916" s="14">
        <f>VLOOKUP($A1916,[3]Sheet1!$A$1:$U$10000,2,0)</f>
        <v>2.6349999999999998</v>
      </c>
      <c r="I1916" s="14">
        <f>VLOOKUP($A1916,[3]Sheet1!$A$1:$U$10000,21,0)</f>
        <v>2.75</v>
      </c>
      <c r="J1916" s="14">
        <f>VLOOKUP($A1916,[3]Sheet1!$A$1:$U$10000,13,0)</f>
        <v>2.72</v>
      </c>
      <c r="K1916" s="14">
        <f>VLOOKUP($A1916,[3]Sheet1!$A$1:$Z$10000,24,0)</f>
        <v>2.56</v>
      </c>
      <c r="L1916" s="14">
        <f>VLOOKUP($A1916,[3]Sheet1!$A$1:$U$10000,17,0)</f>
        <v>2.625</v>
      </c>
      <c r="M1916" s="14">
        <f>VLOOKUP($A1916,[3]Sheet1!$A$1:$U$10000,14,0)</f>
        <v>3</v>
      </c>
      <c r="N1916" s="14">
        <f>VLOOKUP($A1916,[3]Sheet1!$A$1:$X$10000,23,0)</f>
        <v>2.4849999999999999</v>
      </c>
      <c r="O1916" s="14">
        <f>VLOOKUP($A1916,[3]Sheet1!$A$1:$U$10000,4,0)</f>
        <v>2.895</v>
      </c>
      <c r="P1916" s="14">
        <f>VLOOKUP($A1916,[3]Sheet1!$A$1:$U$10000,6,0)</f>
        <v>2.7</v>
      </c>
      <c r="Q1916" s="14">
        <f>VLOOKUP($A1916,[3]Sheet1!$A$1:$U$10000,20,0)</f>
        <v>2.605</v>
      </c>
      <c r="R1916" s="14">
        <f>VLOOKUP($A1916,[3]Sheet1!$A$1:$X$10000,24,0)</f>
        <v>2.56</v>
      </c>
      <c r="S1916" s="14">
        <f>VLOOKUP($A1916,[3]Sheet1!$A$1:$AB$10000,25,0)</f>
        <v>2.7650000000000001</v>
      </c>
      <c r="T1916" s="14">
        <f>VLOOKUP($A1916,[3]Sheet1!$A$1:$AB$10000,26,0)</f>
        <v>2.7349999999999999</v>
      </c>
      <c r="U1916" s="14">
        <f>VLOOKUP($A1916,[3]Sheet1!$A$1:$AB$10000,27,0)</f>
        <v>2.64</v>
      </c>
      <c r="V1916" s="14">
        <f>VLOOKUP($A1916,[3]Sheet1!$A$1:$AB$10000,28,0)</f>
        <v>2.66</v>
      </c>
      <c r="W1916" s="14">
        <f>VLOOKUP($A1916,[3]Sheet1!$A$1:$AC$10000,29,0)</f>
        <v>2.67</v>
      </c>
      <c r="X1916" s="14" t="s">
        <v>66</v>
      </c>
    </row>
    <row r="1917" spans="1:24" x14ac:dyDescent="0.2">
      <c r="A1917" s="2">
        <v>36610</v>
      </c>
      <c r="B1917" s="5">
        <f t="shared" si="136"/>
        <v>3</v>
      </c>
      <c r="C1917" s="1" t="s">
        <v>46</v>
      </c>
      <c r="D1917" s="14">
        <f>VLOOKUP($A1917,[3]Sheet1!$A$1:$U$10000,15,0)</f>
        <v>3.57</v>
      </c>
      <c r="E1917" s="14">
        <f>VLOOKUP($A1917,[3]Sheet1!$A$1:$U$10000,16,0)</f>
        <v>2.5750000000000002</v>
      </c>
      <c r="F1917" s="14">
        <f>VLOOKUP($A1917,[3]Sheet1!$A$1:$X$10000,22,0)</f>
        <v>2.5</v>
      </c>
      <c r="G1917" s="7">
        <f>VLOOKUP($A1917,[3]Sheet1!$A$1:$X$10000,3,0)</f>
        <v>2.62</v>
      </c>
      <c r="H1917" s="14">
        <f>VLOOKUP($A1917,[3]Sheet1!$A$1:$U$10000,2,0)</f>
        <v>2.68</v>
      </c>
      <c r="I1917" s="14">
        <f>VLOOKUP($A1917,[3]Sheet1!$A$1:$U$10000,21,0)</f>
        <v>2.8149999999999999</v>
      </c>
      <c r="J1917" s="14">
        <f>VLOOKUP($A1917,[3]Sheet1!$A$1:$U$10000,13,0)</f>
        <v>2.7349999999999999</v>
      </c>
      <c r="K1917" s="14">
        <f>VLOOKUP($A1917,[3]Sheet1!$A$1:$Z$10000,24,0)</f>
        <v>2.58</v>
      </c>
      <c r="L1917" s="14">
        <f>VLOOKUP($A1917,[3]Sheet1!$A$1:$U$10000,17,0)</f>
        <v>2.64</v>
      </c>
      <c r="M1917" s="14">
        <f>VLOOKUP($A1917,[3]Sheet1!$A$1:$U$10000,14,0)</f>
        <v>3.01</v>
      </c>
      <c r="N1917" s="14">
        <f>VLOOKUP($A1917,[3]Sheet1!$A$1:$X$10000,23,0)</f>
        <v>2.5299999999999998</v>
      </c>
      <c r="O1917" s="14">
        <f>VLOOKUP($A1917,[3]Sheet1!$A$1:$U$10000,4,0)</f>
        <v>2.895</v>
      </c>
      <c r="P1917" s="14">
        <f>VLOOKUP($A1917,[3]Sheet1!$A$1:$U$10000,6,0)</f>
        <v>2.7450000000000001</v>
      </c>
      <c r="Q1917" s="14">
        <f>VLOOKUP($A1917,[3]Sheet1!$A$1:$U$10000,20,0)</f>
        <v>2.5950000000000002</v>
      </c>
      <c r="R1917" s="14">
        <f>VLOOKUP($A1917,[3]Sheet1!$A$1:$X$10000,24,0)</f>
        <v>2.58</v>
      </c>
      <c r="S1917" s="14">
        <f>VLOOKUP($A1917,[3]Sheet1!$A$1:$AB$10000,25,0)</f>
        <v>2.82</v>
      </c>
      <c r="T1917" s="14">
        <f>VLOOKUP($A1917,[3]Sheet1!$A$1:$AB$10000,26,0)</f>
        <v>2.79</v>
      </c>
      <c r="U1917" s="14">
        <f>VLOOKUP($A1917,[3]Sheet1!$A$1:$AB$10000,27,0)</f>
        <v>2.68</v>
      </c>
      <c r="V1917" s="14">
        <f>VLOOKUP($A1917,[3]Sheet1!$A$1:$AB$10000,28,0)</f>
        <v>2.71</v>
      </c>
      <c r="W1917" s="14">
        <f>VLOOKUP($A1917,[3]Sheet1!$A$1:$AC$10000,29,0)</f>
        <v>2.7050000000000001</v>
      </c>
      <c r="X1917" s="14" t="s">
        <v>66</v>
      </c>
    </row>
    <row r="1918" spans="1:24" x14ac:dyDescent="0.2">
      <c r="A1918" s="2">
        <v>36611</v>
      </c>
      <c r="B1918" s="5">
        <f t="shared" si="136"/>
        <v>3</v>
      </c>
      <c r="C1918" s="1" t="s">
        <v>47</v>
      </c>
      <c r="D1918" s="14">
        <f>VLOOKUP($A1918,[3]Sheet1!$A$1:$U$10000,15,0)</f>
        <v>3.57</v>
      </c>
      <c r="E1918" s="14">
        <f>VLOOKUP($A1918,[3]Sheet1!$A$1:$U$10000,16,0)</f>
        <v>2.5750000000000002</v>
      </c>
      <c r="F1918" s="14">
        <f>VLOOKUP($A1918,[3]Sheet1!$A$1:$X$10000,22,0)</f>
        <v>2.5</v>
      </c>
      <c r="G1918" s="7">
        <f>VLOOKUP($A1918,[3]Sheet1!$A$1:$X$10000,3,0)</f>
        <v>2.62</v>
      </c>
      <c r="H1918" s="14">
        <f>VLOOKUP($A1918,[3]Sheet1!$A$1:$U$10000,2,0)</f>
        <v>2.68</v>
      </c>
      <c r="I1918" s="14">
        <f>VLOOKUP($A1918,[3]Sheet1!$A$1:$U$10000,21,0)</f>
        <v>2.8149999999999999</v>
      </c>
      <c r="J1918" s="14">
        <f>VLOOKUP($A1918,[3]Sheet1!$A$1:$U$10000,13,0)</f>
        <v>2.7349999999999999</v>
      </c>
      <c r="K1918" s="14">
        <f>VLOOKUP($A1918,[3]Sheet1!$A$1:$Z$10000,24,0)</f>
        <v>2.58</v>
      </c>
      <c r="L1918" s="14">
        <f>VLOOKUP($A1918,[3]Sheet1!$A$1:$U$10000,17,0)</f>
        <v>2.64</v>
      </c>
      <c r="M1918" s="14">
        <f>VLOOKUP($A1918,[3]Sheet1!$A$1:$U$10000,14,0)</f>
        <v>3.01</v>
      </c>
      <c r="N1918" s="14">
        <f>VLOOKUP($A1918,[3]Sheet1!$A$1:$X$10000,23,0)</f>
        <v>2.5299999999999998</v>
      </c>
      <c r="O1918" s="14">
        <f>VLOOKUP($A1918,[3]Sheet1!$A$1:$U$10000,4,0)</f>
        <v>2.895</v>
      </c>
      <c r="P1918" s="14">
        <f>VLOOKUP($A1918,[3]Sheet1!$A$1:$U$10000,6,0)</f>
        <v>2.7450000000000001</v>
      </c>
      <c r="Q1918" s="14">
        <f>VLOOKUP($A1918,[3]Sheet1!$A$1:$U$10000,20,0)</f>
        <v>2.5950000000000002</v>
      </c>
      <c r="R1918" s="14">
        <f>VLOOKUP($A1918,[3]Sheet1!$A$1:$X$10000,24,0)</f>
        <v>2.58</v>
      </c>
      <c r="S1918" s="14">
        <f>VLOOKUP($A1918,[3]Sheet1!$A$1:$AB$10000,25,0)</f>
        <v>2.82</v>
      </c>
      <c r="T1918" s="14">
        <f>VLOOKUP($A1918,[3]Sheet1!$A$1:$AB$10000,26,0)</f>
        <v>2.79</v>
      </c>
      <c r="U1918" s="14">
        <f>VLOOKUP($A1918,[3]Sheet1!$A$1:$AB$10000,27,0)</f>
        <v>2.68</v>
      </c>
      <c r="V1918" s="14">
        <f>VLOOKUP($A1918,[3]Sheet1!$A$1:$AB$10000,28,0)</f>
        <v>2.71</v>
      </c>
      <c r="W1918" s="14">
        <f>VLOOKUP($A1918,[3]Sheet1!$A$1:$AC$10000,29,0)</f>
        <v>2.7050000000000001</v>
      </c>
      <c r="X1918" s="14" t="s">
        <v>66</v>
      </c>
    </row>
    <row r="1919" spans="1:24" x14ac:dyDescent="0.2">
      <c r="A1919" s="2">
        <v>36612</v>
      </c>
      <c r="B1919" s="5">
        <f t="shared" si="136"/>
        <v>3</v>
      </c>
      <c r="C1919" s="1" t="s">
        <v>48</v>
      </c>
      <c r="D1919" s="14">
        <f>VLOOKUP($A1919,[3]Sheet1!$A$1:$U$10000,15,0)</f>
        <v>3.57</v>
      </c>
      <c r="E1919" s="14">
        <f>VLOOKUP($A1919,[3]Sheet1!$A$1:$U$10000,16,0)</f>
        <v>2.5750000000000002</v>
      </c>
      <c r="F1919" s="14">
        <f>VLOOKUP($A1919,[3]Sheet1!$A$1:$X$10000,22,0)</f>
        <v>2.5</v>
      </c>
      <c r="G1919" s="7">
        <f>VLOOKUP($A1919,[3]Sheet1!$A$1:$X$10000,3,0)</f>
        <v>2.62</v>
      </c>
      <c r="H1919" s="14">
        <f>VLOOKUP($A1919,[3]Sheet1!$A$1:$U$10000,2,0)</f>
        <v>2.68</v>
      </c>
      <c r="I1919" s="14">
        <f>VLOOKUP($A1919,[3]Sheet1!$A$1:$U$10000,21,0)</f>
        <v>2.8149999999999999</v>
      </c>
      <c r="J1919" s="14">
        <f>VLOOKUP($A1919,[3]Sheet1!$A$1:$U$10000,13,0)</f>
        <v>2.7349999999999999</v>
      </c>
      <c r="K1919" s="14">
        <f>VLOOKUP($A1919,[3]Sheet1!$A$1:$Z$10000,24,0)</f>
        <v>2.58</v>
      </c>
      <c r="L1919" s="14">
        <f>VLOOKUP($A1919,[3]Sheet1!$A$1:$U$10000,17,0)</f>
        <v>2.64</v>
      </c>
      <c r="M1919" s="14">
        <f>VLOOKUP($A1919,[3]Sheet1!$A$1:$U$10000,14,0)</f>
        <v>3.01</v>
      </c>
      <c r="N1919" s="14">
        <f>VLOOKUP($A1919,[3]Sheet1!$A$1:$X$10000,23,0)</f>
        <v>2.5299999999999998</v>
      </c>
      <c r="O1919" s="14">
        <f>VLOOKUP($A1919,[3]Sheet1!$A$1:$U$10000,4,0)</f>
        <v>2.895</v>
      </c>
      <c r="P1919" s="14">
        <f>VLOOKUP($A1919,[3]Sheet1!$A$1:$U$10000,6,0)</f>
        <v>2.7450000000000001</v>
      </c>
      <c r="Q1919" s="14">
        <f>VLOOKUP($A1919,[3]Sheet1!$A$1:$U$10000,20,0)</f>
        <v>2.5950000000000002</v>
      </c>
      <c r="R1919" s="14">
        <f>VLOOKUP($A1919,[3]Sheet1!$A$1:$X$10000,24,0)</f>
        <v>2.58</v>
      </c>
      <c r="S1919" s="14">
        <f>VLOOKUP($A1919,[3]Sheet1!$A$1:$AB$10000,25,0)</f>
        <v>2.82</v>
      </c>
      <c r="T1919" s="14">
        <f>VLOOKUP($A1919,[3]Sheet1!$A$1:$AB$10000,26,0)</f>
        <v>2.79</v>
      </c>
      <c r="U1919" s="14">
        <f>VLOOKUP($A1919,[3]Sheet1!$A$1:$AB$10000,27,0)</f>
        <v>2.68</v>
      </c>
      <c r="V1919" s="14">
        <f>VLOOKUP($A1919,[3]Sheet1!$A$1:$AB$10000,28,0)</f>
        <v>2.71</v>
      </c>
      <c r="W1919" s="14">
        <f>VLOOKUP($A1919,[3]Sheet1!$A$1:$AC$10000,29,0)</f>
        <v>2.7050000000000001</v>
      </c>
      <c r="X1919" s="14" t="s">
        <v>66</v>
      </c>
    </row>
    <row r="1920" spans="1:24" x14ac:dyDescent="0.2">
      <c r="A1920" s="2">
        <v>36613</v>
      </c>
      <c r="B1920" s="5">
        <f t="shared" si="136"/>
        <v>3</v>
      </c>
      <c r="C1920" s="1" t="s">
        <v>49</v>
      </c>
      <c r="D1920" s="14">
        <f>VLOOKUP($A1920,[3]Sheet1!$A$1:$U$10000,15,0)</f>
        <v>3.59</v>
      </c>
      <c r="E1920" s="14">
        <f>VLOOKUP($A1920,[3]Sheet1!$A$1:$U$10000,16,0)</f>
        <v>2.585</v>
      </c>
      <c r="F1920" s="14">
        <f>VLOOKUP($A1920,[3]Sheet1!$A$1:$X$10000,22,0)</f>
        <v>2.5299999999999998</v>
      </c>
      <c r="G1920" s="7">
        <f>VLOOKUP($A1920,[3]Sheet1!$A$1:$X$10000,3,0)</f>
        <v>2.665</v>
      </c>
      <c r="H1920" s="14">
        <f>VLOOKUP($A1920,[3]Sheet1!$A$1:$U$10000,2,0)</f>
        <v>2.7250000000000001</v>
      </c>
      <c r="I1920" s="14">
        <f>VLOOKUP($A1920,[3]Sheet1!$A$1:$U$10000,21,0)</f>
        <v>2.8149999999999999</v>
      </c>
      <c r="J1920" s="14">
        <f>VLOOKUP($A1920,[3]Sheet1!$A$1:$U$10000,13,0)</f>
        <v>2.75</v>
      </c>
      <c r="K1920" s="14">
        <f>VLOOKUP($A1920,[3]Sheet1!$A$1:$Z$10000,24,0)</f>
        <v>2.6</v>
      </c>
      <c r="L1920" s="14">
        <f>VLOOKUP($A1920,[3]Sheet1!$A$1:$U$10000,17,0)</f>
        <v>2.64</v>
      </c>
      <c r="M1920" s="14">
        <f>VLOOKUP($A1920,[3]Sheet1!$A$1:$U$10000,14,0)</f>
        <v>3.0649999999999999</v>
      </c>
      <c r="N1920" s="14">
        <f>VLOOKUP($A1920,[3]Sheet1!$A$1:$X$10000,23,0)</f>
        <v>2.56</v>
      </c>
      <c r="O1920" s="14">
        <f>VLOOKUP($A1920,[3]Sheet1!$A$1:$U$10000,4,0)</f>
        <v>2.93</v>
      </c>
      <c r="P1920" s="14">
        <f>VLOOKUP($A1920,[3]Sheet1!$A$1:$U$10000,6,0)</f>
        <v>2.78</v>
      </c>
      <c r="Q1920" s="14">
        <f>VLOOKUP($A1920,[3]Sheet1!$A$1:$U$10000,20,0)</f>
        <v>2.605</v>
      </c>
      <c r="R1920" s="14">
        <f>VLOOKUP($A1920,[3]Sheet1!$A$1:$X$10000,24,0)</f>
        <v>2.6</v>
      </c>
      <c r="S1920" s="14">
        <f>VLOOKUP($A1920,[3]Sheet1!$A$1:$AB$10000,25,0)</f>
        <v>2.8650000000000002</v>
      </c>
      <c r="T1920" s="14">
        <f>VLOOKUP($A1920,[3]Sheet1!$A$1:$AB$10000,26,0)</f>
        <v>2.82</v>
      </c>
      <c r="U1920" s="14">
        <f>VLOOKUP($A1920,[3]Sheet1!$A$1:$AB$10000,27,0)</f>
        <v>2.7250000000000001</v>
      </c>
      <c r="V1920" s="14">
        <f>VLOOKUP($A1920,[3]Sheet1!$A$1:$AB$10000,28,0)</f>
        <v>2.7549999999999999</v>
      </c>
      <c r="W1920" s="14">
        <f>VLOOKUP($A1920,[3]Sheet1!$A$1:$AC$10000,29,0)</f>
        <v>2.7549999999999999</v>
      </c>
      <c r="X1920" s="14" t="s">
        <v>66</v>
      </c>
    </row>
    <row r="1921" spans="1:24" x14ac:dyDescent="0.2">
      <c r="A1921" s="2">
        <v>36614</v>
      </c>
      <c r="B1921" s="5">
        <f t="shared" si="136"/>
        <v>3</v>
      </c>
      <c r="C1921" s="1" t="s">
        <v>50</v>
      </c>
      <c r="D1921" s="14">
        <f>VLOOKUP($A1921,[3]Sheet1!$A$1:$U$10000,15,0)</f>
        <v>3.7149999999999999</v>
      </c>
      <c r="E1921" s="14">
        <f>VLOOKUP($A1921,[3]Sheet1!$A$1:$U$10000,16,0)</f>
        <v>2.72</v>
      </c>
      <c r="F1921" s="14">
        <f>VLOOKUP($A1921,[3]Sheet1!$A$1:$X$10000,22,0)</f>
        <v>2.6749999999999998</v>
      </c>
      <c r="G1921" s="7">
        <f>VLOOKUP($A1921,[3]Sheet1!$A$1:$X$10000,3,0)</f>
        <v>2.8050000000000002</v>
      </c>
      <c r="H1921" s="14">
        <f>VLOOKUP($A1921,[3]Sheet1!$A$1:$U$10000,2,0)</f>
        <v>2.855</v>
      </c>
      <c r="I1921" s="14">
        <f>VLOOKUP($A1921,[3]Sheet1!$A$1:$U$10000,21,0)</f>
        <v>2.9249999999999998</v>
      </c>
      <c r="J1921" s="14">
        <f>VLOOKUP($A1921,[3]Sheet1!$A$1:$U$10000,13,0)</f>
        <v>2.875</v>
      </c>
      <c r="K1921" s="14">
        <f>VLOOKUP($A1921,[3]Sheet1!$A$1:$Z$10000,24,0)</f>
        <v>2.7749999999999999</v>
      </c>
      <c r="L1921" s="14">
        <f>VLOOKUP($A1921,[3]Sheet1!$A$1:$U$10000,17,0)</f>
        <v>2.76</v>
      </c>
      <c r="M1921" s="14">
        <f>VLOOKUP($A1921,[3]Sheet1!$A$1:$U$10000,14,0)</f>
        <v>3.18</v>
      </c>
      <c r="N1921" s="14">
        <f>VLOOKUP($A1921,[3]Sheet1!$A$1:$X$10000,23,0)</f>
        <v>2.6949999999999998</v>
      </c>
      <c r="O1921" s="14">
        <f>VLOOKUP($A1921,[3]Sheet1!$A$1:$U$10000,4,0)</f>
        <v>3.0249999999999999</v>
      </c>
      <c r="P1921" s="14">
        <f>VLOOKUP($A1921,[3]Sheet1!$A$1:$U$10000,6,0)</f>
        <v>2.91</v>
      </c>
      <c r="Q1921" s="14">
        <f>VLOOKUP($A1921,[3]Sheet1!$A$1:$U$10000,20,0)</f>
        <v>2.7149999999999999</v>
      </c>
      <c r="R1921" s="14">
        <f>VLOOKUP($A1921,[3]Sheet1!$A$1:$X$10000,24,0)</f>
        <v>2.7749999999999999</v>
      </c>
      <c r="S1921" s="14">
        <f>VLOOKUP($A1921,[3]Sheet1!$A$1:$AB$10000,25,0)</f>
        <v>2.98</v>
      </c>
      <c r="T1921" s="14">
        <f>VLOOKUP($A1921,[3]Sheet1!$A$1:$AB$10000,26,0)</f>
        <v>2.94</v>
      </c>
      <c r="U1921" s="14">
        <f>VLOOKUP($A1921,[3]Sheet1!$A$1:$AB$10000,27,0)</f>
        <v>2.83</v>
      </c>
      <c r="V1921" s="14">
        <f>VLOOKUP($A1921,[3]Sheet1!$A$1:$AB$10000,28,0)</f>
        <v>2.855</v>
      </c>
      <c r="W1921" s="14">
        <f>VLOOKUP($A1921,[3]Sheet1!$A$1:$AC$10000,29,0)</f>
        <v>2.86</v>
      </c>
      <c r="X1921" s="14" t="s">
        <v>66</v>
      </c>
    </row>
    <row r="1922" spans="1:24" x14ac:dyDescent="0.2">
      <c r="A1922" s="2">
        <v>36615</v>
      </c>
      <c r="B1922" s="5">
        <f t="shared" si="136"/>
        <v>3</v>
      </c>
      <c r="C1922" s="1" t="s">
        <v>51</v>
      </c>
      <c r="D1922" s="14">
        <f>VLOOKUP($A1922,[3]Sheet1!$A$1:$U$10000,15,0)</f>
        <v>3.625</v>
      </c>
      <c r="E1922" s="14">
        <f>VLOOKUP($A1922,[3]Sheet1!$A$1:$U$10000,16,0)</f>
        <v>2.7149999999999999</v>
      </c>
      <c r="F1922" s="14">
        <f>VLOOKUP($A1922,[3]Sheet1!$A$1:$X$10000,22,0)</f>
        <v>2.66</v>
      </c>
      <c r="G1922" s="7">
        <f>VLOOKUP($A1922,[3]Sheet1!$A$1:$X$10000,3,0)</f>
        <v>2.7850000000000001</v>
      </c>
      <c r="H1922" s="14">
        <f>VLOOKUP($A1922,[3]Sheet1!$A$1:$U$10000,2,0)</f>
        <v>2.835</v>
      </c>
      <c r="I1922" s="14">
        <f>VLOOKUP($A1922,[3]Sheet1!$A$1:$U$10000,21,0)</f>
        <v>2.92</v>
      </c>
      <c r="J1922" s="14">
        <f>VLOOKUP($A1922,[3]Sheet1!$A$1:$U$10000,13,0)</f>
        <v>2.86</v>
      </c>
      <c r="K1922" s="14">
        <f>VLOOKUP($A1922,[3]Sheet1!$A$1:$Z$10000,24,0)</f>
        <v>2.74</v>
      </c>
      <c r="L1922" s="14">
        <f>VLOOKUP($A1922,[3]Sheet1!$A$1:$U$10000,17,0)</f>
        <v>2.7549999999999999</v>
      </c>
      <c r="M1922" s="14">
        <f>VLOOKUP($A1922,[3]Sheet1!$A$1:$U$10000,14,0)</f>
        <v>3.19</v>
      </c>
      <c r="N1922" s="14">
        <f>VLOOKUP($A1922,[3]Sheet1!$A$1:$X$10000,23,0)</f>
        <v>2.66</v>
      </c>
      <c r="O1922" s="14">
        <f>VLOOKUP($A1922,[3]Sheet1!$A$1:$U$10000,4,0)</f>
        <v>3.0249999999999999</v>
      </c>
      <c r="P1922" s="14">
        <f>VLOOKUP($A1922,[3]Sheet1!$A$1:$U$10000,6,0)</f>
        <v>2.9</v>
      </c>
      <c r="Q1922" s="14">
        <f>VLOOKUP($A1922,[3]Sheet1!$A$1:$U$10000,20,0)</f>
        <v>2.7149999999999999</v>
      </c>
      <c r="R1922" s="14">
        <f>VLOOKUP($A1922,[3]Sheet1!$A$1:$X$10000,24,0)</f>
        <v>2.74</v>
      </c>
      <c r="S1922" s="14">
        <f>VLOOKUP($A1922,[3]Sheet1!$A$1:$AB$10000,25,0)</f>
        <v>2.9550000000000001</v>
      </c>
      <c r="T1922" s="14">
        <f>VLOOKUP($A1922,[3]Sheet1!$A$1:$AB$10000,26,0)</f>
        <v>2.9350000000000001</v>
      </c>
      <c r="U1922" s="14">
        <f>VLOOKUP($A1922,[3]Sheet1!$A$1:$AB$10000,27,0)</f>
        <v>2.8050000000000002</v>
      </c>
      <c r="V1922" s="14">
        <f>VLOOKUP($A1922,[3]Sheet1!$A$1:$AB$10000,28,0)</f>
        <v>2.8149999999999999</v>
      </c>
      <c r="W1922" s="14">
        <f>VLOOKUP($A1922,[3]Sheet1!$A$1:$AC$10000,29,0)</f>
        <v>2.8450000000000002</v>
      </c>
      <c r="X1922" s="14" t="s">
        <v>66</v>
      </c>
    </row>
    <row r="1923" spans="1:24" x14ac:dyDescent="0.2">
      <c r="A1923" s="2">
        <v>36616</v>
      </c>
      <c r="B1923" s="5">
        <f t="shared" si="136"/>
        <v>3</v>
      </c>
      <c r="C1923" s="1" t="s">
        <v>45</v>
      </c>
      <c r="D1923" s="14">
        <f>VLOOKUP($A1923,[3]Sheet1!$A$1:$U$10000,15,0)</f>
        <v>3.6</v>
      </c>
      <c r="E1923" s="14">
        <f>VLOOKUP($A1923,[3]Sheet1!$A$1:$U$10000,16,0)</f>
        <v>2.63</v>
      </c>
      <c r="F1923" s="14">
        <f>VLOOKUP($A1923,[3]Sheet1!$A$1:$X$10000,22,0)</f>
        <v>2.5649999999999999</v>
      </c>
      <c r="G1923" s="7">
        <f>VLOOKUP($A1923,[3]Sheet1!$A$1:$X$10000,3,0)</f>
        <v>2.67</v>
      </c>
      <c r="H1923" s="14">
        <f>VLOOKUP($A1923,[3]Sheet1!$A$1:$U$10000,2,0)</f>
        <v>2.7349999999999999</v>
      </c>
      <c r="I1923" s="14">
        <f>VLOOKUP($A1923,[3]Sheet1!$A$1:$U$10000,21,0)</f>
        <v>2.83</v>
      </c>
      <c r="J1923" s="14">
        <f>VLOOKUP($A1923,[3]Sheet1!$A$1:$U$10000,13,0)</f>
        <v>2.78</v>
      </c>
      <c r="K1923" s="14">
        <f>VLOOKUP($A1923,[3]Sheet1!$A$1:$Z$10000,24,0)</f>
        <v>2.645</v>
      </c>
      <c r="L1923" s="14">
        <f>VLOOKUP($A1923,[3]Sheet1!$A$1:$U$10000,17,0)</f>
        <v>2.6749999999999998</v>
      </c>
      <c r="M1923" s="14">
        <f>VLOOKUP($A1923,[3]Sheet1!$A$1:$U$10000,14,0)</f>
        <v>3.09</v>
      </c>
      <c r="N1923" s="14">
        <f>VLOOKUP($A1923,[3]Sheet1!$A$1:$X$10000,23,0)</f>
        <v>2.5649999999999999</v>
      </c>
      <c r="O1923" s="14">
        <f>VLOOKUP($A1923,[3]Sheet1!$A$1:$U$10000,4,0)</f>
        <v>2.9750000000000001</v>
      </c>
      <c r="P1923" s="14">
        <f>VLOOKUP($A1923,[3]Sheet1!$A$1:$U$10000,6,0)</f>
        <v>2.78</v>
      </c>
      <c r="Q1923" s="14">
        <f>VLOOKUP($A1923,[3]Sheet1!$A$1:$U$10000,20,0)</f>
        <v>2.65</v>
      </c>
      <c r="R1923" s="14">
        <f>VLOOKUP($A1923,[3]Sheet1!$A$1:$X$10000,24,0)</f>
        <v>2.645</v>
      </c>
      <c r="S1923" s="14">
        <f>VLOOKUP($A1923,[3]Sheet1!$A$1:$AB$10000,25,0)</f>
        <v>2.8650000000000002</v>
      </c>
      <c r="T1923" s="14">
        <f>VLOOKUP($A1923,[3]Sheet1!$A$1:$AB$10000,26,0)</f>
        <v>2.8250000000000002</v>
      </c>
      <c r="U1923" s="14">
        <f>VLOOKUP($A1923,[3]Sheet1!$A$1:$AB$10000,27,0)</f>
        <v>2.7</v>
      </c>
      <c r="V1923" s="14">
        <f>VLOOKUP($A1923,[3]Sheet1!$A$1:$AB$10000,28,0)</f>
        <v>2.7</v>
      </c>
      <c r="W1923" s="14">
        <f>VLOOKUP($A1923,[3]Sheet1!$A$1:$AC$10000,29,0)</f>
        <v>2.7349999999999999</v>
      </c>
      <c r="X1923" s="14" t="s">
        <v>66</v>
      </c>
    </row>
    <row r="1924" spans="1:24" x14ac:dyDescent="0.2">
      <c r="A1924" s="2">
        <v>36617</v>
      </c>
      <c r="B1924" s="5">
        <f t="shared" ref="B1924:B1987" si="137">IF(A1924&lt;&gt;"",MONTH(A1924),0)</f>
        <v>4</v>
      </c>
      <c r="C1924" s="1" t="s">
        <v>46</v>
      </c>
      <c r="D1924" s="14">
        <f>VLOOKUP($A1924,[3]Sheet1!$A$1:$U$10000,15,0)</f>
        <v>3.6</v>
      </c>
      <c r="E1924" s="14">
        <f>VLOOKUP($A1924,[3]Sheet1!$A$1:$U$10000,16,0)</f>
        <v>2.6549999999999998</v>
      </c>
      <c r="F1924" s="14">
        <f>VLOOKUP($A1924,[3]Sheet1!$A$1:$X$10000,22,0)</f>
        <v>2.5750000000000002</v>
      </c>
      <c r="G1924" s="7">
        <f>VLOOKUP($A1924,[3]Sheet1!$A$1:$X$10000,3,0)</f>
        <v>2.6549999999999998</v>
      </c>
      <c r="H1924" s="14">
        <f>VLOOKUP($A1924,[3]Sheet1!$A$1:$U$10000,2,0)</f>
        <v>2.71</v>
      </c>
      <c r="I1924" s="14">
        <f>VLOOKUP($A1924,[3]Sheet1!$A$1:$U$10000,21,0)</f>
        <v>2.875</v>
      </c>
      <c r="J1924" s="14">
        <f>VLOOKUP($A1924,[3]Sheet1!$A$1:$U$10000,13,0)</f>
        <v>2.7949999999999999</v>
      </c>
      <c r="K1924" s="14">
        <f>VLOOKUP($A1924,[3]Sheet1!$A$1:$Z$10000,24,0)</f>
        <v>2.64</v>
      </c>
      <c r="L1924" s="14">
        <f>VLOOKUP($A1924,[3]Sheet1!$A$1:$U$10000,17,0)</f>
        <v>2.7349999999999999</v>
      </c>
      <c r="M1924" s="14">
        <f>VLOOKUP($A1924,[3]Sheet1!$A$1:$U$10000,14,0)</f>
        <v>3.05</v>
      </c>
      <c r="N1924" s="14">
        <f>VLOOKUP($A1924,[3]Sheet1!$A$1:$X$10000,23,0)</f>
        <v>2.585</v>
      </c>
      <c r="O1924" s="14">
        <f>VLOOKUP($A1924,[3]Sheet1!$A$1:$U$10000,4,0)</f>
        <v>2.9750000000000001</v>
      </c>
      <c r="P1924" s="14">
        <f>VLOOKUP($A1924,[3]Sheet1!$A$1:$U$10000,6,0)</f>
        <v>2.78</v>
      </c>
      <c r="Q1924" s="14">
        <f>VLOOKUP($A1924,[3]Sheet1!$A$1:$U$10000,20,0)</f>
        <v>2.6949999999999998</v>
      </c>
      <c r="R1924" s="14">
        <f>VLOOKUP($A1924,[3]Sheet1!$A$1:$X$10000,24,0)</f>
        <v>2.64</v>
      </c>
      <c r="S1924" s="14">
        <f>VLOOKUP($A1924,[3]Sheet1!$A$1:$AB$10000,25,0)</f>
        <v>2.9049999999999998</v>
      </c>
      <c r="T1924" s="14">
        <f>VLOOKUP($A1924,[3]Sheet1!$A$1:$AB$10000,26,0)</f>
        <v>2.84</v>
      </c>
      <c r="U1924" s="14">
        <f>VLOOKUP($A1924,[3]Sheet1!$A$1:$AB$10000,27,0)</f>
        <v>2.7349999999999999</v>
      </c>
      <c r="V1924" s="14">
        <f>VLOOKUP($A1924,[3]Sheet1!$A$1:$AB$10000,28,0)</f>
        <v>2.8250000000000002</v>
      </c>
      <c r="W1924" s="14">
        <f>VLOOKUP($A1924,[3]Sheet1!$A$1:$AC$10000,29,0)</f>
        <v>2.77</v>
      </c>
      <c r="X1924" s="14" t="s">
        <v>66</v>
      </c>
    </row>
    <row r="1925" spans="1:24" x14ac:dyDescent="0.2">
      <c r="A1925" s="2">
        <v>36618</v>
      </c>
      <c r="B1925" s="5">
        <f t="shared" si="137"/>
        <v>4</v>
      </c>
      <c r="C1925" s="1" t="s">
        <v>47</v>
      </c>
      <c r="D1925" s="14">
        <f>VLOOKUP($A1925,[3]Sheet1!$A$1:$U$10000,15,0)</f>
        <v>3.6</v>
      </c>
      <c r="E1925" s="14">
        <f>VLOOKUP($A1925,[3]Sheet1!$A$1:$U$10000,16,0)</f>
        <v>2.6549999999999998</v>
      </c>
      <c r="F1925" s="14">
        <f>VLOOKUP($A1925,[3]Sheet1!$A$1:$X$10000,22,0)</f>
        <v>2.5750000000000002</v>
      </c>
      <c r="G1925" s="7">
        <f>VLOOKUP($A1925,[3]Sheet1!$A$1:$X$10000,3,0)</f>
        <v>2.6549999999999998</v>
      </c>
      <c r="H1925" s="14">
        <f>VLOOKUP($A1925,[3]Sheet1!$A$1:$U$10000,2,0)</f>
        <v>2.71</v>
      </c>
      <c r="I1925" s="14">
        <f>VLOOKUP($A1925,[3]Sheet1!$A$1:$U$10000,21,0)</f>
        <v>2.875</v>
      </c>
      <c r="J1925" s="14">
        <f>VLOOKUP($A1925,[3]Sheet1!$A$1:$U$10000,13,0)</f>
        <v>2.7949999999999999</v>
      </c>
      <c r="K1925" s="14">
        <f>VLOOKUP($A1925,[3]Sheet1!$A$1:$Z$10000,24,0)</f>
        <v>2.64</v>
      </c>
      <c r="L1925" s="14">
        <f>VLOOKUP($A1925,[3]Sheet1!$A$1:$U$10000,17,0)</f>
        <v>2.7349999999999999</v>
      </c>
      <c r="M1925" s="14">
        <f>VLOOKUP($A1925,[3]Sheet1!$A$1:$U$10000,14,0)</f>
        <v>3.05</v>
      </c>
      <c r="N1925" s="14">
        <f>VLOOKUP($A1925,[3]Sheet1!$A$1:$X$10000,23,0)</f>
        <v>2.585</v>
      </c>
      <c r="O1925" s="14">
        <f>VLOOKUP($A1925,[3]Sheet1!$A$1:$U$10000,4,0)</f>
        <v>2.9750000000000001</v>
      </c>
      <c r="P1925" s="14">
        <f>VLOOKUP($A1925,[3]Sheet1!$A$1:$U$10000,6,0)</f>
        <v>2.78</v>
      </c>
      <c r="Q1925" s="14">
        <f>VLOOKUP($A1925,[3]Sheet1!$A$1:$U$10000,20,0)</f>
        <v>2.6949999999999998</v>
      </c>
      <c r="R1925" s="14">
        <f>VLOOKUP($A1925,[3]Sheet1!$A$1:$X$10000,24,0)</f>
        <v>2.64</v>
      </c>
      <c r="S1925" s="14">
        <f>VLOOKUP($A1925,[3]Sheet1!$A$1:$AB$10000,25,0)</f>
        <v>2.9049999999999998</v>
      </c>
      <c r="T1925" s="14">
        <f>VLOOKUP($A1925,[3]Sheet1!$A$1:$AB$10000,26,0)</f>
        <v>2.84</v>
      </c>
      <c r="U1925" s="14">
        <f>VLOOKUP($A1925,[3]Sheet1!$A$1:$AB$10000,27,0)</f>
        <v>2.7349999999999999</v>
      </c>
      <c r="V1925" s="14">
        <f>VLOOKUP($A1925,[3]Sheet1!$A$1:$AB$10000,28,0)</f>
        <v>2.8250000000000002</v>
      </c>
      <c r="W1925" s="14">
        <f>VLOOKUP($A1925,[3]Sheet1!$A$1:$AC$10000,29,0)</f>
        <v>2.77</v>
      </c>
      <c r="X1925" s="14" t="s">
        <v>66</v>
      </c>
    </row>
    <row r="1926" spans="1:24" x14ac:dyDescent="0.2">
      <c r="A1926" s="2">
        <v>36619</v>
      </c>
      <c r="B1926" s="5">
        <f t="shared" si="137"/>
        <v>4</v>
      </c>
      <c r="C1926" s="1" t="s">
        <v>48</v>
      </c>
      <c r="D1926" s="14">
        <f>VLOOKUP($A1926,[3]Sheet1!$A$1:$U$10000,15,0)</f>
        <v>3.6</v>
      </c>
      <c r="E1926" s="14">
        <f>VLOOKUP($A1926,[3]Sheet1!$A$1:$U$10000,16,0)</f>
        <v>2.6549999999999998</v>
      </c>
      <c r="F1926" s="14">
        <f>VLOOKUP($A1926,[3]Sheet1!$A$1:$X$10000,22,0)</f>
        <v>2.5750000000000002</v>
      </c>
      <c r="G1926" s="7">
        <f>VLOOKUP($A1926,[3]Sheet1!$A$1:$X$10000,3,0)</f>
        <v>2.6549999999999998</v>
      </c>
      <c r="H1926" s="14">
        <f>VLOOKUP($A1926,[3]Sheet1!$A$1:$U$10000,2,0)</f>
        <v>2.71</v>
      </c>
      <c r="I1926" s="14">
        <f>VLOOKUP($A1926,[3]Sheet1!$A$1:$U$10000,21,0)</f>
        <v>2.875</v>
      </c>
      <c r="J1926" s="14">
        <f>VLOOKUP($A1926,[3]Sheet1!$A$1:$U$10000,13,0)</f>
        <v>2.7949999999999999</v>
      </c>
      <c r="K1926" s="14">
        <f>VLOOKUP($A1926,[3]Sheet1!$A$1:$Z$10000,24,0)</f>
        <v>2.64</v>
      </c>
      <c r="L1926" s="14">
        <f>VLOOKUP($A1926,[3]Sheet1!$A$1:$U$10000,17,0)</f>
        <v>2.7349999999999999</v>
      </c>
      <c r="M1926" s="14">
        <f>VLOOKUP($A1926,[3]Sheet1!$A$1:$U$10000,14,0)</f>
        <v>3.05</v>
      </c>
      <c r="N1926" s="14">
        <f>VLOOKUP($A1926,[3]Sheet1!$A$1:$X$10000,23,0)</f>
        <v>2.585</v>
      </c>
      <c r="O1926" s="14">
        <f>VLOOKUP($A1926,[3]Sheet1!$A$1:$U$10000,4,0)</f>
        <v>2.9750000000000001</v>
      </c>
      <c r="P1926" s="14">
        <f>VLOOKUP($A1926,[3]Sheet1!$A$1:$U$10000,6,0)</f>
        <v>2.78</v>
      </c>
      <c r="Q1926" s="14">
        <f>VLOOKUP($A1926,[3]Sheet1!$A$1:$U$10000,20,0)</f>
        <v>2.6949999999999998</v>
      </c>
      <c r="R1926" s="14">
        <f>VLOOKUP($A1926,[3]Sheet1!$A$1:$X$10000,24,0)</f>
        <v>2.64</v>
      </c>
      <c r="S1926" s="14">
        <f>VLOOKUP($A1926,[3]Sheet1!$A$1:$AB$10000,25,0)</f>
        <v>2.9049999999999998</v>
      </c>
      <c r="T1926" s="14">
        <f>VLOOKUP($A1926,[3]Sheet1!$A$1:$AB$10000,26,0)</f>
        <v>2.84</v>
      </c>
      <c r="U1926" s="14">
        <f>VLOOKUP($A1926,[3]Sheet1!$A$1:$AB$10000,27,0)</f>
        <v>2.7349999999999999</v>
      </c>
      <c r="V1926" s="14">
        <f>VLOOKUP($A1926,[3]Sheet1!$A$1:$AB$10000,28,0)</f>
        <v>2.8250000000000002</v>
      </c>
      <c r="W1926" s="14">
        <f>VLOOKUP($A1926,[3]Sheet1!$A$1:$AC$10000,29,0)</f>
        <v>2.77</v>
      </c>
      <c r="X1926" s="14" t="s">
        <v>66</v>
      </c>
    </row>
    <row r="1927" spans="1:24" x14ac:dyDescent="0.2">
      <c r="A1927" s="2">
        <v>36620</v>
      </c>
      <c r="B1927" s="5">
        <f t="shared" si="137"/>
        <v>4</v>
      </c>
      <c r="C1927" s="1" t="s">
        <v>49</v>
      </c>
      <c r="D1927" s="14">
        <f>VLOOKUP($A1927,[3]Sheet1!$A$1:$U$10000,15,0)</f>
        <v>3.59</v>
      </c>
      <c r="E1927" s="14">
        <f>VLOOKUP($A1927,[3]Sheet1!$A$1:$U$10000,16,0)</f>
        <v>2.66</v>
      </c>
      <c r="F1927" s="14">
        <f>VLOOKUP($A1927,[3]Sheet1!$A$1:$X$10000,22,0)</f>
        <v>2.58</v>
      </c>
      <c r="G1927" s="7">
        <f>VLOOKUP($A1927,[3]Sheet1!$A$1:$X$10000,3,0)</f>
        <v>2.7250000000000001</v>
      </c>
      <c r="H1927" s="14">
        <f>VLOOKUP($A1927,[3]Sheet1!$A$1:$U$10000,2,0)</f>
        <v>2.76</v>
      </c>
      <c r="I1927" s="14">
        <f>VLOOKUP($A1927,[3]Sheet1!$A$1:$U$10000,21,0)</f>
        <v>2.915</v>
      </c>
      <c r="J1927" s="14">
        <f>VLOOKUP($A1927,[3]Sheet1!$A$1:$U$10000,13,0)</f>
        <v>2.84</v>
      </c>
      <c r="K1927" s="14">
        <f>VLOOKUP($A1927,[3]Sheet1!$A$1:$Z$10000,24,0)</f>
        <v>2.63</v>
      </c>
      <c r="L1927" s="14">
        <f>VLOOKUP($A1927,[3]Sheet1!$A$1:$U$10000,17,0)</f>
        <v>2.7450000000000001</v>
      </c>
      <c r="M1927" s="14">
        <f>VLOOKUP($A1927,[3]Sheet1!$A$1:$U$10000,14,0)</f>
        <v>3.18</v>
      </c>
      <c r="N1927" s="14">
        <f>VLOOKUP($A1927,[3]Sheet1!$A$1:$X$10000,23,0)</f>
        <v>2.57</v>
      </c>
      <c r="O1927" s="14">
        <f>VLOOKUP($A1927,[3]Sheet1!$A$1:$U$10000,4,0)</f>
        <v>3.0449999999999999</v>
      </c>
      <c r="P1927" s="14">
        <f>VLOOKUP($A1927,[3]Sheet1!$A$1:$U$10000,6,0)</f>
        <v>2.8450000000000002</v>
      </c>
      <c r="Q1927" s="14">
        <f>VLOOKUP($A1927,[3]Sheet1!$A$1:$U$10000,20,0)</f>
        <v>2.6850000000000001</v>
      </c>
      <c r="R1927" s="14">
        <f>VLOOKUP($A1927,[3]Sheet1!$A$1:$X$10000,24,0)</f>
        <v>2.63</v>
      </c>
      <c r="S1927" s="14">
        <f>VLOOKUP($A1927,[3]Sheet1!$A$1:$AB$10000,25,0)</f>
        <v>2.96</v>
      </c>
      <c r="T1927" s="14">
        <f>VLOOKUP($A1927,[3]Sheet1!$A$1:$AB$10000,26,0)</f>
        <v>2.875</v>
      </c>
      <c r="U1927" s="14">
        <f>VLOOKUP($A1927,[3]Sheet1!$A$1:$AB$10000,27,0)</f>
        <v>2.78</v>
      </c>
      <c r="V1927" s="14">
        <f>VLOOKUP($A1927,[3]Sheet1!$A$1:$AB$10000,28,0)</f>
        <v>2.8849999999999998</v>
      </c>
      <c r="W1927" s="14">
        <f>VLOOKUP($A1927,[3]Sheet1!$A$1:$AC$10000,29,0)</f>
        <v>2.8149999999999999</v>
      </c>
      <c r="X1927" s="14" t="s">
        <v>66</v>
      </c>
    </row>
    <row r="1928" spans="1:24" x14ac:dyDescent="0.2">
      <c r="A1928" s="2">
        <v>36621</v>
      </c>
      <c r="B1928" s="5">
        <f t="shared" si="137"/>
        <v>4</v>
      </c>
      <c r="C1928" s="1" t="s">
        <v>50</v>
      </c>
      <c r="D1928" s="14">
        <f>VLOOKUP($A1928,[3]Sheet1!$A$1:$U$10000,15,0)</f>
        <v>3.56</v>
      </c>
      <c r="E1928" s="14">
        <f>VLOOKUP($A1928,[3]Sheet1!$A$1:$U$10000,16,0)</f>
        <v>2.61</v>
      </c>
      <c r="F1928" s="14">
        <f>VLOOKUP($A1928,[3]Sheet1!$A$1:$X$10000,22,0)</f>
        <v>2.5499999999999998</v>
      </c>
      <c r="G1928" s="7">
        <f>VLOOKUP($A1928,[3]Sheet1!$A$1:$X$10000,3,0)</f>
        <v>2.6850000000000001</v>
      </c>
      <c r="H1928" s="14">
        <f>VLOOKUP($A1928,[3]Sheet1!$A$1:$U$10000,2,0)</f>
        <v>2.72</v>
      </c>
      <c r="I1928" s="14">
        <f>VLOOKUP($A1928,[3]Sheet1!$A$1:$U$10000,21,0)</f>
        <v>2.87</v>
      </c>
      <c r="J1928" s="14">
        <f>VLOOKUP($A1928,[3]Sheet1!$A$1:$U$10000,13,0)</f>
        <v>2.79</v>
      </c>
      <c r="K1928" s="14">
        <f>VLOOKUP($A1928,[3]Sheet1!$A$1:$Z$10000,24,0)</f>
        <v>2.6</v>
      </c>
      <c r="L1928" s="14">
        <f>VLOOKUP($A1928,[3]Sheet1!$A$1:$U$10000,17,0)</f>
        <v>2.69</v>
      </c>
      <c r="M1928" s="14">
        <f>VLOOKUP($A1928,[3]Sheet1!$A$1:$U$10000,14,0)</f>
        <v>3.1549999999999998</v>
      </c>
      <c r="N1928" s="14">
        <f>VLOOKUP($A1928,[3]Sheet1!$A$1:$X$10000,23,0)</f>
        <v>2.5299999999999998</v>
      </c>
      <c r="O1928" s="14">
        <f>VLOOKUP($A1928,[3]Sheet1!$A$1:$U$10000,4,0)</f>
        <v>2.9950000000000001</v>
      </c>
      <c r="P1928" s="14">
        <f>VLOOKUP($A1928,[3]Sheet1!$A$1:$U$10000,6,0)</f>
        <v>2.7850000000000001</v>
      </c>
      <c r="Q1928" s="14">
        <f>VLOOKUP($A1928,[3]Sheet1!$A$1:$U$10000,20,0)</f>
        <v>2.63</v>
      </c>
      <c r="R1928" s="14">
        <f>VLOOKUP($A1928,[3]Sheet1!$A$1:$X$10000,24,0)</f>
        <v>2.6</v>
      </c>
      <c r="S1928" s="14">
        <f>VLOOKUP($A1928,[3]Sheet1!$A$1:$AB$10000,25,0)</f>
        <v>2.9049999999999998</v>
      </c>
      <c r="T1928" s="14">
        <f>VLOOKUP($A1928,[3]Sheet1!$A$1:$AB$10000,26,0)</f>
        <v>2.8250000000000002</v>
      </c>
      <c r="U1928" s="14">
        <f>VLOOKUP($A1928,[3]Sheet1!$A$1:$AB$10000,27,0)</f>
        <v>2.7250000000000001</v>
      </c>
      <c r="V1928" s="14">
        <f>VLOOKUP($A1928,[3]Sheet1!$A$1:$AB$10000,28,0)</f>
        <v>2.81</v>
      </c>
      <c r="W1928" s="14">
        <f>VLOOKUP($A1928,[3]Sheet1!$A$1:$AC$10000,29,0)</f>
        <v>2.76</v>
      </c>
      <c r="X1928" s="14" t="s">
        <v>66</v>
      </c>
    </row>
    <row r="1929" spans="1:24" x14ac:dyDescent="0.2">
      <c r="A1929" s="2">
        <v>36622</v>
      </c>
      <c r="B1929" s="5">
        <f t="shared" si="137"/>
        <v>4</v>
      </c>
      <c r="C1929" s="1" t="s">
        <v>51</v>
      </c>
      <c r="D1929" s="14">
        <f>VLOOKUP($A1929,[3]Sheet1!$A$1:$U$10000,15,0)</f>
        <v>3.61</v>
      </c>
      <c r="E1929" s="14">
        <f>VLOOKUP($A1929,[3]Sheet1!$A$1:$U$10000,16,0)</f>
        <v>2.62</v>
      </c>
      <c r="F1929" s="14">
        <f>VLOOKUP($A1929,[3]Sheet1!$A$1:$X$10000,22,0)</f>
        <v>2.5449999999999999</v>
      </c>
      <c r="G1929" s="7">
        <f>VLOOKUP($A1929,[3]Sheet1!$A$1:$X$10000,3,0)</f>
        <v>2.7</v>
      </c>
      <c r="H1929" s="14">
        <f>VLOOKUP($A1929,[3]Sheet1!$A$1:$U$10000,2,0)</f>
        <v>2.7349999999999999</v>
      </c>
      <c r="I1929" s="14">
        <f>VLOOKUP($A1929,[3]Sheet1!$A$1:$U$10000,21,0)</f>
        <v>2.86</v>
      </c>
      <c r="J1929" s="14">
        <f>VLOOKUP($A1929,[3]Sheet1!$A$1:$U$10000,13,0)</f>
        <v>2.7949999999999999</v>
      </c>
      <c r="K1929" s="14">
        <f>VLOOKUP($A1929,[3]Sheet1!$A$1:$Z$10000,24,0)</f>
        <v>2.605</v>
      </c>
      <c r="L1929" s="14">
        <f>VLOOKUP($A1929,[3]Sheet1!$A$1:$U$10000,17,0)</f>
        <v>2.6949999999999998</v>
      </c>
      <c r="M1929" s="14">
        <f>VLOOKUP($A1929,[3]Sheet1!$A$1:$U$10000,14,0)</f>
        <v>3.15</v>
      </c>
      <c r="N1929" s="14">
        <f>VLOOKUP($A1929,[3]Sheet1!$A$1:$X$10000,23,0)</f>
        <v>2.56</v>
      </c>
      <c r="O1929" s="14">
        <f>VLOOKUP($A1929,[3]Sheet1!$A$1:$U$10000,4,0)</f>
        <v>2.98</v>
      </c>
      <c r="P1929" s="14">
        <f>VLOOKUP($A1929,[3]Sheet1!$A$1:$U$10000,6,0)</f>
        <v>2.7949999999999999</v>
      </c>
      <c r="Q1929" s="14">
        <f>VLOOKUP($A1929,[3]Sheet1!$A$1:$U$10000,20,0)</f>
        <v>2.64</v>
      </c>
      <c r="R1929" s="14">
        <f>VLOOKUP($A1929,[3]Sheet1!$A$1:$X$10000,24,0)</f>
        <v>2.605</v>
      </c>
      <c r="S1929" s="14">
        <f>VLOOKUP($A1929,[3]Sheet1!$A$1:$AB$10000,25,0)</f>
        <v>2.91</v>
      </c>
      <c r="T1929" s="14">
        <f>VLOOKUP($A1929,[3]Sheet1!$A$1:$AB$10000,26,0)</f>
        <v>2.83</v>
      </c>
      <c r="U1929" s="14">
        <f>VLOOKUP($A1929,[3]Sheet1!$A$1:$AB$10000,27,0)</f>
        <v>2.7450000000000001</v>
      </c>
      <c r="V1929" s="14">
        <f>VLOOKUP($A1929,[3]Sheet1!$A$1:$AB$10000,28,0)</f>
        <v>2.85</v>
      </c>
      <c r="W1929" s="14">
        <f>VLOOKUP($A1929,[3]Sheet1!$A$1:$AC$10000,29,0)</f>
        <v>2.7650000000000001</v>
      </c>
      <c r="X1929" s="14" t="s">
        <v>66</v>
      </c>
    </row>
    <row r="1930" spans="1:24" x14ac:dyDescent="0.2">
      <c r="A1930" s="2">
        <v>36623</v>
      </c>
      <c r="B1930" s="5">
        <f t="shared" si="137"/>
        <v>4</v>
      </c>
      <c r="C1930" s="1" t="s">
        <v>45</v>
      </c>
      <c r="D1930" s="14">
        <f>VLOOKUP($A1930,[3]Sheet1!$A$1:$U$10000,15,0)</f>
        <v>3.6549999999999998</v>
      </c>
      <c r="E1930" s="14">
        <f>VLOOKUP($A1930,[3]Sheet1!$A$1:$U$10000,16,0)</f>
        <v>2.665</v>
      </c>
      <c r="F1930" s="14">
        <f>VLOOKUP($A1930,[3]Sheet1!$A$1:$X$10000,22,0)</f>
        <v>2.57</v>
      </c>
      <c r="G1930" s="7">
        <f>VLOOKUP($A1930,[3]Sheet1!$A$1:$X$10000,3,0)</f>
        <v>2.7</v>
      </c>
      <c r="H1930" s="14">
        <f>VLOOKUP($A1930,[3]Sheet1!$A$1:$U$10000,2,0)</f>
        <v>2.7549999999999999</v>
      </c>
      <c r="I1930" s="14">
        <f>VLOOKUP($A1930,[3]Sheet1!$A$1:$U$10000,21,0)</f>
        <v>2.91</v>
      </c>
      <c r="J1930" s="14">
        <f>VLOOKUP($A1930,[3]Sheet1!$A$1:$U$10000,13,0)</f>
        <v>2.82</v>
      </c>
      <c r="K1930" s="14">
        <f>VLOOKUP($A1930,[3]Sheet1!$A$1:$Z$10000,24,0)</f>
        <v>2.64</v>
      </c>
      <c r="L1930" s="14">
        <f>VLOOKUP($A1930,[3]Sheet1!$A$1:$U$10000,17,0)</f>
        <v>2.73</v>
      </c>
      <c r="M1930" s="14">
        <f>VLOOKUP($A1930,[3]Sheet1!$A$1:$U$10000,14,0)</f>
        <v>3.11</v>
      </c>
      <c r="N1930" s="14">
        <f>VLOOKUP($A1930,[3]Sheet1!$A$1:$X$10000,23,0)</f>
        <v>2.57</v>
      </c>
      <c r="O1930" s="14">
        <f>VLOOKUP($A1930,[3]Sheet1!$A$1:$U$10000,4,0)</f>
        <v>2.9950000000000001</v>
      </c>
      <c r="P1930" s="14">
        <f>VLOOKUP($A1930,[3]Sheet1!$A$1:$U$10000,6,0)</f>
        <v>2.8149999999999999</v>
      </c>
      <c r="Q1930" s="14">
        <f>VLOOKUP($A1930,[3]Sheet1!$A$1:$U$10000,20,0)</f>
        <v>2.7</v>
      </c>
      <c r="R1930" s="14">
        <f>VLOOKUP($A1930,[3]Sheet1!$A$1:$X$10000,24,0)</f>
        <v>2.64</v>
      </c>
      <c r="S1930" s="14">
        <f>VLOOKUP($A1930,[3]Sheet1!$A$1:$AB$10000,25,0)</f>
        <v>2.9649999999999999</v>
      </c>
      <c r="T1930" s="14">
        <f>VLOOKUP($A1930,[3]Sheet1!$A$1:$AB$10000,26,0)</f>
        <v>2.88</v>
      </c>
      <c r="U1930" s="14">
        <f>VLOOKUP($A1930,[3]Sheet1!$A$1:$AB$10000,27,0)</f>
        <v>2.79</v>
      </c>
      <c r="V1930" s="14">
        <f>VLOOKUP($A1930,[3]Sheet1!$A$1:$AB$10000,28,0)</f>
        <v>2.9049999999999998</v>
      </c>
      <c r="W1930" s="14">
        <f>VLOOKUP($A1930,[3]Sheet1!$A$1:$AC$10000,29,0)</f>
        <v>2.82</v>
      </c>
      <c r="X1930" s="14" t="s">
        <v>66</v>
      </c>
    </row>
    <row r="1931" spans="1:24" x14ac:dyDescent="0.2">
      <c r="A1931" s="2">
        <v>36624</v>
      </c>
      <c r="B1931" s="5">
        <f t="shared" si="137"/>
        <v>4</v>
      </c>
      <c r="C1931" s="1" t="s">
        <v>46</v>
      </c>
      <c r="D1931" s="14">
        <f>VLOOKUP($A1931,[3]Sheet1!$A$1:$U$10000,15,0)</f>
        <v>3.68</v>
      </c>
      <c r="E1931" s="14">
        <f>VLOOKUP($A1931,[3]Sheet1!$A$1:$U$10000,16,0)</f>
        <v>2.6749999999999998</v>
      </c>
      <c r="F1931" s="14">
        <f>VLOOKUP($A1931,[3]Sheet1!$A$1:$X$10000,22,0)</f>
        <v>2.56</v>
      </c>
      <c r="G1931" s="7">
        <f>VLOOKUP($A1931,[3]Sheet1!$A$1:$X$10000,3,0)</f>
        <v>2.6850000000000001</v>
      </c>
      <c r="H1931" s="14">
        <f>VLOOKUP($A1931,[3]Sheet1!$A$1:$U$10000,2,0)</f>
        <v>2.77</v>
      </c>
      <c r="I1931" s="14">
        <f>VLOOKUP($A1931,[3]Sheet1!$A$1:$U$10000,21,0)</f>
        <v>2.97</v>
      </c>
      <c r="J1931" s="14">
        <f>VLOOKUP($A1931,[3]Sheet1!$A$1:$U$10000,13,0)</f>
        <v>2.8250000000000002</v>
      </c>
      <c r="K1931" s="14">
        <f>VLOOKUP($A1931,[3]Sheet1!$A$1:$Z$10000,24,0)</f>
        <v>2.6349999999999998</v>
      </c>
      <c r="L1931" s="14">
        <f>VLOOKUP($A1931,[3]Sheet1!$A$1:$U$10000,17,0)</f>
        <v>2.73</v>
      </c>
      <c r="M1931" s="14">
        <f>VLOOKUP($A1931,[3]Sheet1!$A$1:$U$10000,14,0)</f>
        <v>3.085</v>
      </c>
      <c r="N1931" s="14">
        <f>VLOOKUP($A1931,[3]Sheet1!$A$1:$X$10000,23,0)</f>
        <v>2.5499999999999998</v>
      </c>
      <c r="O1931" s="14">
        <f>VLOOKUP($A1931,[3]Sheet1!$A$1:$U$10000,4,0)</f>
        <v>3.0049999999999999</v>
      </c>
      <c r="P1931" s="14">
        <f>VLOOKUP($A1931,[3]Sheet1!$A$1:$U$10000,6,0)</f>
        <v>2.8450000000000002</v>
      </c>
      <c r="Q1931" s="14">
        <f>VLOOKUP($A1931,[3]Sheet1!$A$1:$U$10000,20,0)</f>
        <v>2.7</v>
      </c>
      <c r="R1931" s="14">
        <f>VLOOKUP($A1931,[3]Sheet1!$A$1:$X$10000,24,0)</f>
        <v>2.6349999999999998</v>
      </c>
      <c r="S1931" s="14">
        <f>VLOOKUP($A1931,[3]Sheet1!$A$1:$AB$10000,25,0)</f>
        <v>3.01</v>
      </c>
      <c r="T1931" s="14">
        <f>VLOOKUP($A1931,[3]Sheet1!$A$1:$AB$10000,26,0)</f>
        <v>2.91</v>
      </c>
      <c r="U1931" s="14">
        <f>VLOOKUP($A1931,[3]Sheet1!$A$1:$AB$10000,27,0)</f>
        <v>2.8450000000000002</v>
      </c>
      <c r="V1931" s="14">
        <f>VLOOKUP($A1931,[3]Sheet1!$A$1:$AB$10000,28,0)</f>
        <v>2.9449999999999998</v>
      </c>
      <c r="W1931" s="14">
        <f>VLOOKUP($A1931,[3]Sheet1!$A$1:$AC$10000,29,0)</f>
        <v>2.87</v>
      </c>
      <c r="X1931" s="14" t="s">
        <v>66</v>
      </c>
    </row>
    <row r="1932" spans="1:24" x14ac:dyDescent="0.2">
      <c r="A1932" s="2">
        <v>36625</v>
      </c>
      <c r="B1932" s="5">
        <f t="shared" si="137"/>
        <v>4</v>
      </c>
      <c r="C1932" s="1" t="s">
        <v>47</v>
      </c>
      <c r="D1932" s="14">
        <f>VLOOKUP($A1932,[3]Sheet1!$A$1:$U$10000,15,0)</f>
        <v>3.68</v>
      </c>
      <c r="E1932" s="14">
        <f>VLOOKUP($A1932,[3]Sheet1!$A$1:$U$10000,16,0)</f>
        <v>2.6749999999999998</v>
      </c>
      <c r="F1932" s="14">
        <f>VLOOKUP($A1932,[3]Sheet1!$A$1:$X$10000,22,0)</f>
        <v>2.56</v>
      </c>
      <c r="G1932" s="7">
        <f>VLOOKUP($A1932,[3]Sheet1!$A$1:$X$10000,3,0)</f>
        <v>2.6850000000000001</v>
      </c>
      <c r="H1932" s="14">
        <f>VLOOKUP($A1932,[3]Sheet1!$A$1:$U$10000,2,0)</f>
        <v>2.77</v>
      </c>
      <c r="I1932" s="14">
        <f>VLOOKUP($A1932,[3]Sheet1!$A$1:$U$10000,21,0)</f>
        <v>2.97</v>
      </c>
      <c r="J1932" s="14">
        <f>VLOOKUP($A1932,[3]Sheet1!$A$1:$U$10000,13,0)</f>
        <v>2.8250000000000002</v>
      </c>
      <c r="K1932" s="14">
        <f>VLOOKUP($A1932,[3]Sheet1!$A$1:$Z$10000,24,0)</f>
        <v>2.6349999999999998</v>
      </c>
      <c r="L1932" s="14">
        <f>VLOOKUP($A1932,[3]Sheet1!$A$1:$U$10000,17,0)</f>
        <v>2.73</v>
      </c>
      <c r="M1932" s="14">
        <f>VLOOKUP($A1932,[3]Sheet1!$A$1:$U$10000,14,0)</f>
        <v>3.085</v>
      </c>
      <c r="N1932" s="14">
        <f>VLOOKUP($A1932,[3]Sheet1!$A$1:$X$10000,23,0)</f>
        <v>2.5499999999999998</v>
      </c>
      <c r="O1932" s="14">
        <f>VLOOKUP($A1932,[3]Sheet1!$A$1:$U$10000,4,0)</f>
        <v>3.0049999999999999</v>
      </c>
      <c r="P1932" s="14">
        <f>VLOOKUP($A1932,[3]Sheet1!$A$1:$U$10000,6,0)</f>
        <v>2.8450000000000002</v>
      </c>
      <c r="Q1932" s="14">
        <f>VLOOKUP($A1932,[3]Sheet1!$A$1:$U$10000,20,0)</f>
        <v>2.7</v>
      </c>
      <c r="R1932" s="14">
        <f>VLOOKUP($A1932,[3]Sheet1!$A$1:$X$10000,24,0)</f>
        <v>2.6349999999999998</v>
      </c>
      <c r="S1932" s="14">
        <f>VLOOKUP($A1932,[3]Sheet1!$A$1:$AB$10000,25,0)</f>
        <v>3.01</v>
      </c>
      <c r="T1932" s="14">
        <f>VLOOKUP($A1932,[3]Sheet1!$A$1:$AB$10000,26,0)</f>
        <v>2.91</v>
      </c>
      <c r="U1932" s="14">
        <f>VLOOKUP($A1932,[3]Sheet1!$A$1:$AB$10000,27,0)</f>
        <v>2.8450000000000002</v>
      </c>
      <c r="V1932" s="14">
        <f>VLOOKUP($A1932,[3]Sheet1!$A$1:$AB$10000,28,0)</f>
        <v>2.9449999999999998</v>
      </c>
      <c r="W1932" s="14">
        <f>VLOOKUP($A1932,[3]Sheet1!$A$1:$AC$10000,29,0)</f>
        <v>2.87</v>
      </c>
      <c r="X1932" s="14" t="s">
        <v>66</v>
      </c>
    </row>
    <row r="1933" spans="1:24" x14ac:dyDescent="0.2">
      <c r="A1933" s="2">
        <v>36626</v>
      </c>
      <c r="B1933" s="5">
        <f t="shared" si="137"/>
        <v>4</v>
      </c>
      <c r="C1933" s="1" t="s">
        <v>48</v>
      </c>
      <c r="D1933" s="14">
        <f>VLOOKUP($A1933,[3]Sheet1!$A$1:$U$10000,15,0)</f>
        <v>3.68</v>
      </c>
      <c r="E1933" s="14">
        <f>VLOOKUP($A1933,[3]Sheet1!$A$1:$U$10000,16,0)</f>
        <v>2.6749999999999998</v>
      </c>
      <c r="F1933" s="14">
        <f>VLOOKUP($A1933,[3]Sheet1!$A$1:$X$10000,22,0)</f>
        <v>2.56</v>
      </c>
      <c r="G1933" s="7">
        <f>VLOOKUP($A1933,[3]Sheet1!$A$1:$X$10000,3,0)</f>
        <v>2.6850000000000001</v>
      </c>
      <c r="H1933" s="14">
        <f>VLOOKUP($A1933,[3]Sheet1!$A$1:$U$10000,2,0)</f>
        <v>2.77</v>
      </c>
      <c r="I1933" s="14">
        <f>VLOOKUP($A1933,[3]Sheet1!$A$1:$U$10000,21,0)</f>
        <v>2.97</v>
      </c>
      <c r="J1933" s="14">
        <f>VLOOKUP($A1933,[3]Sheet1!$A$1:$U$10000,13,0)</f>
        <v>2.8250000000000002</v>
      </c>
      <c r="K1933" s="14">
        <f>VLOOKUP($A1933,[3]Sheet1!$A$1:$Z$10000,24,0)</f>
        <v>2.6349999999999998</v>
      </c>
      <c r="L1933" s="14">
        <f>VLOOKUP($A1933,[3]Sheet1!$A$1:$U$10000,17,0)</f>
        <v>2.73</v>
      </c>
      <c r="M1933" s="14">
        <f>VLOOKUP($A1933,[3]Sheet1!$A$1:$U$10000,14,0)</f>
        <v>3.085</v>
      </c>
      <c r="N1933" s="14">
        <f>VLOOKUP($A1933,[3]Sheet1!$A$1:$X$10000,23,0)</f>
        <v>2.5499999999999998</v>
      </c>
      <c r="O1933" s="14">
        <f>VLOOKUP($A1933,[3]Sheet1!$A$1:$U$10000,4,0)</f>
        <v>3.0049999999999999</v>
      </c>
      <c r="P1933" s="14">
        <f>VLOOKUP($A1933,[3]Sheet1!$A$1:$U$10000,6,0)</f>
        <v>2.8450000000000002</v>
      </c>
      <c r="Q1933" s="14">
        <f>VLOOKUP($A1933,[3]Sheet1!$A$1:$U$10000,20,0)</f>
        <v>2.7</v>
      </c>
      <c r="R1933" s="14">
        <f>VLOOKUP($A1933,[3]Sheet1!$A$1:$X$10000,24,0)</f>
        <v>2.6349999999999998</v>
      </c>
      <c r="S1933" s="14">
        <f>VLOOKUP($A1933,[3]Sheet1!$A$1:$AB$10000,25,0)</f>
        <v>3.01</v>
      </c>
      <c r="T1933" s="14">
        <f>VLOOKUP($A1933,[3]Sheet1!$A$1:$AB$10000,26,0)</f>
        <v>2.91</v>
      </c>
      <c r="U1933" s="14">
        <f>VLOOKUP($A1933,[3]Sheet1!$A$1:$AB$10000,27,0)</f>
        <v>2.8450000000000002</v>
      </c>
      <c r="V1933" s="14">
        <f>VLOOKUP($A1933,[3]Sheet1!$A$1:$AB$10000,28,0)</f>
        <v>2.9449999999999998</v>
      </c>
      <c r="W1933" s="14">
        <f>VLOOKUP($A1933,[3]Sheet1!$A$1:$AC$10000,29,0)</f>
        <v>2.87</v>
      </c>
      <c r="X1933" s="14" t="s">
        <v>66</v>
      </c>
    </row>
    <row r="1934" spans="1:24" x14ac:dyDescent="0.2">
      <c r="A1934" s="2">
        <v>36627</v>
      </c>
      <c r="B1934" s="5">
        <f t="shared" si="137"/>
        <v>4</v>
      </c>
      <c r="C1934" s="1" t="s">
        <v>49</v>
      </c>
      <c r="D1934" s="14">
        <f>VLOOKUP($A1934,[3]Sheet1!$A$1:$U$10000,15,0)</f>
        <v>3.74</v>
      </c>
      <c r="E1934" s="14">
        <f>VLOOKUP($A1934,[3]Sheet1!$A$1:$U$10000,16,0)</f>
        <v>2.7050000000000001</v>
      </c>
      <c r="F1934" s="14">
        <f>VLOOKUP($A1934,[3]Sheet1!$A$1:$X$10000,22,0)</f>
        <v>2.5550000000000002</v>
      </c>
      <c r="G1934" s="7">
        <f>VLOOKUP($A1934,[3]Sheet1!$A$1:$X$10000,3,0)</f>
        <v>2.69</v>
      </c>
      <c r="H1934" s="14">
        <f>VLOOKUP($A1934,[3]Sheet1!$A$1:$U$10000,2,0)</f>
        <v>2.7749999999999999</v>
      </c>
      <c r="I1934" s="14">
        <f>VLOOKUP($A1934,[3]Sheet1!$A$1:$U$10000,21,0)</f>
        <v>2.9950000000000001</v>
      </c>
      <c r="J1934" s="14">
        <f>VLOOKUP($A1934,[3]Sheet1!$A$1:$U$10000,13,0)</f>
        <v>2.87</v>
      </c>
      <c r="K1934" s="14">
        <f>VLOOKUP($A1934,[3]Sheet1!$A$1:$Z$10000,24,0)</f>
        <v>2.6549999999999998</v>
      </c>
      <c r="L1934" s="14">
        <f>VLOOKUP($A1934,[3]Sheet1!$A$1:$U$10000,17,0)</f>
        <v>2.77</v>
      </c>
      <c r="M1934" s="14">
        <f>VLOOKUP($A1934,[3]Sheet1!$A$1:$U$10000,14,0)</f>
        <v>3.165</v>
      </c>
      <c r="N1934" s="14">
        <f>VLOOKUP($A1934,[3]Sheet1!$A$1:$X$10000,23,0)</f>
        <v>2.59</v>
      </c>
      <c r="O1934" s="14">
        <f>VLOOKUP($A1934,[3]Sheet1!$A$1:$U$10000,4,0)</f>
        <v>3.0249999999999999</v>
      </c>
      <c r="P1934" s="14">
        <f>VLOOKUP($A1934,[3]Sheet1!$A$1:$U$10000,6,0)</f>
        <v>2.8650000000000002</v>
      </c>
      <c r="Q1934" s="14">
        <f>VLOOKUP($A1934,[3]Sheet1!$A$1:$U$10000,20,0)</f>
        <v>2.72</v>
      </c>
      <c r="R1934" s="14">
        <f>VLOOKUP($A1934,[3]Sheet1!$A$1:$X$10000,24,0)</f>
        <v>2.6549999999999998</v>
      </c>
      <c r="S1934" s="14">
        <f>VLOOKUP($A1934,[3]Sheet1!$A$1:$AB$10000,25,0)</f>
        <v>3.06</v>
      </c>
      <c r="T1934" s="14">
        <f>VLOOKUP($A1934,[3]Sheet1!$A$1:$AB$10000,26,0)</f>
        <v>2.9350000000000001</v>
      </c>
      <c r="U1934" s="14">
        <f>VLOOKUP($A1934,[3]Sheet1!$A$1:$AB$10000,27,0)</f>
        <v>2.8849999999999998</v>
      </c>
      <c r="V1934" s="14">
        <f>VLOOKUP($A1934,[3]Sheet1!$A$1:$AB$10000,28,0)</f>
        <v>2.96</v>
      </c>
      <c r="W1934" s="14">
        <f>VLOOKUP($A1934,[3]Sheet1!$A$1:$AC$10000,29,0)</f>
        <v>2.89</v>
      </c>
      <c r="X1934" s="14" t="s">
        <v>66</v>
      </c>
    </row>
    <row r="1935" spans="1:24" x14ac:dyDescent="0.2">
      <c r="A1935" s="2">
        <v>36628</v>
      </c>
      <c r="B1935" s="5">
        <f t="shared" si="137"/>
        <v>4</v>
      </c>
      <c r="C1935" s="1" t="s">
        <v>50</v>
      </c>
      <c r="D1935" s="14">
        <f>VLOOKUP($A1935,[3]Sheet1!$A$1:$U$10000,15,0)</f>
        <v>3.7149999999999999</v>
      </c>
      <c r="E1935" s="14">
        <f>VLOOKUP($A1935,[3]Sheet1!$A$1:$U$10000,16,0)</f>
        <v>2.7</v>
      </c>
      <c r="F1935" s="14">
        <f>VLOOKUP($A1935,[3]Sheet1!$A$1:$X$10000,22,0)</f>
        <v>2.585</v>
      </c>
      <c r="G1935" s="7">
        <f>VLOOKUP($A1935,[3]Sheet1!$A$1:$X$10000,3,0)</f>
        <v>2.71</v>
      </c>
      <c r="H1935" s="14">
        <f>VLOOKUP($A1935,[3]Sheet1!$A$1:$U$10000,2,0)</f>
        <v>2.78</v>
      </c>
      <c r="I1935" s="14">
        <f>VLOOKUP($A1935,[3]Sheet1!$A$1:$U$10000,21,0)</f>
        <v>2.9750000000000001</v>
      </c>
      <c r="J1935" s="14">
        <f>VLOOKUP($A1935,[3]Sheet1!$A$1:$U$10000,13,0)</f>
        <v>2.875</v>
      </c>
      <c r="K1935" s="14">
        <f>VLOOKUP($A1935,[3]Sheet1!$A$1:$Z$10000,24,0)</f>
        <v>2.6749999999999998</v>
      </c>
      <c r="L1935" s="14">
        <f>VLOOKUP($A1935,[3]Sheet1!$A$1:$U$10000,17,0)</f>
        <v>2.78</v>
      </c>
      <c r="M1935" s="14">
        <f>VLOOKUP($A1935,[3]Sheet1!$A$1:$U$10000,14,0)</f>
        <v>3.125</v>
      </c>
      <c r="N1935" s="14">
        <f>VLOOKUP($A1935,[3]Sheet1!$A$1:$X$10000,23,0)</f>
        <v>2.5950000000000002</v>
      </c>
      <c r="O1935" s="14">
        <f>VLOOKUP($A1935,[3]Sheet1!$A$1:$U$10000,4,0)</f>
        <v>3.01</v>
      </c>
      <c r="P1935" s="14">
        <f>VLOOKUP($A1935,[3]Sheet1!$A$1:$U$10000,6,0)</f>
        <v>2.87</v>
      </c>
      <c r="Q1935" s="14">
        <f>VLOOKUP($A1935,[3]Sheet1!$A$1:$U$10000,20,0)</f>
        <v>2.7349999999999999</v>
      </c>
      <c r="R1935" s="14">
        <f>VLOOKUP($A1935,[3]Sheet1!$A$1:$X$10000,24,0)</f>
        <v>2.6749999999999998</v>
      </c>
      <c r="S1935" s="14">
        <f>VLOOKUP($A1935,[3]Sheet1!$A$1:$AB$10000,25,0)</f>
        <v>3.04</v>
      </c>
      <c r="T1935" s="14">
        <f>VLOOKUP($A1935,[3]Sheet1!$A$1:$AB$10000,26,0)</f>
        <v>2.93</v>
      </c>
      <c r="U1935" s="14">
        <f>VLOOKUP($A1935,[3]Sheet1!$A$1:$AB$10000,27,0)</f>
        <v>2.87</v>
      </c>
      <c r="V1935" s="14">
        <f>VLOOKUP($A1935,[3]Sheet1!$A$1:$AB$10000,28,0)</f>
        <v>2.9550000000000001</v>
      </c>
      <c r="W1935" s="14">
        <f>VLOOKUP($A1935,[3]Sheet1!$A$1:$AC$10000,29,0)</f>
        <v>2.89</v>
      </c>
      <c r="X1935" s="14" t="s">
        <v>66</v>
      </c>
    </row>
    <row r="1936" spans="1:24" x14ac:dyDescent="0.2">
      <c r="A1936" s="2">
        <v>36629</v>
      </c>
      <c r="B1936" s="5">
        <f t="shared" si="137"/>
        <v>4</v>
      </c>
      <c r="C1936" s="1" t="s">
        <v>51</v>
      </c>
      <c r="D1936" s="14">
        <f>VLOOKUP($A1936,[3]Sheet1!$A$1:$U$10000,15,0)</f>
        <v>3.7349999999999999</v>
      </c>
      <c r="E1936" s="14">
        <f>VLOOKUP($A1936,[3]Sheet1!$A$1:$U$10000,16,0)</f>
        <v>2.6850000000000001</v>
      </c>
      <c r="F1936" s="14">
        <f>VLOOKUP($A1936,[3]Sheet1!$A$1:$X$10000,22,0)</f>
        <v>2.585</v>
      </c>
      <c r="G1936" s="7">
        <f>VLOOKUP($A1936,[3]Sheet1!$A$1:$X$10000,3,0)</f>
        <v>2.73</v>
      </c>
      <c r="H1936" s="14">
        <f>VLOOKUP($A1936,[3]Sheet1!$A$1:$U$10000,2,0)</f>
        <v>2.79</v>
      </c>
      <c r="I1936" s="14">
        <f>VLOOKUP($A1936,[3]Sheet1!$A$1:$U$10000,21,0)</f>
        <v>2.9750000000000001</v>
      </c>
      <c r="J1936" s="14">
        <f>VLOOKUP($A1936,[3]Sheet1!$A$1:$U$10000,13,0)</f>
        <v>2.92</v>
      </c>
      <c r="K1936" s="14">
        <f>VLOOKUP($A1936,[3]Sheet1!$A$1:$Z$10000,24,0)</f>
        <v>2.6749999999999998</v>
      </c>
      <c r="L1936" s="14">
        <f>VLOOKUP($A1936,[3]Sheet1!$A$1:$U$10000,17,0)</f>
        <v>2.7749999999999999</v>
      </c>
      <c r="M1936" s="14">
        <f>VLOOKUP($A1936,[3]Sheet1!$A$1:$U$10000,14,0)</f>
        <v>3.12</v>
      </c>
      <c r="N1936" s="14">
        <f>VLOOKUP($A1936,[3]Sheet1!$A$1:$X$10000,23,0)</f>
        <v>2.61</v>
      </c>
      <c r="O1936" s="14">
        <f>VLOOKUP($A1936,[3]Sheet1!$A$1:$U$10000,4,0)</f>
        <v>3.0150000000000001</v>
      </c>
      <c r="P1936" s="14">
        <f>VLOOKUP($A1936,[3]Sheet1!$A$1:$U$10000,6,0)</f>
        <v>2.875</v>
      </c>
      <c r="Q1936" s="14">
        <f>VLOOKUP($A1936,[3]Sheet1!$A$1:$U$10000,20,0)</f>
        <v>2.74</v>
      </c>
      <c r="R1936" s="14">
        <f>VLOOKUP($A1936,[3]Sheet1!$A$1:$X$10000,24,0)</f>
        <v>2.6749999999999998</v>
      </c>
      <c r="S1936" s="14">
        <f>VLOOKUP($A1936,[3]Sheet1!$A$1:$AB$10000,25,0)</f>
        <v>3.0150000000000001</v>
      </c>
      <c r="T1936" s="14">
        <f>VLOOKUP($A1936,[3]Sheet1!$A$1:$AB$10000,26,0)</f>
        <v>2.93</v>
      </c>
      <c r="U1936" s="14">
        <f>VLOOKUP($A1936,[3]Sheet1!$A$1:$AB$10000,27,0)</f>
        <v>2.855</v>
      </c>
      <c r="V1936" s="14">
        <f>VLOOKUP($A1936,[3]Sheet1!$A$1:$AB$10000,28,0)</f>
        <v>2.93</v>
      </c>
      <c r="W1936" s="14">
        <f>VLOOKUP($A1936,[3]Sheet1!$A$1:$AC$10000,29,0)</f>
        <v>2.87</v>
      </c>
      <c r="X1936" s="14" t="s">
        <v>66</v>
      </c>
    </row>
    <row r="1937" spans="1:24" x14ac:dyDescent="0.2">
      <c r="A1937" s="2">
        <v>36630</v>
      </c>
      <c r="B1937" s="5">
        <f t="shared" si="137"/>
        <v>4</v>
      </c>
      <c r="C1937" s="1" t="s">
        <v>45</v>
      </c>
      <c r="D1937" s="14">
        <f>VLOOKUP($A1937,[3]Sheet1!$A$1:$U$10000,15,0)</f>
        <v>3.875</v>
      </c>
      <c r="E1937" s="14">
        <f>VLOOKUP($A1937,[3]Sheet1!$A$1:$U$10000,16,0)</f>
        <v>2.77</v>
      </c>
      <c r="F1937" s="14">
        <f>VLOOKUP($A1937,[3]Sheet1!$A$1:$X$10000,22,0)</f>
        <v>2.645</v>
      </c>
      <c r="G1937" s="7">
        <f>VLOOKUP($A1937,[3]Sheet1!$A$1:$X$10000,3,0)</f>
        <v>2.8050000000000002</v>
      </c>
      <c r="H1937" s="14">
        <f>VLOOKUP($A1937,[3]Sheet1!$A$1:$U$10000,2,0)</f>
        <v>2.855</v>
      </c>
      <c r="I1937" s="14">
        <f>VLOOKUP($A1937,[3]Sheet1!$A$1:$U$10000,21,0)</f>
        <v>3.05</v>
      </c>
      <c r="J1937" s="14">
        <f>VLOOKUP($A1937,[3]Sheet1!$A$1:$U$10000,13,0)</f>
        <v>2.9950000000000001</v>
      </c>
      <c r="K1937" s="14">
        <f>VLOOKUP($A1937,[3]Sheet1!$A$1:$Z$10000,24,0)</f>
        <v>2.75</v>
      </c>
      <c r="L1937" s="14">
        <f>VLOOKUP($A1937,[3]Sheet1!$A$1:$U$10000,17,0)</f>
        <v>2.86</v>
      </c>
      <c r="M1937" s="14">
        <f>VLOOKUP($A1937,[3]Sheet1!$A$1:$U$10000,14,0)</f>
        <v>3.14</v>
      </c>
      <c r="N1937" s="14">
        <f>VLOOKUP($A1937,[3]Sheet1!$A$1:$X$10000,23,0)</f>
        <v>2.665</v>
      </c>
      <c r="O1937" s="14">
        <f>VLOOKUP($A1937,[3]Sheet1!$A$1:$U$10000,4,0)</f>
        <v>3.0449999999999999</v>
      </c>
      <c r="P1937" s="14">
        <f>VLOOKUP($A1937,[3]Sheet1!$A$1:$U$10000,6,0)</f>
        <v>2.9350000000000001</v>
      </c>
      <c r="Q1937" s="14">
        <f>VLOOKUP($A1937,[3]Sheet1!$A$1:$U$10000,20,0)</f>
        <v>2.79</v>
      </c>
      <c r="R1937" s="14">
        <f>VLOOKUP($A1937,[3]Sheet1!$A$1:$X$10000,24,0)</f>
        <v>2.75</v>
      </c>
      <c r="S1937" s="14">
        <f>VLOOKUP($A1937,[3]Sheet1!$A$1:$AB$10000,25,0)</f>
        <v>3.07</v>
      </c>
      <c r="T1937" s="14">
        <f>VLOOKUP($A1937,[3]Sheet1!$A$1:$AB$10000,26,0)</f>
        <v>3</v>
      </c>
      <c r="U1937" s="14">
        <f>VLOOKUP($A1937,[3]Sheet1!$A$1:$AB$10000,27,0)</f>
        <v>2.915</v>
      </c>
      <c r="V1937" s="14">
        <f>VLOOKUP($A1937,[3]Sheet1!$A$1:$AB$10000,28,0)</f>
        <v>2.96</v>
      </c>
      <c r="W1937" s="14">
        <f>VLOOKUP($A1937,[3]Sheet1!$A$1:$AC$10000,29,0)</f>
        <v>2.93</v>
      </c>
      <c r="X1937" s="14" t="s">
        <v>66</v>
      </c>
    </row>
    <row r="1938" spans="1:24" x14ac:dyDescent="0.2">
      <c r="A1938" s="2">
        <v>36631</v>
      </c>
      <c r="B1938" s="5">
        <f t="shared" si="137"/>
        <v>4</v>
      </c>
      <c r="C1938" s="1" t="s">
        <v>46</v>
      </c>
      <c r="D1938" s="14">
        <f>VLOOKUP($A1938,[3]Sheet1!$A$1:$U$10000,15,0)</f>
        <v>3.875</v>
      </c>
      <c r="E1938" s="14">
        <f>VLOOKUP($A1938,[3]Sheet1!$A$1:$U$10000,16,0)</f>
        <v>2.7349999999999999</v>
      </c>
      <c r="F1938" s="14">
        <f>VLOOKUP($A1938,[3]Sheet1!$A$1:$X$10000,22,0)</f>
        <v>2.6</v>
      </c>
      <c r="G1938" s="7">
        <f>VLOOKUP($A1938,[3]Sheet1!$A$1:$X$10000,3,0)</f>
        <v>2.76</v>
      </c>
      <c r="H1938" s="14">
        <f>VLOOKUP($A1938,[3]Sheet1!$A$1:$U$10000,2,0)</f>
        <v>2.83</v>
      </c>
      <c r="I1938" s="14">
        <f>VLOOKUP($A1938,[3]Sheet1!$A$1:$U$10000,21,0)</f>
        <v>3.06</v>
      </c>
      <c r="J1938" s="14">
        <f>VLOOKUP($A1938,[3]Sheet1!$A$1:$U$10000,13,0)</f>
        <v>2.9249999999999998</v>
      </c>
      <c r="K1938" s="14">
        <f>VLOOKUP($A1938,[3]Sheet1!$A$1:$Z$10000,24,0)</f>
        <v>2.7250000000000001</v>
      </c>
      <c r="L1938" s="14">
        <f>VLOOKUP($A1938,[3]Sheet1!$A$1:$U$10000,17,0)</f>
        <v>2.8149999999999999</v>
      </c>
      <c r="M1938" s="14">
        <f>VLOOKUP($A1938,[3]Sheet1!$A$1:$U$10000,14,0)</f>
        <v>2.9849999999999999</v>
      </c>
      <c r="N1938" s="14">
        <f>VLOOKUP($A1938,[3]Sheet1!$A$1:$X$10000,23,0)</f>
        <v>2.645</v>
      </c>
      <c r="O1938" s="14">
        <f>VLOOKUP($A1938,[3]Sheet1!$A$1:$U$10000,4,0)</f>
        <v>2.9849999999999999</v>
      </c>
      <c r="P1938" s="14">
        <f>VLOOKUP($A1938,[3]Sheet1!$A$1:$U$10000,6,0)</f>
        <v>2.91</v>
      </c>
      <c r="Q1938" s="14">
        <f>VLOOKUP($A1938,[3]Sheet1!$A$1:$U$10000,20,0)</f>
        <v>2.76</v>
      </c>
      <c r="R1938" s="14">
        <f>VLOOKUP($A1938,[3]Sheet1!$A$1:$X$10000,24,0)</f>
        <v>2.7250000000000001</v>
      </c>
      <c r="S1938" s="14">
        <f>VLOOKUP($A1938,[3]Sheet1!$A$1:$AB$10000,25,0)</f>
        <v>3.08</v>
      </c>
      <c r="T1938" s="14">
        <f>VLOOKUP($A1938,[3]Sheet1!$A$1:$AB$10000,26,0)</f>
        <v>2.99</v>
      </c>
      <c r="U1938" s="14">
        <f>VLOOKUP($A1938,[3]Sheet1!$A$1:$AB$10000,27,0)</f>
        <v>2.915</v>
      </c>
      <c r="V1938" s="14">
        <f>VLOOKUP($A1938,[3]Sheet1!$A$1:$AB$10000,28,0)</f>
        <v>2.9750000000000001</v>
      </c>
      <c r="W1938" s="14">
        <f>VLOOKUP($A1938,[3]Sheet1!$A$1:$AC$10000,29,0)</f>
        <v>2.9350000000000001</v>
      </c>
      <c r="X1938" s="14" t="s">
        <v>66</v>
      </c>
    </row>
    <row r="1939" spans="1:24" x14ac:dyDescent="0.2">
      <c r="A1939" s="2">
        <v>36632</v>
      </c>
      <c r="B1939" s="5">
        <f t="shared" si="137"/>
        <v>4</v>
      </c>
      <c r="C1939" s="1" t="s">
        <v>47</v>
      </c>
      <c r="D1939" s="14">
        <f>VLOOKUP($A1939,[3]Sheet1!$A$1:$U$10000,15,0)</f>
        <v>3.875</v>
      </c>
      <c r="E1939" s="14">
        <f>VLOOKUP($A1939,[3]Sheet1!$A$1:$U$10000,16,0)</f>
        <v>2.7349999999999999</v>
      </c>
      <c r="F1939" s="14">
        <f>VLOOKUP($A1939,[3]Sheet1!$A$1:$X$10000,22,0)</f>
        <v>2.6</v>
      </c>
      <c r="G1939" s="7">
        <f>VLOOKUP($A1939,[3]Sheet1!$A$1:$X$10000,3,0)</f>
        <v>2.76</v>
      </c>
      <c r="H1939" s="14">
        <f>VLOOKUP($A1939,[3]Sheet1!$A$1:$U$10000,2,0)</f>
        <v>2.83</v>
      </c>
      <c r="I1939" s="14">
        <f>VLOOKUP($A1939,[3]Sheet1!$A$1:$U$10000,21,0)</f>
        <v>3.06</v>
      </c>
      <c r="J1939" s="14">
        <f>VLOOKUP($A1939,[3]Sheet1!$A$1:$U$10000,13,0)</f>
        <v>2.9249999999999998</v>
      </c>
      <c r="K1939" s="14">
        <f>VLOOKUP($A1939,[3]Sheet1!$A$1:$Z$10000,24,0)</f>
        <v>2.7250000000000001</v>
      </c>
      <c r="L1939" s="14">
        <f>VLOOKUP($A1939,[3]Sheet1!$A$1:$U$10000,17,0)</f>
        <v>2.8149999999999999</v>
      </c>
      <c r="M1939" s="14">
        <f>VLOOKUP($A1939,[3]Sheet1!$A$1:$U$10000,14,0)</f>
        <v>2.9849999999999999</v>
      </c>
      <c r="N1939" s="14">
        <f>VLOOKUP($A1939,[3]Sheet1!$A$1:$X$10000,23,0)</f>
        <v>2.645</v>
      </c>
      <c r="O1939" s="14">
        <f>VLOOKUP($A1939,[3]Sheet1!$A$1:$U$10000,4,0)</f>
        <v>2.9849999999999999</v>
      </c>
      <c r="P1939" s="14">
        <f>VLOOKUP($A1939,[3]Sheet1!$A$1:$U$10000,6,0)</f>
        <v>2.91</v>
      </c>
      <c r="Q1939" s="14">
        <f>VLOOKUP($A1939,[3]Sheet1!$A$1:$U$10000,20,0)</f>
        <v>2.76</v>
      </c>
      <c r="R1939" s="14">
        <f>VLOOKUP($A1939,[3]Sheet1!$A$1:$X$10000,24,0)</f>
        <v>2.7250000000000001</v>
      </c>
      <c r="S1939" s="14">
        <f>VLOOKUP($A1939,[3]Sheet1!$A$1:$AB$10000,25,0)</f>
        <v>3.08</v>
      </c>
      <c r="T1939" s="14">
        <f>VLOOKUP($A1939,[3]Sheet1!$A$1:$AB$10000,26,0)</f>
        <v>2.99</v>
      </c>
      <c r="U1939" s="14">
        <f>VLOOKUP($A1939,[3]Sheet1!$A$1:$AB$10000,27,0)</f>
        <v>2.915</v>
      </c>
      <c r="V1939" s="14">
        <f>VLOOKUP($A1939,[3]Sheet1!$A$1:$AB$10000,28,0)</f>
        <v>2.9750000000000001</v>
      </c>
      <c r="W1939" s="14">
        <f>VLOOKUP($A1939,[3]Sheet1!$A$1:$AC$10000,29,0)</f>
        <v>2.9350000000000001</v>
      </c>
      <c r="X1939" s="14" t="s">
        <v>66</v>
      </c>
    </row>
    <row r="1940" spans="1:24" x14ac:dyDescent="0.2">
      <c r="A1940" s="2">
        <v>36633</v>
      </c>
      <c r="B1940" s="5">
        <f t="shared" si="137"/>
        <v>4</v>
      </c>
      <c r="C1940" s="1" t="s">
        <v>48</v>
      </c>
      <c r="D1940" s="14">
        <f>VLOOKUP($A1940,[3]Sheet1!$A$1:$U$10000,15,0)</f>
        <v>3.875</v>
      </c>
      <c r="E1940" s="14">
        <f>VLOOKUP($A1940,[3]Sheet1!$A$1:$U$10000,16,0)</f>
        <v>2.7349999999999999</v>
      </c>
      <c r="F1940" s="14">
        <f>VLOOKUP($A1940,[3]Sheet1!$A$1:$X$10000,22,0)</f>
        <v>2.6</v>
      </c>
      <c r="G1940" s="7">
        <f>VLOOKUP($A1940,[3]Sheet1!$A$1:$X$10000,3,0)</f>
        <v>2.76</v>
      </c>
      <c r="H1940" s="14">
        <f>VLOOKUP($A1940,[3]Sheet1!$A$1:$U$10000,2,0)</f>
        <v>2.83</v>
      </c>
      <c r="I1940" s="14">
        <f>VLOOKUP($A1940,[3]Sheet1!$A$1:$U$10000,21,0)</f>
        <v>3.06</v>
      </c>
      <c r="J1940" s="14">
        <f>VLOOKUP($A1940,[3]Sheet1!$A$1:$U$10000,13,0)</f>
        <v>2.9249999999999998</v>
      </c>
      <c r="K1940" s="14">
        <f>VLOOKUP($A1940,[3]Sheet1!$A$1:$Z$10000,24,0)</f>
        <v>2.7250000000000001</v>
      </c>
      <c r="L1940" s="14">
        <f>VLOOKUP($A1940,[3]Sheet1!$A$1:$U$10000,17,0)</f>
        <v>2.8149999999999999</v>
      </c>
      <c r="M1940" s="14">
        <f>VLOOKUP($A1940,[3]Sheet1!$A$1:$U$10000,14,0)</f>
        <v>2.9849999999999999</v>
      </c>
      <c r="N1940" s="14">
        <f>VLOOKUP($A1940,[3]Sheet1!$A$1:$X$10000,23,0)</f>
        <v>2.645</v>
      </c>
      <c r="O1940" s="14">
        <f>VLOOKUP($A1940,[3]Sheet1!$A$1:$U$10000,4,0)</f>
        <v>2.9849999999999999</v>
      </c>
      <c r="P1940" s="14">
        <f>VLOOKUP($A1940,[3]Sheet1!$A$1:$U$10000,6,0)</f>
        <v>2.91</v>
      </c>
      <c r="Q1940" s="14">
        <f>VLOOKUP($A1940,[3]Sheet1!$A$1:$U$10000,20,0)</f>
        <v>2.76</v>
      </c>
      <c r="R1940" s="14">
        <f>VLOOKUP($A1940,[3]Sheet1!$A$1:$X$10000,24,0)</f>
        <v>2.7250000000000001</v>
      </c>
      <c r="S1940" s="14">
        <f>VLOOKUP($A1940,[3]Sheet1!$A$1:$AB$10000,25,0)</f>
        <v>3.08</v>
      </c>
      <c r="T1940" s="14">
        <f>VLOOKUP($A1940,[3]Sheet1!$A$1:$AB$10000,26,0)</f>
        <v>2.99</v>
      </c>
      <c r="U1940" s="14">
        <f>VLOOKUP($A1940,[3]Sheet1!$A$1:$AB$10000,27,0)</f>
        <v>2.915</v>
      </c>
      <c r="V1940" s="14">
        <f>VLOOKUP($A1940,[3]Sheet1!$A$1:$AB$10000,28,0)</f>
        <v>2.9750000000000001</v>
      </c>
      <c r="W1940" s="14">
        <f>VLOOKUP($A1940,[3]Sheet1!$A$1:$AC$10000,29,0)</f>
        <v>2.9350000000000001</v>
      </c>
      <c r="X1940" s="14" t="s">
        <v>66</v>
      </c>
    </row>
    <row r="1941" spans="1:24" x14ac:dyDescent="0.2">
      <c r="A1941" s="2">
        <v>36634</v>
      </c>
      <c r="B1941" s="5">
        <f t="shared" si="137"/>
        <v>4</v>
      </c>
      <c r="C1941" s="1" t="s">
        <v>49</v>
      </c>
      <c r="D1941" s="14">
        <f>VLOOKUP($A1941,[3]Sheet1!$A$1:$U$10000,15,0)</f>
        <v>3.96</v>
      </c>
      <c r="E1941" s="14">
        <f>VLOOKUP($A1941,[3]Sheet1!$A$1:$U$10000,16,0)</f>
        <v>2.78</v>
      </c>
      <c r="F1941" s="14">
        <f>VLOOKUP($A1941,[3]Sheet1!$A$1:$X$10000,22,0)</f>
        <v>2.68</v>
      </c>
      <c r="G1941" s="7">
        <f>VLOOKUP($A1941,[3]Sheet1!$A$1:$X$10000,3,0)</f>
        <v>2.83</v>
      </c>
      <c r="H1941" s="14">
        <f>VLOOKUP($A1941,[3]Sheet1!$A$1:$U$10000,2,0)</f>
        <v>2.9049999999999998</v>
      </c>
      <c r="I1941" s="14">
        <f>VLOOKUP($A1941,[3]Sheet1!$A$1:$U$10000,21,0)</f>
        <v>3.125</v>
      </c>
      <c r="J1941" s="14">
        <f>VLOOKUP($A1941,[3]Sheet1!$A$1:$U$10000,13,0)</f>
        <v>2.99</v>
      </c>
      <c r="K1941" s="14">
        <f>VLOOKUP($A1941,[3]Sheet1!$A$1:$Z$10000,24,0)</f>
        <v>2.77</v>
      </c>
      <c r="L1941" s="14">
        <f>VLOOKUP($A1941,[3]Sheet1!$A$1:$U$10000,17,0)</f>
        <v>2.87</v>
      </c>
      <c r="M1941" s="14">
        <f>VLOOKUP($A1941,[3]Sheet1!$A$1:$U$10000,14,0)</f>
        <v>3.15</v>
      </c>
      <c r="N1941" s="14">
        <f>VLOOKUP($A1941,[3]Sheet1!$A$1:$X$10000,23,0)</f>
        <v>2.665</v>
      </c>
      <c r="O1941" s="14">
        <f>VLOOKUP($A1941,[3]Sheet1!$A$1:$U$10000,4,0)</f>
        <v>3.0550000000000002</v>
      </c>
      <c r="P1941" s="14">
        <f>VLOOKUP($A1941,[3]Sheet1!$A$1:$U$10000,6,0)</f>
        <v>3.01</v>
      </c>
      <c r="Q1941" s="14">
        <f>VLOOKUP($A1941,[3]Sheet1!$A$1:$U$10000,20,0)</f>
        <v>2.82</v>
      </c>
      <c r="R1941" s="14">
        <f>VLOOKUP($A1941,[3]Sheet1!$A$1:$X$10000,24,0)</f>
        <v>2.77</v>
      </c>
      <c r="S1941" s="14">
        <f>VLOOKUP($A1941,[3]Sheet1!$A$1:$AB$10000,25,0)</f>
        <v>3.1749999999999998</v>
      </c>
      <c r="T1941" s="14">
        <f>VLOOKUP($A1941,[3]Sheet1!$A$1:$AB$10000,26,0)</f>
        <v>3.08</v>
      </c>
      <c r="U1941" s="14">
        <f>VLOOKUP($A1941,[3]Sheet1!$A$1:$AB$10000,27,0)</f>
        <v>2.99</v>
      </c>
      <c r="V1941" s="14">
        <f>VLOOKUP($A1941,[3]Sheet1!$A$1:$AB$10000,28,0)</f>
        <v>3.0550000000000002</v>
      </c>
      <c r="W1941" s="14">
        <f>VLOOKUP($A1941,[3]Sheet1!$A$1:$AC$10000,29,0)</f>
        <v>3.0150000000000001</v>
      </c>
      <c r="X1941" s="14" t="s">
        <v>66</v>
      </c>
    </row>
    <row r="1942" spans="1:24" x14ac:dyDescent="0.2">
      <c r="A1942" s="2">
        <v>36635</v>
      </c>
      <c r="B1942" s="5">
        <f t="shared" si="137"/>
        <v>4</v>
      </c>
      <c r="C1942" s="1" t="s">
        <v>50</v>
      </c>
      <c r="D1942" s="14">
        <f>VLOOKUP($A1942,[3]Sheet1!$A$1:$U$10000,15,0)</f>
        <v>3.9550000000000001</v>
      </c>
      <c r="E1942" s="14">
        <f>VLOOKUP($A1942,[3]Sheet1!$A$1:$U$10000,16,0)</f>
        <v>2.7949999999999999</v>
      </c>
      <c r="F1942" s="14">
        <f>VLOOKUP($A1942,[3]Sheet1!$A$1:$X$10000,22,0)</f>
        <v>2.665</v>
      </c>
      <c r="G1942" s="7">
        <f>VLOOKUP($A1942,[3]Sheet1!$A$1:$X$10000,3,0)</f>
        <v>2.85</v>
      </c>
      <c r="H1942" s="14">
        <f>VLOOKUP($A1942,[3]Sheet1!$A$1:$U$10000,2,0)</f>
        <v>2.9350000000000001</v>
      </c>
      <c r="I1942" s="14">
        <f>VLOOKUP($A1942,[3]Sheet1!$A$1:$U$10000,21,0)</f>
        <v>3.145</v>
      </c>
      <c r="J1942" s="14">
        <f>VLOOKUP($A1942,[3]Sheet1!$A$1:$U$10000,13,0)</f>
        <v>3</v>
      </c>
      <c r="K1942" s="14">
        <f>VLOOKUP($A1942,[3]Sheet1!$A$1:$Z$10000,24,0)</f>
        <v>2.7949999999999999</v>
      </c>
      <c r="L1942" s="14">
        <f>VLOOKUP($A1942,[3]Sheet1!$A$1:$U$10000,17,0)</f>
        <v>2.89</v>
      </c>
      <c r="M1942" s="14">
        <f>VLOOKUP($A1942,[3]Sheet1!$A$1:$U$10000,14,0)</f>
        <v>3.18</v>
      </c>
      <c r="N1942" s="14">
        <f>VLOOKUP($A1942,[3]Sheet1!$A$1:$X$10000,23,0)</f>
        <v>2.6549999999999998</v>
      </c>
      <c r="O1942" s="14">
        <f>VLOOKUP($A1942,[3]Sheet1!$A$1:$U$10000,4,0)</f>
        <v>3.0750000000000002</v>
      </c>
      <c r="P1942" s="14">
        <f>VLOOKUP($A1942,[3]Sheet1!$A$1:$U$10000,6,0)</f>
        <v>3.0249999999999999</v>
      </c>
      <c r="Q1942" s="14">
        <f>VLOOKUP($A1942,[3]Sheet1!$A$1:$U$10000,20,0)</f>
        <v>2.83</v>
      </c>
      <c r="R1942" s="14">
        <f>VLOOKUP($A1942,[3]Sheet1!$A$1:$X$10000,24,0)</f>
        <v>2.7949999999999999</v>
      </c>
      <c r="S1942" s="14">
        <f>VLOOKUP($A1942,[3]Sheet1!$A$1:$AB$10000,25,0)</f>
        <v>3.1850000000000001</v>
      </c>
      <c r="T1942" s="14">
        <f>VLOOKUP($A1942,[3]Sheet1!$A$1:$AB$10000,26,0)</f>
        <v>3.1</v>
      </c>
      <c r="U1942" s="14">
        <f>VLOOKUP($A1942,[3]Sheet1!$A$1:$AB$10000,27,0)</f>
        <v>2.99</v>
      </c>
      <c r="V1942" s="14">
        <f>VLOOKUP($A1942,[3]Sheet1!$A$1:$AB$10000,28,0)</f>
        <v>3.07</v>
      </c>
      <c r="W1942" s="14">
        <f>VLOOKUP($A1942,[3]Sheet1!$A$1:$AC$10000,29,0)</f>
        <v>3.0150000000000001</v>
      </c>
      <c r="X1942" s="14" t="s">
        <v>66</v>
      </c>
    </row>
    <row r="1943" spans="1:24" x14ac:dyDescent="0.2">
      <c r="A1943" s="2">
        <v>36636</v>
      </c>
      <c r="B1943" s="5">
        <f t="shared" si="137"/>
        <v>4</v>
      </c>
      <c r="C1943" s="1" t="s">
        <v>51</v>
      </c>
      <c r="D1943" s="14">
        <f>VLOOKUP($A1943,[3]Sheet1!$A$1:$U$10000,15,0)</f>
        <v>3.93</v>
      </c>
      <c r="E1943" s="14">
        <f>VLOOKUP($A1943,[3]Sheet1!$A$1:$U$10000,16,0)</f>
        <v>2.78</v>
      </c>
      <c r="F1943" s="14">
        <f>VLOOKUP($A1943,[3]Sheet1!$A$1:$X$10000,22,0)</f>
        <v>2.6749999999999998</v>
      </c>
      <c r="G1943" s="7">
        <f>VLOOKUP($A1943,[3]Sheet1!$A$1:$X$10000,3,0)</f>
        <v>2.85</v>
      </c>
      <c r="H1943" s="14">
        <f>VLOOKUP($A1943,[3]Sheet1!$A$1:$U$10000,2,0)</f>
        <v>2.93</v>
      </c>
      <c r="I1943" s="14">
        <f>VLOOKUP($A1943,[3]Sheet1!$A$1:$U$10000,21,0)</f>
        <v>3.13</v>
      </c>
      <c r="J1943" s="14">
        <f>VLOOKUP($A1943,[3]Sheet1!$A$1:$U$10000,13,0)</f>
        <v>2.98</v>
      </c>
      <c r="K1943" s="14">
        <f>VLOOKUP($A1943,[3]Sheet1!$A$1:$Z$10000,24,0)</f>
        <v>2.7850000000000001</v>
      </c>
      <c r="L1943" s="14">
        <f>VLOOKUP($A1943,[3]Sheet1!$A$1:$U$10000,17,0)</f>
        <v>2.89</v>
      </c>
      <c r="M1943" s="14">
        <f>VLOOKUP($A1943,[3]Sheet1!$A$1:$U$10000,14,0)</f>
        <v>3.17</v>
      </c>
      <c r="N1943" s="14">
        <f>VLOOKUP($A1943,[3]Sheet1!$A$1:$X$10000,23,0)</f>
        <v>2.6549999999999998</v>
      </c>
      <c r="O1943" s="14">
        <f>VLOOKUP($A1943,[3]Sheet1!$A$1:$U$10000,4,0)</f>
        <v>3.0649999999999999</v>
      </c>
      <c r="P1943" s="14">
        <f>VLOOKUP($A1943,[3]Sheet1!$A$1:$U$10000,6,0)</f>
        <v>3.0249999999999999</v>
      </c>
      <c r="Q1943" s="14">
        <f>VLOOKUP($A1943,[3]Sheet1!$A$1:$U$10000,20,0)</f>
        <v>2.86</v>
      </c>
      <c r="R1943" s="14">
        <f>VLOOKUP($A1943,[3]Sheet1!$A$1:$X$10000,24,0)</f>
        <v>2.7850000000000001</v>
      </c>
      <c r="S1943" s="14">
        <f>VLOOKUP($A1943,[3]Sheet1!$A$1:$AB$10000,25,0)</f>
        <v>3.2050000000000001</v>
      </c>
      <c r="T1943" s="14">
        <f>VLOOKUP($A1943,[3]Sheet1!$A$1:$AB$10000,26,0)</f>
        <v>3.09</v>
      </c>
      <c r="U1943" s="14">
        <f>VLOOKUP($A1943,[3]Sheet1!$A$1:$AB$10000,27,0)</f>
        <v>3</v>
      </c>
      <c r="V1943" s="14">
        <f>VLOOKUP($A1943,[3]Sheet1!$A$1:$AB$10000,28,0)</f>
        <v>3.085</v>
      </c>
      <c r="W1943" s="14">
        <f>VLOOKUP($A1943,[3]Sheet1!$A$1:$AC$10000,29,0)</f>
        <v>3.02</v>
      </c>
      <c r="X1943" s="14" t="s">
        <v>66</v>
      </c>
    </row>
    <row r="1944" spans="1:24" x14ac:dyDescent="0.2">
      <c r="A1944" s="2">
        <v>36637</v>
      </c>
      <c r="B1944" s="5">
        <f t="shared" si="137"/>
        <v>4</v>
      </c>
      <c r="C1944" s="1" t="s">
        <v>45</v>
      </c>
      <c r="D1944" s="14">
        <f>VLOOKUP($A1944,[3]Sheet1!$A$1:$U$10000,15,0)</f>
        <v>3.8149999999999999</v>
      </c>
      <c r="E1944" s="14">
        <f>VLOOKUP($A1944,[3]Sheet1!$A$1:$U$10000,16,0)</f>
        <v>2.7250000000000001</v>
      </c>
      <c r="F1944" s="14">
        <f>VLOOKUP($A1944,[3]Sheet1!$A$1:$X$10000,22,0)</f>
        <v>2.62</v>
      </c>
      <c r="G1944" s="7">
        <f>VLOOKUP($A1944,[3]Sheet1!$A$1:$X$10000,3,0)</f>
        <v>2.7549999999999999</v>
      </c>
      <c r="H1944" s="14">
        <f>VLOOKUP($A1944,[3]Sheet1!$A$1:$U$10000,2,0)</f>
        <v>2.8650000000000002</v>
      </c>
      <c r="I1944" s="14">
        <v>3.0750000000000002</v>
      </c>
      <c r="J1944" s="14">
        <f>VLOOKUP($A1944,[3]Sheet1!$A$1:$U$10000,13,0)</f>
        <v>2.9</v>
      </c>
      <c r="K1944" s="14">
        <f>VLOOKUP($A1944,[3]Sheet1!$A$1:$Z$10000,24,0)</f>
        <v>2.7250000000000001</v>
      </c>
      <c r="L1944" s="14">
        <f>VLOOKUP($A1944,[3]Sheet1!$A$1:$U$10000,17,0)</f>
        <v>2.8149999999999999</v>
      </c>
      <c r="M1944" s="14">
        <f>VLOOKUP($A1944,[3]Sheet1!$A$1:$U$10000,14,0)</f>
        <v>3</v>
      </c>
      <c r="N1944" s="14">
        <f>VLOOKUP($A1944,[3]Sheet1!$A$1:$X$10000,23,0)</f>
        <v>2.62</v>
      </c>
      <c r="O1944" s="14">
        <f>VLOOKUP($A1944,[3]Sheet1!$A$1:$U$10000,4,0)</f>
        <v>2.9849999999999999</v>
      </c>
      <c r="P1944" s="14">
        <f>VLOOKUP($A1944,[3]Sheet1!$A$1:$U$10000,6,0)</f>
        <v>2.96</v>
      </c>
      <c r="Q1944" s="14">
        <f>VLOOKUP($A1944,[3]Sheet1!$A$1:$U$10000,20,0)</f>
        <v>2.76</v>
      </c>
      <c r="R1944" s="14">
        <f>VLOOKUP($A1944,[3]Sheet1!$A$1:$X$10000,24,0)</f>
        <v>2.7250000000000001</v>
      </c>
      <c r="S1944" s="14">
        <f>VLOOKUP($A1944,[3]Sheet1!$A$1:$AB$10000,25,0)</f>
        <v>3.145</v>
      </c>
      <c r="T1944" s="14">
        <f>VLOOKUP($A1944,[3]Sheet1!$A$1:$AB$10000,26,0)</f>
        <v>3.02</v>
      </c>
      <c r="U1944" s="14">
        <f>VLOOKUP($A1944,[3]Sheet1!$A$1:$AB$10000,27,0)</f>
        <v>2.94</v>
      </c>
      <c r="V1944" s="14">
        <f>VLOOKUP($A1944,[3]Sheet1!$A$1:$AB$10000,28,0)</f>
        <v>3</v>
      </c>
      <c r="W1944" s="14">
        <f>VLOOKUP($A1944,[3]Sheet1!$A$1:$AC$10000,29,0)</f>
        <v>2.95</v>
      </c>
      <c r="X1944" s="14" t="s">
        <v>66</v>
      </c>
    </row>
    <row r="1945" spans="1:24" x14ac:dyDescent="0.2">
      <c r="A1945" s="2">
        <v>36638</v>
      </c>
      <c r="B1945" s="5">
        <f t="shared" si="137"/>
        <v>4</v>
      </c>
      <c r="C1945" s="1" t="s">
        <v>46</v>
      </c>
      <c r="D1945" s="14">
        <f>VLOOKUP($A1945,[3]Sheet1!$A$1:$U$10000,15,0)</f>
        <v>3.8149999999999999</v>
      </c>
      <c r="E1945" s="14">
        <f>VLOOKUP($A1945,[3]Sheet1!$A$1:$U$10000,16,0)</f>
        <v>2.7250000000000001</v>
      </c>
      <c r="F1945" s="14">
        <f>VLOOKUP($A1945,[3]Sheet1!$A$1:$X$10000,22,0)</f>
        <v>2.62</v>
      </c>
      <c r="G1945" s="7">
        <f>VLOOKUP($A1945,[3]Sheet1!$A$1:$X$10000,3,0)</f>
        <v>2.7549999999999999</v>
      </c>
      <c r="H1945" s="14">
        <f>VLOOKUP($A1945,[3]Sheet1!$A$1:$U$10000,2,0)</f>
        <v>2.8650000000000002</v>
      </c>
      <c r="I1945" s="14">
        <v>3.0750000000000002</v>
      </c>
      <c r="J1945" s="14">
        <f>VLOOKUP($A1945,[3]Sheet1!$A$1:$U$10000,13,0)</f>
        <v>2.9</v>
      </c>
      <c r="K1945" s="14">
        <f>VLOOKUP($A1945,[3]Sheet1!$A$1:$Z$10000,24,0)</f>
        <v>2.7250000000000001</v>
      </c>
      <c r="L1945" s="14">
        <f>VLOOKUP($A1945,[3]Sheet1!$A$1:$U$10000,17,0)</f>
        <v>2.8149999999999999</v>
      </c>
      <c r="M1945" s="14">
        <f>VLOOKUP($A1945,[3]Sheet1!$A$1:$U$10000,14,0)</f>
        <v>3</v>
      </c>
      <c r="N1945" s="14">
        <f>VLOOKUP($A1945,[3]Sheet1!$A$1:$X$10000,23,0)</f>
        <v>2.62</v>
      </c>
      <c r="O1945" s="14">
        <f>VLOOKUP($A1945,[3]Sheet1!$A$1:$U$10000,4,0)</f>
        <v>2.9849999999999999</v>
      </c>
      <c r="P1945" s="14">
        <f>VLOOKUP($A1945,[3]Sheet1!$A$1:$U$10000,6,0)</f>
        <v>2.96</v>
      </c>
      <c r="Q1945" s="14">
        <f>VLOOKUP($A1945,[3]Sheet1!$A$1:$U$10000,20,0)</f>
        <v>2.76</v>
      </c>
      <c r="R1945" s="14">
        <f>VLOOKUP($A1945,[3]Sheet1!$A$1:$X$10000,24,0)</f>
        <v>2.7250000000000001</v>
      </c>
      <c r="S1945" s="14">
        <f>VLOOKUP($A1945,[3]Sheet1!$A$1:$AB$10000,25,0)</f>
        <v>3.145</v>
      </c>
      <c r="T1945" s="14">
        <f>VLOOKUP($A1945,[3]Sheet1!$A$1:$AB$10000,26,0)</f>
        <v>3.02</v>
      </c>
      <c r="U1945" s="14">
        <f>VLOOKUP($A1945,[3]Sheet1!$A$1:$AB$10000,27,0)</f>
        <v>2.94</v>
      </c>
      <c r="V1945" s="14">
        <f>VLOOKUP($A1945,[3]Sheet1!$A$1:$AB$10000,28,0)</f>
        <v>3</v>
      </c>
      <c r="W1945" s="14">
        <f>VLOOKUP($A1945,[3]Sheet1!$A$1:$AC$10000,29,0)</f>
        <v>2.95</v>
      </c>
      <c r="X1945" s="14" t="s">
        <v>66</v>
      </c>
    </row>
    <row r="1946" spans="1:24" x14ac:dyDescent="0.2">
      <c r="A1946" s="2">
        <v>36639</v>
      </c>
      <c r="B1946" s="5">
        <f t="shared" si="137"/>
        <v>4</v>
      </c>
      <c r="C1946" s="1" t="s">
        <v>47</v>
      </c>
      <c r="D1946" s="14">
        <f>VLOOKUP($A1946,[3]Sheet1!$A$1:$U$10000,15,0)</f>
        <v>3.8149999999999999</v>
      </c>
      <c r="E1946" s="14">
        <f>VLOOKUP($A1946,[3]Sheet1!$A$1:$U$10000,16,0)</f>
        <v>2.7250000000000001</v>
      </c>
      <c r="F1946" s="14">
        <f>VLOOKUP($A1946,[3]Sheet1!$A$1:$X$10000,22,0)</f>
        <v>2.62</v>
      </c>
      <c r="G1946" s="7">
        <f>VLOOKUP($A1946,[3]Sheet1!$A$1:$X$10000,3,0)</f>
        <v>2.7549999999999999</v>
      </c>
      <c r="H1946" s="14">
        <f>VLOOKUP($A1946,[3]Sheet1!$A$1:$U$10000,2,0)</f>
        <v>2.8650000000000002</v>
      </c>
      <c r="I1946" s="14">
        <v>3.0750000000000002</v>
      </c>
      <c r="J1946" s="14">
        <f>VLOOKUP($A1946,[3]Sheet1!$A$1:$U$10000,13,0)</f>
        <v>2.9</v>
      </c>
      <c r="K1946" s="14">
        <f>VLOOKUP($A1946,[3]Sheet1!$A$1:$Z$10000,24,0)</f>
        <v>2.7250000000000001</v>
      </c>
      <c r="L1946" s="14">
        <f>VLOOKUP($A1946,[3]Sheet1!$A$1:$U$10000,17,0)</f>
        <v>2.8149999999999999</v>
      </c>
      <c r="M1946" s="14">
        <f>VLOOKUP($A1946,[3]Sheet1!$A$1:$U$10000,14,0)</f>
        <v>3</v>
      </c>
      <c r="N1946" s="14">
        <f>VLOOKUP($A1946,[3]Sheet1!$A$1:$X$10000,23,0)</f>
        <v>2.62</v>
      </c>
      <c r="O1946" s="14">
        <f>VLOOKUP($A1946,[3]Sheet1!$A$1:$U$10000,4,0)</f>
        <v>2.9849999999999999</v>
      </c>
      <c r="P1946" s="14">
        <f>VLOOKUP($A1946,[3]Sheet1!$A$1:$U$10000,6,0)</f>
        <v>2.96</v>
      </c>
      <c r="Q1946" s="14">
        <f>VLOOKUP($A1946,[3]Sheet1!$A$1:$U$10000,20,0)</f>
        <v>2.76</v>
      </c>
      <c r="R1946" s="14">
        <f>VLOOKUP($A1946,[3]Sheet1!$A$1:$X$10000,24,0)</f>
        <v>2.7250000000000001</v>
      </c>
      <c r="S1946" s="14">
        <f>VLOOKUP($A1946,[3]Sheet1!$A$1:$AB$10000,25,0)</f>
        <v>3.145</v>
      </c>
      <c r="T1946" s="14">
        <f>VLOOKUP($A1946,[3]Sheet1!$A$1:$AB$10000,26,0)</f>
        <v>3.02</v>
      </c>
      <c r="U1946" s="14">
        <f>VLOOKUP($A1946,[3]Sheet1!$A$1:$AB$10000,27,0)</f>
        <v>2.94</v>
      </c>
      <c r="V1946" s="14">
        <f>VLOOKUP($A1946,[3]Sheet1!$A$1:$AB$10000,28,0)</f>
        <v>3</v>
      </c>
      <c r="W1946" s="14">
        <f>VLOOKUP($A1946,[3]Sheet1!$A$1:$AC$10000,29,0)</f>
        <v>2.95</v>
      </c>
      <c r="X1946" s="14" t="s">
        <v>66</v>
      </c>
    </row>
    <row r="1947" spans="1:24" x14ac:dyDescent="0.2">
      <c r="A1947" s="2">
        <v>36640</v>
      </c>
      <c r="B1947" s="5">
        <f t="shared" si="137"/>
        <v>4</v>
      </c>
      <c r="C1947" s="1" t="s">
        <v>48</v>
      </c>
      <c r="D1947" s="14">
        <f>VLOOKUP($A1947,[3]Sheet1!$A$1:$U$10000,15,0)</f>
        <v>3.8149999999999999</v>
      </c>
      <c r="E1947" s="14">
        <f>VLOOKUP($A1947,[3]Sheet1!$A$1:$U$10000,16,0)</f>
        <v>2.7250000000000001</v>
      </c>
      <c r="F1947" s="14">
        <f>VLOOKUP($A1947,[3]Sheet1!$A$1:$X$10000,22,0)</f>
        <v>2.62</v>
      </c>
      <c r="G1947" s="7">
        <f>VLOOKUP($A1947,[3]Sheet1!$A$1:$X$10000,3,0)</f>
        <v>2.7549999999999999</v>
      </c>
      <c r="H1947" s="14">
        <f>VLOOKUP($A1947,[3]Sheet1!$A$1:$U$10000,2,0)</f>
        <v>2.8650000000000002</v>
      </c>
      <c r="I1947" s="14">
        <v>3.0750000000000002</v>
      </c>
      <c r="J1947" s="14">
        <f>VLOOKUP($A1947,[3]Sheet1!$A$1:$U$10000,13,0)</f>
        <v>2.9</v>
      </c>
      <c r="K1947" s="14">
        <f>VLOOKUP($A1947,[3]Sheet1!$A$1:$Z$10000,24,0)</f>
        <v>2.7250000000000001</v>
      </c>
      <c r="L1947" s="14">
        <f>VLOOKUP($A1947,[3]Sheet1!$A$1:$U$10000,17,0)</f>
        <v>2.8149999999999999</v>
      </c>
      <c r="M1947" s="14">
        <f>VLOOKUP($A1947,[3]Sheet1!$A$1:$U$10000,14,0)</f>
        <v>3</v>
      </c>
      <c r="N1947" s="14">
        <f>VLOOKUP($A1947,[3]Sheet1!$A$1:$X$10000,23,0)</f>
        <v>2.62</v>
      </c>
      <c r="O1947" s="14">
        <f>VLOOKUP($A1947,[3]Sheet1!$A$1:$U$10000,4,0)</f>
        <v>2.9849999999999999</v>
      </c>
      <c r="P1947" s="14">
        <f>VLOOKUP($A1947,[3]Sheet1!$A$1:$U$10000,6,0)</f>
        <v>2.96</v>
      </c>
      <c r="Q1947" s="14">
        <f>VLOOKUP($A1947,[3]Sheet1!$A$1:$U$10000,20,0)</f>
        <v>2.76</v>
      </c>
      <c r="R1947" s="14">
        <f>VLOOKUP($A1947,[3]Sheet1!$A$1:$X$10000,24,0)</f>
        <v>2.7250000000000001</v>
      </c>
      <c r="S1947" s="14">
        <f>VLOOKUP($A1947,[3]Sheet1!$A$1:$AB$10000,25,0)</f>
        <v>3.145</v>
      </c>
      <c r="T1947" s="14">
        <f>VLOOKUP($A1947,[3]Sheet1!$A$1:$AB$10000,26,0)</f>
        <v>3.02</v>
      </c>
      <c r="U1947" s="14">
        <f>VLOOKUP($A1947,[3]Sheet1!$A$1:$AB$10000,27,0)</f>
        <v>2.94</v>
      </c>
      <c r="V1947" s="14">
        <f>VLOOKUP($A1947,[3]Sheet1!$A$1:$AB$10000,28,0)</f>
        <v>3</v>
      </c>
      <c r="W1947" s="14">
        <f>VLOOKUP($A1947,[3]Sheet1!$A$1:$AC$10000,29,0)</f>
        <v>2.95</v>
      </c>
      <c r="X1947" s="14" t="s">
        <v>66</v>
      </c>
    </row>
    <row r="1948" spans="1:24" x14ac:dyDescent="0.2">
      <c r="A1948" s="2">
        <v>36641</v>
      </c>
      <c r="B1948" s="5">
        <f t="shared" si="137"/>
        <v>4</v>
      </c>
      <c r="C1948" s="1" t="s">
        <v>49</v>
      </c>
      <c r="D1948" s="14">
        <f>VLOOKUP($A1948,[3]Sheet1!$A$1:$U$10000,15,0)</f>
        <v>3.88</v>
      </c>
      <c r="E1948" s="14">
        <f>VLOOKUP($A1948,[3]Sheet1!$A$1:$U$10000,16,0)</f>
        <v>2.75</v>
      </c>
      <c r="F1948" s="14">
        <f>VLOOKUP($A1948,[3]Sheet1!$A$1:$X$10000,22,0)</f>
        <v>2.665</v>
      </c>
      <c r="G1948" s="7">
        <f>VLOOKUP($A1948,[3]Sheet1!$A$1:$X$10000,3,0)</f>
        <v>2.8149999999999999</v>
      </c>
      <c r="H1948" s="14">
        <f>VLOOKUP($A1948,[3]Sheet1!$A$1:$U$10000,2,0)</f>
        <v>2.895</v>
      </c>
      <c r="I1948" s="14">
        <f>VLOOKUP($A1948,[3]Sheet1!$A$1:$U$10000,21,0)</f>
        <v>3.125</v>
      </c>
      <c r="J1948" s="14">
        <f>VLOOKUP($A1948,[3]Sheet1!$A$1:$U$10000,13,0)</f>
        <v>2.94</v>
      </c>
      <c r="K1948" s="14">
        <f>VLOOKUP($A1948,[3]Sheet1!$A$1:$Z$10000,24,0)</f>
        <v>2.7549999999999999</v>
      </c>
      <c r="L1948" s="14">
        <f>VLOOKUP($A1948,[3]Sheet1!$A$1:$U$10000,17,0)</f>
        <v>2.85</v>
      </c>
      <c r="M1948" s="14">
        <f>VLOOKUP($A1948,[3]Sheet1!$A$1:$U$10000,14,0)</f>
        <v>3.1150000000000002</v>
      </c>
      <c r="N1948" s="14">
        <f>VLOOKUP($A1948,[3]Sheet1!$A$1:$X$10000,23,0)</f>
        <v>2.68</v>
      </c>
      <c r="O1948" s="14">
        <f>VLOOKUP($A1948,[3]Sheet1!$A$1:$U$10000,4,0)</f>
        <v>3.0550000000000002</v>
      </c>
      <c r="P1948" s="14">
        <f>VLOOKUP($A1948,[3]Sheet1!$A$1:$U$10000,6,0)</f>
        <v>3</v>
      </c>
      <c r="Q1948" s="14">
        <f>VLOOKUP($A1948,[3]Sheet1!$A$1:$U$10000,20,0)</f>
        <v>2.83</v>
      </c>
      <c r="R1948" s="14">
        <f>VLOOKUP($A1948,[3]Sheet1!$A$1:$X$10000,24,0)</f>
        <v>2.7549999999999999</v>
      </c>
      <c r="S1948" s="14">
        <f>VLOOKUP($A1948,[3]Sheet1!$A$1:$AB$10000,25,0)</f>
        <v>3.1850000000000001</v>
      </c>
      <c r="T1948" s="14">
        <f>VLOOKUP($A1948,[3]Sheet1!$A$1:$AB$10000,26,0)</f>
        <v>3.0649999999999999</v>
      </c>
      <c r="U1948" s="14">
        <f>VLOOKUP($A1948,[3]Sheet1!$A$1:$AB$10000,27,0)</f>
        <v>2.9750000000000001</v>
      </c>
      <c r="V1948" s="14">
        <f>VLOOKUP($A1948,[3]Sheet1!$A$1:$AB$10000,28,0)</f>
        <v>3</v>
      </c>
      <c r="W1948" s="14">
        <f>VLOOKUP($A1948,[3]Sheet1!$A$1:$AC$10000,29,0)</f>
        <v>2.99</v>
      </c>
      <c r="X1948" s="14" t="s">
        <v>66</v>
      </c>
    </row>
    <row r="1949" spans="1:24" x14ac:dyDescent="0.2">
      <c r="A1949" s="2">
        <v>36642</v>
      </c>
      <c r="B1949" s="5">
        <f t="shared" si="137"/>
        <v>4</v>
      </c>
      <c r="C1949" s="1" t="s">
        <v>50</v>
      </c>
      <c r="D1949" s="14">
        <f>VLOOKUP($A1949,[3]Sheet1!$A$1:$U$10000,15,0)</f>
        <v>3.87</v>
      </c>
      <c r="E1949" s="14">
        <f>VLOOKUP($A1949,[3]Sheet1!$A$1:$U$10000,16,0)</f>
        <v>2.76</v>
      </c>
      <c r="F1949" s="14">
        <f>VLOOKUP($A1949,[3]Sheet1!$A$1:$X$10000,22,0)</f>
        <v>2.63</v>
      </c>
      <c r="G1949" s="7">
        <f>VLOOKUP($A1949,[3]Sheet1!$A$1:$X$10000,3,0)</f>
        <v>2.81</v>
      </c>
      <c r="H1949" s="14">
        <f>VLOOKUP($A1949,[3]Sheet1!$A$1:$U$10000,2,0)</f>
        <v>2.88</v>
      </c>
      <c r="I1949" s="14">
        <f>VLOOKUP($A1949,[3]Sheet1!$A$1:$U$10000,21,0)</f>
        <v>3.1549999999999998</v>
      </c>
      <c r="J1949" s="14">
        <f>VLOOKUP($A1949,[3]Sheet1!$A$1:$U$10000,13,0)</f>
        <v>2.9449999999999998</v>
      </c>
      <c r="K1949" s="14">
        <f>VLOOKUP($A1949,[3]Sheet1!$A$1:$Z$10000,24,0)</f>
        <v>2.76</v>
      </c>
      <c r="L1949" s="14">
        <f>VLOOKUP($A1949,[3]Sheet1!$A$1:$U$10000,17,0)</f>
        <v>2.855</v>
      </c>
      <c r="M1949" s="14">
        <f>VLOOKUP($A1949,[3]Sheet1!$A$1:$U$10000,14,0)</f>
        <v>3.07</v>
      </c>
      <c r="N1949" s="14">
        <f>VLOOKUP($A1949,[3]Sheet1!$A$1:$X$10000,23,0)</f>
        <v>2.68</v>
      </c>
      <c r="O1949" s="14">
        <f>VLOOKUP($A1949,[3]Sheet1!$A$1:$U$10000,4,0)</f>
        <v>3.0750000000000002</v>
      </c>
      <c r="P1949" s="14">
        <f>VLOOKUP($A1949,[3]Sheet1!$A$1:$U$10000,6,0)</f>
        <v>2.9849999999999999</v>
      </c>
      <c r="Q1949" s="14">
        <f>VLOOKUP($A1949,[3]Sheet1!$A$1:$U$10000,20,0)</f>
        <v>2.81</v>
      </c>
      <c r="R1949" s="14">
        <f>VLOOKUP($A1949,[3]Sheet1!$A$1:$X$10000,24,0)</f>
        <v>2.76</v>
      </c>
      <c r="S1949" s="14">
        <f>VLOOKUP($A1949,[3]Sheet1!$A$1:$AB$10000,25,0)</f>
        <v>3.1949999999999998</v>
      </c>
      <c r="T1949" s="14">
        <f>VLOOKUP($A1949,[3]Sheet1!$A$1:$AB$10000,26,0)</f>
        <v>3.0750000000000002</v>
      </c>
      <c r="U1949" s="14">
        <f>VLOOKUP($A1949,[3]Sheet1!$A$1:$AB$10000,27,0)</f>
        <v>2.9550000000000001</v>
      </c>
      <c r="V1949" s="14">
        <f>VLOOKUP($A1949,[3]Sheet1!$A$1:$AB$10000,28,0)</f>
        <v>2.9750000000000001</v>
      </c>
      <c r="W1949" s="14">
        <f>VLOOKUP($A1949,[3]Sheet1!$A$1:$AC$10000,29,0)</f>
        <v>2.9750000000000001</v>
      </c>
      <c r="X1949" s="14" t="s">
        <v>66</v>
      </c>
    </row>
    <row r="1950" spans="1:24" x14ac:dyDescent="0.2">
      <c r="A1950" s="2">
        <v>36643</v>
      </c>
      <c r="B1950" s="5">
        <f t="shared" si="137"/>
        <v>4</v>
      </c>
      <c r="C1950" s="1" t="s">
        <v>51</v>
      </c>
      <c r="D1950" s="14">
        <f>VLOOKUP($A1950,[3]Sheet1!$A$1:$U$10000,15,0)</f>
        <v>3.8250000000000002</v>
      </c>
      <c r="E1950" s="14">
        <f>VLOOKUP($A1950,[3]Sheet1!$A$1:$U$10000,16,0)</f>
        <v>2.7549999999999999</v>
      </c>
      <c r="F1950" s="14">
        <f>VLOOKUP($A1950,[3]Sheet1!$A$1:$X$10000,22,0)</f>
        <v>2.62</v>
      </c>
      <c r="G1950" s="7">
        <f>VLOOKUP($A1950,[3]Sheet1!$A$1:$X$10000,3,0)</f>
        <v>2.8</v>
      </c>
      <c r="H1950" s="14">
        <f>VLOOKUP($A1950,[3]Sheet1!$A$1:$U$10000,2,0)</f>
        <v>2.8650000000000002</v>
      </c>
      <c r="I1950" s="14">
        <f>VLOOKUP($A1950,[3]Sheet1!$A$1:$U$10000,21,0)</f>
        <v>3.12</v>
      </c>
      <c r="J1950" s="14">
        <f>VLOOKUP($A1950,[3]Sheet1!$A$1:$U$10000,13,0)</f>
        <v>2.98</v>
      </c>
      <c r="K1950" s="14">
        <f>VLOOKUP($A1950,[3]Sheet1!$A$1:$Z$10000,24,0)</f>
        <v>2.7650000000000001</v>
      </c>
      <c r="L1950" s="14">
        <f>VLOOKUP($A1950,[3]Sheet1!$A$1:$U$10000,17,0)</f>
        <v>2.855</v>
      </c>
      <c r="M1950" s="14">
        <f>VLOOKUP($A1950,[3]Sheet1!$A$1:$U$10000,14,0)</f>
        <v>3.145</v>
      </c>
      <c r="N1950" s="14">
        <f>VLOOKUP($A1950,[3]Sheet1!$A$1:$X$10000,23,0)</f>
        <v>2.69</v>
      </c>
      <c r="O1950" s="14">
        <f>VLOOKUP($A1950,[3]Sheet1!$A$1:$U$10000,4,0)</f>
        <v>3.085</v>
      </c>
      <c r="P1950" s="14">
        <f>VLOOKUP($A1950,[3]Sheet1!$A$1:$U$10000,6,0)</f>
        <v>2.97</v>
      </c>
      <c r="Q1950" s="14">
        <f>VLOOKUP($A1950,[3]Sheet1!$A$1:$U$10000,20,0)</f>
        <v>2.82</v>
      </c>
      <c r="R1950" s="14">
        <f>VLOOKUP($A1950,[3]Sheet1!$A$1:$X$10000,24,0)</f>
        <v>2.7650000000000001</v>
      </c>
      <c r="S1950" s="14">
        <f>VLOOKUP($A1950,[3]Sheet1!$A$1:$AB$10000,25,0)</f>
        <v>3.1549999999999998</v>
      </c>
      <c r="T1950" s="14">
        <f>VLOOKUP($A1950,[3]Sheet1!$A$1:$AB$10000,26,0)</f>
        <v>3.0550000000000002</v>
      </c>
      <c r="U1950" s="14">
        <f>VLOOKUP($A1950,[3]Sheet1!$A$1:$AB$10000,27,0)</f>
        <v>2.94</v>
      </c>
      <c r="V1950" s="14">
        <f>VLOOKUP($A1950,[3]Sheet1!$A$1:$AB$10000,28,0)</f>
        <v>2.9550000000000001</v>
      </c>
      <c r="W1950" s="14">
        <f>VLOOKUP($A1950,[3]Sheet1!$A$1:$AC$10000,29,0)</f>
        <v>2.96</v>
      </c>
      <c r="X1950" s="14" t="s">
        <v>66</v>
      </c>
    </row>
    <row r="1951" spans="1:24" x14ac:dyDescent="0.2">
      <c r="A1951" s="2">
        <v>36644</v>
      </c>
      <c r="B1951" s="5">
        <f t="shared" si="137"/>
        <v>4</v>
      </c>
      <c r="C1951" s="1" t="s">
        <v>45</v>
      </c>
      <c r="D1951" s="14">
        <f>VLOOKUP($A1951,[3]Sheet1!$A$1:$U$10000,15,0)</f>
        <v>3.78</v>
      </c>
      <c r="E1951" s="14">
        <f>VLOOKUP($A1951,[3]Sheet1!$A$1:$U$10000,16,0)</f>
        <v>2.69</v>
      </c>
      <c r="F1951" s="14">
        <f>VLOOKUP($A1951,[3]Sheet1!$A$1:$X$10000,22,0)</f>
        <v>2.585</v>
      </c>
      <c r="G1951" s="7">
        <f>VLOOKUP($A1951,[3]Sheet1!$A$1:$X$10000,3,0)</f>
        <v>2.7349999999999999</v>
      </c>
      <c r="H1951" s="14">
        <f>VLOOKUP($A1951,[3]Sheet1!$A$1:$U$10000,2,0)</f>
        <v>2.82</v>
      </c>
      <c r="I1951" s="14">
        <f>VLOOKUP($A1951,[3]Sheet1!$A$1:$U$10000,21,0)</f>
        <v>3.0550000000000002</v>
      </c>
      <c r="J1951" s="14">
        <f>VLOOKUP($A1951,[3]Sheet1!$A$1:$U$10000,13,0)</f>
        <v>2.92</v>
      </c>
      <c r="K1951" s="14">
        <f>VLOOKUP($A1951,[3]Sheet1!$A$1:$Z$10000,24,0)</f>
        <v>2.6949999999999998</v>
      </c>
      <c r="L1951" s="14">
        <f>VLOOKUP($A1951,[3]Sheet1!$A$1:$U$10000,17,0)</f>
        <v>2.79</v>
      </c>
      <c r="M1951" s="14">
        <f>VLOOKUP($A1951,[3]Sheet1!$A$1:$U$10000,14,0)</f>
        <v>3.105</v>
      </c>
      <c r="N1951" s="14">
        <f>VLOOKUP($A1951,[3]Sheet1!$A$1:$X$10000,23,0)</f>
        <v>2.605</v>
      </c>
      <c r="O1951" s="14">
        <f>VLOOKUP($A1951,[3]Sheet1!$A$1:$U$10000,4,0)</f>
        <v>3.06</v>
      </c>
      <c r="P1951" s="14">
        <f>VLOOKUP($A1951,[3]Sheet1!$A$1:$U$10000,6,0)</f>
        <v>2.88</v>
      </c>
      <c r="Q1951" s="14">
        <f>VLOOKUP($A1951,[3]Sheet1!$A$1:$U$10000,20,0)</f>
        <v>2.82</v>
      </c>
      <c r="R1951" s="14">
        <f>VLOOKUP($A1951,[3]Sheet1!$A$1:$X$10000,24,0)</f>
        <v>2.6949999999999998</v>
      </c>
      <c r="S1951" s="14">
        <f>VLOOKUP($A1951,[3]Sheet1!$A$1:$AB$10000,25,0)</f>
        <v>3.09</v>
      </c>
      <c r="T1951" s="14">
        <f>VLOOKUP($A1951,[3]Sheet1!$A$1:$AB$10000,26,0)</f>
        <v>2.9950000000000001</v>
      </c>
      <c r="U1951" s="14">
        <f>VLOOKUP($A1951,[3]Sheet1!$A$1:$AB$10000,27,0)</f>
        <v>2.875</v>
      </c>
      <c r="V1951" s="14">
        <f>VLOOKUP($A1951,[3]Sheet1!$A$1:$AB$10000,28,0)</f>
        <v>2.89</v>
      </c>
      <c r="W1951" s="14">
        <f>VLOOKUP($A1951,[3]Sheet1!$A$1:$AC$10000,29,0)</f>
        <v>2.9049999999999998</v>
      </c>
      <c r="X1951" s="14" t="s">
        <v>66</v>
      </c>
    </row>
    <row r="1952" spans="1:24" x14ac:dyDescent="0.2">
      <c r="A1952" s="2">
        <v>36645</v>
      </c>
      <c r="B1952" s="5">
        <f t="shared" si="137"/>
        <v>4</v>
      </c>
      <c r="C1952" s="1" t="s">
        <v>46</v>
      </c>
      <c r="D1952" s="14">
        <f>VLOOKUP($A1952,[3]Sheet1!$A$1:$U$10000,15,0)</f>
        <v>3.86</v>
      </c>
      <c r="E1952" s="14">
        <f>VLOOKUP($A1952,[3]Sheet1!$A$1:$U$10000,16,0)</f>
        <v>2.67</v>
      </c>
      <c r="F1952" s="14">
        <f>VLOOKUP($A1952,[3]Sheet1!$A$1:$X$10000,22,0)</f>
        <v>2.5499999999999998</v>
      </c>
      <c r="G1952" s="7">
        <f>VLOOKUP($A1952,[3]Sheet1!$A$1:$X$10000,3,0)</f>
        <v>2.7050000000000001</v>
      </c>
      <c r="H1952" s="14">
        <f>VLOOKUP($A1952,[3]Sheet1!$A$1:$U$10000,2,0)</f>
        <v>2.8050000000000002</v>
      </c>
      <c r="I1952" s="14">
        <f>VLOOKUP($A1952,[3]Sheet1!$A$1:$U$10000,21,0)</f>
        <v>3.09</v>
      </c>
      <c r="J1952" s="14">
        <f>VLOOKUP($A1952,[3]Sheet1!$A$1:$U$10000,13,0)</f>
        <v>2.895</v>
      </c>
      <c r="K1952" s="14">
        <f>VLOOKUP($A1952,[3]Sheet1!$A$1:$Z$10000,24,0)</f>
        <v>2.66</v>
      </c>
      <c r="L1952" s="14">
        <f>VLOOKUP($A1952,[3]Sheet1!$A$1:$U$10000,17,0)</f>
        <v>2.7949999999999999</v>
      </c>
      <c r="M1952" s="14">
        <f>VLOOKUP($A1952,[3]Sheet1!$A$1:$U$10000,14,0)</f>
        <v>3.0550000000000002</v>
      </c>
      <c r="N1952" s="14">
        <f>VLOOKUP($A1952,[3]Sheet1!$A$1:$X$10000,23,0)</f>
        <v>2.5950000000000002</v>
      </c>
      <c r="O1952" s="14">
        <f>VLOOKUP($A1952,[3]Sheet1!$A$1:$U$10000,4,0)</f>
        <v>2.9849999999999999</v>
      </c>
      <c r="P1952" s="14">
        <f>VLOOKUP($A1952,[3]Sheet1!$A$1:$U$10000,6,0)</f>
        <v>2.895</v>
      </c>
      <c r="Q1952" s="14">
        <f>VLOOKUP($A1952,[3]Sheet1!$A$1:$U$10000,20,0)</f>
        <v>2.74</v>
      </c>
      <c r="R1952" s="14">
        <f>VLOOKUP($A1952,[3]Sheet1!$A$1:$X$10000,24,0)</f>
        <v>2.66</v>
      </c>
      <c r="S1952" s="14">
        <f>VLOOKUP($A1952,[3]Sheet1!$A$1:$AB$10000,25,0)</f>
        <v>3.105</v>
      </c>
      <c r="T1952" s="14">
        <f>VLOOKUP($A1952,[3]Sheet1!$A$1:$AB$10000,26,0)</f>
        <v>3.01</v>
      </c>
      <c r="U1952" s="14">
        <f>VLOOKUP($A1952,[3]Sheet1!$A$1:$AB$10000,27,0)</f>
        <v>2.895</v>
      </c>
      <c r="V1952" s="14">
        <f>VLOOKUP($A1952,[3]Sheet1!$A$1:$AB$10000,28,0)</f>
        <v>2.9</v>
      </c>
      <c r="W1952" s="14">
        <f>VLOOKUP($A1952,[3]Sheet1!$A$1:$AC$10000,29,0)</f>
        <v>2.91</v>
      </c>
      <c r="X1952" s="14" t="s">
        <v>66</v>
      </c>
    </row>
    <row r="1953" spans="1:24" x14ac:dyDescent="0.2">
      <c r="A1953" s="2">
        <v>36646</v>
      </c>
      <c r="B1953" s="5">
        <f t="shared" si="137"/>
        <v>4</v>
      </c>
      <c r="C1953" s="1" t="s">
        <v>47</v>
      </c>
      <c r="D1953" s="14">
        <f>VLOOKUP($A1953,[3]Sheet1!$A$1:$U$10000,15,0)</f>
        <v>3.86</v>
      </c>
      <c r="E1953" s="14">
        <f>VLOOKUP($A1953,[3]Sheet1!$A$1:$U$10000,16,0)</f>
        <v>2.67</v>
      </c>
      <c r="F1953" s="14">
        <f>VLOOKUP($A1953,[3]Sheet1!$A$1:$X$10000,22,0)</f>
        <v>2.5499999999999998</v>
      </c>
      <c r="G1953" s="7">
        <f>VLOOKUP($A1953,[3]Sheet1!$A$1:$X$10000,3,0)</f>
        <v>2.7050000000000001</v>
      </c>
      <c r="H1953" s="14">
        <f>VLOOKUP($A1953,[3]Sheet1!$A$1:$U$10000,2,0)</f>
        <v>2.8050000000000002</v>
      </c>
      <c r="I1953" s="14">
        <f>VLOOKUP($A1953,[3]Sheet1!$A$1:$U$10000,21,0)</f>
        <v>3.09</v>
      </c>
      <c r="J1953" s="14">
        <f>VLOOKUP($A1953,[3]Sheet1!$A$1:$U$10000,13,0)</f>
        <v>2.895</v>
      </c>
      <c r="K1953" s="14">
        <f>VLOOKUP($A1953,[3]Sheet1!$A$1:$Z$10000,24,0)</f>
        <v>2.66</v>
      </c>
      <c r="L1953" s="14">
        <f>VLOOKUP($A1953,[3]Sheet1!$A$1:$U$10000,17,0)</f>
        <v>2.7949999999999999</v>
      </c>
      <c r="M1953" s="14">
        <f>VLOOKUP($A1953,[3]Sheet1!$A$1:$U$10000,14,0)</f>
        <v>3.0550000000000002</v>
      </c>
      <c r="N1953" s="14">
        <f>VLOOKUP($A1953,[3]Sheet1!$A$1:$X$10000,23,0)</f>
        <v>2.5950000000000002</v>
      </c>
      <c r="O1953" s="14">
        <f>VLOOKUP($A1953,[3]Sheet1!$A$1:$U$10000,4,0)</f>
        <v>2.9849999999999999</v>
      </c>
      <c r="P1953" s="14">
        <f>VLOOKUP($A1953,[3]Sheet1!$A$1:$U$10000,6,0)</f>
        <v>2.895</v>
      </c>
      <c r="Q1953" s="14">
        <f>VLOOKUP($A1953,[3]Sheet1!$A$1:$U$10000,20,0)</f>
        <v>2.74</v>
      </c>
      <c r="R1953" s="14">
        <f>VLOOKUP($A1953,[3]Sheet1!$A$1:$X$10000,24,0)</f>
        <v>2.66</v>
      </c>
      <c r="S1953" s="14">
        <f>VLOOKUP($A1953,[3]Sheet1!$A$1:$AB$10000,25,0)</f>
        <v>3.105</v>
      </c>
      <c r="T1953" s="14">
        <f>VLOOKUP($A1953,[3]Sheet1!$A$1:$AB$10000,26,0)</f>
        <v>3.01</v>
      </c>
      <c r="U1953" s="14">
        <f>VLOOKUP($A1953,[3]Sheet1!$A$1:$AB$10000,27,0)</f>
        <v>2.895</v>
      </c>
      <c r="V1953" s="14">
        <f>VLOOKUP($A1953,[3]Sheet1!$A$1:$AB$10000,28,0)</f>
        <v>2.9</v>
      </c>
      <c r="W1953" s="14">
        <f>VLOOKUP($A1953,[3]Sheet1!$A$1:$AC$10000,29,0)</f>
        <v>2.91</v>
      </c>
      <c r="X1953" s="14" t="s">
        <v>66</v>
      </c>
    </row>
    <row r="1954" spans="1:24" x14ac:dyDescent="0.2">
      <c r="A1954" s="2">
        <v>36647</v>
      </c>
      <c r="B1954" s="5">
        <f t="shared" si="137"/>
        <v>5</v>
      </c>
      <c r="C1954" s="1" t="s">
        <v>48</v>
      </c>
      <c r="D1954" s="14">
        <f>VLOOKUP($A1954,[3]Sheet1!$A$1:$U$10000,15,0)</f>
        <v>3.855</v>
      </c>
      <c r="E1954" s="14">
        <f>VLOOKUP($A1954,[3]Sheet1!$A$1:$U$10000,16,0)</f>
        <v>2.6850000000000001</v>
      </c>
      <c r="F1954" s="14">
        <f>VLOOKUP($A1954,[3]Sheet1!$A$1:$X$10000,22,0)</f>
        <v>2.5750000000000002</v>
      </c>
      <c r="G1954" s="7">
        <f>VLOOKUP($A1954,[3]Sheet1!$A$1:$X$10000,3,0)</f>
        <v>2.7450000000000001</v>
      </c>
      <c r="H1954" s="14">
        <f>VLOOKUP($A1954,[3]Sheet1!$A$1:$U$10000,2,0)</f>
        <v>2.835</v>
      </c>
      <c r="I1954" s="14">
        <f>VLOOKUP($A1954,[3]Sheet1!$A$1:$U$10000,21,0)</f>
        <v>3.12</v>
      </c>
      <c r="J1954" s="14">
        <f>VLOOKUP($A1954,[3]Sheet1!$A$1:$U$10000,13,0)</f>
        <v>2.92</v>
      </c>
      <c r="K1954" s="14">
        <f>VLOOKUP($A1954,[3]Sheet1!$A$1:$Z$10000,24,0)</f>
        <v>2.67</v>
      </c>
      <c r="L1954" s="14">
        <f>VLOOKUP($A1954,[3]Sheet1!$A$1:$U$10000,17,0)</f>
        <v>2.81</v>
      </c>
      <c r="M1954" s="14">
        <f>VLOOKUP($A1954,[3]Sheet1!$A$1:$U$10000,14,0)</f>
        <v>3.1</v>
      </c>
      <c r="N1954" s="14">
        <f>VLOOKUP($A1954,[3]Sheet1!$A$1:$X$10000,23,0)</f>
        <v>2.5249999999999999</v>
      </c>
      <c r="O1954" s="14">
        <f>VLOOKUP($A1954,[3]Sheet1!$A$1:$U$10000,4,0)</f>
        <v>3.04</v>
      </c>
      <c r="P1954" s="14">
        <f>VLOOKUP($A1954,[3]Sheet1!$A$1:$U$10000,6,0)</f>
        <v>2.92</v>
      </c>
      <c r="Q1954" s="14">
        <f>VLOOKUP($A1954,[3]Sheet1!$A$1:$U$10000,20,0)</f>
        <v>2.74</v>
      </c>
      <c r="R1954" s="14">
        <f>VLOOKUP($A1954,[3]Sheet1!$A$1:$X$10000,24,0)</f>
        <v>2.67</v>
      </c>
      <c r="S1954" s="14">
        <f>VLOOKUP($A1954,[3]Sheet1!$A$1:$AB$10000,25,0)</f>
        <v>3.165</v>
      </c>
      <c r="T1954" s="14">
        <f>VLOOKUP($A1954,[3]Sheet1!$A$1:$AB$10000,26,0)</f>
        <v>3.0249999999999999</v>
      </c>
      <c r="U1954" s="14">
        <f>VLOOKUP($A1954,[3]Sheet1!$A$1:$AB$10000,27,0)</f>
        <v>2.9049999999999998</v>
      </c>
      <c r="V1954" s="14">
        <f>VLOOKUP($A1954,[3]Sheet1!$A$1:$AB$10000,28,0)</f>
        <v>2.92</v>
      </c>
      <c r="W1954" s="14">
        <f>VLOOKUP($A1954,[3]Sheet1!$A$1:$AC$10000,29,0)</f>
        <v>2.92</v>
      </c>
      <c r="X1954" s="14" t="s">
        <v>66</v>
      </c>
    </row>
    <row r="1955" spans="1:24" x14ac:dyDescent="0.2">
      <c r="A1955" s="2">
        <v>36648</v>
      </c>
      <c r="B1955" s="5">
        <f t="shared" si="137"/>
        <v>5</v>
      </c>
      <c r="C1955" s="1" t="s">
        <v>49</v>
      </c>
      <c r="D1955" s="14">
        <f>VLOOKUP($A1955,[3]Sheet1!$A$1:$U$10000,15,0)</f>
        <v>3.8849999999999998</v>
      </c>
      <c r="E1955" s="14">
        <f>VLOOKUP($A1955,[3]Sheet1!$A$1:$U$10000,16,0)</f>
        <v>2.75</v>
      </c>
      <c r="F1955" s="14">
        <f>VLOOKUP($A1955,[3]Sheet1!$A$1:$X$10000,22,0)</f>
        <v>2.6549999999999998</v>
      </c>
      <c r="G1955" s="7">
        <f>VLOOKUP($A1955,[3]Sheet1!$A$1:$X$10000,3,0)</f>
        <v>2.8450000000000002</v>
      </c>
      <c r="H1955" s="14">
        <f>VLOOKUP($A1955,[3]Sheet1!$A$1:$U$10000,2,0)</f>
        <v>2.94</v>
      </c>
      <c r="I1955" s="14">
        <f>VLOOKUP($A1955,[3]Sheet1!$A$1:$U$10000,21,0)</f>
        <v>3.16</v>
      </c>
      <c r="J1955" s="14">
        <f>VLOOKUP($A1955,[3]Sheet1!$A$1:$U$10000,13,0)</f>
        <v>2.98</v>
      </c>
      <c r="K1955" s="14">
        <f>VLOOKUP($A1955,[3]Sheet1!$A$1:$Z$10000,24,0)</f>
        <v>2.7549999999999999</v>
      </c>
      <c r="L1955" s="14">
        <f>VLOOKUP($A1955,[3]Sheet1!$A$1:$U$10000,17,0)</f>
        <v>2.855</v>
      </c>
      <c r="M1955" s="14">
        <f>VLOOKUP($A1955,[3]Sheet1!$A$1:$U$10000,14,0)</f>
        <v>3.2149999999999999</v>
      </c>
      <c r="N1955" s="14">
        <f>VLOOKUP($A1955,[3]Sheet1!$A$1:$X$10000,23,0)</f>
        <v>2.645</v>
      </c>
      <c r="O1955" s="14">
        <f>VLOOKUP($A1955,[3]Sheet1!$A$1:$U$10000,4,0)</f>
        <v>3.145</v>
      </c>
      <c r="P1955" s="14">
        <f>VLOOKUP($A1955,[3]Sheet1!$A$1:$U$10000,6,0)</f>
        <v>3</v>
      </c>
      <c r="Q1955" s="14">
        <f>VLOOKUP($A1955,[3]Sheet1!$A$1:$U$10000,20,0)</f>
        <v>2.7749999999999999</v>
      </c>
      <c r="R1955" s="14">
        <f>VLOOKUP($A1955,[3]Sheet1!$A$1:$X$10000,24,0)</f>
        <v>2.7549999999999999</v>
      </c>
      <c r="S1955" s="14">
        <f>VLOOKUP($A1955,[3]Sheet1!$A$1:$AB$10000,25,0)</f>
        <v>3.2050000000000001</v>
      </c>
      <c r="T1955" s="14">
        <f>VLOOKUP($A1955,[3]Sheet1!$A$1:$AB$10000,26,0)</f>
        <v>3.0950000000000002</v>
      </c>
      <c r="U1955" s="14">
        <f>VLOOKUP($A1955,[3]Sheet1!$A$1:$AB$10000,27,0)</f>
        <v>2.9849999999999999</v>
      </c>
      <c r="V1955" s="14">
        <f>VLOOKUP($A1955,[3]Sheet1!$A$1:$AB$10000,28,0)</f>
        <v>3.0150000000000001</v>
      </c>
      <c r="W1955" s="14">
        <f>VLOOKUP($A1955,[3]Sheet1!$A$1:$AC$10000,29,0)</f>
        <v>2.9950000000000001</v>
      </c>
      <c r="X1955" s="14" t="s">
        <v>66</v>
      </c>
    </row>
    <row r="1956" spans="1:24" x14ac:dyDescent="0.2">
      <c r="A1956" s="2">
        <v>36649</v>
      </c>
      <c r="B1956" s="5">
        <f t="shared" si="137"/>
        <v>5</v>
      </c>
      <c r="C1956" s="1" t="s">
        <v>50</v>
      </c>
      <c r="D1956" s="14">
        <f>VLOOKUP($A1956,[3]Sheet1!$A$1:$U$10000,15,0)</f>
        <v>3.9950000000000001</v>
      </c>
      <c r="E1956" s="14">
        <f>VLOOKUP($A1956,[3]Sheet1!$A$1:$U$10000,16,0)</f>
        <v>2.81</v>
      </c>
      <c r="F1956" s="14">
        <f>VLOOKUP($A1956,[3]Sheet1!$A$1:$X$10000,22,0)</f>
        <v>2.7250000000000001</v>
      </c>
      <c r="G1956" s="7">
        <f>VLOOKUP($A1956,[3]Sheet1!$A$1:$X$10000,3,0)</f>
        <v>2.8650000000000002</v>
      </c>
      <c r="H1956" s="14">
        <f>VLOOKUP($A1956,[3]Sheet1!$A$1:$U$10000,2,0)</f>
        <v>2.97</v>
      </c>
      <c r="I1956" s="14">
        <f>VLOOKUP($A1956,[3]Sheet1!$A$1:$U$10000,21,0)</f>
        <v>3.2050000000000001</v>
      </c>
      <c r="J1956" s="14">
        <f>VLOOKUP($A1956,[3]Sheet1!$A$1:$U$10000,13,0)</f>
        <v>3.0350000000000001</v>
      </c>
      <c r="K1956" s="14">
        <f>VLOOKUP($A1956,[3]Sheet1!$A$1:$Z$10000,24,0)</f>
        <v>2.81</v>
      </c>
      <c r="L1956" s="14">
        <f>VLOOKUP($A1956,[3]Sheet1!$A$1:$U$10000,17,0)</f>
        <v>2.91</v>
      </c>
      <c r="M1956" s="14">
        <f>VLOOKUP($A1956,[3]Sheet1!$A$1:$U$10000,14,0)</f>
        <v>3.2749999999999999</v>
      </c>
      <c r="N1956" s="14">
        <f>VLOOKUP($A1956,[3]Sheet1!$A$1:$X$10000,23,0)</f>
        <v>2.7450000000000001</v>
      </c>
      <c r="O1956" s="14">
        <f>VLOOKUP($A1956,[3]Sheet1!$A$1:$U$10000,4,0)</f>
        <v>3.21</v>
      </c>
      <c r="P1956" s="14">
        <f>VLOOKUP($A1956,[3]Sheet1!$A$1:$U$10000,6,0)</f>
        <v>3.0249999999999999</v>
      </c>
      <c r="Q1956" s="14">
        <f>VLOOKUP($A1956,[3]Sheet1!$A$1:$U$10000,20,0)</f>
        <v>2.8849999999999998</v>
      </c>
      <c r="R1956" s="14">
        <f>VLOOKUP($A1956,[3]Sheet1!$A$1:$X$10000,24,0)</f>
        <v>2.81</v>
      </c>
      <c r="S1956" s="14">
        <f>VLOOKUP($A1956,[3]Sheet1!$A$1:$AB$10000,25,0)</f>
        <v>3.2349999999999999</v>
      </c>
      <c r="T1956" s="14">
        <f>VLOOKUP($A1956,[3]Sheet1!$A$1:$AB$10000,26,0)</f>
        <v>3.125</v>
      </c>
      <c r="U1956" s="14">
        <f>VLOOKUP($A1956,[3]Sheet1!$A$1:$AB$10000,27,0)</f>
        <v>3.0150000000000001</v>
      </c>
      <c r="V1956" s="14">
        <f>VLOOKUP($A1956,[3]Sheet1!$A$1:$AB$10000,28,0)</f>
        <v>3.03</v>
      </c>
      <c r="W1956" s="14">
        <f>VLOOKUP($A1956,[3]Sheet1!$A$1:$AC$10000,29,0)</f>
        <v>3.02</v>
      </c>
      <c r="X1956" s="14" t="s">
        <v>66</v>
      </c>
    </row>
    <row r="1957" spans="1:24" x14ac:dyDescent="0.2">
      <c r="A1957" s="2">
        <v>36650</v>
      </c>
      <c r="B1957" s="5">
        <f t="shared" si="137"/>
        <v>5</v>
      </c>
      <c r="C1957" s="1" t="s">
        <v>51</v>
      </c>
      <c r="D1957" s="14">
        <f>VLOOKUP($A1957,[3]Sheet1!$A$1:$U$10000,15,0)</f>
        <v>3.9550000000000001</v>
      </c>
      <c r="E1957" s="14">
        <f>VLOOKUP($A1957,[3]Sheet1!$A$1:$U$10000,16,0)</f>
        <v>2.7749999999999999</v>
      </c>
      <c r="F1957" s="14">
        <f>VLOOKUP($A1957,[3]Sheet1!$A$1:$X$10000,22,0)</f>
        <v>2.6949999999999998</v>
      </c>
      <c r="G1957" s="7">
        <f>VLOOKUP($A1957,[3]Sheet1!$A$1:$X$10000,3,0)</f>
        <v>2.83</v>
      </c>
      <c r="H1957" s="14">
        <f>VLOOKUP($A1957,[3]Sheet1!$A$1:$U$10000,2,0)</f>
        <v>2.94</v>
      </c>
      <c r="I1957" s="14">
        <f>VLOOKUP($A1957,[3]Sheet1!$A$1:$U$10000,21,0)</f>
        <v>3.18</v>
      </c>
      <c r="J1957" s="14">
        <f>VLOOKUP($A1957,[3]Sheet1!$A$1:$U$10000,13,0)</f>
        <v>3.01</v>
      </c>
      <c r="K1957" s="14">
        <f>VLOOKUP($A1957,[3]Sheet1!$A$1:$Z$10000,24,0)</f>
        <v>2.7650000000000001</v>
      </c>
      <c r="L1957" s="14">
        <f>VLOOKUP($A1957,[3]Sheet1!$A$1:$U$10000,17,0)</f>
        <v>2.87</v>
      </c>
      <c r="M1957" s="14">
        <f>VLOOKUP($A1957,[3]Sheet1!$A$1:$U$10000,14,0)</f>
        <v>3.2549999999999999</v>
      </c>
      <c r="N1957" s="14">
        <f>VLOOKUP($A1957,[3]Sheet1!$A$1:$X$10000,23,0)</f>
        <v>2.6850000000000001</v>
      </c>
      <c r="O1957" s="14">
        <f>VLOOKUP($A1957,[3]Sheet1!$A$1:$U$10000,4,0)</f>
        <v>3.1749999999999998</v>
      </c>
      <c r="P1957" s="14">
        <f>VLOOKUP($A1957,[3]Sheet1!$A$1:$U$10000,6,0)</f>
        <v>3</v>
      </c>
      <c r="Q1957" s="14">
        <f>VLOOKUP($A1957,[3]Sheet1!$A$1:$U$10000,20,0)</f>
        <v>2.84</v>
      </c>
      <c r="R1957" s="14">
        <f>VLOOKUP($A1957,[3]Sheet1!$A$1:$X$10000,24,0)</f>
        <v>2.7650000000000001</v>
      </c>
      <c r="S1957" s="14">
        <f>VLOOKUP($A1957,[3]Sheet1!$A$1:$AB$10000,25,0)</f>
        <v>3.2149999999999999</v>
      </c>
      <c r="T1957" s="14">
        <f>VLOOKUP($A1957,[3]Sheet1!$A$1:$AB$10000,26,0)</f>
        <v>3.105</v>
      </c>
      <c r="U1957" s="14">
        <f>VLOOKUP($A1957,[3]Sheet1!$A$1:$AB$10000,27,0)</f>
        <v>3</v>
      </c>
      <c r="V1957" s="14">
        <f>VLOOKUP($A1957,[3]Sheet1!$A$1:$AB$10000,28,0)</f>
        <v>3.01</v>
      </c>
      <c r="W1957" s="14">
        <f>VLOOKUP($A1957,[3]Sheet1!$A$1:$AC$10000,29,0)</f>
        <v>3</v>
      </c>
      <c r="X1957" s="14" t="s">
        <v>66</v>
      </c>
    </row>
    <row r="1958" spans="1:24" x14ac:dyDescent="0.2">
      <c r="A1958" s="2">
        <v>36651</v>
      </c>
      <c r="B1958" s="5">
        <f t="shared" si="137"/>
        <v>5</v>
      </c>
      <c r="C1958" s="1" t="s">
        <v>45</v>
      </c>
      <c r="D1958" s="14">
        <f>VLOOKUP($A1958,[3]Sheet1!$A$1:$U$10000,15,0)</f>
        <v>3.83</v>
      </c>
      <c r="E1958" s="14">
        <f>VLOOKUP($A1958,[3]Sheet1!$A$1:$U$10000,16,0)</f>
        <v>2.69</v>
      </c>
      <c r="F1958" s="14">
        <f>VLOOKUP($A1958,[3]Sheet1!$A$1:$X$10000,22,0)</f>
        <v>2.6349999999999998</v>
      </c>
      <c r="G1958" s="7">
        <f>VLOOKUP($A1958,[3]Sheet1!$A$1:$X$10000,3,0)</f>
        <v>2.7549999999999999</v>
      </c>
      <c r="H1958" s="14">
        <f>VLOOKUP($A1958,[3]Sheet1!$A$1:$U$10000,2,0)</f>
        <v>2.895</v>
      </c>
      <c r="I1958" s="14">
        <f>VLOOKUP($A1958,[3]Sheet1!$A$1:$U$10000,21,0)</f>
        <v>3.085</v>
      </c>
      <c r="J1958" s="14">
        <f>VLOOKUP($A1958,[3]Sheet1!$A$1:$U$10000,13,0)</f>
        <v>2.9350000000000001</v>
      </c>
      <c r="K1958" s="14">
        <f>VLOOKUP($A1958,[3]Sheet1!$A$1:$Z$10000,24,0)</f>
        <v>2.69</v>
      </c>
      <c r="L1958" s="14">
        <f>VLOOKUP($A1958,[3]Sheet1!$A$1:$U$10000,17,0)</f>
        <v>2.8</v>
      </c>
      <c r="M1958" s="14">
        <f>VLOOKUP($A1958,[3]Sheet1!$A$1:$U$10000,14,0)</f>
        <v>3.1850000000000001</v>
      </c>
      <c r="N1958" s="14">
        <f>VLOOKUP($A1958,[3]Sheet1!$A$1:$X$10000,23,0)</f>
        <v>2.585</v>
      </c>
      <c r="O1958" s="14">
        <f>VLOOKUP($A1958,[3]Sheet1!$A$1:$U$10000,4,0)</f>
        <v>3.1549999999999998</v>
      </c>
      <c r="P1958" s="14">
        <f>VLOOKUP($A1958,[3]Sheet1!$A$1:$U$10000,6,0)</f>
        <v>2.9649999999999999</v>
      </c>
      <c r="Q1958" s="14">
        <f>VLOOKUP($A1958,[3]Sheet1!$A$1:$U$10000,20,0)</f>
        <v>2.7450000000000001</v>
      </c>
      <c r="R1958" s="14">
        <f>VLOOKUP($A1958,[3]Sheet1!$A$1:$X$10000,24,0)</f>
        <v>2.69</v>
      </c>
      <c r="S1958" s="14">
        <f>VLOOKUP($A1958,[3]Sheet1!$A$1:$AB$10000,25,0)</f>
        <v>3.145</v>
      </c>
      <c r="T1958" s="14">
        <f>VLOOKUP($A1958,[3]Sheet1!$A$1:$AB$10000,26,0)</f>
        <v>3.0550000000000002</v>
      </c>
      <c r="U1958" s="14">
        <f>VLOOKUP($A1958,[3]Sheet1!$A$1:$AB$10000,27,0)</f>
        <v>2.93</v>
      </c>
      <c r="V1958" s="14">
        <f>VLOOKUP($A1958,[3]Sheet1!$A$1:$AB$10000,28,0)</f>
        <v>2.9550000000000001</v>
      </c>
      <c r="W1958" s="14">
        <f>VLOOKUP($A1958,[3]Sheet1!$A$1:$AC$10000,29,0)</f>
        <v>2.94</v>
      </c>
      <c r="X1958" s="14" t="s">
        <v>66</v>
      </c>
    </row>
    <row r="1959" spans="1:24" x14ac:dyDescent="0.2">
      <c r="A1959" s="2">
        <v>36652</v>
      </c>
      <c r="B1959" s="5">
        <f t="shared" si="137"/>
        <v>5</v>
      </c>
      <c r="C1959" s="1" t="s">
        <v>46</v>
      </c>
      <c r="D1959" s="14">
        <f>VLOOKUP($A1959,[3]Sheet1!$A$1:$U$10000,15,0)</f>
        <v>3.7749999999999999</v>
      </c>
      <c r="E1959" s="14">
        <f>VLOOKUP($A1959,[3]Sheet1!$A$1:$U$10000,16,0)</f>
        <v>2.6749999999999998</v>
      </c>
      <c r="F1959" s="14">
        <f>VLOOKUP($A1959,[3]Sheet1!$A$1:$X$10000,22,0)</f>
        <v>2.6</v>
      </c>
      <c r="G1959" s="7">
        <f>VLOOKUP($A1959,[3]Sheet1!$A$1:$X$10000,3,0)</f>
        <v>2.71</v>
      </c>
      <c r="H1959" s="14">
        <f>VLOOKUP($A1959,[3]Sheet1!$A$1:$U$10000,2,0)</f>
        <v>2.87</v>
      </c>
      <c r="I1959" s="14">
        <f>VLOOKUP($A1959,[3]Sheet1!$A$1:$U$10000,21,0)</f>
        <v>3.11</v>
      </c>
      <c r="J1959" s="14">
        <f>VLOOKUP($A1959,[3]Sheet1!$A$1:$U$10000,13,0)</f>
        <v>2.87</v>
      </c>
      <c r="K1959" s="14">
        <f>VLOOKUP($A1959,[3]Sheet1!$A$1:$Z$10000,24,0)</f>
        <v>2.665</v>
      </c>
      <c r="L1959" s="14">
        <f>VLOOKUP($A1959,[3]Sheet1!$A$1:$U$10000,17,0)</f>
        <v>2.7650000000000001</v>
      </c>
      <c r="M1959" s="14">
        <f>VLOOKUP($A1959,[3]Sheet1!$A$1:$U$10000,14,0)</f>
        <v>3.1</v>
      </c>
      <c r="N1959" s="14">
        <f>VLOOKUP($A1959,[3]Sheet1!$A$1:$X$10000,23,0)</f>
        <v>2.5649999999999999</v>
      </c>
      <c r="O1959" s="14">
        <f>VLOOKUP($A1959,[3]Sheet1!$A$1:$U$10000,4,0)</f>
        <v>3.0550000000000002</v>
      </c>
      <c r="P1959" s="14">
        <f>VLOOKUP($A1959,[3]Sheet1!$A$1:$U$10000,6,0)</f>
        <v>2.9449999999999998</v>
      </c>
      <c r="Q1959" s="14">
        <f>VLOOKUP($A1959,[3]Sheet1!$A$1:$U$10000,20,0)</f>
        <v>2.7</v>
      </c>
      <c r="R1959" s="14">
        <f>VLOOKUP($A1959,[3]Sheet1!$A$1:$X$10000,24,0)</f>
        <v>2.665</v>
      </c>
      <c r="S1959" s="14">
        <f>VLOOKUP($A1959,[3]Sheet1!$A$1:$AB$10000,25,0)</f>
        <v>3.15</v>
      </c>
      <c r="T1959" s="14">
        <f>VLOOKUP($A1959,[3]Sheet1!$A$1:$AB$10000,26,0)</f>
        <v>3.0649999999999999</v>
      </c>
      <c r="U1959" s="14">
        <f>VLOOKUP($A1959,[3]Sheet1!$A$1:$AB$10000,27,0)</f>
        <v>2.94</v>
      </c>
      <c r="V1959" s="14">
        <f>VLOOKUP($A1959,[3]Sheet1!$A$1:$AB$10000,28,0)</f>
        <v>2.95</v>
      </c>
      <c r="W1959" s="14">
        <f>VLOOKUP($A1959,[3]Sheet1!$A$1:$AC$10000,29,0)</f>
        <v>2.9350000000000001</v>
      </c>
      <c r="X1959" s="14" t="s">
        <v>66</v>
      </c>
    </row>
    <row r="1960" spans="1:24" x14ac:dyDescent="0.2">
      <c r="A1960" s="2">
        <v>36653</v>
      </c>
      <c r="B1960" s="5">
        <f t="shared" si="137"/>
        <v>5</v>
      </c>
      <c r="C1960" s="1" t="s">
        <v>47</v>
      </c>
      <c r="D1960" s="14">
        <f>VLOOKUP($A1960,[3]Sheet1!$A$1:$U$10000,15,0)</f>
        <v>3.7749999999999999</v>
      </c>
      <c r="E1960" s="14">
        <f>VLOOKUP($A1960,[3]Sheet1!$A$1:$U$10000,16,0)</f>
        <v>2.6749999999999998</v>
      </c>
      <c r="F1960" s="14">
        <f>VLOOKUP($A1960,[3]Sheet1!$A$1:$X$10000,22,0)</f>
        <v>2.6</v>
      </c>
      <c r="G1960" s="7">
        <f>VLOOKUP($A1960,[3]Sheet1!$A$1:$X$10000,3,0)</f>
        <v>2.71</v>
      </c>
      <c r="H1960" s="14">
        <f>VLOOKUP($A1960,[3]Sheet1!$A$1:$U$10000,2,0)</f>
        <v>2.87</v>
      </c>
      <c r="I1960" s="14">
        <f>VLOOKUP($A1960,[3]Sheet1!$A$1:$U$10000,21,0)</f>
        <v>3.11</v>
      </c>
      <c r="J1960" s="14">
        <f>VLOOKUP($A1960,[3]Sheet1!$A$1:$U$10000,13,0)</f>
        <v>2.87</v>
      </c>
      <c r="K1960" s="14">
        <f>VLOOKUP($A1960,[3]Sheet1!$A$1:$Z$10000,24,0)</f>
        <v>2.665</v>
      </c>
      <c r="L1960" s="14">
        <f>VLOOKUP($A1960,[3]Sheet1!$A$1:$U$10000,17,0)</f>
        <v>2.7650000000000001</v>
      </c>
      <c r="M1960" s="14">
        <f>VLOOKUP($A1960,[3]Sheet1!$A$1:$U$10000,14,0)</f>
        <v>3.1</v>
      </c>
      <c r="N1960" s="14">
        <f>VLOOKUP($A1960,[3]Sheet1!$A$1:$X$10000,23,0)</f>
        <v>2.5649999999999999</v>
      </c>
      <c r="O1960" s="14">
        <f>VLOOKUP($A1960,[3]Sheet1!$A$1:$U$10000,4,0)</f>
        <v>3.0550000000000002</v>
      </c>
      <c r="P1960" s="14">
        <f>VLOOKUP($A1960,[3]Sheet1!$A$1:$U$10000,6,0)</f>
        <v>2.9449999999999998</v>
      </c>
      <c r="Q1960" s="14">
        <f>VLOOKUP($A1960,[3]Sheet1!$A$1:$U$10000,20,0)</f>
        <v>2.7</v>
      </c>
      <c r="R1960" s="14">
        <f>VLOOKUP($A1960,[3]Sheet1!$A$1:$X$10000,24,0)</f>
        <v>2.665</v>
      </c>
      <c r="S1960" s="14">
        <f>VLOOKUP($A1960,[3]Sheet1!$A$1:$AB$10000,25,0)</f>
        <v>3.15</v>
      </c>
      <c r="T1960" s="14">
        <f>VLOOKUP($A1960,[3]Sheet1!$A$1:$AB$10000,26,0)</f>
        <v>3.0649999999999999</v>
      </c>
      <c r="U1960" s="14">
        <f>VLOOKUP($A1960,[3]Sheet1!$A$1:$AB$10000,27,0)</f>
        <v>2.94</v>
      </c>
      <c r="V1960" s="14">
        <f>VLOOKUP($A1960,[3]Sheet1!$A$1:$AB$10000,28,0)</f>
        <v>2.95</v>
      </c>
      <c r="W1960" s="14">
        <f>VLOOKUP($A1960,[3]Sheet1!$A$1:$AC$10000,29,0)</f>
        <v>2.9350000000000001</v>
      </c>
      <c r="X1960" s="14" t="s">
        <v>66</v>
      </c>
    </row>
    <row r="1961" spans="1:24" x14ac:dyDescent="0.2">
      <c r="A1961" s="2">
        <v>36654</v>
      </c>
      <c r="B1961" s="5">
        <f t="shared" si="137"/>
        <v>5</v>
      </c>
      <c r="C1961" s="1" t="s">
        <v>48</v>
      </c>
      <c r="D1961" s="14">
        <f>VLOOKUP($A1961,[3]Sheet1!$A$1:$U$10000,15,0)</f>
        <v>3.7749999999999999</v>
      </c>
      <c r="E1961" s="14">
        <f>VLOOKUP($A1961,[3]Sheet1!$A$1:$U$10000,16,0)</f>
        <v>2.6749999999999998</v>
      </c>
      <c r="F1961" s="14">
        <f>VLOOKUP($A1961,[3]Sheet1!$A$1:$X$10000,22,0)</f>
        <v>2.6</v>
      </c>
      <c r="G1961" s="7">
        <f>VLOOKUP($A1961,[3]Sheet1!$A$1:$X$10000,3,0)</f>
        <v>2.71</v>
      </c>
      <c r="H1961" s="14">
        <f>VLOOKUP($A1961,[3]Sheet1!$A$1:$U$10000,2,0)</f>
        <v>2.87</v>
      </c>
      <c r="I1961" s="14">
        <f>VLOOKUP($A1961,[3]Sheet1!$A$1:$U$10000,21,0)</f>
        <v>3.11</v>
      </c>
      <c r="J1961" s="14">
        <f>VLOOKUP($A1961,[3]Sheet1!$A$1:$U$10000,13,0)</f>
        <v>2.87</v>
      </c>
      <c r="K1961" s="14">
        <f>VLOOKUP($A1961,[3]Sheet1!$A$1:$Z$10000,24,0)</f>
        <v>2.665</v>
      </c>
      <c r="L1961" s="14">
        <f>VLOOKUP($A1961,[3]Sheet1!$A$1:$U$10000,17,0)</f>
        <v>2.7650000000000001</v>
      </c>
      <c r="M1961" s="14">
        <f>VLOOKUP($A1961,[3]Sheet1!$A$1:$U$10000,14,0)</f>
        <v>3.1</v>
      </c>
      <c r="N1961" s="14">
        <f>VLOOKUP($A1961,[3]Sheet1!$A$1:$X$10000,23,0)</f>
        <v>2.5649999999999999</v>
      </c>
      <c r="O1961" s="14">
        <f>VLOOKUP($A1961,[3]Sheet1!$A$1:$U$10000,4,0)</f>
        <v>3.0550000000000002</v>
      </c>
      <c r="P1961" s="14">
        <f>VLOOKUP($A1961,[3]Sheet1!$A$1:$U$10000,6,0)</f>
        <v>2.9449999999999998</v>
      </c>
      <c r="Q1961" s="14">
        <f>VLOOKUP($A1961,[3]Sheet1!$A$1:$U$10000,20,0)</f>
        <v>2.7</v>
      </c>
      <c r="R1961" s="14">
        <f>VLOOKUP($A1961,[3]Sheet1!$A$1:$X$10000,24,0)</f>
        <v>2.665</v>
      </c>
      <c r="S1961" s="14">
        <f>VLOOKUP($A1961,[3]Sheet1!$A$1:$AB$10000,25,0)</f>
        <v>3.15</v>
      </c>
      <c r="T1961" s="14">
        <f>VLOOKUP($A1961,[3]Sheet1!$A$1:$AB$10000,26,0)</f>
        <v>3.0649999999999999</v>
      </c>
      <c r="U1961" s="14">
        <f>VLOOKUP($A1961,[3]Sheet1!$A$1:$AB$10000,27,0)</f>
        <v>2.94</v>
      </c>
      <c r="V1961" s="14">
        <f>VLOOKUP($A1961,[3]Sheet1!$A$1:$AB$10000,28,0)</f>
        <v>2.95</v>
      </c>
      <c r="W1961" s="14">
        <f>VLOOKUP($A1961,[3]Sheet1!$A$1:$AC$10000,29,0)</f>
        <v>2.9350000000000001</v>
      </c>
      <c r="X1961" s="14" t="s">
        <v>66</v>
      </c>
    </row>
    <row r="1962" spans="1:24" x14ac:dyDescent="0.2">
      <c r="A1962" s="2">
        <v>36655</v>
      </c>
      <c r="B1962" s="5">
        <f t="shared" si="137"/>
        <v>5</v>
      </c>
      <c r="C1962" s="1" t="s">
        <v>49</v>
      </c>
      <c r="D1962" s="14">
        <f>VLOOKUP($A1962,[3]Sheet1!$A$1:$U$10000,15,0)</f>
        <v>3.8149999999999999</v>
      </c>
      <c r="E1962" s="14">
        <f>VLOOKUP($A1962,[3]Sheet1!$A$1:$U$10000,16,0)</f>
        <v>2.6749999999999998</v>
      </c>
      <c r="F1962" s="14">
        <f>VLOOKUP($A1962,[3]Sheet1!$A$1:$X$10000,22,0)</f>
        <v>2.6150000000000002</v>
      </c>
      <c r="G1962" s="7">
        <f>VLOOKUP($A1962,[3]Sheet1!$A$1:$X$10000,3,0)</f>
        <v>2.76</v>
      </c>
      <c r="H1962" s="14">
        <f>VLOOKUP($A1962,[3]Sheet1!$A$1:$U$10000,2,0)</f>
        <v>2.92</v>
      </c>
      <c r="I1962" s="14">
        <f>VLOOKUP($A1962,[3]Sheet1!$A$1:$U$10000,21,0)</f>
        <v>3.12</v>
      </c>
      <c r="J1962" s="14">
        <f>VLOOKUP($A1962,[3]Sheet1!$A$1:$U$10000,13,0)</f>
        <v>2.8650000000000002</v>
      </c>
      <c r="K1962" s="14">
        <f>VLOOKUP($A1962,[3]Sheet1!$A$1:$Z$10000,24,0)</f>
        <v>2.69</v>
      </c>
      <c r="L1962" s="14">
        <f>VLOOKUP($A1962,[3]Sheet1!$A$1:$U$10000,17,0)</f>
        <v>2.7650000000000001</v>
      </c>
      <c r="M1962" s="14">
        <f>VLOOKUP($A1962,[3]Sheet1!$A$1:$U$10000,14,0)</f>
        <v>3.2050000000000001</v>
      </c>
      <c r="N1962" s="14">
        <f>VLOOKUP($A1962,[3]Sheet1!$A$1:$X$10000,23,0)</f>
        <v>2.5750000000000002</v>
      </c>
      <c r="O1962" s="14">
        <f>VLOOKUP($A1962,[3]Sheet1!$A$1:$U$10000,4,0)</f>
        <v>3.12</v>
      </c>
      <c r="P1962" s="14">
        <f>VLOOKUP($A1962,[3]Sheet1!$A$1:$U$10000,6,0)</f>
        <v>2.9950000000000001</v>
      </c>
      <c r="Q1962" s="14">
        <f>VLOOKUP($A1962,[3]Sheet1!$A$1:$U$10000,20,0)</f>
        <v>2.73</v>
      </c>
      <c r="R1962" s="14">
        <f>VLOOKUP($A1962,[3]Sheet1!$A$1:$X$10000,24,0)</f>
        <v>2.69</v>
      </c>
      <c r="S1962" s="14">
        <f>VLOOKUP($A1962,[3]Sheet1!$A$1:$AB$10000,25,0)</f>
        <v>3.16</v>
      </c>
      <c r="T1962" s="14">
        <f>VLOOKUP($A1962,[3]Sheet1!$A$1:$AB$10000,26,0)</f>
        <v>3.08</v>
      </c>
      <c r="U1962" s="14">
        <f>VLOOKUP($A1962,[3]Sheet1!$A$1:$AB$10000,27,0)</f>
        <v>2.9550000000000001</v>
      </c>
      <c r="V1962" s="14">
        <f>VLOOKUP($A1962,[3]Sheet1!$A$1:$AB$10000,28,0)</f>
        <v>2.9649999999999999</v>
      </c>
      <c r="W1962" s="14">
        <f>VLOOKUP($A1962,[3]Sheet1!$A$1:$AC$10000,29,0)</f>
        <v>2.96</v>
      </c>
      <c r="X1962" s="14" t="s">
        <v>66</v>
      </c>
    </row>
    <row r="1963" spans="1:24" x14ac:dyDescent="0.2">
      <c r="A1963" s="2">
        <v>36656</v>
      </c>
      <c r="B1963" s="5">
        <f t="shared" si="137"/>
        <v>5</v>
      </c>
      <c r="C1963" s="1" t="s">
        <v>50</v>
      </c>
      <c r="D1963" s="14">
        <f>VLOOKUP($A1963,[3]Sheet1!$A$1:$U$10000,15,0)</f>
        <v>3.84</v>
      </c>
      <c r="E1963" s="14">
        <f>VLOOKUP($A1963,[3]Sheet1!$A$1:$U$10000,16,0)</f>
        <v>2.76</v>
      </c>
      <c r="F1963" s="14">
        <f>VLOOKUP($A1963,[3]Sheet1!$A$1:$X$10000,22,0)</f>
        <v>2.69</v>
      </c>
      <c r="G1963" s="7">
        <f>VLOOKUP($A1963,[3]Sheet1!$A$1:$X$10000,3,0)</f>
        <v>2.835</v>
      </c>
      <c r="H1963" s="14">
        <f>VLOOKUP($A1963,[3]Sheet1!$A$1:$U$10000,2,0)</f>
        <v>3.0350000000000001</v>
      </c>
      <c r="I1963" s="14">
        <f>VLOOKUP($A1963,[3]Sheet1!$A$1:$U$10000,21,0)</f>
        <v>3.25</v>
      </c>
      <c r="J1963" s="14">
        <f>VLOOKUP($A1963,[3]Sheet1!$A$1:$U$10000,13,0)</f>
        <v>2.93</v>
      </c>
      <c r="K1963" s="14">
        <f>VLOOKUP($A1963,[3]Sheet1!$A$1:$Z$10000,24,0)</f>
        <v>2.7650000000000001</v>
      </c>
      <c r="L1963" s="14">
        <f>VLOOKUP($A1963,[3]Sheet1!$A$1:$U$10000,17,0)</f>
        <v>2.82</v>
      </c>
      <c r="M1963" s="14">
        <f>VLOOKUP($A1963,[3]Sheet1!$A$1:$U$10000,14,0)</f>
        <v>3.3149999999999999</v>
      </c>
      <c r="N1963" s="14">
        <f>VLOOKUP($A1963,[3]Sheet1!$A$1:$X$10000,23,0)</f>
        <v>2.6349999999999998</v>
      </c>
      <c r="O1963" s="14">
        <f>VLOOKUP($A1963,[3]Sheet1!$A$1:$U$10000,4,0)</f>
        <v>3.1949999999999998</v>
      </c>
      <c r="P1963" s="14">
        <f>VLOOKUP($A1963,[3]Sheet1!$A$1:$U$10000,6,0)</f>
        <v>3.09</v>
      </c>
      <c r="Q1963" s="14">
        <f>VLOOKUP($A1963,[3]Sheet1!$A$1:$U$10000,20,0)</f>
        <v>2.7650000000000001</v>
      </c>
      <c r="R1963" s="14">
        <f>VLOOKUP($A1963,[3]Sheet1!$A$1:$X$10000,24,0)</f>
        <v>2.7650000000000001</v>
      </c>
      <c r="S1963" s="14">
        <f>VLOOKUP($A1963,[3]Sheet1!$A$1:$AB$10000,25,0)</f>
        <v>3.3</v>
      </c>
      <c r="T1963" s="14">
        <f>VLOOKUP($A1963,[3]Sheet1!$A$1:$AB$10000,26,0)</f>
        <v>3.2050000000000001</v>
      </c>
      <c r="U1963" s="14">
        <f>VLOOKUP($A1963,[3]Sheet1!$A$1:$AB$10000,27,0)</f>
        <v>3.08</v>
      </c>
      <c r="V1963" s="14">
        <f>VLOOKUP($A1963,[3]Sheet1!$A$1:$AB$10000,28,0)</f>
        <v>3.085</v>
      </c>
      <c r="W1963" s="14">
        <f>VLOOKUP($A1963,[3]Sheet1!$A$1:$AC$10000,29,0)</f>
        <v>3.085</v>
      </c>
      <c r="X1963" s="14" t="s">
        <v>66</v>
      </c>
    </row>
    <row r="1964" spans="1:24" x14ac:dyDescent="0.2">
      <c r="A1964" s="2">
        <v>36657</v>
      </c>
      <c r="B1964" s="5">
        <f t="shared" si="137"/>
        <v>5</v>
      </c>
      <c r="C1964" s="1" t="s">
        <v>51</v>
      </c>
      <c r="D1964" s="14">
        <f>VLOOKUP($A1964,[3]Sheet1!$A$1:$U$10000,15,0)</f>
        <v>3.82</v>
      </c>
      <c r="E1964" s="14">
        <f>VLOOKUP($A1964,[3]Sheet1!$A$1:$U$10000,16,0)</f>
        <v>2.7050000000000001</v>
      </c>
      <c r="F1964" s="14">
        <f>VLOOKUP($A1964,[3]Sheet1!$A$1:$X$10000,22,0)</f>
        <v>2.6349999999999998</v>
      </c>
      <c r="G1964" s="7">
        <f>VLOOKUP($A1964,[3]Sheet1!$A$1:$X$10000,3,0)</f>
        <v>2.7850000000000001</v>
      </c>
      <c r="H1964" s="14">
        <f>VLOOKUP($A1964,[3]Sheet1!$A$1:$U$10000,2,0)</f>
        <v>3.01</v>
      </c>
      <c r="I1964" s="14">
        <f>VLOOKUP($A1964,[3]Sheet1!$A$1:$U$10000,21,0)</f>
        <v>3.1949999999999998</v>
      </c>
      <c r="J1964" s="14">
        <f>VLOOKUP($A1964,[3]Sheet1!$A$1:$U$10000,13,0)</f>
        <v>2.875</v>
      </c>
      <c r="K1964" s="14">
        <f>VLOOKUP($A1964,[3]Sheet1!$A$1:$Z$10000,24,0)</f>
        <v>2.71</v>
      </c>
      <c r="L1964" s="14">
        <f>VLOOKUP($A1964,[3]Sheet1!$A$1:$U$10000,17,0)</f>
        <v>2.77</v>
      </c>
      <c r="M1964" s="14">
        <f>VLOOKUP($A1964,[3]Sheet1!$A$1:$U$10000,14,0)</f>
        <v>3.3</v>
      </c>
      <c r="N1964" s="14">
        <f>VLOOKUP($A1964,[3]Sheet1!$A$1:$X$10000,23,0)</f>
        <v>2.59</v>
      </c>
      <c r="O1964" s="14">
        <f>VLOOKUP($A1964,[3]Sheet1!$A$1:$U$10000,4,0)</f>
        <v>3.165</v>
      </c>
      <c r="P1964" s="14">
        <f>VLOOKUP($A1964,[3]Sheet1!$A$1:$U$10000,6,0)</f>
        <v>3.0550000000000002</v>
      </c>
      <c r="Q1964" s="14">
        <f>VLOOKUP($A1964,[3]Sheet1!$A$1:$U$10000,20,0)</f>
        <v>2.7149999999999999</v>
      </c>
      <c r="R1964" s="14">
        <f>VLOOKUP($A1964,[3]Sheet1!$A$1:$X$10000,24,0)</f>
        <v>2.71</v>
      </c>
      <c r="S1964" s="14">
        <f>VLOOKUP($A1964,[3]Sheet1!$A$1:$AB$10000,25,0)</f>
        <v>3.2349999999999999</v>
      </c>
      <c r="T1964" s="14">
        <f>VLOOKUP($A1964,[3]Sheet1!$A$1:$AB$10000,26,0)</f>
        <v>3.17</v>
      </c>
      <c r="U1964" s="14">
        <f>VLOOKUP($A1964,[3]Sheet1!$A$1:$AB$10000,27,0)</f>
        <v>3.03</v>
      </c>
      <c r="V1964" s="14">
        <f>VLOOKUP($A1964,[3]Sheet1!$A$1:$AB$10000,28,0)</f>
        <v>3.0350000000000001</v>
      </c>
      <c r="W1964" s="14">
        <f>VLOOKUP($A1964,[3]Sheet1!$A$1:$AC$10000,29,0)</f>
        <v>3.0350000000000001</v>
      </c>
      <c r="X1964" s="14" t="s">
        <v>66</v>
      </c>
    </row>
    <row r="1965" spans="1:24" x14ac:dyDescent="0.2">
      <c r="A1965" s="2">
        <v>36658</v>
      </c>
      <c r="B1965" s="5">
        <f t="shared" si="137"/>
        <v>5</v>
      </c>
      <c r="C1965" s="1" t="s">
        <v>45</v>
      </c>
      <c r="D1965" s="14">
        <f>VLOOKUP($A1965,[3]Sheet1!$A$1:$U$10000,15,0)</f>
        <v>4.03</v>
      </c>
      <c r="E1965" s="14">
        <f>VLOOKUP($A1965,[3]Sheet1!$A$1:$U$10000,16,0)</f>
        <v>2.8250000000000002</v>
      </c>
      <c r="F1965" s="14">
        <f>VLOOKUP($A1965,[3]Sheet1!$A$1:$X$10000,22,0)</f>
        <v>2.74</v>
      </c>
      <c r="G1965" s="7">
        <f>VLOOKUP($A1965,[3]Sheet1!$A$1:$X$10000,3,0)</f>
        <v>2.9249999999999998</v>
      </c>
      <c r="H1965" s="14">
        <f>VLOOKUP($A1965,[3]Sheet1!$A$1:$U$10000,2,0)</f>
        <v>3.125</v>
      </c>
      <c r="I1965" s="14">
        <f>VLOOKUP($A1965,[3]Sheet1!$A$1:$U$10000,21,0)</f>
        <v>3.3650000000000002</v>
      </c>
      <c r="J1965" s="14">
        <f>VLOOKUP($A1965,[3]Sheet1!$A$1:$U$10000,13,0)</f>
        <v>3.01</v>
      </c>
      <c r="K1965" s="14">
        <f>VLOOKUP($A1965,[3]Sheet1!$A$1:$Z$10000,24,0)</f>
        <v>2.83</v>
      </c>
      <c r="L1965" s="14">
        <f>VLOOKUP($A1965,[3]Sheet1!$A$1:$U$10000,17,0)</f>
        <v>2.93</v>
      </c>
      <c r="M1965" s="14">
        <f>VLOOKUP($A1965,[3]Sheet1!$A$1:$U$10000,14,0)</f>
        <v>3.25</v>
      </c>
      <c r="N1965" s="14">
        <f>VLOOKUP($A1965,[3]Sheet1!$A$1:$X$10000,23,0)</f>
        <v>2.7050000000000001</v>
      </c>
      <c r="O1965" s="14">
        <f>VLOOKUP($A1965,[3]Sheet1!$A$1:$U$10000,4,0)</f>
        <v>3.2650000000000001</v>
      </c>
      <c r="P1965" s="14">
        <f>VLOOKUP($A1965,[3]Sheet1!$A$1:$U$10000,6,0)</f>
        <v>3.2050000000000001</v>
      </c>
      <c r="Q1965" s="14">
        <f>VLOOKUP($A1965,[3]Sheet1!$A$1:$U$10000,20,0)</f>
        <v>2.8849999999999998</v>
      </c>
      <c r="R1965" s="14">
        <f>VLOOKUP($A1965,[3]Sheet1!$A$1:$X$10000,24,0)</f>
        <v>2.83</v>
      </c>
      <c r="S1965" s="14">
        <f>VLOOKUP($A1965,[3]Sheet1!$A$1:$AB$10000,25,0)</f>
        <v>3.4049999999999998</v>
      </c>
      <c r="T1965" s="14">
        <f>VLOOKUP($A1965,[3]Sheet1!$A$1:$AB$10000,26,0)</f>
        <v>3.32</v>
      </c>
      <c r="U1965" s="14">
        <f>VLOOKUP($A1965,[3]Sheet1!$A$1:$AB$10000,27,0)</f>
        <v>3.18</v>
      </c>
      <c r="V1965" s="14">
        <f>VLOOKUP($A1965,[3]Sheet1!$A$1:$AB$10000,28,0)</f>
        <v>3.1749999999999998</v>
      </c>
      <c r="W1965" s="14">
        <f>VLOOKUP($A1965,[3]Sheet1!$A$1:$AC$10000,29,0)</f>
        <v>3.19</v>
      </c>
      <c r="X1965" s="14" t="s">
        <v>66</v>
      </c>
    </row>
    <row r="1966" spans="1:24" x14ac:dyDescent="0.2">
      <c r="A1966" s="2">
        <v>36659</v>
      </c>
      <c r="B1966" s="5">
        <f t="shared" si="137"/>
        <v>5</v>
      </c>
      <c r="C1966" s="1" t="s">
        <v>46</v>
      </c>
      <c r="D1966" s="14">
        <f>VLOOKUP($A1966,[3]Sheet1!$A$1:$U$10000,15,0)</f>
        <v>4.03</v>
      </c>
      <c r="E1966" s="14">
        <f>VLOOKUP($A1966,[3]Sheet1!$A$1:$U$10000,16,0)</f>
        <v>2.835</v>
      </c>
      <c r="F1966" s="14">
        <f>VLOOKUP($A1966,[3]Sheet1!$A$1:$X$10000,22,0)</f>
        <v>2.7149999999999999</v>
      </c>
      <c r="G1966" s="7">
        <f>VLOOKUP($A1966,[3]Sheet1!$A$1:$X$10000,3,0)</f>
        <v>2.875</v>
      </c>
      <c r="H1966" s="14">
        <f>VLOOKUP($A1966,[3]Sheet1!$A$1:$U$10000,2,0)</f>
        <v>3.08</v>
      </c>
      <c r="I1966" s="14">
        <f>VLOOKUP($A1966,[3]Sheet1!$A$1:$U$10000,21,0)</f>
        <v>3.35</v>
      </c>
      <c r="J1966" s="14">
        <f>VLOOKUP($A1966,[3]Sheet1!$A$1:$U$10000,13,0)</f>
        <v>3.03</v>
      </c>
      <c r="K1966" s="14">
        <f>VLOOKUP($A1966,[3]Sheet1!$A$1:$Z$10000,24,0)</f>
        <v>2.8250000000000002</v>
      </c>
      <c r="L1966" s="14">
        <f>VLOOKUP($A1966,[3]Sheet1!$A$1:$U$10000,17,0)</f>
        <v>2.9350000000000001</v>
      </c>
      <c r="M1966" s="14">
        <f>VLOOKUP($A1966,[3]Sheet1!$A$1:$U$10000,14,0)</f>
        <v>3.38</v>
      </c>
      <c r="N1966" s="14">
        <f>VLOOKUP($A1966,[3]Sheet1!$A$1:$X$10000,23,0)</f>
        <v>2.66</v>
      </c>
      <c r="O1966" s="14">
        <f>VLOOKUP($A1966,[3]Sheet1!$A$1:$U$10000,4,0)</f>
        <v>3.22</v>
      </c>
      <c r="P1966" s="14">
        <f>VLOOKUP($A1966,[3]Sheet1!$A$1:$U$10000,6,0)</f>
        <v>3.1549999999999998</v>
      </c>
      <c r="Q1966" s="14">
        <f>VLOOKUP($A1966,[3]Sheet1!$A$1:$U$10000,20,0)</f>
        <v>2.89</v>
      </c>
      <c r="R1966" s="14">
        <f>VLOOKUP($A1966,[3]Sheet1!$A$1:$X$10000,24,0)</f>
        <v>2.8250000000000002</v>
      </c>
      <c r="S1966" s="14">
        <f>VLOOKUP($A1966,[3]Sheet1!$A$1:$AB$10000,25,0)</f>
        <v>3.4</v>
      </c>
      <c r="T1966" s="14">
        <f>VLOOKUP($A1966,[3]Sheet1!$A$1:$AB$10000,26,0)</f>
        <v>3.28</v>
      </c>
      <c r="U1966" s="14">
        <f>VLOOKUP($A1966,[3]Sheet1!$A$1:$AB$10000,27,0)</f>
        <v>3.145</v>
      </c>
      <c r="V1966" s="14">
        <f>VLOOKUP($A1966,[3]Sheet1!$A$1:$AB$10000,28,0)</f>
        <v>3.145</v>
      </c>
      <c r="W1966" s="14">
        <f>VLOOKUP($A1966,[3]Sheet1!$A$1:$AC$10000,29,0)</f>
        <v>3.1549999999999998</v>
      </c>
      <c r="X1966" s="14" t="s">
        <v>66</v>
      </c>
    </row>
    <row r="1967" spans="1:24" x14ac:dyDescent="0.2">
      <c r="A1967" s="2">
        <v>36660</v>
      </c>
      <c r="B1967" s="5">
        <f t="shared" si="137"/>
        <v>5</v>
      </c>
      <c r="C1967" s="1" t="s">
        <v>47</v>
      </c>
      <c r="D1967" s="14">
        <f>VLOOKUP($A1967,[3]Sheet1!$A$1:$U$10000,15,0)</f>
        <v>4.03</v>
      </c>
      <c r="E1967" s="14">
        <f>VLOOKUP($A1967,[3]Sheet1!$A$1:$U$10000,16,0)</f>
        <v>2.835</v>
      </c>
      <c r="F1967" s="14">
        <f>VLOOKUP($A1967,[3]Sheet1!$A$1:$X$10000,22,0)</f>
        <v>2.7149999999999999</v>
      </c>
      <c r="G1967" s="7">
        <f>VLOOKUP($A1967,[3]Sheet1!$A$1:$X$10000,3,0)</f>
        <v>2.875</v>
      </c>
      <c r="H1967" s="14">
        <f>VLOOKUP($A1967,[3]Sheet1!$A$1:$U$10000,2,0)</f>
        <v>3.08</v>
      </c>
      <c r="I1967" s="14">
        <f>VLOOKUP($A1967,[3]Sheet1!$A$1:$U$10000,21,0)</f>
        <v>3.35</v>
      </c>
      <c r="J1967" s="14">
        <f>VLOOKUP($A1967,[3]Sheet1!$A$1:$U$10000,13,0)</f>
        <v>3.03</v>
      </c>
      <c r="K1967" s="14">
        <f>VLOOKUP($A1967,[3]Sheet1!$A$1:$Z$10000,24,0)</f>
        <v>2.8250000000000002</v>
      </c>
      <c r="L1967" s="14">
        <f>VLOOKUP($A1967,[3]Sheet1!$A$1:$U$10000,17,0)</f>
        <v>2.9350000000000001</v>
      </c>
      <c r="M1967" s="14">
        <f>VLOOKUP($A1967,[3]Sheet1!$A$1:$U$10000,14,0)</f>
        <v>3.38</v>
      </c>
      <c r="N1967" s="14">
        <f>VLOOKUP($A1967,[3]Sheet1!$A$1:$X$10000,23,0)</f>
        <v>2.66</v>
      </c>
      <c r="O1967" s="14">
        <f>VLOOKUP($A1967,[3]Sheet1!$A$1:$U$10000,4,0)</f>
        <v>3.22</v>
      </c>
      <c r="P1967" s="14">
        <f>VLOOKUP($A1967,[3]Sheet1!$A$1:$U$10000,6,0)</f>
        <v>3.1549999999999998</v>
      </c>
      <c r="Q1967" s="14">
        <f>VLOOKUP($A1967,[3]Sheet1!$A$1:$U$10000,20,0)</f>
        <v>2.89</v>
      </c>
      <c r="R1967" s="14">
        <f>VLOOKUP($A1967,[3]Sheet1!$A$1:$X$10000,24,0)</f>
        <v>2.8250000000000002</v>
      </c>
      <c r="S1967" s="14">
        <f>VLOOKUP($A1967,[3]Sheet1!$A$1:$AB$10000,25,0)</f>
        <v>3.4</v>
      </c>
      <c r="T1967" s="14">
        <f>VLOOKUP($A1967,[3]Sheet1!$A$1:$AB$10000,26,0)</f>
        <v>3.28</v>
      </c>
      <c r="U1967" s="14">
        <f>VLOOKUP($A1967,[3]Sheet1!$A$1:$AB$10000,27,0)</f>
        <v>3.145</v>
      </c>
      <c r="V1967" s="14">
        <f>VLOOKUP($A1967,[3]Sheet1!$A$1:$AB$10000,28,0)</f>
        <v>3.145</v>
      </c>
      <c r="W1967" s="14">
        <f>VLOOKUP($A1967,[3]Sheet1!$A$1:$AC$10000,29,0)</f>
        <v>3.1549999999999998</v>
      </c>
      <c r="X1967" s="14" t="s">
        <v>66</v>
      </c>
    </row>
    <row r="1968" spans="1:24" x14ac:dyDescent="0.2">
      <c r="A1968" s="2">
        <v>36661</v>
      </c>
      <c r="B1968" s="5">
        <f t="shared" si="137"/>
        <v>5</v>
      </c>
      <c r="C1968" s="1" t="s">
        <v>48</v>
      </c>
      <c r="D1968" s="14">
        <f>VLOOKUP($A1968,[3]Sheet1!$A$1:$U$10000,15,0)</f>
        <v>4.03</v>
      </c>
      <c r="E1968" s="14">
        <f>VLOOKUP($A1968,[3]Sheet1!$A$1:$U$10000,16,0)</f>
        <v>2.835</v>
      </c>
      <c r="F1968" s="14">
        <f>VLOOKUP($A1968,[3]Sheet1!$A$1:$X$10000,22,0)</f>
        <v>2.7149999999999999</v>
      </c>
      <c r="G1968" s="7">
        <f>VLOOKUP($A1968,[3]Sheet1!$A$1:$X$10000,3,0)</f>
        <v>2.875</v>
      </c>
      <c r="H1968" s="14">
        <f>VLOOKUP($A1968,[3]Sheet1!$A$1:$U$10000,2,0)</f>
        <v>3.08</v>
      </c>
      <c r="I1968" s="14">
        <f>VLOOKUP($A1968,[3]Sheet1!$A$1:$U$10000,21,0)</f>
        <v>3.35</v>
      </c>
      <c r="J1968" s="14">
        <f>VLOOKUP($A1968,[3]Sheet1!$A$1:$U$10000,13,0)</f>
        <v>3.03</v>
      </c>
      <c r="K1968" s="14">
        <f>VLOOKUP($A1968,[3]Sheet1!$A$1:$Z$10000,24,0)</f>
        <v>2.8250000000000002</v>
      </c>
      <c r="L1968" s="14">
        <f>VLOOKUP($A1968,[3]Sheet1!$A$1:$U$10000,17,0)</f>
        <v>2.9350000000000001</v>
      </c>
      <c r="M1968" s="14">
        <f>VLOOKUP($A1968,[3]Sheet1!$A$1:$U$10000,14,0)</f>
        <v>3.38</v>
      </c>
      <c r="N1968" s="14">
        <f>VLOOKUP($A1968,[3]Sheet1!$A$1:$X$10000,23,0)</f>
        <v>2.66</v>
      </c>
      <c r="O1968" s="14">
        <f>VLOOKUP($A1968,[3]Sheet1!$A$1:$U$10000,4,0)</f>
        <v>3.22</v>
      </c>
      <c r="P1968" s="14">
        <f>VLOOKUP($A1968,[3]Sheet1!$A$1:$U$10000,6,0)</f>
        <v>3.1549999999999998</v>
      </c>
      <c r="Q1968" s="14">
        <f>VLOOKUP($A1968,[3]Sheet1!$A$1:$U$10000,20,0)</f>
        <v>2.89</v>
      </c>
      <c r="R1968" s="14">
        <f>VLOOKUP($A1968,[3]Sheet1!$A$1:$X$10000,24,0)</f>
        <v>2.8250000000000002</v>
      </c>
      <c r="S1968" s="14">
        <f>VLOOKUP($A1968,[3]Sheet1!$A$1:$AB$10000,25,0)</f>
        <v>3.4</v>
      </c>
      <c r="T1968" s="14">
        <f>VLOOKUP($A1968,[3]Sheet1!$A$1:$AB$10000,26,0)</f>
        <v>3.28</v>
      </c>
      <c r="U1968" s="14">
        <f>VLOOKUP($A1968,[3]Sheet1!$A$1:$AB$10000,27,0)</f>
        <v>3.145</v>
      </c>
      <c r="V1968" s="14">
        <f>VLOOKUP($A1968,[3]Sheet1!$A$1:$AB$10000,28,0)</f>
        <v>3.145</v>
      </c>
      <c r="W1968" s="14">
        <f>VLOOKUP($A1968,[3]Sheet1!$A$1:$AC$10000,29,0)</f>
        <v>3.1549999999999998</v>
      </c>
      <c r="X1968" s="14" t="s">
        <v>66</v>
      </c>
    </row>
    <row r="1969" spans="1:24" x14ac:dyDescent="0.2">
      <c r="A1969" s="2">
        <v>36662</v>
      </c>
      <c r="B1969" s="5">
        <f t="shared" si="137"/>
        <v>5</v>
      </c>
      <c r="C1969" s="1" t="s">
        <v>49</v>
      </c>
      <c r="D1969" s="14">
        <f>VLOOKUP($A1969,[3]Sheet1!$A$1:$U$10000,15,0)</f>
        <v>4.0750000000000002</v>
      </c>
      <c r="E1969" s="14">
        <f>VLOOKUP($A1969,[3]Sheet1!$A$1:$U$10000,16,0)</f>
        <v>2.835</v>
      </c>
      <c r="F1969" s="14">
        <f>VLOOKUP($A1969,[3]Sheet1!$A$1:$X$10000,22,0)</f>
        <v>2.71</v>
      </c>
      <c r="G1969" s="7">
        <f>VLOOKUP($A1969,[3]Sheet1!$A$1:$X$10000,3,0)</f>
        <v>2.91</v>
      </c>
      <c r="H1969" s="14">
        <f>VLOOKUP($A1969,[3]Sheet1!$A$1:$U$10000,2,0)</f>
        <v>3.13</v>
      </c>
      <c r="I1969" s="14">
        <f>VLOOKUP($A1969,[3]Sheet1!$A$1:$U$10000,21,0)</f>
        <v>3.3650000000000002</v>
      </c>
      <c r="J1969" s="14">
        <f>VLOOKUP($A1969,[3]Sheet1!$A$1:$U$10000,13,0)</f>
        <v>3.04</v>
      </c>
      <c r="K1969" s="14">
        <f>VLOOKUP($A1969,[3]Sheet1!$A$1:$Z$10000,24,0)</f>
        <v>2.84</v>
      </c>
      <c r="L1969" s="14">
        <f>VLOOKUP($A1969,[3]Sheet1!$A$1:$U$10000,17,0)</f>
        <v>2.93</v>
      </c>
      <c r="M1969" s="14">
        <f>VLOOKUP($A1969,[3]Sheet1!$A$1:$U$10000,14,0)</f>
        <v>3.4249999999999998</v>
      </c>
      <c r="N1969" s="14">
        <f>VLOOKUP($A1969,[3]Sheet1!$A$1:$X$10000,23,0)</f>
        <v>2.6850000000000001</v>
      </c>
      <c r="O1969" s="14">
        <f>VLOOKUP($A1969,[3]Sheet1!$A$1:$U$10000,4,0)</f>
        <v>3.29</v>
      </c>
      <c r="P1969" s="14">
        <f>VLOOKUP($A1969,[3]Sheet1!$A$1:$U$10000,6,0)</f>
        <v>3.2050000000000001</v>
      </c>
      <c r="Q1969" s="14">
        <f>VLOOKUP($A1969,[3]Sheet1!$A$1:$U$10000,20,0)</f>
        <v>2.89</v>
      </c>
      <c r="R1969" s="14">
        <f>VLOOKUP($A1969,[3]Sheet1!$A$1:$X$10000,24,0)</f>
        <v>2.84</v>
      </c>
      <c r="S1969" s="14">
        <f>VLOOKUP($A1969,[3]Sheet1!$A$1:$AB$10000,25,0)</f>
        <v>3.4350000000000001</v>
      </c>
      <c r="T1969" s="14">
        <f>VLOOKUP($A1969,[3]Sheet1!$A$1:$AB$10000,26,0)</f>
        <v>3.33</v>
      </c>
      <c r="U1969" s="14">
        <f>VLOOKUP($A1969,[3]Sheet1!$A$1:$AB$10000,27,0)</f>
        <v>3.18</v>
      </c>
      <c r="V1969" s="14">
        <f>VLOOKUP($A1969,[3]Sheet1!$A$1:$AB$10000,28,0)</f>
        <v>3.1749999999999998</v>
      </c>
      <c r="W1969" s="14">
        <f>VLOOKUP($A1969,[3]Sheet1!$A$1:$AC$10000,29,0)</f>
        <v>3.19</v>
      </c>
      <c r="X1969" s="14" t="s">
        <v>66</v>
      </c>
    </row>
    <row r="1970" spans="1:24" x14ac:dyDescent="0.2">
      <c r="A1970" s="2">
        <v>36663</v>
      </c>
      <c r="B1970" s="5">
        <f t="shared" si="137"/>
        <v>5</v>
      </c>
      <c r="C1970" s="1" t="s">
        <v>50</v>
      </c>
      <c r="D1970" s="14">
        <f>VLOOKUP($A1970,[3]Sheet1!$A$1:$U$10000,15,0)</f>
        <v>4.1399999999999997</v>
      </c>
      <c r="E1970" s="14">
        <f>VLOOKUP($A1970,[3]Sheet1!$A$1:$U$10000,16,0)</f>
        <v>2.93</v>
      </c>
      <c r="F1970" s="14">
        <f>VLOOKUP($A1970,[3]Sheet1!$A$1:$X$10000,22,0)</f>
        <v>2.83</v>
      </c>
      <c r="G1970" s="7">
        <f>VLOOKUP($A1970,[3]Sheet1!$A$1:$X$10000,3,0)</f>
        <v>3.01</v>
      </c>
      <c r="H1970" s="14">
        <f>VLOOKUP($A1970,[3]Sheet1!$A$1:$U$10000,2,0)</f>
        <v>3.25</v>
      </c>
      <c r="I1970" s="14">
        <f>VLOOKUP($A1970,[3]Sheet1!$A$1:$U$10000,21,0)</f>
        <v>3.4550000000000001</v>
      </c>
      <c r="J1970" s="14">
        <f>VLOOKUP($A1970,[3]Sheet1!$A$1:$U$10000,13,0)</f>
        <v>3.1549999999999998</v>
      </c>
      <c r="K1970" s="14">
        <f>VLOOKUP($A1970,[3]Sheet1!$A$1:$Z$10000,24,0)</f>
        <v>2.92</v>
      </c>
      <c r="L1970" s="14">
        <f>VLOOKUP($A1970,[3]Sheet1!$A$1:$U$10000,17,0)</f>
        <v>3.03</v>
      </c>
      <c r="M1970" s="14">
        <f>VLOOKUP($A1970,[3]Sheet1!$A$1:$U$10000,14,0)</f>
        <v>3.54</v>
      </c>
      <c r="N1970" s="14">
        <f>VLOOKUP($A1970,[3]Sheet1!$A$1:$X$10000,23,0)</f>
        <v>2.8050000000000002</v>
      </c>
      <c r="O1970" s="14">
        <f>VLOOKUP($A1970,[3]Sheet1!$A$1:$U$10000,4,0)</f>
        <v>3.4249999999999998</v>
      </c>
      <c r="P1970" s="14">
        <f>VLOOKUP($A1970,[3]Sheet1!$A$1:$U$10000,6,0)</f>
        <v>3.32</v>
      </c>
      <c r="Q1970" s="14">
        <f>VLOOKUP($A1970,[3]Sheet1!$A$1:$U$10000,20,0)</f>
        <v>2.97</v>
      </c>
      <c r="R1970" s="14">
        <f>VLOOKUP($A1970,[3]Sheet1!$A$1:$X$10000,24,0)</f>
        <v>2.92</v>
      </c>
      <c r="S1970" s="14">
        <f>VLOOKUP($A1970,[3]Sheet1!$A$1:$AB$10000,25,0)</f>
        <v>3.51</v>
      </c>
      <c r="T1970" s="14">
        <f>VLOOKUP($A1970,[3]Sheet1!$A$1:$AB$10000,26,0)</f>
        <v>3.4249999999999998</v>
      </c>
      <c r="U1970" s="14">
        <f>VLOOKUP($A1970,[3]Sheet1!$A$1:$AB$10000,27,0)</f>
        <v>3.2850000000000001</v>
      </c>
      <c r="V1970" s="14">
        <f>VLOOKUP($A1970,[3]Sheet1!$A$1:$AB$10000,28,0)</f>
        <v>3.2850000000000001</v>
      </c>
      <c r="W1970" s="14">
        <f>VLOOKUP($A1970,[3]Sheet1!$A$1:$AC$10000,29,0)</f>
        <v>3.29</v>
      </c>
      <c r="X1970" s="14" t="s">
        <v>66</v>
      </c>
    </row>
    <row r="1971" spans="1:24" x14ac:dyDescent="0.2">
      <c r="A1971" s="2">
        <v>36664</v>
      </c>
      <c r="B1971" s="5">
        <f t="shared" si="137"/>
        <v>5</v>
      </c>
      <c r="C1971" s="1" t="s">
        <v>51</v>
      </c>
      <c r="D1971" s="14">
        <f>VLOOKUP($A1971,[3]Sheet1!$A$1:$U$10000,15,0)</f>
        <v>4.2</v>
      </c>
      <c r="E1971" s="14">
        <f>VLOOKUP($A1971,[3]Sheet1!$A$1:$U$10000,16,0)</f>
        <v>2.96</v>
      </c>
      <c r="F1971" s="14">
        <f>VLOOKUP($A1971,[3]Sheet1!$A$1:$X$10000,22,0)</f>
        <v>2.9</v>
      </c>
      <c r="G1971" s="7">
        <f>VLOOKUP($A1971,[3]Sheet1!$A$1:$X$10000,3,0)</f>
        <v>3.06</v>
      </c>
      <c r="H1971" s="14">
        <f>VLOOKUP($A1971,[3]Sheet1!$A$1:$U$10000,2,0)</f>
        <v>3.3050000000000002</v>
      </c>
      <c r="I1971" s="14">
        <f>VLOOKUP($A1971,[3]Sheet1!$A$1:$U$10000,21,0)</f>
        <v>3.4950000000000001</v>
      </c>
      <c r="J1971" s="14">
        <f>VLOOKUP($A1971,[3]Sheet1!$A$1:$U$10000,13,0)</f>
        <v>3.2050000000000001</v>
      </c>
      <c r="K1971" s="14">
        <f>VLOOKUP($A1971,[3]Sheet1!$A$1:$Z$10000,24,0)</f>
        <v>2.9550000000000001</v>
      </c>
      <c r="L1971" s="14">
        <f>VLOOKUP($A1971,[3]Sheet1!$A$1:$U$10000,17,0)</f>
        <v>3.05</v>
      </c>
      <c r="M1971" s="14">
        <f>VLOOKUP($A1971,[3]Sheet1!$A$1:$U$10000,14,0)</f>
        <v>3.605</v>
      </c>
      <c r="N1971" s="14">
        <f>VLOOKUP($A1971,[3]Sheet1!$A$1:$X$10000,23,0)</f>
        <v>2.8650000000000002</v>
      </c>
      <c r="O1971" s="14">
        <f>VLOOKUP($A1971,[3]Sheet1!$A$1:$U$10000,4,0)</f>
        <v>3.4950000000000001</v>
      </c>
      <c r="P1971" s="14">
        <f>VLOOKUP($A1971,[3]Sheet1!$A$1:$U$10000,6,0)</f>
        <v>3.37</v>
      </c>
      <c r="Q1971" s="14">
        <f>VLOOKUP($A1971,[3]Sheet1!$A$1:$U$10000,20,0)</f>
        <v>3</v>
      </c>
      <c r="R1971" s="14">
        <f>VLOOKUP($A1971,[3]Sheet1!$A$1:$X$10000,24,0)</f>
        <v>2.9550000000000001</v>
      </c>
      <c r="S1971" s="14">
        <f>VLOOKUP($A1971,[3]Sheet1!$A$1:$AB$10000,25,0)</f>
        <v>3.5449999999999999</v>
      </c>
      <c r="T1971" s="14">
        <f>VLOOKUP($A1971,[3]Sheet1!$A$1:$AB$10000,26,0)</f>
        <v>3.4550000000000001</v>
      </c>
      <c r="U1971" s="14">
        <f>VLOOKUP($A1971,[3]Sheet1!$A$1:$AB$10000,27,0)</f>
        <v>3.3149999999999999</v>
      </c>
      <c r="V1971" s="14">
        <f>VLOOKUP($A1971,[3]Sheet1!$A$1:$AB$10000,28,0)</f>
        <v>3.3050000000000002</v>
      </c>
      <c r="W1971" s="14">
        <f>VLOOKUP($A1971,[3]Sheet1!$A$1:$AC$10000,29,0)</f>
        <v>3.3250000000000002</v>
      </c>
      <c r="X1971" s="14" t="s">
        <v>66</v>
      </c>
    </row>
    <row r="1972" spans="1:24" x14ac:dyDescent="0.2">
      <c r="A1972" s="2">
        <v>36665</v>
      </c>
      <c r="B1972" s="5">
        <f t="shared" si="137"/>
        <v>5</v>
      </c>
      <c r="C1972" s="1" t="s">
        <v>45</v>
      </c>
      <c r="D1972" s="14">
        <f>VLOOKUP($A1972,[3]Sheet1!$A$1:$U$10000,15,0)</f>
        <v>4.5049999999999999</v>
      </c>
      <c r="E1972" s="14">
        <f>VLOOKUP($A1972,[3]Sheet1!$A$1:$U$10000,16,0)</f>
        <v>3.2250000000000001</v>
      </c>
      <c r="F1972" s="14">
        <f>VLOOKUP($A1972,[3]Sheet1!$A$1:$X$10000,22,0)</f>
        <v>3.17</v>
      </c>
      <c r="G1972" s="7">
        <f>VLOOKUP($A1972,[3]Sheet1!$A$1:$X$10000,3,0)</f>
        <v>3.34</v>
      </c>
      <c r="H1972" s="14">
        <f>VLOOKUP($A1972,[3]Sheet1!$A$1:$U$10000,2,0)</f>
        <v>3.5649999999999999</v>
      </c>
      <c r="I1972" s="14">
        <f>VLOOKUP($A1972,[3]Sheet1!$A$1:$U$10000,21,0)</f>
        <v>3.7349999999999999</v>
      </c>
      <c r="J1972" s="14">
        <f>VLOOKUP($A1972,[3]Sheet1!$A$1:$U$10000,13,0)</f>
        <v>3.48</v>
      </c>
      <c r="K1972" s="14">
        <f>VLOOKUP($A1972,[3]Sheet1!$A$1:$Z$10000,24,0)</f>
        <v>3.24</v>
      </c>
      <c r="L1972" s="14">
        <f>VLOOKUP($A1972,[3]Sheet1!$A$1:$U$10000,17,0)</f>
        <v>3.335</v>
      </c>
      <c r="M1972" s="14">
        <f>VLOOKUP($A1972,[3]Sheet1!$A$1:$U$10000,14,0)</f>
        <v>3.89</v>
      </c>
      <c r="N1972" s="14">
        <f>VLOOKUP($A1972,[3]Sheet1!$A$1:$X$10000,23,0)</f>
        <v>3.0950000000000002</v>
      </c>
      <c r="O1972" s="14">
        <f>VLOOKUP($A1972,[3]Sheet1!$A$1:$U$10000,4,0)</f>
        <v>3.8250000000000002</v>
      </c>
      <c r="P1972" s="14">
        <f>VLOOKUP($A1972,[3]Sheet1!$A$1:$U$10000,6,0)</f>
        <v>3.64</v>
      </c>
      <c r="Q1972" s="14">
        <f>VLOOKUP($A1972,[3]Sheet1!$A$1:$U$10000,20,0)</f>
        <v>3.27</v>
      </c>
      <c r="R1972" s="14">
        <f>VLOOKUP($A1972,[3]Sheet1!$A$1:$X$10000,24,0)</f>
        <v>3.24</v>
      </c>
      <c r="S1972" s="14">
        <f>VLOOKUP($A1972,[3]Sheet1!$A$1:$AB$10000,25,0)</f>
        <v>3.8</v>
      </c>
      <c r="T1972" s="14">
        <f>VLOOKUP($A1972,[3]Sheet1!$A$1:$AB$10000,26,0)</f>
        <v>3.69</v>
      </c>
      <c r="U1972" s="14">
        <f>VLOOKUP($A1972,[3]Sheet1!$A$1:$AB$10000,27,0)</f>
        <v>3.5350000000000001</v>
      </c>
      <c r="V1972" s="14">
        <f>VLOOKUP($A1972,[3]Sheet1!$A$1:$AB$10000,28,0)</f>
        <v>3.5350000000000001</v>
      </c>
      <c r="W1972" s="14">
        <f>VLOOKUP($A1972,[3]Sheet1!$A$1:$AC$10000,29,0)</f>
        <v>3.5449999999999999</v>
      </c>
      <c r="X1972" s="14" t="s">
        <v>66</v>
      </c>
    </row>
    <row r="1973" spans="1:24" x14ac:dyDescent="0.2">
      <c r="A1973" s="2">
        <v>36666</v>
      </c>
      <c r="B1973" s="5">
        <f t="shared" si="137"/>
        <v>5</v>
      </c>
      <c r="C1973" s="1" t="s">
        <v>46</v>
      </c>
      <c r="D1973" s="14">
        <f>VLOOKUP($A1973,[3]Sheet1!$A$1:$U$10000,15,0)</f>
        <v>4.4950000000000001</v>
      </c>
      <c r="E1973" s="14">
        <f>VLOOKUP($A1973,[3]Sheet1!$A$1:$U$10000,16,0)</f>
        <v>3.2450000000000001</v>
      </c>
      <c r="F1973" s="14">
        <f>VLOOKUP($A1973,[3]Sheet1!$A$1:$X$10000,22,0)</f>
        <v>3.18</v>
      </c>
      <c r="G1973" s="7">
        <f>VLOOKUP($A1973,[3]Sheet1!$A$1:$X$10000,3,0)</f>
        <v>3.3650000000000002</v>
      </c>
      <c r="H1973" s="14">
        <f>VLOOKUP($A1973,[3]Sheet1!$A$1:$U$10000,2,0)</f>
        <v>3.5350000000000001</v>
      </c>
      <c r="I1973" s="14">
        <f>VLOOKUP($A1973,[3]Sheet1!$A$1:$U$10000,21,0)</f>
        <v>3.7650000000000001</v>
      </c>
      <c r="J1973" s="14">
        <f>VLOOKUP($A1973,[3]Sheet1!$A$1:$U$10000,13,0)</f>
        <v>3.55</v>
      </c>
      <c r="K1973" s="14">
        <f>VLOOKUP($A1973,[3]Sheet1!$A$1:$Z$10000,24,0)</f>
        <v>3.2650000000000001</v>
      </c>
      <c r="L1973" s="14">
        <f>VLOOKUP($A1973,[3]Sheet1!$A$1:$U$10000,17,0)</f>
        <v>3.335</v>
      </c>
      <c r="M1973" s="14">
        <f>VLOOKUP($A1973,[3]Sheet1!$A$1:$U$10000,14,0)</f>
        <v>4.0049999999999999</v>
      </c>
      <c r="N1973" s="14">
        <f>VLOOKUP($A1973,[3]Sheet1!$A$1:$X$10000,23,0)</f>
        <v>3.1150000000000002</v>
      </c>
      <c r="O1973" s="14">
        <f>VLOOKUP($A1973,[3]Sheet1!$A$1:$U$10000,4,0)</f>
        <v>3.9449999999999998</v>
      </c>
      <c r="P1973" s="14">
        <f>VLOOKUP($A1973,[3]Sheet1!$A$1:$U$10000,6,0)</f>
        <v>3.625</v>
      </c>
      <c r="Q1973" s="14">
        <f>VLOOKUP($A1973,[3]Sheet1!$A$1:$U$10000,20,0)</f>
        <v>3.27</v>
      </c>
      <c r="R1973" s="14">
        <f>VLOOKUP($A1973,[3]Sheet1!$A$1:$X$10000,24,0)</f>
        <v>3.2650000000000001</v>
      </c>
      <c r="S1973" s="14">
        <f>VLOOKUP($A1973,[3]Sheet1!$A$1:$AB$10000,25,0)</f>
        <v>3.7949999999999999</v>
      </c>
      <c r="T1973" s="14">
        <f>VLOOKUP($A1973,[3]Sheet1!$A$1:$AB$10000,26,0)</f>
        <v>3.7149999999999999</v>
      </c>
      <c r="U1973" s="14">
        <f>VLOOKUP($A1973,[3]Sheet1!$A$1:$AB$10000,27,0)</f>
        <v>3.5449999999999999</v>
      </c>
      <c r="V1973" s="14">
        <f>VLOOKUP($A1973,[3]Sheet1!$A$1:$AB$10000,28,0)</f>
        <v>3.54</v>
      </c>
      <c r="W1973" s="14">
        <f>VLOOKUP($A1973,[3]Sheet1!$A$1:$AC$10000,29,0)</f>
        <v>3.5550000000000002</v>
      </c>
      <c r="X1973" s="14" t="s">
        <v>66</v>
      </c>
    </row>
    <row r="1974" spans="1:24" x14ac:dyDescent="0.2">
      <c r="A1974" s="2">
        <v>36667</v>
      </c>
      <c r="B1974" s="5">
        <f t="shared" si="137"/>
        <v>5</v>
      </c>
      <c r="C1974" s="1" t="s">
        <v>47</v>
      </c>
      <c r="D1974" s="14">
        <f>VLOOKUP($A1974,[3]Sheet1!$A$1:$U$10000,15,0)</f>
        <v>4.4950000000000001</v>
      </c>
      <c r="E1974" s="14">
        <f>VLOOKUP($A1974,[3]Sheet1!$A$1:$U$10000,16,0)</f>
        <v>3.2450000000000001</v>
      </c>
      <c r="F1974" s="14">
        <f>VLOOKUP($A1974,[3]Sheet1!$A$1:$X$10000,22,0)</f>
        <v>3.18</v>
      </c>
      <c r="G1974" s="7">
        <f>VLOOKUP($A1974,[3]Sheet1!$A$1:$X$10000,3,0)</f>
        <v>3.3650000000000002</v>
      </c>
      <c r="H1974" s="14">
        <f>VLOOKUP($A1974,[3]Sheet1!$A$1:$U$10000,2,0)</f>
        <v>3.5350000000000001</v>
      </c>
      <c r="I1974" s="14">
        <f>VLOOKUP($A1974,[3]Sheet1!$A$1:$U$10000,21,0)</f>
        <v>3.7650000000000001</v>
      </c>
      <c r="J1974" s="14">
        <f>VLOOKUP($A1974,[3]Sheet1!$A$1:$U$10000,13,0)</f>
        <v>3.55</v>
      </c>
      <c r="K1974" s="14">
        <f>VLOOKUP($A1974,[3]Sheet1!$A$1:$Z$10000,24,0)</f>
        <v>3.2650000000000001</v>
      </c>
      <c r="L1974" s="14">
        <f>VLOOKUP($A1974,[3]Sheet1!$A$1:$U$10000,17,0)</f>
        <v>3.335</v>
      </c>
      <c r="M1974" s="14">
        <f>VLOOKUP($A1974,[3]Sheet1!$A$1:$U$10000,14,0)</f>
        <v>4.0049999999999999</v>
      </c>
      <c r="N1974" s="14">
        <f>VLOOKUP($A1974,[3]Sheet1!$A$1:$X$10000,23,0)</f>
        <v>3.1150000000000002</v>
      </c>
      <c r="O1974" s="14">
        <f>VLOOKUP($A1974,[3]Sheet1!$A$1:$U$10000,4,0)</f>
        <v>3.9449999999999998</v>
      </c>
      <c r="P1974" s="14">
        <f>VLOOKUP($A1974,[3]Sheet1!$A$1:$U$10000,6,0)</f>
        <v>3.625</v>
      </c>
      <c r="Q1974" s="14">
        <f>VLOOKUP($A1974,[3]Sheet1!$A$1:$U$10000,20,0)</f>
        <v>3.27</v>
      </c>
      <c r="R1974" s="14">
        <f>VLOOKUP($A1974,[3]Sheet1!$A$1:$X$10000,24,0)</f>
        <v>3.2650000000000001</v>
      </c>
      <c r="S1974" s="14">
        <f>VLOOKUP($A1974,[3]Sheet1!$A$1:$AB$10000,25,0)</f>
        <v>3.7949999999999999</v>
      </c>
      <c r="T1974" s="14">
        <f>VLOOKUP($A1974,[3]Sheet1!$A$1:$AB$10000,26,0)</f>
        <v>3.7149999999999999</v>
      </c>
      <c r="U1974" s="14">
        <f>VLOOKUP($A1974,[3]Sheet1!$A$1:$AB$10000,27,0)</f>
        <v>3.5449999999999999</v>
      </c>
      <c r="V1974" s="14">
        <f>VLOOKUP($A1974,[3]Sheet1!$A$1:$AB$10000,28,0)</f>
        <v>3.54</v>
      </c>
      <c r="W1974" s="14">
        <f>VLOOKUP($A1974,[3]Sheet1!$A$1:$AC$10000,29,0)</f>
        <v>3.5550000000000002</v>
      </c>
      <c r="X1974" s="14" t="s">
        <v>66</v>
      </c>
    </row>
    <row r="1975" spans="1:24" x14ac:dyDescent="0.2">
      <c r="A1975" s="2">
        <v>36668</v>
      </c>
      <c r="B1975" s="5">
        <f t="shared" si="137"/>
        <v>5</v>
      </c>
      <c r="C1975" s="1" t="s">
        <v>48</v>
      </c>
      <c r="D1975" s="14">
        <f>VLOOKUP($A1975,[3]Sheet1!$A$1:$U$10000,15,0)</f>
        <v>4.4950000000000001</v>
      </c>
      <c r="E1975" s="14">
        <f>VLOOKUP($A1975,[3]Sheet1!$A$1:$U$10000,16,0)</f>
        <v>3.2450000000000001</v>
      </c>
      <c r="F1975" s="14">
        <f>VLOOKUP($A1975,[3]Sheet1!$A$1:$X$10000,22,0)</f>
        <v>3.18</v>
      </c>
      <c r="G1975" s="7">
        <f>VLOOKUP($A1975,[3]Sheet1!$A$1:$X$10000,3,0)</f>
        <v>3.3650000000000002</v>
      </c>
      <c r="H1975" s="14">
        <f>VLOOKUP($A1975,[3]Sheet1!$A$1:$U$10000,2,0)</f>
        <v>3.5350000000000001</v>
      </c>
      <c r="I1975" s="14">
        <f>VLOOKUP($A1975,[3]Sheet1!$A$1:$U$10000,21,0)</f>
        <v>3.7650000000000001</v>
      </c>
      <c r="J1975" s="14">
        <f>VLOOKUP($A1975,[3]Sheet1!$A$1:$U$10000,13,0)</f>
        <v>3.55</v>
      </c>
      <c r="K1975" s="14">
        <f>VLOOKUP($A1975,[3]Sheet1!$A$1:$Z$10000,24,0)</f>
        <v>3.2650000000000001</v>
      </c>
      <c r="L1975" s="14">
        <f>VLOOKUP($A1975,[3]Sheet1!$A$1:$U$10000,17,0)</f>
        <v>3.335</v>
      </c>
      <c r="M1975" s="14">
        <f>VLOOKUP($A1975,[3]Sheet1!$A$1:$U$10000,14,0)</f>
        <v>4.0049999999999999</v>
      </c>
      <c r="N1975" s="14">
        <f>VLOOKUP($A1975,[3]Sheet1!$A$1:$X$10000,23,0)</f>
        <v>3.1150000000000002</v>
      </c>
      <c r="O1975" s="14">
        <f>VLOOKUP($A1975,[3]Sheet1!$A$1:$U$10000,4,0)</f>
        <v>3.9449999999999998</v>
      </c>
      <c r="P1975" s="14">
        <f>VLOOKUP($A1975,[3]Sheet1!$A$1:$U$10000,6,0)</f>
        <v>3.625</v>
      </c>
      <c r="Q1975" s="14">
        <f>VLOOKUP($A1975,[3]Sheet1!$A$1:$U$10000,20,0)</f>
        <v>3.27</v>
      </c>
      <c r="R1975" s="14">
        <f>VLOOKUP($A1975,[3]Sheet1!$A$1:$X$10000,24,0)</f>
        <v>3.2650000000000001</v>
      </c>
      <c r="S1975" s="14">
        <f>VLOOKUP($A1975,[3]Sheet1!$A$1:$AB$10000,25,0)</f>
        <v>3.7949999999999999</v>
      </c>
      <c r="T1975" s="14">
        <f>VLOOKUP($A1975,[3]Sheet1!$A$1:$AB$10000,26,0)</f>
        <v>3.7149999999999999</v>
      </c>
      <c r="U1975" s="14">
        <f>VLOOKUP($A1975,[3]Sheet1!$A$1:$AB$10000,27,0)</f>
        <v>3.5449999999999999</v>
      </c>
      <c r="V1975" s="14">
        <f>VLOOKUP($A1975,[3]Sheet1!$A$1:$AB$10000,28,0)</f>
        <v>3.54</v>
      </c>
      <c r="W1975" s="14">
        <f>VLOOKUP($A1975,[3]Sheet1!$A$1:$AC$10000,29,0)</f>
        <v>3.5550000000000002</v>
      </c>
      <c r="X1975" s="14" t="s">
        <v>66</v>
      </c>
    </row>
    <row r="1976" spans="1:24" x14ac:dyDescent="0.2">
      <c r="A1976" s="2">
        <v>36669</v>
      </c>
      <c r="B1976" s="5">
        <f t="shared" si="137"/>
        <v>5</v>
      </c>
      <c r="C1976" s="1" t="s">
        <v>49</v>
      </c>
      <c r="D1976" s="14">
        <f>VLOOKUP($A1976,[3]Sheet1!$A$1:$U$10000,15,0)</f>
        <v>4.9800000000000004</v>
      </c>
      <c r="E1976" s="14">
        <f>VLOOKUP($A1976,[3]Sheet1!$A$1:$U$10000,16,0)</f>
        <v>3.5550000000000002</v>
      </c>
      <c r="F1976" s="14">
        <f>VLOOKUP($A1976,[3]Sheet1!$A$1:$X$10000,22,0)</f>
        <v>3.5249999999999999</v>
      </c>
      <c r="G1976" s="7">
        <f>VLOOKUP($A1976,[3]Sheet1!$A$1:$X$10000,3,0)</f>
        <v>3.8450000000000002</v>
      </c>
      <c r="H1976" s="14">
        <f>VLOOKUP($A1976,[3]Sheet1!$A$1:$U$10000,2,0)</f>
        <v>3.97</v>
      </c>
      <c r="I1976" s="14">
        <f>VLOOKUP($A1976,[3]Sheet1!$A$1:$U$10000,21,0)</f>
        <v>3.9750000000000001</v>
      </c>
      <c r="J1976" s="14">
        <f>VLOOKUP($A1976,[3]Sheet1!$A$1:$U$10000,13,0)</f>
        <v>4.1100000000000003</v>
      </c>
      <c r="K1976" s="14">
        <f>VLOOKUP($A1976,[3]Sheet1!$A$1:$Z$10000,24,0)</f>
        <v>3.6150000000000002</v>
      </c>
      <c r="L1976" s="14">
        <f>VLOOKUP($A1976,[3]Sheet1!$A$1:$U$10000,17,0)</f>
        <v>3.77</v>
      </c>
      <c r="M1976" s="14">
        <f>VLOOKUP($A1976,[3]Sheet1!$A$1:$U$10000,14,0)</f>
        <v>4.8449999999999998</v>
      </c>
      <c r="N1976" s="14">
        <f>VLOOKUP($A1976,[3]Sheet1!$A$1:$X$10000,23,0)</f>
        <v>3.395</v>
      </c>
      <c r="O1976" s="14">
        <f>VLOOKUP($A1976,[3]Sheet1!$A$1:$U$10000,4,0)</f>
        <v>4.8650000000000002</v>
      </c>
      <c r="P1976" s="14">
        <f>VLOOKUP($A1976,[3]Sheet1!$A$1:$U$10000,6,0)</f>
        <v>3.98</v>
      </c>
      <c r="Q1976" s="14">
        <f>VLOOKUP($A1976,[3]Sheet1!$A$1:$U$10000,20,0)</f>
        <v>3.57</v>
      </c>
      <c r="R1976" s="14">
        <f>VLOOKUP($A1976,[3]Sheet1!$A$1:$X$10000,24,0)</f>
        <v>3.6150000000000002</v>
      </c>
      <c r="S1976" s="14">
        <f>VLOOKUP($A1976,[3]Sheet1!$A$1:$AB$10000,25,0)</f>
        <v>4.0149999999999997</v>
      </c>
      <c r="T1976" s="14">
        <f>VLOOKUP($A1976,[3]Sheet1!$A$1:$AB$10000,26,0)</f>
        <v>4</v>
      </c>
      <c r="U1976" s="14">
        <f>VLOOKUP($A1976,[3]Sheet1!$A$1:$AB$10000,27,0)</f>
        <v>3.84</v>
      </c>
      <c r="V1976" s="14">
        <f>VLOOKUP($A1976,[3]Sheet1!$A$1:$AB$10000,28,0)</f>
        <v>3.8250000000000002</v>
      </c>
      <c r="W1976" s="14">
        <f>VLOOKUP($A1976,[3]Sheet1!$A$1:$AC$10000,29,0)</f>
        <v>3.84</v>
      </c>
      <c r="X1976" s="14" t="s">
        <v>66</v>
      </c>
    </row>
    <row r="1977" spans="1:24" x14ac:dyDescent="0.2">
      <c r="A1977" s="2">
        <v>36670</v>
      </c>
      <c r="B1977" s="5">
        <f t="shared" si="137"/>
        <v>5</v>
      </c>
      <c r="C1977" s="1" t="s">
        <v>50</v>
      </c>
      <c r="D1977" s="14">
        <f>VLOOKUP($A1977,[3]Sheet1!$A$1:$U$10000,15,0)</f>
        <v>4.7750000000000004</v>
      </c>
      <c r="E1977" s="14">
        <f>VLOOKUP($A1977,[3]Sheet1!$A$1:$U$10000,16,0)</f>
        <v>3.375</v>
      </c>
      <c r="F1977" s="14">
        <f>VLOOKUP($A1977,[3]Sheet1!$A$1:$X$10000,22,0)</f>
        <v>3.33</v>
      </c>
      <c r="G1977" s="7">
        <f>VLOOKUP($A1977,[3]Sheet1!$A$1:$X$10000,3,0)</f>
        <v>3.63</v>
      </c>
      <c r="H1977" s="14">
        <f>VLOOKUP($A1977,[3]Sheet1!$A$1:$U$10000,2,0)</f>
        <v>3.7749999999999999</v>
      </c>
      <c r="I1977" s="14">
        <f>VLOOKUP($A1977,[3]Sheet1!$A$1:$U$10000,21,0)</f>
        <v>3.8450000000000002</v>
      </c>
      <c r="J1977" s="14">
        <f>VLOOKUP($A1977,[3]Sheet1!$A$1:$U$10000,13,0)</f>
        <v>3.7050000000000001</v>
      </c>
      <c r="K1977" s="14">
        <f>VLOOKUP($A1977,[3]Sheet1!$A$1:$Z$10000,24,0)</f>
        <v>3.4049999999999998</v>
      </c>
      <c r="L1977" s="14">
        <f>VLOOKUP($A1977,[3]Sheet1!$A$1:$U$10000,17,0)</f>
        <v>3.5649999999999999</v>
      </c>
      <c r="M1977" s="14">
        <f>VLOOKUP($A1977,[3]Sheet1!$A$1:$U$10000,14,0)</f>
        <v>4.1849999999999996</v>
      </c>
      <c r="N1977" s="14">
        <f>VLOOKUP($A1977,[3]Sheet1!$A$1:$X$10000,23,0)</f>
        <v>3.2349999999999999</v>
      </c>
      <c r="O1977" s="14">
        <f>VLOOKUP($A1977,[3]Sheet1!$A$1:$U$10000,4,0)</f>
        <v>4.2149999999999999</v>
      </c>
      <c r="P1977" s="14">
        <f>VLOOKUP($A1977,[3]Sheet1!$A$1:$U$10000,6,0)</f>
        <v>3.8</v>
      </c>
      <c r="Q1977" s="14">
        <f>VLOOKUP($A1977,[3]Sheet1!$A$1:$U$10000,20,0)</f>
        <v>3.43</v>
      </c>
      <c r="R1977" s="14">
        <f>VLOOKUP($A1977,[3]Sheet1!$A$1:$X$10000,24,0)</f>
        <v>3.4049999999999998</v>
      </c>
      <c r="S1977" s="14">
        <f>VLOOKUP($A1977,[3]Sheet1!$A$1:$AB$10000,25,0)</f>
        <v>3.89</v>
      </c>
      <c r="T1977" s="14">
        <f>VLOOKUP($A1977,[3]Sheet1!$A$1:$AB$10000,26,0)</f>
        <v>3.8250000000000002</v>
      </c>
      <c r="U1977" s="14">
        <f>VLOOKUP($A1977,[3]Sheet1!$A$1:$AB$10000,27,0)</f>
        <v>3.69</v>
      </c>
      <c r="V1977" s="14">
        <f>VLOOKUP($A1977,[3]Sheet1!$A$1:$AB$10000,28,0)</f>
        <v>3.6850000000000001</v>
      </c>
      <c r="W1977" s="14">
        <f>VLOOKUP($A1977,[3]Sheet1!$A$1:$AC$10000,29,0)</f>
        <v>3.6949999999999998</v>
      </c>
      <c r="X1977" s="14" t="s">
        <v>66</v>
      </c>
    </row>
    <row r="1978" spans="1:24" x14ac:dyDescent="0.2">
      <c r="A1978" s="2">
        <v>36671</v>
      </c>
      <c r="B1978" s="5">
        <f t="shared" si="137"/>
        <v>5</v>
      </c>
      <c r="C1978" s="1" t="s">
        <v>51</v>
      </c>
      <c r="D1978" s="14">
        <f>VLOOKUP($A1978,[3]Sheet1!$A$1:$U$10000,15,0)</f>
        <v>4.915</v>
      </c>
      <c r="E1978" s="14">
        <f>VLOOKUP($A1978,[3]Sheet1!$A$1:$U$10000,16,0)</f>
        <v>3.39</v>
      </c>
      <c r="F1978" s="14">
        <f>VLOOKUP($A1978,[3]Sheet1!$A$1:$X$10000,22,0)</f>
        <v>3.31</v>
      </c>
      <c r="G1978" s="7">
        <f>VLOOKUP($A1978,[3]Sheet1!$A$1:$X$10000,3,0)</f>
        <v>3.645</v>
      </c>
      <c r="H1978" s="14">
        <f>VLOOKUP($A1978,[3]Sheet1!$A$1:$U$10000,2,0)</f>
        <v>3.7949999999999999</v>
      </c>
      <c r="I1978" s="14">
        <f>VLOOKUP($A1978,[3]Sheet1!$A$1:$U$10000,21,0)</f>
        <v>3.9350000000000001</v>
      </c>
      <c r="J1978" s="14">
        <f>VLOOKUP($A1978,[3]Sheet1!$A$1:$U$10000,13,0)</f>
        <v>3.67</v>
      </c>
      <c r="K1978" s="14">
        <f>VLOOKUP($A1978,[3]Sheet1!$A$1:$Z$10000,24,0)</f>
        <v>3.4</v>
      </c>
      <c r="L1978" s="14">
        <f>VLOOKUP($A1978,[3]Sheet1!$A$1:$U$10000,17,0)</f>
        <v>3.52</v>
      </c>
      <c r="M1978" s="14">
        <f>VLOOKUP($A1978,[3]Sheet1!$A$1:$U$10000,14,0)</f>
        <v>4.21</v>
      </c>
      <c r="N1978" s="14">
        <f>VLOOKUP($A1978,[3]Sheet1!$A$1:$X$10000,23,0)</f>
        <v>3.2450000000000001</v>
      </c>
      <c r="O1978" s="14">
        <f>VLOOKUP($A1978,[3]Sheet1!$A$1:$U$10000,4,0)</f>
        <v>4.1500000000000004</v>
      </c>
      <c r="P1978" s="14">
        <f>VLOOKUP($A1978,[3]Sheet1!$A$1:$U$10000,6,0)</f>
        <v>3.85</v>
      </c>
      <c r="Q1978" s="14">
        <f>VLOOKUP($A1978,[3]Sheet1!$A$1:$U$10000,20,0)</f>
        <v>3.46</v>
      </c>
      <c r="R1978" s="14">
        <f>VLOOKUP($A1978,[3]Sheet1!$A$1:$X$10000,24,0)</f>
        <v>3.4</v>
      </c>
      <c r="S1978" s="14">
        <f>VLOOKUP($A1978,[3]Sheet1!$A$1:$AB$10000,25,0)</f>
        <v>3.9849999999999999</v>
      </c>
      <c r="T1978" s="14">
        <f>VLOOKUP($A1978,[3]Sheet1!$A$1:$AB$10000,26,0)</f>
        <v>3.91</v>
      </c>
      <c r="U1978" s="14">
        <f>VLOOKUP($A1978,[3]Sheet1!$A$1:$AB$10000,27,0)</f>
        <v>3.75</v>
      </c>
      <c r="V1978" s="14">
        <f>VLOOKUP($A1978,[3]Sheet1!$A$1:$AB$10000,28,0)</f>
        <v>3.7650000000000001</v>
      </c>
      <c r="W1978" s="14">
        <f>VLOOKUP($A1978,[3]Sheet1!$A$1:$AC$10000,29,0)</f>
        <v>3.77</v>
      </c>
      <c r="X1978" s="14" t="s">
        <v>66</v>
      </c>
    </row>
    <row r="1979" spans="1:24" x14ac:dyDescent="0.2">
      <c r="A1979" s="2">
        <v>36672</v>
      </c>
      <c r="B1979" s="5">
        <f t="shared" si="137"/>
        <v>5</v>
      </c>
      <c r="C1979" s="1" t="s">
        <v>45</v>
      </c>
      <c r="D1979" s="14">
        <f>VLOOKUP($A1979,[3]Sheet1!$A$1:$U$10000,15,0)</f>
        <v>5.0599999999999996</v>
      </c>
      <c r="E1979" s="14">
        <f>VLOOKUP($A1979,[3]Sheet1!$A$1:$U$10000,16,0)</f>
        <v>3.5449999999999999</v>
      </c>
      <c r="F1979" s="14">
        <f>VLOOKUP($A1979,[3]Sheet1!$A$1:$X$10000,22,0)</f>
        <v>3.4849999999999999</v>
      </c>
      <c r="G1979" s="7">
        <f>VLOOKUP($A1979,[3]Sheet1!$A$1:$X$10000,3,0)</f>
        <v>3.8650000000000002</v>
      </c>
      <c r="H1979" s="14">
        <f>VLOOKUP($A1979,[3]Sheet1!$A$1:$U$10000,2,0)</f>
        <v>4.04</v>
      </c>
      <c r="I1979" s="14">
        <f>VLOOKUP($A1979,[3]Sheet1!$A$1:$U$10000,21,0)</f>
        <v>4.1749999999999998</v>
      </c>
      <c r="J1979" s="14">
        <f>VLOOKUP($A1979,[3]Sheet1!$A$1:$U$10000,13,0)</f>
        <v>3.79</v>
      </c>
      <c r="K1979" s="14">
        <f>VLOOKUP($A1979,[3]Sheet1!$A$1:$Z$10000,24,0)</f>
        <v>3.5649999999999999</v>
      </c>
      <c r="L1979" s="14">
        <f>VLOOKUP($A1979,[3]Sheet1!$A$1:$U$10000,17,0)</f>
        <v>3.6549999999999998</v>
      </c>
      <c r="M1979" s="14">
        <f>VLOOKUP($A1979,[3]Sheet1!$A$1:$U$10000,14,0)</f>
        <v>4.4550000000000001</v>
      </c>
      <c r="N1979" s="14">
        <f>VLOOKUP($A1979,[3]Sheet1!$A$1:$X$10000,23,0)</f>
        <v>3.4049999999999998</v>
      </c>
      <c r="O1979" s="14">
        <f>VLOOKUP($A1979,[3]Sheet1!$A$1:$U$10000,4,0)</f>
        <v>4.3</v>
      </c>
      <c r="P1979" s="14">
        <f>VLOOKUP($A1979,[3]Sheet1!$A$1:$U$10000,6,0)</f>
        <v>4.07</v>
      </c>
      <c r="Q1979" s="14">
        <f>VLOOKUP($A1979,[3]Sheet1!$A$1:$U$10000,20,0)</f>
        <v>3.58</v>
      </c>
      <c r="R1979" s="14">
        <f>VLOOKUP($A1979,[3]Sheet1!$A$1:$X$10000,24,0)</f>
        <v>3.5649999999999999</v>
      </c>
      <c r="S1979" s="14">
        <f>VLOOKUP($A1979,[3]Sheet1!$A$1:$AB$10000,25,0)</f>
        <v>4.2300000000000004</v>
      </c>
      <c r="T1979" s="14">
        <f>VLOOKUP($A1979,[3]Sheet1!$A$1:$AB$10000,26,0)</f>
        <v>4.12</v>
      </c>
      <c r="U1979" s="14">
        <f>VLOOKUP($A1979,[3]Sheet1!$A$1:$AB$10000,27,0)</f>
        <v>3.97</v>
      </c>
      <c r="V1979" s="14">
        <f>VLOOKUP($A1979,[3]Sheet1!$A$1:$AB$10000,28,0)</f>
        <v>3.9649999999999999</v>
      </c>
      <c r="W1979" s="14">
        <f>VLOOKUP($A1979,[3]Sheet1!$A$1:$AC$10000,29,0)</f>
        <v>3.99</v>
      </c>
      <c r="X1979" s="14" t="s">
        <v>66</v>
      </c>
    </row>
    <row r="1980" spans="1:24" x14ac:dyDescent="0.2">
      <c r="A1980" s="2">
        <v>36673</v>
      </c>
      <c r="B1980" s="5">
        <f t="shared" si="137"/>
        <v>5</v>
      </c>
      <c r="C1980" s="1" t="s">
        <v>46</v>
      </c>
      <c r="D1980" s="14">
        <f>VLOOKUP($A1980,[3]Sheet1!$A$1:$U$10000,15,0)</f>
        <v>5.1349999999999998</v>
      </c>
      <c r="E1980" s="14">
        <f>VLOOKUP($A1980,[3]Sheet1!$A$1:$U$10000,16,0)</f>
        <v>3.58</v>
      </c>
      <c r="F1980" s="14">
        <f>VLOOKUP($A1980,[3]Sheet1!$A$1:$X$10000,22,0)</f>
        <v>3.5150000000000001</v>
      </c>
      <c r="G1980" s="7">
        <f>VLOOKUP($A1980,[3]Sheet1!$A$1:$X$10000,3,0)</f>
        <v>3.75</v>
      </c>
      <c r="H1980" s="14">
        <f>VLOOKUP($A1980,[3]Sheet1!$A$1:$U$10000,2,0)</f>
        <v>4.0199999999999996</v>
      </c>
      <c r="I1980" s="14">
        <f>VLOOKUP($A1980,[3]Sheet1!$A$1:$U$10000,21,0)</f>
        <v>4.2850000000000001</v>
      </c>
      <c r="J1980" s="14">
        <f>VLOOKUP($A1980,[3]Sheet1!$A$1:$U$10000,13,0)</f>
        <v>3.7650000000000001</v>
      </c>
      <c r="K1980" s="14">
        <f>VLOOKUP($A1980,[3]Sheet1!$A$1:$Z$10000,24,0)</f>
        <v>3.5950000000000002</v>
      </c>
      <c r="L1980" s="14">
        <f>VLOOKUP($A1980,[3]Sheet1!$A$1:$U$10000,17,0)</f>
        <v>3.66</v>
      </c>
      <c r="M1980" s="14">
        <f>VLOOKUP($A1980,[3]Sheet1!$A$1:$U$10000,14,0)</f>
        <v>4.12</v>
      </c>
      <c r="N1980" s="14">
        <f>VLOOKUP($A1980,[3]Sheet1!$A$1:$X$10000,23,0)</f>
        <v>3.35</v>
      </c>
      <c r="O1980" s="14">
        <f>VLOOKUP($A1980,[3]Sheet1!$A$1:$U$10000,4,0)</f>
        <v>4.2249999999999996</v>
      </c>
      <c r="P1980" s="14">
        <f>VLOOKUP($A1980,[3]Sheet1!$A$1:$U$10000,6,0)</f>
        <v>4.1050000000000004</v>
      </c>
      <c r="Q1980" s="14">
        <f>VLOOKUP($A1980,[3]Sheet1!$A$1:$U$10000,20,0)</f>
        <v>3.61</v>
      </c>
      <c r="R1980" s="14">
        <f>VLOOKUP($A1980,[3]Sheet1!$A$1:$X$10000,24,0)</f>
        <v>3.5950000000000002</v>
      </c>
      <c r="S1980" s="14">
        <f>VLOOKUP($A1980,[3]Sheet1!$A$1:$AB$10000,25,0)</f>
        <v>4.33</v>
      </c>
      <c r="T1980" s="14">
        <f>VLOOKUP($A1980,[3]Sheet1!$A$1:$AB$10000,26,0)</f>
        <v>4.2249999999999996</v>
      </c>
      <c r="U1980" s="14">
        <f>VLOOKUP($A1980,[3]Sheet1!$A$1:$AB$10000,27,0)</f>
        <v>4.0650000000000004</v>
      </c>
      <c r="V1980" s="14">
        <f>VLOOKUP($A1980,[3]Sheet1!$A$1:$AB$10000,28,0)</f>
        <v>4.0650000000000004</v>
      </c>
      <c r="W1980" s="14">
        <f>VLOOKUP($A1980,[3]Sheet1!$A$1:$AC$10000,29,0)</f>
        <v>4.09</v>
      </c>
      <c r="X1980" s="14" t="s">
        <v>66</v>
      </c>
    </row>
    <row r="1981" spans="1:24" x14ac:dyDescent="0.2">
      <c r="A1981" s="2">
        <v>36674</v>
      </c>
      <c r="B1981" s="5">
        <f t="shared" si="137"/>
        <v>5</v>
      </c>
      <c r="C1981" s="1" t="s">
        <v>47</v>
      </c>
      <c r="D1981" s="14">
        <f>VLOOKUP($A1981,[3]Sheet1!$A$1:$U$10000,15,0)</f>
        <v>5.1349999999999998</v>
      </c>
      <c r="E1981" s="14">
        <f>VLOOKUP($A1981,[3]Sheet1!$A$1:$U$10000,16,0)</f>
        <v>3.58</v>
      </c>
      <c r="F1981" s="14">
        <f>VLOOKUP($A1981,[3]Sheet1!$A$1:$X$10000,22,0)</f>
        <v>3.5150000000000001</v>
      </c>
      <c r="G1981" s="7">
        <f>VLOOKUP($A1981,[3]Sheet1!$A$1:$X$10000,3,0)</f>
        <v>3.75</v>
      </c>
      <c r="H1981" s="14">
        <f>VLOOKUP($A1981,[3]Sheet1!$A$1:$U$10000,2,0)</f>
        <v>4.0199999999999996</v>
      </c>
      <c r="I1981" s="14">
        <f>VLOOKUP($A1981,[3]Sheet1!$A$1:$U$10000,21,0)</f>
        <v>4.2850000000000001</v>
      </c>
      <c r="J1981" s="14">
        <f>VLOOKUP($A1981,[3]Sheet1!$A$1:$U$10000,13,0)</f>
        <v>3.7650000000000001</v>
      </c>
      <c r="K1981" s="14">
        <f>VLOOKUP($A1981,[3]Sheet1!$A$1:$Z$10000,24,0)</f>
        <v>3.5950000000000002</v>
      </c>
      <c r="L1981" s="14">
        <f>VLOOKUP($A1981,[3]Sheet1!$A$1:$U$10000,17,0)</f>
        <v>3.66</v>
      </c>
      <c r="M1981" s="14">
        <f>VLOOKUP($A1981,[3]Sheet1!$A$1:$U$10000,14,0)</f>
        <v>4.12</v>
      </c>
      <c r="N1981" s="14">
        <f>VLOOKUP($A1981,[3]Sheet1!$A$1:$X$10000,23,0)</f>
        <v>3.35</v>
      </c>
      <c r="O1981" s="14">
        <f>VLOOKUP($A1981,[3]Sheet1!$A$1:$U$10000,4,0)</f>
        <v>4.2249999999999996</v>
      </c>
      <c r="P1981" s="14">
        <f>VLOOKUP($A1981,[3]Sheet1!$A$1:$U$10000,6,0)</f>
        <v>4.1050000000000004</v>
      </c>
      <c r="Q1981" s="14">
        <f>VLOOKUP($A1981,[3]Sheet1!$A$1:$U$10000,20,0)</f>
        <v>3.61</v>
      </c>
      <c r="R1981" s="14">
        <f>VLOOKUP($A1981,[3]Sheet1!$A$1:$X$10000,24,0)</f>
        <v>3.5950000000000002</v>
      </c>
      <c r="S1981" s="14">
        <f>VLOOKUP($A1981,[3]Sheet1!$A$1:$AB$10000,25,0)</f>
        <v>4.33</v>
      </c>
      <c r="T1981" s="14">
        <f>VLOOKUP($A1981,[3]Sheet1!$A$1:$AB$10000,26,0)</f>
        <v>4.2249999999999996</v>
      </c>
      <c r="U1981" s="14">
        <f>VLOOKUP($A1981,[3]Sheet1!$A$1:$AB$10000,27,0)</f>
        <v>4.0650000000000004</v>
      </c>
      <c r="V1981" s="14">
        <f>VLOOKUP($A1981,[3]Sheet1!$A$1:$AB$10000,28,0)</f>
        <v>4.0650000000000004</v>
      </c>
      <c r="W1981" s="14">
        <f>VLOOKUP($A1981,[3]Sheet1!$A$1:$AC$10000,29,0)</f>
        <v>4.09</v>
      </c>
      <c r="X1981" s="14" t="s">
        <v>66</v>
      </c>
    </row>
    <row r="1982" spans="1:24" x14ac:dyDescent="0.2">
      <c r="A1982" s="2">
        <v>36675</v>
      </c>
      <c r="B1982" s="5">
        <f t="shared" si="137"/>
        <v>5</v>
      </c>
      <c r="C1982" s="1" t="s">
        <v>48</v>
      </c>
      <c r="D1982" s="14">
        <f>VLOOKUP($A1982,[3]Sheet1!$A$1:$U$10000,15,0)</f>
        <v>5.1349999999999998</v>
      </c>
      <c r="E1982" s="14">
        <f>VLOOKUP($A1982,[3]Sheet1!$A$1:$U$10000,16,0)</f>
        <v>3.58</v>
      </c>
      <c r="F1982" s="14">
        <f>VLOOKUP($A1982,[3]Sheet1!$A$1:$X$10000,22,0)</f>
        <v>3.5150000000000001</v>
      </c>
      <c r="G1982" s="7">
        <f>VLOOKUP($A1982,[3]Sheet1!$A$1:$X$10000,3,0)</f>
        <v>3.75</v>
      </c>
      <c r="H1982" s="14">
        <f>VLOOKUP($A1982,[3]Sheet1!$A$1:$U$10000,2,0)</f>
        <v>4.0199999999999996</v>
      </c>
      <c r="I1982" s="14">
        <f>VLOOKUP($A1982,[3]Sheet1!$A$1:$U$10000,21,0)</f>
        <v>4.2850000000000001</v>
      </c>
      <c r="J1982" s="14">
        <f>VLOOKUP($A1982,[3]Sheet1!$A$1:$U$10000,13,0)</f>
        <v>3.7650000000000001</v>
      </c>
      <c r="K1982" s="14">
        <f>VLOOKUP($A1982,[3]Sheet1!$A$1:$Z$10000,24,0)</f>
        <v>3.5950000000000002</v>
      </c>
      <c r="L1982" s="14">
        <f>VLOOKUP($A1982,[3]Sheet1!$A$1:$U$10000,17,0)</f>
        <v>3.66</v>
      </c>
      <c r="M1982" s="14">
        <f>VLOOKUP($A1982,[3]Sheet1!$A$1:$U$10000,14,0)</f>
        <v>4.12</v>
      </c>
      <c r="N1982" s="14">
        <f>VLOOKUP($A1982,[3]Sheet1!$A$1:$X$10000,23,0)</f>
        <v>3.35</v>
      </c>
      <c r="O1982" s="14">
        <f>VLOOKUP($A1982,[3]Sheet1!$A$1:$U$10000,4,0)</f>
        <v>4.2249999999999996</v>
      </c>
      <c r="P1982" s="14">
        <f>VLOOKUP($A1982,[3]Sheet1!$A$1:$U$10000,6,0)</f>
        <v>4.1050000000000004</v>
      </c>
      <c r="Q1982" s="14">
        <f>VLOOKUP($A1982,[3]Sheet1!$A$1:$U$10000,20,0)</f>
        <v>3.61</v>
      </c>
      <c r="R1982" s="14">
        <f>VLOOKUP($A1982,[3]Sheet1!$A$1:$X$10000,24,0)</f>
        <v>3.5950000000000002</v>
      </c>
      <c r="S1982" s="14">
        <f>VLOOKUP($A1982,[3]Sheet1!$A$1:$AB$10000,25,0)</f>
        <v>4.33</v>
      </c>
      <c r="T1982" s="14">
        <f>VLOOKUP($A1982,[3]Sheet1!$A$1:$AB$10000,26,0)</f>
        <v>4.2249999999999996</v>
      </c>
      <c r="U1982" s="14">
        <f>VLOOKUP($A1982,[3]Sheet1!$A$1:$AB$10000,27,0)</f>
        <v>4.0650000000000004</v>
      </c>
      <c r="V1982" s="14">
        <f>VLOOKUP($A1982,[3]Sheet1!$A$1:$AB$10000,28,0)</f>
        <v>4.0650000000000004</v>
      </c>
      <c r="W1982" s="14">
        <f>VLOOKUP($A1982,[3]Sheet1!$A$1:$AC$10000,29,0)</f>
        <v>4.09</v>
      </c>
      <c r="X1982" s="14" t="s">
        <v>66</v>
      </c>
    </row>
    <row r="1983" spans="1:24" x14ac:dyDescent="0.2">
      <c r="A1983" s="2">
        <v>36676</v>
      </c>
      <c r="B1983" s="5">
        <f t="shared" si="137"/>
        <v>5</v>
      </c>
      <c r="C1983" s="1" t="s">
        <v>49</v>
      </c>
      <c r="D1983" s="14">
        <f>VLOOKUP($A1983,[3]Sheet1!$A$1:$U$10000,15,0)</f>
        <v>5.1349999999999998</v>
      </c>
      <c r="E1983" s="14">
        <f>VLOOKUP($A1983,[3]Sheet1!$A$1:$U$10000,16,0)</f>
        <v>3.58</v>
      </c>
      <c r="F1983" s="14">
        <f>VLOOKUP($A1983,[3]Sheet1!$A$1:$X$10000,22,0)</f>
        <v>3.5150000000000001</v>
      </c>
      <c r="G1983" s="7">
        <f>VLOOKUP($A1983,[3]Sheet1!$A$1:$X$10000,3,0)</f>
        <v>3.75</v>
      </c>
      <c r="H1983" s="14">
        <f>VLOOKUP($A1983,[3]Sheet1!$A$1:$U$10000,2,0)</f>
        <v>4.0199999999999996</v>
      </c>
      <c r="I1983" s="14">
        <f>VLOOKUP($A1983,[3]Sheet1!$A$1:$U$10000,21,0)</f>
        <v>4.2850000000000001</v>
      </c>
      <c r="J1983" s="14">
        <f>VLOOKUP($A1983,[3]Sheet1!$A$1:$U$10000,13,0)</f>
        <v>3.7650000000000001</v>
      </c>
      <c r="K1983" s="14">
        <f>VLOOKUP($A1983,[3]Sheet1!$A$1:$Z$10000,24,0)</f>
        <v>3.5950000000000002</v>
      </c>
      <c r="L1983" s="14">
        <f>VLOOKUP($A1983,[3]Sheet1!$A$1:$U$10000,17,0)</f>
        <v>3.66</v>
      </c>
      <c r="M1983" s="14">
        <f>VLOOKUP($A1983,[3]Sheet1!$A$1:$U$10000,14,0)</f>
        <v>4.12</v>
      </c>
      <c r="N1983" s="14">
        <f>VLOOKUP($A1983,[3]Sheet1!$A$1:$X$10000,23,0)</f>
        <v>3.35</v>
      </c>
      <c r="O1983" s="14">
        <f>VLOOKUP($A1983,[3]Sheet1!$A$1:$U$10000,4,0)</f>
        <v>4.2249999999999996</v>
      </c>
      <c r="P1983" s="14">
        <f>VLOOKUP($A1983,[3]Sheet1!$A$1:$U$10000,6,0)</f>
        <v>4.1050000000000004</v>
      </c>
      <c r="Q1983" s="14">
        <f>VLOOKUP($A1983,[3]Sheet1!$A$1:$U$10000,20,0)</f>
        <v>3.61</v>
      </c>
      <c r="R1983" s="14">
        <f>VLOOKUP($A1983,[3]Sheet1!$A$1:$X$10000,24,0)</f>
        <v>3.5950000000000002</v>
      </c>
      <c r="S1983" s="14">
        <f>VLOOKUP($A1983,[3]Sheet1!$A$1:$AB$10000,25,0)</f>
        <v>4.33</v>
      </c>
      <c r="T1983" s="14">
        <f>VLOOKUP($A1983,[3]Sheet1!$A$1:$AB$10000,26,0)</f>
        <v>4.2249999999999996</v>
      </c>
      <c r="U1983" s="14">
        <f>VLOOKUP($A1983,[3]Sheet1!$A$1:$AB$10000,27,0)</f>
        <v>4.0650000000000004</v>
      </c>
      <c r="V1983" s="14">
        <f>VLOOKUP($A1983,[3]Sheet1!$A$1:$AB$10000,28,0)</f>
        <v>4.0650000000000004</v>
      </c>
      <c r="W1983" s="14">
        <f>VLOOKUP($A1983,[3]Sheet1!$A$1:$AC$10000,29,0)</f>
        <v>4.09</v>
      </c>
      <c r="X1983" s="14" t="s">
        <v>66</v>
      </c>
    </row>
    <row r="1984" spans="1:24" x14ac:dyDescent="0.2">
      <c r="A1984" s="2">
        <v>36677</v>
      </c>
      <c r="B1984" s="5">
        <f t="shared" si="137"/>
        <v>5</v>
      </c>
      <c r="C1984" s="1" t="s">
        <v>50</v>
      </c>
      <c r="D1984" s="14">
        <f>VLOOKUP($A1984,[3]Sheet1!$A$1:$U$10000,15,0)</f>
        <v>5.52</v>
      </c>
      <c r="E1984" s="14">
        <f>VLOOKUP($A1984,[3]Sheet1!$A$1:$U$10000,16,0)</f>
        <v>3.8</v>
      </c>
      <c r="F1984" s="14">
        <f>VLOOKUP($A1984,[3]Sheet1!$A$1:$X$10000,22,0)</f>
        <v>3.7749999999999999</v>
      </c>
      <c r="G1984" s="7">
        <f>VLOOKUP($A1984,[3]Sheet1!$A$1:$X$10000,3,0)</f>
        <v>4.0449999999999999</v>
      </c>
      <c r="H1984" s="14">
        <f>VLOOKUP($A1984,[3]Sheet1!$A$1:$U$10000,2,0)</f>
        <v>4.26</v>
      </c>
      <c r="I1984" s="14">
        <f>VLOOKUP($A1984,[3]Sheet1!$A$1:$U$10000,21,0)</f>
        <v>4.3449999999999998</v>
      </c>
      <c r="J1984" s="14">
        <f>VLOOKUP($A1984,[3]Sheet1!$A$1:$U$10000,13,0)</f>
        <v>4.0650000000000004</v>
      </c>
      <c r="K1984" s="14">
        <f>VLOOKUP($A1984,[3]Sheet1!$A$1:$Z$10000,24,0)</f>
        <v>3.81</v>
      </c>
      <c r="L1984" s="14">
        <f>VLOOKUP($A1984,[3]Sheet1!$A$1:$U$10000,17,0)</f>
        <v>3.9550000000000001</v>
      </c>
      <c r="M1984" s="14">
        <f>VLOOKUP($A1984,[3]Sheet1!$A$1:$U$10000,14,0)</f>
        <v>4.82</v>
      </c>
      <c r="N1984" s="14">
        <f>VLOOKUP($A1984,[3]Sheet1!$A$1:$X$10000,23,0)</f>
        <v>3.55</v>
      </c>
      <c r="O1984" s="14">
        <f>VLOOKUP($A1984,[3]Sheet1!$A$1:$U$10000,4,0)</f>
        <v>4.76</v>
      </c>
      <c r="P1984" s="14">
        <f>VLOOKUP($A1984,[3]Sheet1!$A$1:$U$10000,6,0)</f>
        <v>4.29</v>
      </c>
      <c r="Q1984" s="14">
        <f>VLOOKUP($A1984,[3]Sheet1!$A$1:$U$10000,20,0)</f>
        <v>3.86</v>
      </c>
      <c r="R1984" s="14">
        <f>VLOOKUP($A1984,[3]Sheet1!$A$1:$X$10000,24,0)</f>
        <v>3.81</v>
      </c>
      <c r="S1984" s="14">
        <f>VLOOKUP($A1984,[3]Sheet1!$A$1:$AB$10000,25,0)</f>
        <v>4.4249999999999998</v>
      </c>
      <c r="T1984" s="14">
        <f>VLOOKUP($A1984,[3]Sheet1!$A$1:$AB$10000,26,0)</f>
        <v>4.32</v>
      </c>
      <c r="U1984" s="14">
        <f>VLOOKUP($A1984,[3]Sheet1!$A$1:$AB$10000,27,0)</f>
        <v>4.1349999999999998</v>
      </c>
      <c r="V1984" s="14">
        <f>VLOOKUP($A1984,[3]Sheet1!$A$1:$AB$10000,28,0)</f>
        <v>4.165</v>
      </c>
      <c r="W1984" s="14">
        <f>VLOOKUP($A1984,[3]Sheet1!$A$1:$AC$10000,29,0)</f>
        <v>4.17</v>
      </c>
      <c r="X1984" s="14" t="s">
        <v>66</v>
      </c>
    </row>
    <row r="1985" spans="1:24" x14ac:dyDescent="0.2">
      <c r="A1985" s="2">
        <v>36678</v>
      </c>
      <c r="B1985" s="5">
        <f t="shared" si="137"/>
        <v>6</v>
      </c>
      <c r="C1985" s="1" t="s">
        <v>51</v>
      </c>
      <c r="D1985" s="14">
        <f>VLOOKUP($A1985,[3]Sheet1!$A$1:$U$10000,15,0)</f>
        <v>5.915</v>
      </c>
      <c r="E1985" s="14">
        <f>VLOOKUP($A1985,[3]Sheet1!$A$1:$U$10000,16,0)</f>
        <v>4.0999999999999996</v>
      </c>
      <c r="F1985" s="14">
        <f>VLOOKUP($A1985,[3]Sheet1!$A$1:$X$10000,22,0)</f>
        <v>4.0049999999999999</v>
      </c>
      <c r="G1985" s="7">
        <f>VLOOKUP($A1985,[3]Sheet1!$A$1:$X$10000,3,0)</f>
        <v>4.24</v>
      </c>
      <c r="H1985" s="14">
        <f>VLOOKUP($A1985,[3]Sheet1!$A$1:$U$10000,2,0)</f>
        <v>4.3499999999999996</v>
      </c>
      <c r="I1985" s="14">
        <f>VLOOKUP($A1985,[3]Sheet1!$A$1:$U$10000,21,0)</f>
        <v>4.5</v>
      </c>
      <c r="J1985" s="14">
        <f>VLOOKUP($A1985,[3]Sheet1!$A$1:$U$10000,13,0)</f>
        <v>4.3250000000000002</v>
      </c>
      <c r="K1985" s="14">
        <f>VLOOKUP($A1985,[3]Sheet1!$A$1:$Z$10000,24,0)</f>
        <v>4.0999999999999996</v>
      </c>
      <c r="L1985" s="14">
        <f>VLOOKUP($A1985,[3]Sheet1!$A$1:$U$10000,17,0)</f>
        <v>4.2300000000000004</v>
      </c>
      <c r="M1985" s="14">
        <f>VLOOKUP($A1985,[3]Sheet1!$A$1:$U$10000,14,0)</f>
        <v>4.8899999999999997</v>
      </c>
      <c r="N1985" s="14">
        <f>VLOOKUP($A1985,[3]Sheet1!$A$1:$X$10000,23,0)</f>
        <v>3.98</v>
      </c>
      <c r="O1985" s="14">
        <f>VLOOKUP($A1985,[3]Sheet1!$A$1:$U$10000,4,0)</f>
        <v>4.8250000000000002</v>
      </c>
      <c r="P1985" s="14">
        <f>VLOOKUP($A1985,[3]Sheet1!$A$1:$U$10000,6,0)</f>
        <v>4.4450000000000003</v>
      </c>
      <c r="Q1985" s="14">
        <f>VLOOKUP($A1985,[3]Sheet1!$A$1:$U$10000,20,0)</f>
        <v>4.21</v>
      </c>
      <c r="R1985" s="14">
        <f>VLOOKUP($A1985,[3]Sheet1!$A$1:$X$10000,24,0)</f>
        <v>4.0999999999999996</v>
      </c>
      <c r="S1985" s="14">
        <f>VLOOKUP($A1985,[3]Sheet1!$A$1:$AB$10000,25,0)</f>
        <v>4.6100000000000003</v>
      </c>
      <c r="T1985" s="14">
        <f>VLOOKUP($A1985,[3]Sheet1!$A$1:$AB$10000,26,0)</f>
        <v>4.4800000000000004</v>
      </c>
      <c r="U1985" s="14">
        <f>VLOOKUP($A1985,[3]Sheet1!$A$1:$AB$10000,27,0)</f>
        <v>4.3499999999999996</v>
      </c>
      <c r="V1985" s="14">
        <f>VLOOKUP($A1985,[3]Sheet1!$A$1:$AB$10000,28,0)</f>
        <v>4.3600000000000003</v>
      </c>
      <c r="W1985" s="14">
        <f>VLOOKUP($A1985,[3]Sheet1!$A$1:$AC$10000,29,0)</f>
        <v>4.3550000000000004</v>
      </c>
      <c r="X1985" s="14" t="s">
        <v>66</v>
      </c>
    </row>
    <row r="1986" spans="1:24" x14ac:dyDescent="0.2">
      <c r="A1986" s="2">
        <v>36679</v>
      </c>
      <c r="B1986" s="5">
        <f t="shared" si="137"/>
        <v>6</v>
      </c>
      <c r="C1986" s="1" t="s">
        <v>45</v>
      </c>
      <c r="D1986" s="14">
        <f>VLOOKUP($A1986,[3]Sheet1!$A$1:$U$10000,15,0)</f>
        <v>5.335</v>
      </c>
      <c r="E1986" s="14">
        <f>VLOOKUP($A1986,[3]Sheet1!$A$1:$U$10000,16,0)</f>
        <v>3.96</v>
      </c>
      <c r="F1986" s="14">
        <f>VLOOKUP($A1986,[3]Sheet1!$A$1:$X$10000,22,0)</f>
        <v>3.98</v>
      </c>
      <c r="G1986" s="7">
        <f>VLOOKUP($A1986,[3]Sheet1!$A$1:$X$10000,3,0)</f>
        <v>4.165</v>
      </c>
      <c r="H1986" s="14">
        <f>VLOOKUP($A1986,[3]Sheet1!$A$1:$U$10000,2,0)</f>
        <v>4.2649999999999997</v>
      </c>
      <c r="I1986" s="14">
        <f>VLOOKUP($A1986,[3]Sheet1!$A$1:$U$10000,21,0)</f>
        <v>4.4000000000000004</v>
      </c>
      <c r="J1986" s="14">
        <f>VLOOKUP($A1986,[3]Sheet1!$A$1:$U$10000,13,0)</f>
        <v>4.2750000000000004</v>
      </c>
      <c r="K1986" s="14">
        <f>VLOOKUP($A1986,[3]Sheet1!$A$1:$Z$10000,24,0)</f>
        <v>4.04</v>
      </c>
      <c r="L1986" s="14">
        <f>VLOOKUP($A1986,[3]Sheet1!$A$1:$U$10000,17,0)</f>
        <v>4.09</v>
      </c>
      <c r="M1986" s="14">
        <f>VLOOKUP($A1986,[3]Sheet1!$A$1:$U$10000,14,0)</f>
        <v>4.665</v>
      </c>
      <c r="N1986" s="14">
        <f>VLOOKUP($A1986,[3]Sheet1!$A$1:$X$10000,23,0)</f>
        <v>3.9049999999999998</v>
      </c>
      <c r="O1986" s="14">
        <f>VLOOKUP($A1986,[3]Sheet1!$A$1:$U$10000,4,0)</f>
        <v>4.72</v>
      </c>
      <c r="P1986" s="14">
        <f>VLOOKUP($A1986,[3]Sheet1!$A$1:$U$10000,6,0)</f>
        <v>4.3250000000000002</v>
      </c>
      <c r="Q1986" s="14">
        <f>VLOOKUP($A1986,[3]Sheet1!$A$1:$U$10000,20,0)</f>
        <v>4.05</v>
      </c>
      <c r="R1986" s="14">
        <f>VLOOKUP($A1986,[3]Sheet1!$A$1:$X$10000,24,0)</f>
        <v>4.04</v>
      </c>
      <c r="S1986" s="14">
        <f>VLOOKUP($A1986,[3]Sheet1!$A$1:$AB$10000,25,0)</f>
        <v>4.4800000000000004</v>
      </c>
      <c r="T1986" s="14">
        <f>VLOOKUP($A1986,[3]Sheet1!$A$1:$AB$10000,26,0)</f>
        <v>4.37</v>
      </c>
      <c r="U1986" s="14">
        <f>VLOOKUP($A1986,[3]Sheet1!$A$1:$AB$10000,27,0)</f>
        <v>4.2050000000000001</v>
      </c>
      <c r="V1986" s="14">
        <f>VLOOKUP($A1986,[3]Sheet1!$A$1:$AB$10000,28,0)</f>
        <v>4.2350000000000003</v>
      </c>
      <c r="W1986" s="14">
        <f>VLOOKUP($A1986,[3]Sheet1!$A$1:$AC$10000,29,0)</f>
        <v>4.2149999999999999</v>
      </c>
      <c r="X1986" s="14" t="s">
        <v>66</v>
      </c>
    </row>
    <row r="1987" spans="1:24" x14ac:dyDescent="0.2">
      <c r="A1987" s="2">
        <v>36680</v>
      </c>
      <c r="B1987" s="5">
        <f t="shared" si="137"/>
        <v>6</v>
      </c>
      <c r="C1987" s="1" t="s">
        <v>46</v>
      </c>
      <c r="D1987" s="14">
        <f>VLOOKUP($A1987,[3]Sheet1!$A$1:$U$10000,15,0)</f>
        <v>5.05</v>
      </c>
      <c r="E1987" s="14">
        <f>VLOOKUP($A1987,[3]Sheet1!$A$1:$U$10000,16,0)</f>
        <v>3.585</v>
      </c>
      <c r="F1987" s="14">
        <f>VLOOKUP($A1987,[3]Sheet1!$A$1:$X$10000,22,0)</f>
        <v>3.605</v>
      </c>
      <c r="G1987" s="7">
        <f>VLOOKUP($A1987,[3]Sheet1!$A$1:$X$10000,3,0)</f>
        <v>3.85</v>
      </c>
      <c r="H1987" s="14">
        <f>VLOOKUP($A1987,[3]Sheet1!$A$1:$U$10000,2,0)</f>
        <v>4.03</v>
      </c>
      <c r="I1987" s="14">
        <f>VLOOKUP($A1987,[3]Sheet1!$A$1:$U$10000,21,0)</f>
        <v>4.2</v>
      </c>
      <c r="J1987" s="14">
        <f>VLOOKUP($A1987,[3]Sheet1!$A$1:$U$10000,13,0)</f>
        <v>3.99</v>
      </c>
      <c r="K1987" s="14">
        <f>VLOOKUP($A1987,[3]Sheet1!$A$1:$Z$10000,24,0)</f>
        <v>3.69</v>
      </c>
      <c r="L1987" s="14">
        <f>VLOOKUP($A1987,[3]Sheet1!$A$1:$U$10000,17,0)</f>
        <v>3.7549999999999999</v>
      </c>
      <c r="M1987" s="14">
        <f>VLOOKUP($A1987,[3]Sheet1!$A$1:$U$10000,14,0)</f>
        <v>4.375</v>
      </c>
      <c r="N1987" s="14">
        <f>VLOOKUP($A1987,[3]Sheet1!$A$1:$X$10000,23,0)</f>
        <v>3.55</v>
      </c>
      <c r="O1987" s="14">
        <f>VLOOKUP($A1987,[3]Sheet1!$A$1:$U$10000,4,0)</f>
        <v>4.22</v>
      </c>
      <c r="P1987" s="14">
        <f>VLOOKUP($A1987,[3]Sheet1!$A$1:$U$10000,6,0)</f>
        <v>4.0949999999999998</v>
      </c>
      <c r="Q1987" s="14">
        <f>VLOOKUP($A1987,[3]Sheet1!$A$1:$U$10000,20,0)</f>
        <v>3.6749999999999998</v>
      </c>
      <c r="R1987" s="14">
        <f>VLOOKUP($A1987,[3]Sheet1!$A$1:$X$10000,24,0)</f>
        <v>3.69</v>
      </c>
      <c r="S1987" s="14">
        <f>VLOOKUP($A1987,[3]Sheet1!$A$1:$AB$10000,25,0)</f>
        <v>4.2549999999999999</v>
      </c>
      <c r="T1987" s="14">
        <f>VLOOKUP($A1987,[3]Sheet1!$A$1:$AB$10000,26,0)</f>
        <v>4.16</v>
      </c>
      <c r="U1987" s="14">
        <f>VLOOKUP($A1987,[3]Sheet1!$A$1:$AB$10000,27,0)</f>
        <v>4.0199999999999996</v>
      </c>
      <c r="V1987" s="14">
        <f>VLOOKUP($A1987,[3]Sheet1!$A$1:$AB$10000,28,0)</f>
        <v>4.0549999999999997</v>
      </c>
      <c r="W1987" s="14">
        <f>VLOOKUP($A1987,[3]Sheet1!$A$1:$AC$10000,29,0)</f>
        <v>4.0350000000000001</v>
      </c>
      <c r="X1987" s="14" t="s">
        <v>66</v>
      </c>
    </row>
    <row r="1988" spans="1:24" x14ac:dyDescent="0.2">
      <c r="A1988" s="2">
        <v>36681</v>
      </c>
      <c r="B1988" s="5">
        <f t="shared" ref="B1988:B2051" si="138">IF(A1988&lt;&gt;"",MONTH(A1988),0)</f>
        <v>6</v>
      </c>
      <c r="C1988" s="1" t="s">
        <v>47</v>
      </c>
      <c r="D1988" s="14">
        <f>VLOOKUP($A1988,[3]Sheet1!$A$1:$U$10000,15,0)</f>
        <v>5.05</v>
      </c>
      <c r="E1988" s="14">
        <f>VLOOKUP($A1988,[3]Sheet1!$A$1:$U$10000,16,0)</f>
        <v>3.585</v>
      </c>
      <c r="F1988" s="14">
        <f>VLOOKUP($A1988,[3]Sheet1!$A$1:$X$10000,22,0)</f>
        <v>3.605</v>
      </c>
      <c r="G1988" s="7">
        <f>VLOOKUP($A1988,[3]Sheet1!$A$1:$X$10000,3,0)</f>
        <v>3.85</v>
      </c>
      <c r="H1988" s="14">
        <f>VLOOKUP($A1988,[3]Sheet1!$A$1:$U$10000,2,0)</f>
        <v>4.03</v>
      </c>
      <c r="I1988" s="14">
        <f>VLOOKUP($A1988,[3]Sheet1!$A$1:$U$10000,21,0)</f>
        <v>4.2</v>
      </c>
      <c r="J1988" s="14">
        <f>VLOOKUP($A1988,[3]Sheet1!$A$1:$U$10000,13,0)</f>
        <v>3.99</v>
      </c>
      <c r="K1988" s="14">
        <f>VLOOKUP($A1988,[3]Sheet1!$A$1:$Z$10000,24,0)</f>
        <v>3.69</v>
      </c>
      <c r="L1988" s="14">
        <f>VLOOKUP($A1988,[3]Sheet1!$A$1:$U$10000,17,0)</f>
        <v>3.7549999999999999</v>
      </c>
      <c r="M1988" s="14">
        <f>VLOOKUP($A1988,[3]Sheet1!$A$1:$U$10000,14,0)</f>
        <v>4.375</v>
      </c>
      <c r="N1988" s="14">
        <f>VLOOKUP($A1988,[3]Sheet1!$A$1:$X$10000,23,0)</f>
        <v>3.55</v>
      </c>
      <c r="O1988" s="14">
        <f>VLOOKUP($A1988,[3]Sheet1!$A$1:$U$10000,4,0)</f>
        <v>4.22</v>
      </c>
      <c r="P1988" s="14">
        <f>VLOOKUP($A1988,[3]Sheet1!$A$1:$U$10000,6,0)</f>
        <v>4.0949999999999998</v>
      </c>
      <c r="Q1988" s="14">
        <f>VLOOKUP($A1988,[3]Sheet1!$A$1:$U$10000,20,0)</f>
        <v>3.6749999999999998</v>
      </c>
      <c r="R1988" s="14">
        <f>VLOOKUP($A1988,[3]Sheet1!$A$1:$X$10000,24,0)</f>
        <v>3.69</v>
      </c>
      <c r="S1988" s="14">
        <f>VLOOKUP($A1988,[3]Sheet1!$A$1:$AB$10000,25,0)</f>
        <v>4.2549999999999999</v>
      </c>
      <c r="T1988" s="14">
        <f>VLOOKUP($A1988,[3]Sheet1!$A$1:$AB$10000,26,0)</f>
        <v>4.16</v>
      </c>
      <c r="U1988" s="14">
        <f>VLOOKUP($A1988,[3]Sheet1!$A$1:$AB$10000,27,0)</f>
        <v>4.0199999999999996</v>
      </c>
      <c r="V1988" s="14">
        <f>VLOOKUP($A1988,[3]Sheet1!$A$1:$AB$10000,28,0)</f>
        <v>4.0549999999999997</v>
      </c>
      <c r="W1988" s="14">
        <f>VLOOKUP($A1988,[3]Sheet1!$A$1:$AC$10000,29,0)</f>
        <v>4.0350000000000001</v>
      </c>
      <c r="X1988" s="14" t="s">
        <v>66</v>
      </c>
    </row>
    <row r="1989" spans="1:24" x14ac:dyDescent="0.2">
      <c r="A1989" s="2">
        <v>36682</v>
      </c>
      <c r="B1989" s="5">
        <f t="shared" si="138"/>
        <v>6</v>
      </c>
      <c r="C1989" s="1" t="s">
        <v>48</v>
      </c>
      <c r="D1989" s="14">
        <f>VLOOKUP($A1989,[3]Sheet1!$A$1:$U$10000,15,0)</f>
        <v>5.05</v>
      </c>
      <c r="E1989" s="14">
        <f>VLOOKUP($A1989,[3]Sheet1!$A$1:$U$10000,16,0)</f>
        <v>3.585</v>
      </c>
      <c r="F1989" s="14">
        <f>VLOOKUP($A1989,[3]Sheet1!$A$1:$X$10000,22,0)</f>
        <v>3.605</v>
      </c>
      <c r="G1989" s="7">
        <f>VLOOKUP($A1989,[3]Sheet1!$A$1:$X$10000,3,0)</f>
        <v>3.85</v>
      </c>
      <c r="H1989" s="14">
        <f>VLOOKUP($A1989,[3]Sheet1!$A$1:$U$10000,2,0)</f>
        <v>4.03</v>
      </c>
      <c r="I1989" s="14">
        <f>VLOOKUP($A1989,[3]Sheet1!$A$1:$U$10000,21,0)</f>
        <v>4.2</v>
      </c>
      <c r="J1989" s="14">
        <f>VLOOKUP($A1989,[3]Sheet1!$A$1:$U$10000,13,0)</f>
        <v>3.99</v>
      </c>
      <c r="K1989" s="14">
        <f>VLOOKUP($A1989,[3]Sheet1!$A$1:$Z$10000,24,0)</f>
        <v>3.69</v>
      </c>
      <c r="L1989" s="14">
        <f>VLOOKUP($A1989,[3]Sheet1!$A$1:$U$10000,17,0)</f>
        <v>3.7549999999999999</v>
      </c>
      <c r="M1989" s="14">
        <f>VLOOKUP($A1989,[3]Sheet1!$A$1:$U$10000,14,0)</f>
        <v>4.375</v>
      </c>
      <c r="N1989" s="14">
        <f>VLOOKUP($A1989,[3]Sheet1!$A$1:$X$10000,23,0)</f>
        <v>3.55</v>
      </c>
      <c r="O1989" s="14">
        <f>VLOOKUP($A1989,[3]Sheet1!$A$1:$U$10000,4,0)</f>
        <v>4.22</v>
      </c>
      <c r="P1989" s="14">
        <f>VLOOKUP($A1989,[3]Sheet1!$A$1:$U$10000,6,0)</f>
        <v>4.0949999999999998</v>
      </c>
      <c r="Q1989" s="14">
        <f>VLOOKUP($A1989,[3]Sheet1!$A$1:$U$10000,20,0)</f>
        <v>3.6749999999999998</v>
      </c>
      <c r="R1989" s="14">
        <f>VLOOKUP($A1989,[3]Sheet1!$A$1:$X$10000,24,0)</f>
        <v>3.69</v>
      </c>
      <c r="S1989" s="14">
        <f>VLOOKUP($A1989,[3]Sheet1!$A$1:$AB$10000,25,0)</f>
        <v>4.2549999999999999</v>
      </c>
      <c r="T1989" s="14">
        <f>VLOOKUP($A1989,[3]Sheet1!$A$1:$AB$10000,26,0)</f>
        <v>4.16</v>
      </c>
      <c r="U1989" s="14">
        <f>VLOOKUP($A1989,[3]Sheet1!$A$1:$AB$10000,27,0)</f>
        <v>4.0199999999999996</v>
      </c>
      <c r="V1989" s="14">
        <f>VLOOKUP($A1989,[3]Sheet1!$A$1:$AB$10000,28,0)</f>
        <v>4.0549999999999997</v>
      </c>
      <c r="W1989" s="14">
        <f>VLOOKUP($A1989,[3]Sheet1!$A$1:$AC$10000,29,0)</f>
        <v>4.0350000000000001</v>
      </c>
      <c r="X1989" s="14" t="s">
        <v>66</v>
      </c>
    </row>
    <row r="1990" spans="1:24" x14ac:dyDescent="0.2">
      <c r="A1990" s="2">
        <v>36683</v>
      </c>
      <c r="B1990" s="5">
        <f t="shared" si="138"/>
        <v>6</v>
      </c>
      <c r="C1990" s="1" t="s">
        <v>49</v>
      </c>
      <c r="D1990" s="14">
        <f>VLOOKUP($A1990,[3]Sheet1!$A$1:$U$10000,15,0)</f>
        <v>5.125</v>
      </c>
      <c r="E1990" s="14">
        <f>VLOOKUP($A1990,[3]Sheet1!$A$1:$U$10000,16,0)</f>
        <v>3.5649999999999999</v>
      </c>
      <c r="F1990" s="14">
        <f>VLOOKUP($A1990,[3]Sheet1!$A$1:$X$10000,22,0)</f>
        <v>3.74</v>
      </c>
      <c r="G1990" s="7">
        <f>VLOOKUP($A1990,[3]Sheet1!$A$1:$X$10000,3,0)</f>
        <v>3.97</v>
      </c>
      <c r="H1990" s="14">
        <f>VLOOKUP($A1990,[3]Sheet1!$A$1:$U$10000,2,0)</f>
        <v>4.0599999999999996</v>
      </c>
      <c r="I1990" s="14">
        <f>VLOOKUP($A1990,[3]Sheet1!$A$1:$U$10000,21,0)</f>
        <v>4.17</v>
      </c>
      <c r="J1990" s="14">
        <f>VLOOKUP($A1990,[3]Sheet1!$A$1:$U$10000,13,0)</f>
        <v>3.98</v>
      </c>
      <c r="K1990" s="14">
        <f>VLOOKUP($A1990,[3]Sheet1!$A$1:$Z$10000,24,0)</f>
        <v>3.85</v>
      </c>
      <c r="L1990" s="14">
        <f>VLOOKUP($A1990,[3]Sheet1!$A$1:$U$10000,17,0)</f>
        <v>3.7850000000000001</v>
      </c>
      <c r="M1990" s="14">
        <f>VLOOKUP($A1990,[3]Sheet1!$A$1:$U$10000,14,0)</f>
        <v>4.5999999999999996</v>
      </c>
      <c r="N1990" s="14">
        <f>VLOOKUP($A1990,[3]Sheet1!$A$1:$X$10000,23,0)</f>
        <v>3.65</v>
      </c>
      <c r="O1990" s="14">
        <f>VLOOKUP($A1990,[3]Sheet1!$A$1:$U$10000,4,0)</f>
        <v>4.4550000000000001</v>
      </c>
      <c r="P1990" s="14">
        <f>VLOOKUP($A1990,[3]Sheet1!$A$1:$U$10000,6,0)</f>
        <v>4.0750000000000002</v>
      </c>
      <c r="Q1990" s="14">
        <f>VLOOKUP($A1990,[3]Sheet1!$A$1:$U$10000,20,0)</f>
        <v>3.67</v>
      </c>
      <c r="R1990" s="14">
        <f>VLOOKUP($A1990,[3]Sheet1!$A$1:$X$10000,24,0)</f>
        <v>3.85</v>
      </c>
      <c r="S1990" s="14">
        <f>VLOOKUP($A1990,[3]Sheet1!$A$1:$AB$10000,25,0)</f>
        <v>4.2350000000000003</v>
      </c>
      <c r="T1990" s="14">
        <f>VLOOKUP($A1990,[3]Sheet1!$A$1:$AB$10000,26,0)</f>
        <v>4.125</v>
      </c>
      <c r="U1990" s="14">
        <f>VLOOKUP($A1990,[3]Sheet1!$A$1:$AB$10000,27,0)</f>
        <v>4</v>
      </c>
      <c r="V1990" s="14">
        <f>VLOOKUP($A1990,[3]Sheet1!$A$1:$AB$10000,28,0)</f>
        <v>4.03</v>
      </c>
      <c r="W1990" s="14">
        <f>VLOOKUP($A1990,[3]Sheet1!$A$1:$AC$10000,29,0)</f>
        <v>3.9950000000000001</v>
      </c>
      <c r="X1990" s="14" t="s">
        <v>66</v>
      </c>
    </row>
    <row r="1991" spans="1:24" x14ac:dyDescent="0.2">
      <c r="A1991" s="2">
        <v>36684</v>
      </c>
      <c r="B1991" s="5">
        <f t="shared" si="138"/>
        <v>6</v>
      </c>
      <c r="C1991" s="1" t="s">
        <v>50</v>
      </c>
      <c r="D1991" s="14">
        <f>VLOOKUP($A1991,[3]Sheet1!$A$1:$U$10000,15,0)</f>
        <v>5.42</v>
      </c>
      <c r="E1991" s="14">
        <f>VLOOKUP($A1991,[3]Sheet1!$A$1:$U$10000,16,0)</f>
        <v>3.7250000000000001</v>
      </c>
      <c r="F1991" s="14">
        <f>VLOOKUP($A1991,[3]Sheet1!$A$1:$X$10000,22,0)</f>
        <v>3.835</v>
      </c>
      <c r="G1991" s="7">
        <f>VLOOKUP($A1991,[3]Sheet1!$A$1:$X$10000,3,0)</f>
        <v>4.1900000000000004</v>
      </c>
      <c r="H1991" s="14">
        <f>VLOOKUP($A1991,[3]Sheet1!$A$1:$U$10000,2,0)</f>
        <v>4.3250000000000002</v>
      </c>
      <c r="I1991" s="14">
        <f>VLOOKUP($A1991,[3]Sheet1!$A$1:$U$10000,21,0)</f>
        <v>4.49</v>
      </c>
      <c r="J1991" s="14">
        <f>VLOOKUP($A1991,[3]Sheet1!$A$1:$U$10000,13,0)</f>
        <v>4.2450000000000001</v>
      </c>
      <c r="K1991" s="14">
        <f>VLOOKUP($A1991,[3]Sheet1!$A$1:$Z$10000,24,0)</f>
        <v>3.9449999999999998</v>
      </c>
      <c r="L1991" s="14">
        <f>VLOOKUP($A1991,[3]Sheet1!$A$1:$U$10000,17,0)</f>
        <v>4.01</v>
      </c>
      <c r="M1991" s="14">
        <f>VLOOKUP($A1991,[3]Sheet1!$A$1:$U$10000,14,0)</f>
        <v>4.76</v>
      </c>
      <c r="N1991" s="14">
        <f>VLOOKUP($A1991,[3]Sheet1!$A$1:$X$10000,23,0)</f>
        <v>3.8</v>
      </c>
      <c r="O1991" s="14">
        <f>VLOOKUP($A1991,[3]Sheet1!$A$1:$U$10000,4,0)</f>
        <v>4.67</v>
      </c>
      <c r="P1991" s="14">
        <f>VLOOKUP($A1991,[3]Sheet1!$A$1:$U$10000,6,0)</f>
        <v>4.38</v>
      </c>
      <c r="Q1991" s="14">
        <f>VLOOKUP($A1991,[3]Sheet1!$A$1:$U$10000,20,0)</f>
        <v>3.9649999999999999</v>
      </c>
      <c r="R1991" s="14">
        <f>VLOOKUP($A1991,[3]Sheet1!$A$1:$X$10000,24,0)</f>
        <v>3.9449999999999998</v>
      </c>
      <c r="S1991" s="14">
        <f>VLOOKUP($A1991,[3]Sheet1!$A$1:$AB$10000,25,0)</f>
        <v>4.5650000000000004</v>
      </c>
      <c r="T1991" s="14">
        <f>VLOOKUP($A1991,[3]Sheet1!$A$1:$AB$10000,26,0)</f>
        <v>4.4400000000000004</v>
      </c>
      <c r="U1991" s="14">
        <f>VLOOKUP($A1991,[3]Sheet1!$A$1:$AB$10000,27,0)</f>
        <v>4.3049999999999997</v>
      </c>
      <c r="V1991" s="14">
        <f>VLOOKUP($A1991,[3]Sheet1!$A$1:$AB$10000,28,0)</f>
        <v>4.33</v>
      </c>
      <c r="W1991" s="14">
        <f>VLOOKUP($A1991,[3]Sheet1!$A$1:$AC$10000,29,0)</f>
        <v>4.3099999999999996</v>
      </c>
      <c r="X1991" s="14" t="s">
        <v>66</v>
      </c>
    </row>
    <row r="1992" spans="1:24" x14ac:dyDescent="0.2">
      <c r="A1992" s="2">
        <v>36685</v>
      </c>
      <c r="B1992" s="5">
        <f t="shared" si="138"/>
        <v>6</v>
      </c>
      <c r="C1992" s="1" t="s">
        <v>51</v>
      </c>
      <c r="D1992" s="14">
        <f>VLOOKUP($A1992,[3]Sheet1!$A$1:$U$10000,15,0)</f>
        <v>5.07</v>
      </c>
      <c r="E1992" s="14">
        <f>VLOOKUP($A1992,[3]Sheet1!$A$1:$U$10000,16,0)</f>
        <v>3.5750000000000002</v>
      </c>
      <c r="F1992" s="14">
        <f>VLOOKUP($A1992,[3]Sheet1!$A$1:$X$10000,22,0)</f>
        <v>3.585</v>
      </c>
      <c r="G1992" s="7">
        <f>VLOOKUP($A1992,[3]Sheet1!$A$1:$X$10000,3,0)</f>
        <v>3.94</v>
      </c>
      <c r="H1992" s="14">
        <f>VLOOKUP($A1992,[3]Sheet1!$A$1:$U$10000,2,0)</f>
        <v>4.04</v>
      </c>
      <c r="I1992" s="14">
        <f>VLOOKUP($A1992,[3]Sheet1!$A$1:$U$10000,21,0)</f>
        <v>4.2249999999999996</v>
      </c>
      <c r="J1992" s="14">
        <f>VLOOKUP($A1992,[3]Sheet1!$A$1:$U$10000,13,0)</f>
        <v>4</v>
      </c>
      <c r="K1992" s="14">
        <f>VLOOKUP($A1992,[3]Sheet1!$A$1:$Z$10000,24,0)</f>
        <v>3.68</v>
      </c>
      <c r="L1992" s="14">
        <f>VLOOKUP($A1992,[3]Sheet1!$A$1:$U$10000,17,0)</f>
        <v>3.7450000000000001</v>
      </c>
      <c r="M1992" s="14">
        <f>VLOOKUP($A1992,[3]Sheet1!$A$1:$U$10000,14,0)</f>
        <v>4.42</v>
      </c>
      <c r="N1992" s="14">
        <f>VLOOKUP($A1992,[3]Sheet1!$A$1:$X$10000,23,0)</f>
        <v>3.53</v>
      </c>
      <c r="O1992" s="14">
        <f>VLOOKUP($A1992,[3]Sheet1!$A$1:$U$10000,4,0)</f>
        <v>4.45</v>
      </c>
      <c r="P1992" s="14">
        <f>VLOOKUP($A1992,[3]Sheet1!$A$1:$U$10000,6,0)</f>
        <v>4.085</v>
      </c>
      <c r="Q1992" s="14">
        <f>VLOOKUP($A1992,[3]Sheet1!$A$1:$U$10000,20,0)</f>
        <v>3.7149999999999999</v>
      </c>
      <c r="R1992" s="14">
        <f>VLOOKUP($A1992,[3]Sheet1!$A$1:$X$10000,24,0)</f>
        <v>3.68</v>
      </c>
      <c r="S1992" s="14">
        <f>VLOOKUP($A1992,[3]Sheet1!$A$1:$AB$10000,25,0)</f>
        <v>4.29</v>
      </c>
      <c r="T1992" s="14">
        <f>VLOOKUP($A1992,[3]Sheet1!$A$1:$AB$10000,26,0)</f>
        <v>4.1550000000000002</v>
      </c>
      <c r="U1992" s="14">
        <f>VLOOKUP($A1992,[3]Sheet1!$A$1:$AB$10000,27,0)</f>
        <v>4.0250000000000004</v>
      </c>
      <c r="V1992" s="14">
        <f>VLOOKUP($A1992,[3]Sheet1!$A$1:$AB$10000,28,0)</f>
        <v>4.08</v>
      </c>
      <c r="W1992" s="14">
        <f>VLOOKUP($A1992,[3]Sheet1!$A$1:$AC$10000,29,0)</f>
        <v>4.03</v>
      </c>
      <c r="X1992" s="14" t="s">
        <v>66</v>
      </c>
    </row>
    <row r="1993" spans="1:24" x14ac:dyDescent="0.2">
      <c r="A1993" s="2">
        <v>36686</v>
      </c>
      <c r="B1993" s="5">
        <f t="shared" si="138"/>
        <v>6</v>
      </c>
      <c r="C1993" s="1" t="s">
        <v>45</v>
      </c>
      <c r="D1993" s="14">
        <f>VLOOKUP($A1993,[3]Sheet1!$A$1:$U$10000,15,0)</f>
        <v>4.9550000000000001</v>
      </c>
      <c r="E1993" s="14">
        <f>VLOOKUP($A1993,[3]Sheet1!$A$1:$U$10000,16,0)</f>
        <v>3.45</v>
      </c>
      <c r="F1993" s="14">
        <f>VLOOKUP($A1993,[3]Sheet1!$A$1:$X$10000,22,0)</f>
        <v>3.4</v>
      </c>
      <c r="G1993" s="7">
        <f>VLOOKUP($A1993,[3]Sheet1!$A$1:$X$10000,3,0)</f>
        <v>3.7149999999999999</v>
      </c>
      <c r="H1993" s="14">
        <f>VLOOKUP($A1993,[3]Sheet1!$A$1:$U$10000,2,0)</f>
        <v>3.8149999999999999</v>
      </c>
      <c r="I1993" s="14">
        <f>VLOOKUP($A1993,[3]Sheet1!$A$1:$U$10000,21,0)</f>
        <v>3.9550000000000001</v>
      </c>
      <c r="J1993" s="14">
        <f>VLOOKUP($A1993,[3]Sheet1!$A$1:$U$10000,13,0)</f>
        <v>3.8050000000000002</v>
      </c>
      <c r="K1993" s="14">
        <f>VLOOKUP($A1993,[3]Sheet1!$A$1:$Z$10000,24,0)</f>
        <v>3.4950000000000001</v>
      </c>
      <c r="L1993" s="14">
        <f>VLOOKUP($A1993,[3]Sheet1!$A$1:$U$10000,17,0)</f>
        <v>3.5550000000000002</v>
      </c>
      <c r="M1993" s="14">
        <f>VLOOKUP($A1993,[3]Sheet1!$A$1:$U$10000,14,0)</f>
        <v>4.2649999999999997</v>
      </c>
      <c r="N1993" s="14">
        <f>VLOOKUP($A1993,[3]Sheet1!$A$1:$X$10000,23,0)</f>
        <v>3.33</v>
      </c>
      <c r="O1993" s="14">
        <f>VLOOKUP($A1993,[3]Sheet1!$A$1:$U$10000,4,0)</f>
        <v>4.3650000000000002</v>
      </c>
      <c r="P1993" s="14">
        <f>VLOOKUP($A1993,[3]Sheet1!$A$1:$U$10000,6,0)</f>
        <v>3.85</v>
      </c>
      <c r="Q1993" s="14">
        <f>VLOOKUP($A1993,[3]Sheet1!$A$1:$U$10000,20,0)</f>
        <v>3.4950000000000001</v>
      </c>
      <c r="R1993" s="14">
        <f>VLOOKUP($A1993,[3]Sheet1!$A$1:$X$10000,24,0)</f>
        <v>3.4950000000000001</v>
      </c>
      <c r="S1993" s="14">
        <f>VLOOKUP($A1993,[3]Sheet1!$A$1:$AB$10000,25,0)</f>
        <v>4.0049999999999999</v>
      </c>
      <c r="T1993" s="14">
        <f>VLOOKUP($A1993,[3]Sheet1!$A$1:$AB$10000,26,0)</f>
        <v>3.87</v>
      </c>
      <c r="U1993" s="14">
        <f>VLOOKUP($A1993,[3]Sheet1!$A$1:$AB$10000,27,0)</f>
        <v>3.74</v>
      </c>
      <c r="V1993" s="14">
        <f>VLOOKUP($A1993,[3]Sheet1!$A$1:$AB$10000,28,0)</f>
        <v>3.8250000000000002</v>
      </c>
      <c r="W1993" s="14">
        <f>VLOOKUP($A1993,[3]Sheet1!$A$1:$AC$10000,29,0)</f>
        <v>3.7450000000000001</v>
      </c>
      <c r="X1993" s="14" t="s">
        <v>66</v>
      </c>
    </row>
    <row r="1994" spans="1:24" x14ac:dyDescent="0.2">
      <c r="A1994" s="2">
        <v>36687</v>
      </c>
      <c r="B1994" s="5">
        <f t="shared" si="138"/>
        <v>6</v>
      </c>
      <c r="C1994" s="1" t="s">
        <v>46</v>
      </c>
      <c r="D1994" s="14">
        <f>VLOOKUP($A1994,[3]Sheet1!$A$1:$U$10000,15,0)</f>
        <v>5.09</v>
      </c>
      <c r="E1994" s="14">
        <f>VLOOKUP($A1994,[3]Sheet1!$A$1:$U$10000,16,0)</f>
        <v>3.605</v>
      </c>
      <c r="F1994" s="14">
        <f>VLOOKUP($A1994,[3]Sheet1!$A$1:$X$10000,22,0)</f>
        <v>3.52</v>
      </c>
      <c r="G1994" s="7">
        <f>VLOOKUP($A1994,[3]Sheet1!$A$1:$X$10000,3,0)</f>
        <v>3.86</v>
      </c>
      <c r="H1994" s="14">
        <f>VLOOKUP($A1994,[3]Sheet1!$A$1:$U$10000,2,0)</f>
        <v>4.0049999999999999</v>
      </c>
      <c r="I1994" s="14">
        <f>VLOOKUP($A1994,[3]Sheet1!$A$1:$U$10000,21,0)</f>
        <v>4.1449999999999996</v>
      </c>
      <c r="J1994" s="14">
        <f>VLOOKUP($A1994,[3]Sheet1!$A$1:$U$10000,13,0)</f>
        <v>3.9950000000000001</v>
      </c>
      <c r="K1994" s="14">
        <f>VLOOKUP($A1994,[3]Sheet1!$A$1:$Z$10000,24,0)</f>
        <v>3.6349999999999998</v>
      </c>
      <c r="L1994" s="14">
        <f>VLOOKUP($A1994,[3]Sheet1!$A$1:$U$10000,17,0)</f>
        <v>3.76</v>
      </c>
      <c r="M1994" s="14">
        <f>VLOOKUP($A1994,[3]Sheet1!$A$1:$U$10000,14,0)</f>
        <v>4.6349999999999998</v>
      </c>
      <c r="N1994" s="14">
        <f>VLOOKUP($A1994,[3]Sheet1!$A$1:$X$10000,23,0)</f>
        <v>3.52</v>
      </c>
      <c r="O1994" s="14">
        <f>VLOOKUP($A1994,[3]Sheet1!$A$1:$U$10000,4,0)</f>
        <v>4.43</v>
      </c>
      <c r="P1994" s="14">
        <f>VLOOKUP($A1994,[3]Sheet1!$A$1:$U$10000,6,0)</f>
        <v>4.07</v>
      </c>
      <c r="Q1994" s="14">
        <f>VLOOKUP($A1994,[3]Sheet1!$A$1:$U$10000,20,0)</f>
        <v>3.6949999999999998</v>
      </c>
      <c r="R1994" s="14">
        <f>VLOOKUP($A1994,[3]Sheet1!$A$1:$X$10000,24,0)</f>
        <v>3.6349999999999998</v>
      </c>
      <c r="S1994" s="14">
        <f>VLOOKUP($A1994,[3]Sheet1!$A$1:$AB$10000,25,0)</f>
        <v>4.26</v>
      </c>
      <c r="T1994" s="14">
        <f>VLOOKUP($A1994,[3]Sheet1!$A$1:$AB$10000,26,0)</f>
        <v>4.13</v>
      </c>
      <c r="U1994" s="14">
        <f>VLOOKUP($A1994,[3]Sheet1!$A$1:$AB$10000,27,0)</f>
        <v>3.98</v>
      </c>
      <c r="V1994" s="14">
        <f>VLOOKUP($A1994,[3]Sheet1!$A$1:$AB$10000,28,0)</f>
        <v>4.05</v>
      </c>
      <c r="W1994" s="14">
        <f>VLOOKUP($A1994,[3]Sheet1!$A$1:$AC$10000,29,0)</f>
        <v>3.98</v>
      </c>
      <c r="X1994" s="14" t="s">
        <v>66</v>
      </c>
    </row>
    <row r="1995" spans="1:24" x14ac:dyDescent="0.2">
      <c r="A1995" s="2">
        <v>36688</v>
      </c>
      <c r="B1995" s="5">
        <f t="shared" si="138"/>
        <v>6</v>
      </c>
      <c r="C1995" s="1" t="s">
        <v>47</v>
      </c>
      <c r="D1995" s="14">
        <f>VLOOKUP($A1995,[3]Sheet1!$A$1:$U$10000,15,0)</f>
        <v>5.09</v>
      </c>
      <c r="E1995" s="14">
        <f>VLOOKUP($A1995,[3]Sheet1!$A$1:$U$10000,16,0)</f>
        <v>3.605</v>
      </c>
      <c r="F1995" s="14">
        <f>VLOOKUP($A1995,[3]Sheet1!$A$1:$X$10000,22,0)</f>
        <v>3.52</v>
      </c>
      <c r="G1995" s="7">
        <f>VLOOKUP($A1995,[3]Sheet1!$A$1:$X$10000,3,0)</f>
        <v>3.86</v>
      </c>
      <c r="H1995" s="14">
        <f>VLOOKUP($A1995,[3]Sheet1!$A$1:$U$10000,2,0)</f>
        <v>4.0049999999999999</v>
      </c>
      <c r="I1995" s="14">
        <f>VLOOKUP($A1995,[3]Sheet1!$A$1:$U$10000,21,0)</f>
        <v>4.1449999999999996</v>
      </c>
      <c r="J1995" s="14">
        <f>VLOOKUP($A1995,[3]Sheet1!$A$1:$U$10000,13,0)</f>
        <v>3.9950000000000001</v>
      </c>
      <c r="K1995" s="14">
        <f>VLOOKUP($A1995,[3]Sheet1!$A$1:$Z$10000,24,0)</f>
        <v>3.6349999999999998</v>
      </c>
      <c r="L1995" s="14">
        <f>VLOOKUP($A1995,[3]Sheet1!$A$1:$U$10000,17,0)</f>
        <v>3.76</v>
      </c>
      <c r="M1995" s="14">
        <f>VLOOKUP($A1995,[3]Sheet1!$A$1:$U$10000,14,0)</f>
        <v>4.6349999999999998</v>
      </c>
      <c r="N1995" s="14">
        <f>VLOOKUP($A1995,[3]Sheet1!$A$1:$X$10000,23,0)</f>
        <v>3.52</v>
      </c>
      <c r="O1995" s="14">
        <f>VLOOKUP($A1995,[3]Sheet1!$A$1:$U$10000,4,0)</f>
        <v>4.43</v>
      </c>
      <c r="P1995" s="14">
        <f>VLOOKUP($A1995,[3]Sheet1!$A$1:$U$10000,6,0)</f>
        <v>4.07</v>
      </c>
      <c r="Q1995" s="14">
        <f>VLOOKUP($A1995,[3]Sheet1!$A$1:$U$10000,20,0)</f>
        <v>3.6949999999999998</v>
      </c>
      <c r="R1995" s="14">
        <f>VLOOKUP($A1995,[3]Sheet1!$A$1:$X$10000,24,0)</f>
        <v>3.6349999999999998</v>
      </c>
      <c r="S1995" s="14">
        <f>VLOOKUP($A1995,[3]Sheet1!$A$1:$AB$10000,25,0)</f>
        <v>4.26</v>
      </c>
      <c r="T1995" s="14">
        <f>VLOOKUP($A1995,[3]Sheet1!$A$1:$AB$10000,26,0)</f>
        <v>4.13</v>
      </c>
      <c r="U1995" s="14">
        <f>VLOOKUP($A1995,[3]Sheet1!$A$1:$AB$10000,27,0)</f>
        <v>3.98</v>
      </c>
      <c r="V1995" s="14">
        <f>VLOOKUP($A1995,[3]Sheet1!$A$1:$AB$10000,28,0)</f>
        <v>4.05</v>
      </c>
      <c r="W1995" s="14">
        <f>VLOOKUP($A1995,[3]Sheet1!$A$1:$AC$10000,29,0)</f>
        <v>3.98</v>
      </c>
      <c r="X1995" s="14" t="s">
        <v>66</v>
      </c>
    </row>
    <row r="1996" spans="1:24" x14ac:dyDescent="0.2">
      <c r="A1996" s="2">
        <v>36689</v>
      </c>
      <c r="B1996" s="5">
        <f t="shared" si="138"/>
        <v>6</v>
      </c>
      <c r="C1996" s="1" t="s">
        <v>48</v>
      </c>
      <c r="D1996" s="14">
        <f>VLOOKUP($A1996,[3]Sheet1!$A$1:$U$10000,15,0)</f>
        <v>5.09</v>
      </c>
      <c r="E1996" s="14">
        <f>VLOOKUP($A1996,[3]Sheet1!$A$1:$U$10000,16,0)</f>
        <v>3.605</v>
      </c>
      <c r="F1996" s="14">
        <f>VLOOKUP($A1996,[3]Sheet1!$A$1:$X$10000,22,0)</f>
        <v>3.52</v>
      </c>
      <c r="G1996" s="7">
        <f>VLOOKUP($A1996,[3]Sheet1!$A$1:$X$10000,3,0)</f>
        <v>3.86</v>
      </c>
      <c r="H1996" s="14">
        <f>VLOOKUP($A1996,[3]Sheet1!$A$1:$U$10000,2,0)</f>
        <v>4.0049999999999999</v>
      </c>
      <c r="I1996" s="14">
        <f>VLOOKUP($A1996,[3]Sheet1!$A$1:$U$10000,21,0)</f>
        <v>4.1449999999999996</v>
      </c>
      <c r="J1996" s="14">
        <f>VLOOKUP($A1996,[3]Sheet1!$A$1:$U$10000,13,0)</f>
        <v>3.9950000000000001</v>
      </c>
      <c r="K1996" s="14">
        <f>VLOOKUP($A1996,[3]Sheet1!$A$1:$Z$10000,24,0)</f>
        <v>3.6349999999999998</v>
      </c>
      <c r="L1996" s="14">
        <f>VLOOKUP($A1996,[3]Sheet1!$A$1:$U$10000,17,0)</f>
        <v>3.76</v>
      </c>
      <c r="M1996" s="14">
        <f>VLOOKUP($A1996,[3]Sheet1!$A$1:$U$10000,14,0)</f>
        <v>4.6349999999999998</v>
      </c>
      <c r="N1996" s="14">
        <f>VLOOKUP($A1996,[3]Sheet1!$A$1:$X$10000,23,0)</f>
        <v>3.52</v>
      </c>
      <c r="O1996" s="14">
        <f>VLOOKUP($A1996,[3]Sheet1!$A$1:$U$10000,4,0)</f>
        <v>4.43</v>
      </c>
      <c r="P1996" s="14">
        <f>VLOOKUP($A1996,[3]Sheet1!$A$1:$U$10000,6,0)</f>
        <v>4.07</v>
      </c>
      <c r="Q1996" s="14">
        <f>VLOOKUP($A1996,[3]Sheet1!$A$1:$U$10000,20,0)</f>
        <v>3.6949999999999998</v>
      </c>
      <c r="R1996" s="14">
        <f>VLOOKUP($A1996,[3]Sheet1!$A$1:$X$10000,24,0)</f>
        <v>3.6349999999999998</v>
      </c>
      <c r="S1996" s="14">
        <f>VLOOKUP($A1996,[3]Sheet1!$A$1:$AB$10000,25,0)</f>
        <v>4.26</v>
      </c>
      <c r="T1996" s="14">
        <f>VLOOKUP($A1996,[3]Sheet1!$A$1:$AB$10000,26,0)</f>
        <v>4.13</v>
      </c>
      <c r="U1996" s="14">
        <f>VLOOKUP($A1996,[3]Sheet1!$A$1:$AB$10000,27,0)</f>
        <v>3.98</v>
      </c>
      <c r="V1996" s="14">
        <f>VLOOKUP($A1996,[3]Sheet1!$A$1:$AB$10000,28,0)</f>
        <v>4.05</v>
      </c>
      <c r="W1996" s="14">
        <f>VLOOKUP($A1996,[3]Sheet1!$A$1:$AC$10000,29,0)</f>
        <v>3.98</v>
      </c>
      <c r="X1996" s="14" t="s">
        <v>66</v>
      </c>
    </row>
    <row r="1997" spans="1:24" x14ac:dyDescent="0.2">
      <c r="A1997" s="2">
        <v>36690</v>
      </c>
      <c r="B1997" s="5">
        <f t="shared" si="138"/>
        <v>6</v>
      </c>
      <c r="C1997" s="1" t="s">
        <v>49</v>
      </c>
      <c r="D1997" s="14">
        <f>VLOOKUP($A1997,[3]Sheet1!$A$1:$U$10000,15,0)</f>
        <v>5.0549999999999997</v>
      </c>
      <c r="E1997" s="14">
        <f>VLOOKUP($A1997,[3]Sheet1!$A$1:$U$10000,16,0)</f>
        <v>3.6749999999999998</v>
      </c>
      <c r="F1997" s="14">
        <f>VLOOKUP($A1997,[3]Sheet1!$A$1:$X$10000,22,0)</f>
        <v>3.625</v>
      </c>
      <c r="G1997" s="7">
        <f>VLOOKUP($A1997,[3]Sheet1!$A$1:$X$10000,3,0)</f>
        <v>3.98</v>
      </c>
      <c r="H1997" s="14">
        <f>VLOOKUP($A1997,[3]Sheet1!$A$1:$U$10000,2,0)</f>
        <v>4.1349999999999998</v>
      </c>
      <c r="I1997" s="14">
        <f>VLOOKUP($A1997,[3]Sheet1!$A$1:$U$10000,21,0)</f>
        <v>4.1950000000000003</v>
      </c>
      <c r="J1997" s="14">
        <f>VLOOKUP($A1997,[3]Sheet1!$A$1:$U$10000,13,0)</f>
        <v>4.125</v>
      </c>
      <c r="K1997" s="14">
        <f>VLOOKUP($A1997,[3]Sheet1!$A$1:$Z$10000,24,0)</f>
        <v>3.7349999999999999</v>
      </c>
      <c r="L1997" s="14">
        <f>VLOOKUP($A1997,[3]Sheet1!$A$1:$U$10000,17,0)</f>
        <v>3.79</v>
      </c>
      <c r="M1997" s="14">
        <f>VLOOKUP($A1997,[3]Sheet1!$A$1:$U$10000,14,0)</f>
        <v>4.8049999999999997</v>
      </c>
      <c r="N1997" s="14">
        <f>VLOOKUP($A1997,[3]Sheet1!$A$1:$X$10000,23,0)</f>
        <v>3.625</v>
      </c>
      <c r="O1997" s="14">
        <f>VLOOKUP($A1997,[3]Sheet1!$A$1:$U$10000,4,0)</f>
        <v>4.83</v>
      </c>
      <c r="P1997" s="14">
        <f>VLOOKUP($A1997,[3]Sheet1!$A$1:$U$10000,6,0)</f>
        <v>4.1349999999999998</v>
      </c>
      <c r="Q1997" s="14">
        <f>VLOOKUP($A1997,[3]Sheet1!$A$1:$U$10000,20,0)</f>
        <v>3.67</v>
      </c>
      <c r="R1997" s="14">
        <f>VLOOKUP($A1997,[3]Sheet1!$A$1:$X$10000,24,0)</f>
        <v>3.7349999999999999</v>
      </c>
      <c r="S1997" s="14">
        <f>VLOOKUP($A1997,[3]Sheet1!$A$1:$AB$10000,25,0)</f>
        <v>4.28</v>
      </c>
      <c r="T1997" s="14">
        <f>VLOOKUP($A1997,[3]Sheet1!$A$1:$AB$10000,26,0)</f>
        <v>4.16</v>
      </c>
      <c r="U1997" s="14">
        <f>VLOOKUP($A1997,[3]Sheet1!$A$1:$AB$10000,27,0)</f>
        <v>4.0049999999999999</v>
      </c>
      <c r="V1997" s="14">
        <f>VLOOKUP($A1997,[3]Sheet1!$A$1:$AB$10000,28,0)</f>
        <v>4.08</v>
      </c>
      <c r="W1997" s="14">
        <f>VLOOKUP($A1997,[3]Sheet1!$A$1:$AC$10000,29,0)</f>
        <v>4.01</v>
      </c>
      <c r="X1997" s="14" t="s">
        <v>66</v>
      </c>
    </row>
    <row r="1998" spans="1:24" x14ac:dyDescent="0.2">
      <c r="A1998" s="2">
        <v>36691</v>
      </c>
      <c r="B1998" s="5">
        <f t="shared" si="138"/>
        <v>6</v>
      </c>
      <c r="C1998" s="1" t="s">
        <v>50</v>
      </c>
      <c r="D1998" s="14">
        <f>VLOOKUP($A1998,[3]Sheet1!$A$1:$U$10000,15,0)</f>
        <v>4.99</v>
      </c>
      <c r="E1998" s="14">
        <f>VLOOKUP($A1998,[3]Sheet1!$A$1:$U$10000,16,0)</f>
        <v>3.68</v>
      </c>
      <c r="F1998" s="14">
        <f>VLOOKUP($A1998,[3]Sheet1!$A$1:$X$10000,22,0)</f>
        <v>3.6150000000000002</v>
      </c>
      <c r="G1998" s="7">
        <f>VLOOKUP($A1998,[3]Sheet1!$A$1:$X$10000,3,0)</f>
        <v>4.04</v>
      </c>
      <c r="H1998" s="14">
        <f>VLOOKUP($A1998,[3]Sheet1!$A$1:$U$10000,2,0)</f>
        <v>4.2</v>
      </c>
      <c r="I1998" s="14">
        <f>VLOOKUP($A1998,[3]Sheet1!$A$1:$U$10000,21,0)</f>
        <v>4.28</v>
      </c>
      <c r="J1998" s="14">
        <f>VLOOKUP($A1998,[3]Sheet1!$A$1:$U$10000,13,0)</f>
        <v>4.18</v>
      </c>
      <c r="K1998" s="14">
        <f>VLOOKUP($A1998,[3]Sheet1!$A$1:$Z$10000,24,0)</f>
        <v>3.73</v>
      </c>
      <c r="L1998" s="14">
        <f>VLOOKUP($A1998,[3]Sheet1!$A$1:$U$10000,17,0)</f>
        <v>3.78</v>
      </c>
      <c r="M1998" s="14">
        <f>VLOOKUP($A1998,[3]Sheet1!$A$1:$U$10000,14,0)</f>
        <v>4.8049999999999997</v>
      </c>
      <c r="N1998" s="14">
        <f>VLOOKUP($A1998,[3]Sheet1!$A$1:$X$10000,23,0)</f>
        <v>3.5449999999999999</v>
      </c>
      <c r="O1998" s="14">
        <f>VLOOKUP($A1998,[3]Sheet1!$A$1:$U$10000,4,0)</f>
        <v>4.8049999999999997</v>
      </c>
      <c r="P1998" s="14">
        <f>VLOOKUP($A1998,[3]Sheet1!$A$1:$U$10000,6,0)</f>
        <v>4.21</v>
      </c>
      <c r="Q1998" s="14">
        <f>VLOOKUP($A1998,[3]Sheet1!$A$1:$U$10000,20,0)</f>
        <v>3.68</v>
      </c>
      <c r="R1998" s="14">
        <f>VLOOKUP($A1998,[3]Sheet1!$A$1:$X$10000,24,0)</f>
        <v>3.73</v>
      </c>
      <c r="S1998" s="14">
        <f>VLOOKUP($A1998,[3]Sheet1!$A$1:$AB$10000,25,0)</f>
        <v>4.3650000000000002</v>
      </c>
      <c r="T1998" s="14">
        <f>VLOOKUP($A1998,[3]Sheet1!$A$1:$AB$10000,26,0)</f>
        <v>4.2350000000000003</v>
      </c>
      <c r="U1998" s="14">
        <f>VLOOKUP($A1998,[3]Sheet1!$A$1:$AB$10000,27,0)</f>
        <v>4.0999999999999996</v>
      </c>
      <c r="V1998" s="14">
        <f>VLOOKUP($A1998,[3]Sheet1!$A$1:$AB$10000,28,0)</f>
        <v>4.165</v>
      </c>
      <c r="W1998" s="14">
        <f>VLOOKUP($A1998,[3]Sheet1!$A$1:$AC$10000,29,0)</f>
        <v>4.1100000000000003</v>
      </c>
      <c r="X1998" s="14" t="s">
        <v>66</v>
      </c>
    </row>
    <row r="1999" spans="1:24" x14ac:dyDescent="0.2">
      <c r="A1999" s="2">
        <v>36692</v>
      </c>
      <c r="B1999" s="5">
        <f t="shared" si="138"/>
        <v>6</v>
      </c>
      <c r="C1999" s="1" t="s">
        <v>51</v>
      </c>
      <c r="D1999" s="14">
        <f>VLOOKUP($A1999,[3]Sheet1!$A$1:$U$10000,15,0)</f>
        <v>4.8600000000000003</v>
      </c>
      <c r="E1999" s="14">
        <f>VLOOKUP($A1999,[3]Sheet1!$A$1:$U$10000,16,0)</f>
        <v>3.5750000000000002</v>
      </c>
      <c r="F1999" s="14">
        <f>VLOOKUP($A1999,[3]Sheet1!$A$1:$X$10000,22,0)</f>
        <v>3.53</v>
      </c>
      <c r="G1999" s="7">
        <f>VLOOKUP($A1999,[3]Sheet1!$A$1:$X$10000,3,0)</f>
        <v>3.9</v>
      </c>
      <c r="H1999" s="14">
        <f>VLOOKUP($A1999,[3]Sheet1!$A$1:$U$10000,2,0)</f>
        <v>4.07</v>
      </c>
      <c r="I1999" s="14">
        <f>VLOOKUP($A1999,[3]Sheet1!$A$1:$U$10000,21,0)</f>
        <v>4.17</v>
      </c>
      <c r="J1999" s="14">
        <f>VLOOKUP($A1999,[3]Sheet1!$A$1:$U$10000,13,0)</f>
        <v>4.1399999999999997</v>
      </c>
      <c r="K1999" s="14">
        <f>VLOOKUP($A1999,[3]Sheet1!$A$1:$Z$10000,24,0)</f>
        <v>3.64</v>
      </c>
      <c r="L1999" s="14">
        <f>VLOOKUP($A1999,[3]Sheet1!$A$1:$U$10000,17,0)</f>
        <v>3.7050000000000001</v>
      </c>
      <c r="M1999" s="14">
        <f>VLOOKUP($A1999,[3]Sheet1!$A$1:$U$10000,14,0)</f>
        <v>4.67</v>
      </c>
      <c r="N1999" s="14">
        <f>VLOOKUP($A1999,[3]Sheet1!$A$1:$X$10000,23,0)</f>
        <v>3.4750000000000001</v>
      </c>
      <c r="O1999" s="14">
        <f>VLOOKUP($A1999,[3]Sheet1!$A$1:$U$10000,4,0)</f>
        <v>4.6849999999999996</v>
      </c>
      <c r="P1999" s="14">
        <f>VLOOKUP($A1999,[3]Sheet1!$A$1:$U$10000,6,0)</f>
        <v>4.0999999999999996</v>
      </c>
      <c r="Q1999" s="14">
        <f>VLOOKUP($A1999,[3]Sheet1!$A$1:$U$10000,20,0)</f>
        <v>3.5750000000000002</v>
      </c>
      <c r="R1999" s="14">
        <f>VLOOKUP($A1999,[3]Sheet1!$A$1:$X$10000,24,0)</f>
        <v>3.64</v>
      </c>
      <c r="S1999" s="14">
        <f>VLOOKUP($A1999,[3]Sheet1!$A$1:$AB$10000,25,0)</f>
        <v>4.2300000000000004</v>
      </c>
      <c r="T1999" s="14">
        <f>VLOOKUP($A1999,[3]Sheet1!$A$1:$AB$10000,26,0)</f>
        <v>4.125</v>
      </c>
      <c r="U1999" s="14">
        <f>VLOOKUP($A1999,[3]Sheet1!$A$1:$AB$10000,27,0)</f>
        <v>3.97</v>
      </c>
      <c r="V1999" s="14">
        <f>VLOOKUP($A1999,[3]Sheet1!$A$1:$AB$10000,28,0)</f>
        <v>4.0449999999999999</v>
      </c>
      <c r="W1999" s="14">
        <f>VLOOKUP($A1999,[3]Sheet1!$A$1:$AC$10000,29,0)</f>
        <v>3.9849999999999999</v>
      </c>
      <c r="X1999" s="14" t="s">
        <v>66</v>
      </c>
    </row>
    <row r="2000" spans="1:24" x14ac:dyDescent="0.2">
      <c r="A2000" s="2">
        <v>36693</v>
      </c>
      <c r="B2000" s="5">
        <f t="shared" si="138"/>
        <v>6</v>
      </c>
      <c r="C2000" s="1" t="s">
        <v>45</v>
      </c>
      <c r="D2000" s="14">
        <f>VLOOKUP($A2000,[3]Sheet1!$A$1:$U$10000,15,0)</f>
        <v>5.15</v>
      </c>
      <c r="E2000" s="14">
        <f>VLOOKUP($A2000,[3]Sheet1!$A$1:$U$10000,16,0)</f>
        <v>3.82</v>
      </c>
      <c r="F2000" s="14">
        <f>VLOOKUP($A2000,[3]Sheet1!$A$1:$X$10000,22,0)</f>
        <v>3.73</v>
      </c>
      <c r="G2000" s="7">
        <f>VLOOKUP($A2000,[3]Sheet1!$A$1:$X$10000,3,0)</f>
        <v>4.03</v>
      </c>
      <c r="H2000" s="14">
        <f>VLOOKUP($A2000,[3]Sheet1!$A$1:$U$10000,2,0)</f>
        <v>4.21</v>
      </c>
      <c r="I2000" s="14">
        <f>VLOOKUP($A2000,[3]Sheet1!$A$1:$U$10000,21,0)</f>
        <v>4.375</v>
      </c>
      <c r="J2000" s="14">
        <f>VLOOKUP($A2000,[3]Sheet1!$A$1:$U$10000,13,0)</f>
        <v>4.3099999999999996</v>
      </c>
      <c r="K2000" s="14">
        <f>VLOOKUP($A2000,[3]Sheet1!$A$1:$Z$10000,24,0)</f>
        <v>3.8450000000000002</v>
      </c>
      <c r="L2000" s="14">
        <f>VLOOKUP($A2000,[3]Sheet1!$A$1:$U$10000,17,0)</f>
        <v>3.9049999999999998</v>
      </c>
      <c r="M2000" s="14">
        <f>VLOOKUP($A2000,[3]Sheet1!$A$1:$U$10000,14,0)</f>
        <v>4.7850000000000001</v>
      </c>
      <c r="N2000" s="14">
        <f>VLOOKUP($A2000,[3]Sheet1!$A$1:$X$10000,23,0)</f>
        <v>3.68</v>
      </c>
      <c r="O2000" s="14">
        <f>VLOOKUP($A2000,[3]Sheet1!$A$1:$U$10000,4,0)</f>
        <v>4.7750000000000004</v>
      </c>
      <c r="P2000" s="14">
        <f>VLOOKUP($A2000,[3]Sheet1!$A$1:$U$10000,6,0)</f>
        <v>4.25</v>
      </c>
      <c r="Q2000" s="14">
        <f>VLOOKUP($A2000,[3]Sheet1!$A$1:$U$10000,20,0)</f>
        <v>3.8450000000000002</v>
      </c>
      <c r="R2000" s="14">
        <f>VLOOKUP($A2000,[3]Sheet1!$A$1:$X$10000,24,0)</f>
        <v>3.8450000000000002</v>
      </c>
      <c r="S2000" s="14">
        <f>VLOOKUP($A2000,[3]Sheet1!$A$1:$AB$10000,25,0)</f>
        <v>4.4400000000000004</v>
      </c>
      <c r="T2000" s="14">
        <f>VLOOKUP($A2000,[3]Sheet1!$A$1:$AB$10000,26,0)</f>
        <v>4.3099999999999996</v>
      </c>
      <c r="U2000" s="14">
        <f>VLOOKUP($A2000,[3]Sheet1!$A$1:$AB$10000,27,0)</f>
        <v>4.165</v>
      </c>
      <c r="V2000" s="14">
        <f>VLOOKUP($A2000,[3]Sheet1!$A$1:$AB$10000,28,0)</f>
        <v>4.21</v>
      </c>
      <c r="W2000" s="14">
        <f>VLOOKUP($A2000,[3]Sheet1!$A$1:$AC$10000,29,0)</f>
        <v>4.1849999999999996</v>
      </c>
      <c r="X2000" s="14" t="s">
        <v>66</v>
      </c>
    </row>
    <row r="2001" spans="1:24" x14ac:dyDescent="0.2">
      <c r="A2001" s="2">
        <v>36694</v>
      </c>
      <c r="B2001" s="5">
        <f t="shared" si="138"/>
        <v>6</v>
      </c>
      <c r="C2001" s="1" t="s">
        <v>46</v>
      </c>
      <c r="D2001" s="14">
        <f>VLOOKUP($A2001,[3]Sheet1!$A$1:$U$10000,15,0)</f>
        <v>5.1849999999999996</v>
      </c>
      <c r="E2001" s="14">
        <f>VLOOKUP($A2001,[3]Sheet1!$A$1:$U$10000,16,0)</f>
        <v>3.75</v>
      </c>
      <c r="F2001" s="14">
        <f>VLOOKUP($A2001,[3]Sheet1!$A$1:$X$10000,22,0)</f>
        <v>3.65</v>
      </c>
      <c r="G2001" s="7">
        <f>VLOOKUP($A2001,[3]Sheet1!$A$1:$X$10000,3,0)</f>
        <v>3.99</v>
      </c>
      <c r="H2001" s="14">
        <f>VLOOKUP($A2001,[3]Sheet1!$A$1:$U$10000,2,0)</f>
        <v>4.1849999999999996</v>
      </c>
      <c r="I2001" s="14">
        <f>VLOOKUP($A2001,[3]Sheet1!$A$1:$U$10000,21,0)</f>
        <v>4.45</v>
      </c>
      <c r="J2001" s="14">
        <f>VLOOKUP($A2001,[3]Sheet1!$A$1:$U$10000,13,0)</f>
        <v>4.2549999999999999</v>
      </c>
      <c r="K2001" s="14">
        <f>VLOOKUP($A2001,[3]Sheet1!$A$1:$Z$10000,24,0)</f>
        <v>3.8250000000000002</v>
      </c>
      <c r="L2001" s="14">
        <f>VLOOKUP($A2001,[3]Sheet1!$A$1:$U$10000,17,0)</f>
        <v>3.8650000000000002</v>
      </c>
      <c r="M2001" s="14">
        <f>VLOOKUP($A2001,[3]Sheet1!$A$1:$U$10000,14,0)</f>
        <v>4.6749999999999998</v>
      </c>
      <c r="N2001" s="14">
        <f>VLOOKUP($A2001,[3]Sheet1!$A$1:$X$10000,23,0)</f>
        <v>3.7349999999999999</v>
      </c>
      <c r="O2001" s="14">
        <f>VLOOKUP($A2001,[3]Sheet1!$A$1:$U$10000,4,0)</f>
        <v>4.67</v>
      </c>
      <c r="P2001" s="14">
        <f>VLOOKUP($A2001,[3]Sheet1!$A$1:$U$10000,6,0)</f>
        <v>4.2549999999999999</v>
      </c>
      <c r="Q2001" s="14">
        <f>VLOOKUP($A2001,[3]Sheet1!$A$1:$U$10000,20,0)</f>
        <v>3.7749999999999999</v>
      </c>
      <c r="R2001" s="14">
        <f>VLOOKUP($A2001,[3]Sheet1!$A$1:$X$10000,24,0)</f>
        <v>3.8250000000000002</v>
      </c>
      <c r="S2001" s="14">
        <f>VLOOKUP($A2001,[3]Sheet1!$A$1:$AB$10000,25,0)</f>
        <v>4.5199999999999996</v>
      </c>
      <c r="T2001" s="14">
        <f>VLOOKUP($A2001,[3]Sheet1!$A$1:$AB$10000,26,0)</f>
        <v>4.34</v>
      </c>
      <c r="U2001" s="14">
        <f>VLOOKUP($A2001,[3]Sheet1!$A$1:$AB$10000,27,0)</f>
        <v>4.21</v>
      </c>
      <c r="V2001" s="14">
        <f>VLOOKUP($A2001,[3]Sheet1!$A$1:$AB$10000,28,0)</f>
        <v>4.24</v>
      </c>
      <c r="W2001" s="14">
        <f>VLOOKUP($A2001,[3]Sheet1!$A$1:$AC$10000,29,0)</f>
        <v>4.2249999999999996</v>
      </c>
      <c r="X2001" s="14" t="s">
        <v>66</v>
      </c>
    </row>
    <row r="2002" spans="1:24" x14ac:dyDescent="0.2">
      <c r="A2002" s="2">
        <v>36695</v>
      </c>
      <c r="B2002" s="5">
        <f t="shared" si="138"/>
        <v>6</v>
      </c>
      <c r="C2002" s="1" t="s">
        <v>47</v>
      </c>
      <c r="D2002" s="14">
        <f>VLOOKUP($A2002,[3]Sheet1!$A$1:$U$10000,15,0)</f>
        <v>5.1849999999999996</v>
      </c>
      <c r="E2002" s="14">
        <f>VLOOKUP($A2002,[3]Sheet1!$A$1:$U$10000,16,0)</f>
        <v>3.75</v>
      </c>
      <c r="F2002" s="14">
        <f>VLOOKUP($A2002,[3]Sheet1!$A$1:$X$10000,22,0)</f>
        <v>3.65</v>
      </c>
      <c r="G2002" s="7">
        <f>VLOOKUP($A2002,[3]Sheet1!$A$1:$X$10000,3,0)</f>
        <v>3.99</v>
      </c>
      <c r="H2002" s="14">
        <f>VLOOKUP($A2002,[3]Sheet1!$A$1:$U$10000,2,0)</f>
        <v>4.1849999999999996</v>
      </c>
      <c r="I2002" s="14">
        <f>VLOOKUP($A2002,[3]Sheet1!$A$1:$U$10000,21,0)</f>
        <v>4.45</v>
      </c>
      <c r="J2002" s="14">
        <f>VLOOKUP($A2002,[3]Sheet1!$A$1:$U$10000,13,0)</f>
        <v>4.2549999999999999</v>
      </c>
      <c r="K2002" s="14">
        <f>VLOOKUP($A2002,[3]Sheet1!$A$1:$Z$10000,24,0)</f>
        <v>3.8250000000000002</v>
      </c>
      <c r="L2002" s="14">
        <f>VLOOKUP($A2002,[3]Sheet1!$A$1:$U$10000,17,0)</f>
        <v>3.8650000000000002</v>
      </c>
      <c r="M2002" s="14">
        <f>VLOOKUP($A2002,[3]Sheet1!$A$1:$U$10000,14,0)</f>
        <v>4.6749999999999998</v>
      </c>
      <c r="N2002" s="14">
        <f>VLOOKUP($A2002,[3]Sheet1!$A$1:$X$10000,23,0)</f>
        <v>3.7349999999999999</v>
      </c>
      <c r="O2002" s="14">
        <f>VLOOKUP($A2002,[3]Sheet1!$A$1:$U$10000,4,0)</f>
        <v>4.67</v>
      </c>
      <c r="P2002" s="14">
        <f>VLOOKUP($A2002,[3]Sheet1!$A$1:$U$10000,6,0)</f>
        <v>4.2549999999999999</v>
      </c>
      <c r="Q2002" s="14">
        <f>VLOOKUP($A2002,[3]Sheet1!$A$1:$U$10000,20,0)</f>
        <v>3.7749999999999999</v>
      </c>
      <c r="R2002" s="14">
        <f>VLOOKUP($A2002,[3]Sheet1!$A$1:$X$10000,24,0)</f>
        <v>3.8250000000000002</v>
      </c>
      <c r="S2002" s="14">
        <f>VLOOKUP($A2002,[3]Sheet1!$A$1:$AB$10000,25,0)</f>
        <v>4.5199999999999996</v>
      </c>
      <c r="T2002" s="14">
        <f>VLOOKUP($A2002,[3]Sheet1!$A$1:$AB$10000,26,0)</f>
        <v>4.34</v>
      </c>
      <c r="U2002" s="14">
        <f>VLOOKUP($A2002,[3]Sheet1!$A$1:$AB$10000,27,0)</f>
        <v>4.21</v>
      </c>
      <c r="V2002" s="14">
        <f>VLOOKUP($A2002,[3]Sheet1!$A$1:$AB$10000,28,0)</f>
        <v>4.24</v>
      </c>
      <c r="W2002" s="14">
        <f>VLOOKUP($A2002,[3]Sheet1!$A$1:$AC$10000,29,0)</f>
        <v>4.2249999999999996</v>
      </c>
      <c r="X2002" s="14" t="s">
        <v>66</v>
      </c>
    </row>
    <row r="2003" spans="1:24" x14ac:dyDescent="0.2">
      <c r="A2003" s="2">
        <v>36696</v>
      </c>
      <c r="B2003" s="5">
        <f t="shared" si="138"/>
        <v>6</v>
      </c>
      <c r="C2003" s="1" t="s">
        <v>48</v>
      </c>
      <c r="D2003" s="14">
        <f>VLOOKUP($A2003,[3]Sheet1!$A$1:$U$10000,15,0)</f>
        <v>5.1849999999999996</v>
      </c>
      <c r="E2003" s="14">
        <f>VLOOKUP($A2003,[3]Sheet1!$A$1:$U$10000,16,0)</f>
        <v>3.75</v>
      </c>
      <c r="F2003" s="14">
        <f>VLOOKUP($A2003,[3]Sheet1!$A$1:$X$10000,22,0)</f>
        <v>3.65</v>
      </c>
      <c r="G2003" s="7">
        <f>VLOOKUP($A2003,[3]Sheet1!$A$1:$X$10000,3,0)</f>
        <v>3.99</v>
      </c>
      <c r="H2003" s="14">
        <f>VLOOKUP($A2003,[3]Sheet1!$A$1:$U$10000,2,0)</f>
        <v>4.1849999999999996</v>
      </c>
      <c r="I2003" s="14">
        <f>VLOOKUP($A2003,[3]Sheet1!$A$1:$U$10000,21,0)</f>
        <v>4.45</v>
      </c>
      <c r="J2003" s="14">
        <f>VLOOKUP($A2003,[3]Sheet1!$A$1:$U$10000,13,0)</f>
        <v>4.2549999999999999</v>
      </c>
      <c r="K2003" s="14">
        <f>VLOOKUP($A2003,[3]Sheet1!$A$1:$Z$10000,24,0)</f>
        <v>3.8250000000000002</v>
      </c>
      <c r="L2003" s="14">
        <f>VLOOKUP($A2003,[3]Sheet1!$A$1:$U$10000,17,0)</f>
        <v>3.8650000000000002</v>
      </c>
      <c r="M2003" s="14">
        <f>VLOOKUP($A2003,[3]Sheet1!$A$1:$U$10000,14,0)</f>
        <v>4.6749999999999998</v>
      </c>
      <c r="N2003" s="14">
        <f>VLOOKUP($A2003,[3]Sheet1!$A$1:$X$10000,23,0)</f>
        <v>3.7349999999999999</v>
      </c>
      <c r="O2003" s="14">
        <f>VLOOKUP($A2003,[3]Sheet1!$A$1:$U$10000,4,0)</f>
        <v>4.67</v>
      </c>
      <c r="P2003" s="14">
        <f>VLOOKUP($A2003,[3]Sheet1!$A$1:$U$10000,6,0)</f>
        <v>4.2549999999999999</v>
      </c>
      <c r="Q2003" s="14">
        <f>VLOOKUP($A2003,[3]Sheet1!$A$1:$U$10000,20,0)</f>
        <v>3.7749999999999999</v>
      </c>
      <c r="R2003" s="14">
        <f>VLOOKUP($A2003,[3]Sheet1!$A$1:$X$10000,24,0)</f>
        <v>3.8250000000000002</v>
      </c>
      <c r="S2003" s="14">
        <f>VLOOKUP($A2003,[3]Sheet1!$A$1:$AB$10000,25,0)</f>
        <v>4.5199999999999996</v>
      </c>
      <c r="T2003" s="14">
        <f>VLOOKUP($A2003,[3]Sheet1!$A$1:$AB$10000,26,0)</f>
        <v>4.34</v>
      </c>
      <c r="U2003" s="14">
        <f>VLOOKUP($A2003,[3]Sheet1!$A$1:$AB$10000,27,0)</f>
        <v>4.21</v>
      </c>
      <c r="V2003" s="14">
        <f>VLOOKUP($A2003,[3]Sheet1!$A$1:$AB$10000,28,0)</f>
        <v>4.24</v>
      </c>
      <c r="W2003" s="14">
        <f>VLOOKUP($A2003,[3]Sheet1!$A$1:$AC$10000,29,0)</f>
        <v>4.2249999999999996</v>
      </c>
      <c r="X2003" s="14" t="s">
        <v>66</v>
      </c>
    </row>
    <row r="2004" spans="1:24" x14ac:dyDescent="0.2">
      <c r="A2004" s="2">
        <v>36697</v>
      </c>
      <c r="B2004" s="5">
        <f t="shared" si="138"/>
        <v>6</v>
      </c>
      <c r="C2004" s="1" t="s">
        <v>49</v>
      </c>
      <c r="D2004" s="14">
        <f>VLOOKUP($A2004,[3]Sheet1!$A$1:$U$10000,15,0)</f>
        <v>5.01</v>
      </c>
      <c r="E2004" s="14">
        <f>VLOOKUP($A2004,[3]Sheet1!$A$1:$U$10000,16,0)</f>
        <v>3.7</v>
      </c>
      <c r="F2004" s="14">
        <f>VLOOKUP($A2004,[3]Sheet1!$A$1:$X$10000,22,0)</f>
        <v>3.67</v>
      </c>
      <c r="G2004" s="7">
        <f>VLOOKUP($A2004,[3]Sheet1!$A$1:$X$10000,3,0)</f>
        <v>4.0250000000000004</v>
      </c>
      <c r="H2004" s="14">
        <f>VLOOKUP($A2004,[3]Sheet1!$A$1:$U$10000,2,0)</f>
        <v>4.1900000000000004</v>
      </c>
      <c r="I2004" s="14">
        <f>VLOOKUP($A2004,[3]Sheet1!$A$1:$U$10000,21,0)</f>
        <v>4.3899999999999997</v>
      </c>
      <c r="J2004" s="14">
        <f>VLOOKUP($A2004,[3]Sheet1!$A$1:$U$10000,13,0)</f>
        <v>4.21</v>
      </c>
      <c r="K2004" s="14">
        <f>VLOOKUP($A2004,[3]Sheet1!$A$1:$Z$10000,24,0)</f>
        <v>3.8050000000000002</v>
      </c>
      <c r="L2004" s="14">
        <f>VLOOKUP($A2004,[3]Sheet1!$A$1:$U$10000,17,0)</f>
        <v>3.83</v>
      </c>
      <c r="M2004" s="14">
        <f>VLOOKUP($A2004,[3]Sheet1!$A$1:$U$10000,14,0)</f>
        <v>4.71</v>
      </c>
      <c r="N2004" s="14">
        <f>VLOOKUP($A2004,[3]Sheet1!$A$1:$X$10000,23,0)</f>
        <v>3.5</v>
      </c>
      <c r="O2004" s="14">
        <f>VLOOKUP($A2004,[3]Sheet1!$A$1:$U$10000,4,0)</f>
        <v>4.72</v>
      </c>
      <c r="P2004" s="14">
        <f>VLOOKUP($A2004,[3]Sheet1!$A$1:$U$10000,6,0)</f>
        <v>4.26</v>
      </c>
      <c r="Q2004" s="14">
        <f>VLOOKUP($A2004,[3]Sheet1!$A$1:$U$10000,20,0)</f>
        <v>3.76</v>
      </c>
      <c r="R2004" s="14">
        <f>VLOOKUP($A2004,[3]Sheet1!$A$1:$X$10000,24,0)</f>
        <v>3.8050000000000002</v>
      </c>
      <c r="S2004" s="14">
        <f>VLOOKUP($A2004,[3]Sheet1!$A$1:$AB$10000,25,0)</f>
        <v>4.4400000000000004</v>
      </c>
      <c r="T2004" s="14">
        <f>VLOOKUP($A2004,[3]Sheet1!$A$1:$AB$10000,26,0)</f>
        <v>4.3150000000000004</v>
      </c>
      <c r="U2004" s="14">
        <f>VLOOKUP($A2004,[3]Sheet1!$A$1:$AB$10000,27,0)</f>
        <v>4.1449999999999996</v>
      </c>
      <c r="V2004" s="14">
        <f>VLOOKUP($A2004,[3]Sheet1!$A$1:$AB$10000,28,0)</f>
        <v>4.18</v>
      </c>
      <c r="W2004" s="14">
        <f>VLOOKUP($A2004,[3]Sheet1!$A$1:$AC$10000,29,0)</f>
        <v>4.17</v>
      </c>
      <c r="X2004" s="14" t="s">
        <v>66</v>
      </c>
    </row>
    <row r="2005" spans="1:24" x14ac:dyDescent="0.2">
      <c r="A2005" s="2">
        <v>36698</v>
      </c>
      <c r="B2005" s="5">
        <f t="shared" si="138"/>
        <v>6</v>
      </c>
      <c r="C2005" s="1" t="s">
        <v>50</v>
      </c>
      <c r="D2005" s="14">
        <f>VLOOKUP($A2005,[3]Sheet1!$A$1:$U$10000,15,0)</f>
        <v>4.67</v>
      </c>
      <c r="E2005" s="14">
        <f>VLOOKUP($A2005,[3]Sheet1!$A$1:$U$10000,16,0)</f>
        <v>3.4249999999999998</v>
      </c>
      <c r="F2005" s="14">
        <f>VLOOKUP($A2005,[3]Sheet1!$A$1:$X$10000,22,0)</f>
        <v>3.4350000000000001</v>
      </c>
      <c r="G2005" s="7">
        <f>VLOOKUP($A2005,[3]Sheet1!$A$1:$X$10000,3,0)</f>
        <v>3.7450000000000001</v>
      </c>
      <c r="H2005" s="14">
        <f>VLOOKUP($A2005,[3]Sheet1!$A$1:$U$10000,2,0)</f>
        <v>3.9</v>
      </c>
      <c r="I2005" s="14">
        <f>VLOOKUP($A2005,[3]Sheet1!$A$1:$U$10000,21,0)</f>
        <v>4.04</v>
      </c>
      <c r="J2005" s="14">
        <f>VLOOKUP($A2005,[3]Sheet1!$A$1:$U$10000,13,0)</f>
        <v>3.86</v>
      </c>
      <c r="K2005" s="14">
        <f>VLOOKUP($A2005,[3]Sheet1!$A$1:$Z$10000,24,0)</f>
        <v>3.5</v>
      </c>
      <c r="L2005" s="14">
        <f>VLOOKUP($A2005,[3]Sheet1!$A$1:$U$10000,17,0)</f>
        <v>3.55</v>
      </c>
      <c r="M2005" s="14">
        <f>VLOOKUP($A2005,[3]Sheet1!$A$1:$U$10000,14,0)</f>
        <v>4.4249999999999998</v>
      </c>
      <c r="N2005" s="14">
        <f>VLOOKUP($A2005,[3]Sheet1!$A$1:$X$10000,23,0)</f>
        <v>3.36</v>
      </c>
      <c r="O2005" s="14">
        <f>VLOOKUP($A2005,[3]Sheet1!$A$1:$U$10000,4,0)</f>
        <v>4.41</v>
      </c>
      <c r="P2005" s="14">
        <f>VLOOKUP($A2005,[3]Sheet1!$A$1:$U$10000,6,0)</f>
        <v>3.96</v>
      </c>
      <c r="Q2005" s="14">
        <f>VLOOKUP($A2005,[3]Sheet1!$A$1:$U$10000,20,0)</f>
        <v>3.37</v>
      </c>
      <c r="R2005" s="14">
        <f>VLOOKUP($A2005,[3]Sheet1!$A$1:$X$10000,24,0)</f>
        <v>3.5</v>
      </c>
      <c r="S2005" s="14">
        <f>VLOOKUP($A2005,[3]Sheet1!$A$1:$AB$10000,25,0)</f>
        <v>4.0949999999999998</v>
      </c>
      <c r="T2005" s="14">
        <f>VLOOKUP($A2005,[3]Sheet1!$A$1:$AB$10000,26,0)</f>
        <v>3.98</v>
      </c>
      <c r="U2005" s="14">
        <f>VLOOKUP($A2005,[3]Sheet1!$A$1:$AB$10000,27,0)</f>
        <v>3.84</v>
      </c>
      <c r="V2005" s="14">
        <f>VLOOKUP($A2005,[3]Sheet1!$A$1:$AB$10000,28,0)</f>
        <v>3.92</v>
      </c>
      <c r="W2005" s="14">
        <f>VLOOKUP($A2005,[3]Sheet1!$A$1:$AC$10000,29,0)</f>
        <v>3.85</v>
      </c>
      <c r="X2005" s="14" t="s">
        <v>66</v>
      </c>
    </row>
    <row r="2006" spans="1:24" x14ac:dyDescent="0.2">
      <c r="A2006" s="2">
        <v>36699</v>
      </c>
      <c r="B2006" s="5">
        <f t="shared" si="138"/>
        <v>6</v>
      </c>
      <c r="C2006" s="1" t="s">
        <v>51</v>
      </c>
      <c r="D2006" s="14">
        <f>VLOOKUP($A2006,[3]Sheet1!$A$1:$U$10000,15,0)</f>
        <v>4.9400000000000004</v>
      </c>
      <c r="E2006" s="14">
        <f>VLOOKUP($A2006,[3]Sheet1!$A$1:$U$10000,16,0)</f>
        <v>3.5350000000000001</v>
      </c>
      <c r="F2006" s="14">
        <f>VLOOKUP($A2006,[3]Sheet1!$A$1:$X$10000,22,0)</f>
        <v>3.51</v>
      </c>
      <c r="G2006" s="7">
        <f>VLOOKUP($A2006,[3]Sheet1!$A$1:$X$10000,3,0)</f>
        <v>3.84</v>
      </c>
      <c r="H2006" s="14">
        <f>VLOOKUP($A2006,[3]Sheet1!$A$1:$U$10000,2,0)</f>
        <v>4.0599999999999996</v>
      </c>
      <c r="I2006" s="14">
        <f>VLOOKUP($A2006,[3]Sheet1!$A$1:$U$10000,21,0)</f>
        <v>4.13</v>
      </c>
      <c r="J2006" s="14">
        <f>VLOOKUP($A2006,[3]Sheet1!$A$1:$U$10000,13,0)</f>
        <v>4.0049999999999999</v>
      </c>
      <c r="K2006" s="14">
        <f>VLOOKUP($A2006,[3]Sheet1!$A$1:$Z$10000,24,0)</f>
        <v>3.5550000000000002</v>
      </c>
      <c r="L2006" s="14">
        <f>VLOOKUP($A2006,[3]Sheet1!$A$1:$U$10000,17,0)</f>
        <v>3.66</v>
      </c>
      <c r="M2006" s="14">
        <f>VLOOKUP($A2006,[3]Sheet1!$A$1:$U$10000,14,0)</f>
        <v>4.5549999999999997</v>
      </c>
      <c r="N2006" s="14">
        <f>VLOOKUP($A2006,[3]Sheet1!$A$1:$X$10000,23,0)</f>
        <v>3.4</v>
      </c>
      <c r="O2006" s="14">
        <f>VLOOKUP($A2006,[3]Sheet1!$A$1:$U$10000,4,0)</f>
        <v>4.47</v>
      </c>
      <c r="P2006" s="14">
        <f>VLOOKUP($A2006,[3]Sheet1!$A$1:$U$10000,6,0)</f>
        <v>4.085</v>
      </c>
      <c r="Q2006" s="14">
        <f>VLOOKUP($A2006,[3]Sheet1!$A$1:$U$10000,20,0)</f>
        <v>3.61</v>
      </c>
      <c r="R2006" s="14">
        <f>VLOOKUP($A2006,[3]Sheet1!$A$1:$X$10000,24,0)</f>
        <v>3.5550000000000002</v>
      </c>
      <c r="S2006" s="14">
        <f>VLOOKUP($A2006,[3]Sheet1!$A$1:$AB$10000,25,0)</f>
        <v>4.21</v>
      </c>
      <c r="T2006" s="14">
        <f>VLOOKUP($A2006,[3]Sheet1!$A$1:$AB$10000,26,0)</f>
        <v>4.1150000000000002</v>
      </c>
      <c r="U2006" s="14">
        <f>VLOOKUP($A2006,[3]Sheet1!$A$1:$AB$10000,27,0)</f>
        <v>3.9849999999999999</v>
      </c>
      <c r="V2006" s="14">
        <f>VLOOKUP($A2006,[3]Sheet1!$A$1:$AB$10000,28,0)</f>
        <v>4.0250000000000004</v>
      </c>
      <c r="W2006" s="14">
        <f>VLOOKUP($A2006,[3]Sheet1!$A$1:$AC$10000,29,0)</f>
        <v>4.0049999999999999</v>
      </c>
      <c r="X2006" s="14" t="s">
        <v>66</v>
      </c>
    </row>
    <row r="2007" spans="1:24" x14ac:dyDescent="0.2">
      <c r="A2007" s="2">
        <v>36700</v>
      </c>
      <c r="B2007" s="5">
        <f t="shared" si="138"/>
        <v>6</v>
      </c>
      <c r="C2007" s="1" t="s">
        <v>45</v>
      </c>
      <c r="D2007" s="14">
        <f>VLOOKUP($A2007,[3]Sheet1!$A$1:$U$10000,15,0)</f>
        <v>5.32</v>
      </c>
      <c r="E2007" s="14">
        <f>VLOOKUP($A2007,[3]Sheet1!$A$1:$U$10000,16,0)</f>
        <v>3.8650000000000002</v>
      </c>
      <c r="F2007" s="14">
        <f>VLOOKUP($A2007,[3]Sheet1!$A$1:$X$10000,22,0)</f>
        <v>3.8050000000000002</v>
      </c>
      <c r="G2007" s="7">
        <f>VLOOKUP($A2007,[3]Sheet1!$A$1:$X$10000,3,0)</f>
        <v>4.125</v>
      </c>
      <c r="H2007" s="14">
        <f>VLOOKUP($A2007,[3]Sheet1!$A$1:$U$10000,2,0)</f>
        <v>4.3650000000000002</v>
      </c>
      <c r="I2007" s="14">
        <f>VLOOKUP($A2007,[3]Sheet1!$A$1:$U$10000,21,0)</f>
        <v>4.4249999999999998</v>
      </c>
      <c r="J2007" s="14">
        <f>VLOOKUP($A2007,[3]Sheet1!$A$1:$U$10000,13,0)</f>
        <v>4.4400000000000004</v>
      </c>
      <c r="K2007" s="14">
        <f>VLOOKUP($A2007,[3]Sheet1!$A$1:$Z$10000,24,0)</f>
        <v>3.89</v>
      </c>
      <c r="L2007" s="14">
        <f>VLOOKUP($A2007,[3]Sheet1!$A$1:$U$10000,17,0)</f>
        <v>4.01</v>
      </c>
      <c r="M2007" s="14">
        <f>VLOOKUP($A2007,[3]Sheet1!$A$1:$U$10000,14,0)</f>
        <v>4.88</v>
      </c>
      <c r="N2007" s="14">
        <f>VLOOKUP($A2007,[3]Sheet1!$A$1:$X$10000,23,0)</f>
        <v>3.73</v>
      </c>
      <c r="O2007" s="14">
        <f>VLOOKUP($A2007,[3]Sheet1!$A$1:$U$10000,4,0)</f>
        <v>4.875</v>
      </c>
      <c r="P2007" s="14">
        <f>VLOOKUP($A2007,[3]Sheet1!$A$1:$U$10000,6,0)</f>
        <v>4.38</v>
      </c>
      <c r="Q2007" s="14">
        <f>VLOOKUP($A2007,[3]Sheet1!$A$1:$U$10000,20,0)</f>
        <v>3.92</v>
      </c>
      <c r="R2007" s="14">
        <f>VLOOKUP($A2007,[3]Sheet1!$A$1:$X$10000,24,0)</f>
        <v>3.89</v>
      </c>
      <c r="S2007" s="14">
        <f>VLOOKUP($A2007,[3]Sheet1!$A$1:$AB$10000,25,0)</f>
        <v>4.5149999999999997</v>
      </c>
      <c r="T2007" s="14">
        <f>VLOOKUP($A2007,[3]Sheet1!$A$1:$AB$10000,26,0)</f>
        <v>4.3949999999999996</v>
      </c>
      <c r="U2007" s="14">
        <f>VLOOKUP($A2007,[3]Sheet1!$A$1:$AB$10000,27,0)</f>
        <v>4.26</v>
      </c>
      <c r="V2007" s="14">
        <f>VLOOKUP($A2007,[3]Sheet1!$A$1:$AB$10000,28,0)</f>
        <v>4.28</v>
      </c>
      <c r="W2007" s="14">
        <f>VLOOKUP($A2007,[3]Sheet1!$A$1:$AC$10000,29,0)</f>
        <v>4.2649999999999997</v>
      </c>
      <c r="X2007" s="14" t="s">
        <v>66</v>
      </c>
    </row>
    <row r="2008" spans="1:24" x14ac:dyDescent="0.2">
      <c r="A2008" s="2">
        <v>36701</v>
      </c>
      <c r="B2008" s="5">
        <f t="shared" si="138"/>
        <v>6</v>
      </c>
      <c r="C2008" s="1" t="s">
        <v>46</v>
      </c>
      <c r="D2008" s="14">
        <f>VLOOKUP($A2008,[3]Sheet1!$A$1:$U$10000,15,0)</f>
        <v>4.97</v>
      </c>
      <c r="E2008" s="14">
        <f>VLOOKUP($A2008,[3]Sheet1!$A$1:$U$10000,16,0)</f>
        <v>3.74</v>
      </c>
      <c r="F2008" s="14">
        <f>VLOOKUP($A2008,[3]Sheet1!$A$1:$X$10000,22,0)</f>
        <v>3.66</v>
      </c>
      <c r="G2008" s="7">
        <f>VLOOKUP($A2008,[3]Sheet1!$A$1:$X$10000,3,0)</f>
        <v>3.94</v>
      </c>
      <c r="H2008" s="14">
        <f>VLOOKUP($A2008,[3]Sheet1!$A$1:$U$10000,2,0)</f>
        <v>4.2300000000000004</v>
      </c>
      <c r="I2008" s="14">
        <f>VLOOKUP($A2008,[3]Sheet1!$A$1:$U$10000,21,0)</f>
        <v>4.415</v>
      </c>
      <c r="J2008" s="14">
        <f>VLOOKUP($A2008,[3]Sheet1!$A$1:$U$10000,13,0)</f>
        <v>4.3049999999999997</v>
      </c>
      <c r="K2008" s="14">
        <f>VLOOKUP($A2008,[3]Sheet1!$A$1:$Z$10000,24,0)</f>
        <v>3.78</v>
      </c>
      <c r="L2008" s="14">
        <f>VLOOKUP($A2008,[3]Sheet1!$A$1:$U$10000,17,0)</f>
        <v>3.8450000000000002</v>
      </c>
      <c r="M2008" s="14">
        <f>VLOOKUP($A2008,[3]Sheet1!$A$1:$U$10000,14,0)</f>
        <v>4.7149999999999999</v>
      </c>
      <c r="N2008" s="14">
        <f>VLOOKUP($A2008,[3]Sheet1!$A$1:$X$10000,23,0)</f>
        <v>3.7149999999999999</v>
      </c>
      <c r="O2008" s="14">
        <f>VLOOKUP($A2008,[3]Sheet1!$A$1:$U$10000,4,0)</f>
        <v>4.6849999999999996</v>
      </c>
      <c r="P2008" s="14">
        <f>VLOOKUP($A2008,[3]Sheet1!$A$1:$U$10000,6,0)</f>
        <v>4.26</v>
      </c>
      <c r="Q2008" s="14">
        <f>VLOOKUP($A2008,[3]Sheet1!$A$1:$U$10000,20,0)</f>
        <v>3.69</v>
      </c>
      <c r="R2008" s="14">
        <f>VLOOKUP($A2008,[3]Sheet1!$A$1:$X$10000,24,0)</f>
        <v>3.78</v>
      </c>
      <c r="S2008" s="14">
        <f>VLOOKUP($A2008,[3]Sheet1!$A$1:$AB$10000,25,0)</f>
        <v>4.5049999999999999</v>
      </c>
      <c r="T2008" s="14">
        <f>VLOOKUP($A2008,[3]Sheet1!$A$1:$AB$10000,26,0)</f>
        <v>4.3250000000000002</v>
      </c>
      <c r="U2008" s="14">
        <f>VLOOKUP($A2008,[3]Sheet1!$A$1:$AB$10000,27,0)</f>
        <v>4.2149999999999999</v>
      </c>
      <c r="V2008" s="14">
        <f>VLOOKUP($A2008,[3]Sheet1!$A$1:$AB$10000,28,0)</f>
        <v>4.25</v>
      </c>
      <c r="W2008" s="14">
        <f>VLOOKUP($A2008,[3]Sheet1!$A$1:$AC$10000,29,0)</f>
        <v>4.2300000000000004</v>
      </c>
      <c r="X2008" s="14" t="s">
        <v>66</v>
      </c>
    </row>
    <row r="2009" spans="1:24" x14ac:dyDescent="0.2">
      <c r="A2009" s="2">
        <v>36702</v>
      </c>
      <c r="B2009" s="5">
        <f t="shared" si="138"/>
        <v>6</v>
      </c>
      <c r="C2009" s="1" t="s">
        <v>47</v>
      </c>
      <c r="D2009" s="14">
        <f>VLOOKUP($A2009,[3]Sheet1!$A$1:$U$10000,15,0)</f>
        <v>4.97</v>
      </c>
      <c r="E2009" s="14">
        <f>VLOOKUP($A2009,[3]Sheet1!$A$1:$U$10000,16,0)</f>
        <v>3.74</v>
      </c>
      <c r="F2009" s="14">
        <f>VLOOKUP($A2009,[3]Sheet1!$A$1:$X$10000,22,0)</f>
        <v>3.66</v>
      </c>
      <c r="G2009" s="7">
        <f>VLOOKUP($A2009,[3]Sheet1!$A$1:$X$10000,3,0)</f>
        <v>3.94</v>
      </c>
      <c r="H2009" s="14">
        <f>VLOOKUP($A2009,[3]Sheet1!$A$1:$U$10000,2,0)</f>
        <v>4.2300000000000004</v>
      </c>
      <c r="I2009" s="14">
        <f>VLOOKUP($A2009,[3]Sheet1!$A$1:$U$10000,21,0)</f>
        <v>4.415</v>
      </c>
      <c r="J2009" s="14">
        <f>VLOOKUP($A2009,[3]Sheet1!$A$1:$U$10000,13,0)</f>
        <v>4.3049999999999997</v>
      </c>
      <c r="K2009" s="14">
        <f>VLOOKUP($A2009,[3]Sheet1!$A$1:$Z$10000,24,0)</f>
        <v>3.78</v>
      </c>
      <c r="L2009" s="14">
        <f>VLOOKUP($A2009,[3]Sheet1!$A$1:$U$10000,17,0)</f>
        <v>3.8450000000000002</v>
      </c>
      <c r="M2009" s="14">
        <f>VLOOKUP($A2009,[3]Sheet1!$A$1:$U$10000,14,0)</f>
        <v>4.7149999999999999</v>
      </c>
      <c r="N2009" s="14">
        <f>VLOOKUP($A2009,[3]Sheet1!$A$1:$X$10000,23,0)</f>
        <v>3.7149999999999999</v>
      </c>
      <c r="O2009" s="14">
        <f>VLOOKUP($A2009,[3]Sheet1!$A$1:$U$10000,4,0)</f>
        <v>4.6849999999999996</v>
      </c>
      <c r="P2009" s="14">
        <f>VLOOKUP($A2009,[3]Sheet1!$A$1:$U$10000,6,0)</f>
        <v>4.26</v>
      </c>
      <c r="Q2009" s="14">
        <f>VLOOKUP($A2009,[3]Sheet1!$A$1:$U$10000,20,0)</f>
        <v>3.69</v>
      </c>
      <c r="R2009" s="14">
        <f>VLOOKUP($A2009,[3]Sheet1!$A$1:$X$10000,24,0)</f>
        <v>3.78</v>
      </c>
      <c r="S2009" s="14">
        <f>VLOOKUP($A2009,[3]Sheet1!$A$1:$AB$10000,25,0)</f>
        <v>4.5049999999999999</v>
      </c>
      <c r="T2009" s="14">
        <f>VLOOKUP($A2009,[3]Sheet1!$A$1:$AB$10000,26,0)</f>
        <v>4.3250000000000002</v>
      </c>
      <c r="U2009" s="14">
        <f>VLOOKUP($A2009,[3]Sheet1!$A$1:$AB$10000,27,0)</f>
        <v>4.2149999999999999</v>
      </c>
      <c r="V2009" s="14">
        <f>VLOOKUP($A2009,[3]Sheet1!$A$1:$AB$10000,28,0)</f>
        <v>4.25</v>
      </c>
      <c r="W2009" s="14">
        <f>VLOOKUP($A2009,[3]Sheet1!$A$1:$AC$10000,29,0)</f>
        <v>4.2300000000000004</v>
      </c>
      <c r="X2009" s="14" t="s">
        <v>66</v>
      </c>
    </row>
    <row r="2010" spans="1:24" x14ac:dyDescent="0.2">
      <c r="A2010" s="2">
        <v>36703</v>
      </c>
      <c r="B2010" s="5">
        <f t="shared" si="138"/>
        <v>6</v>
      </c>
      <c r="C2010" s="1" t="s">
        <v>48</v>
      </c>
      <c r="D2010" s="14">
        <f>VLOOKUP($A2010,[3]Sheet1!$A$1:$U$10000,15,0)</f>
        <v>4.97</v>
      </c>
      <c r="E2010" s="14">
        <f>VLOOKUP($A2010,[3]Sheet1!$A$1:$U$10000,16,0)</f>
        <v>3.74</v>
      </c>
      <c r="F2010" s="14">
        <f>VLOOKUP($A2010,[3]Sheet1!$A$1:$X$10000,22,0)</f>
        <v>3.66</v>
      </c>
      <c r="G2010" s="7">
        <f>VLOOKUP($A2010,[3]Sheet1!$A$1:$X$10000,3,0)</f>
        <v>3.94</v>
      </c>
      <c r="H2010" s="14">
        <f>VLOOKUP($A2010,[3]Sheet1!$A$1:$U$10000,2,0)</f>
        <v>4.2300000000000004</v>
      </c>
      <c r="I2010" s="14">
        <f>VLOOKUP($A2010,[3]Sheet1!$A$1:$U$10000,21,0)</f>
        <v>4.415</v>
      </c>
      <c r="J2010" s="14">
        <f>VLOOKUP($A2010,[3]Sheet1!$A$1:$U$10000,13,0)</f>
        <v>4.3049999999999997</v>
      </c>
      <c r="K2010" s="14">
        <f>VLOOKUP($A2010,[3]Sheet1!$A$1:$Z$10000,24,0)</f>
        <v>3.78</v>
      </c>
      <c r="L2010" s="14">
        <f>VLOOKUP($A2010,[3]Sheet1!$A$1:$U$10000,17,0)</f>
        <v>3.8450000000000002</v>
      </c>
      <c r="M2010" s="14">
        <f>VLOOKUP($A2010,[3]Sheet1!$A$1:$U$10000,14,0)</f>
        <v>4.7149999999999999</v>
      </c>
      <c r="N2010" s="14">
        <f>VLOOKUP($A2010,[3]Sheet1!$A$1:$X$10000,23,0)</f>
        <v>3.7149999999999999</v>
      </c>
      <c r="O2010" s="14">
        <f>VLOOKUP($A2010,[3]Sheet1!$A$1:$U$10000,4,0)</f>
        <v>4.6849999999999996</v>
      </c>
      <c r="P2010" s="14">
        <f>VLOOKUP($A2010,[3]Sheet1!$A$1:$U$10000,6,0)</f>
        <v>4.26</v>
      </c>
      <c r="Q2010" s="14">
        <f>VLOOKUP($A2010,[3]Sheet1!$A$1:$U$10000,20,0)</f>
        <v>3.69</v>
      </c>
      <c r="R2010" s="14">
        <f>VLOOKUP($A2010,[3]Sheet1!$A$1:$X$10000,24,0)</f>
        <v>3.78</v>
      </c>
      <c r="S2010" s="14">
        <f>VLOOKUP($A2010,[3]Sheet1!$A$1:$AB$10000,25,0)</f>
        <v>4.5049999999999999</v>
      </c>
      <c r="T2010" s="14">
        <f>VLOOKUP($A2010,[3]Sheet1!$A$1:$AB$10000,26,0)</f>
        <v>4.3250000000000002</v>
      </c>
      <c r="U2010" s="14">
        <f>VLOOKUP($A2010,[3]Sheet1!$A$1:$AB$10000,27,0)</f>
        <v>4.2149999999999999</v>
      </c>
      <c r="V2010" s="14">
        <f>VLOOKUP($A2010,[3]Sheet1!$A$1:$AB$10000,28,0)</f>
        <v>4.25</v>
      </c>
      <c r="W2010" s="14">
        <f>VLOOKUP($A2010,[3]Sheet1!$A$1:$AC$10000,29,0)</f>
        <v>4.2300000000000004</v>
      </c>
      <c r="X2010" s="14" t="s">
        <v>66</v>
      </c>
    </row>
    <row r="2011" spans="1:24" x14ac:dyDescent="0.2">
      <c r="A2011" s="2">
        <v>36704</v>
      </c>
      <c r="B2011" s="5">
        <f t="shared" si="138"/>
        <v>6</v>
      </c>
      <c r="C2011" s="1" t="s">
        <v>49</v>
      </c>
      <c r="D2011" s="14">
        <f>VLOOKUP($A2011,[3]Sheet1!$A$1:$U$10000,15,0)</f>
        <v>5.0149999999999997</v>
      </c>
      <c r="E2011" s="14">
        <f>VLOOKUP($A2011,[3]Sheet1!$A$1:$U$10000,16,0)</f>
        <v>3.75</v>
      </c>
      <c r="F2011" s="14">
        <f>VLOOKUP($A2011,[3]Sheet1!$A$1:$X$10000,22,0)</f>
        <v>3.7050000000000001</v>
      </c>
      <c r="G2011" s="7">
        <f>VLOOKUP($A2011,[3]Sheet1!$A$1:$X$10000,3,0)</f>
        <v>4.0449999999999999</v>
      </c>
      <c r="H2011" s="14">
        <f>VLOOKUP($A2011,[3]Sheet1!$A$1:$U$10000,2,0)</f>
        <v>4.2850000000000001</v>
      </c>
      <c r="I2011" s="14">
        <f>VLOOKUP($A2011,[3]Sheet1!$A$1:$U$10000,21,0)</f>
        <v>4.3650000000000002</v>
      </c>
      <c r="J2011" s="14">
        <f>VLOOKUP($A2011,[3]Sheet1!$A$1:$U$10000,13,0)</f>
        <v>3.76</v>
      </c>
      <c r="K2011" s="14">
        <f>VLOOKUP($A2011,[3]Sheet1!$A$1:$Z$10000,24,0)</f>
        <v>3.79</v>
      </c>
      <c r="L2011" s="14">
        <f>VLOOKUP($A2011,[3]Sheet1!$A$1:$U$10000,17,0)</f>
        <v>3.855</v>
      </c>
      <c r="M2011" s="14">
        <f>VLOOKUP($A2011,[3]Sheet1!$A$1:$U$10000,14,0)</f>
        <v>4.8049999999999997</v>
      </c>
      <c r="N2011" s="14">
        <f>VLOOKUP($A2011,[3]Sheet1!$A$1:$X$10000,23,0)</f>
        <v>3.6</v>
      </c>
      <c r="O2011" s="14">
        <f>VLOOKUP($A2011,[3]Sheet1!$A$1:$U$10000,4,0)</f>
        <v>4.83</v>
      </c>
      <c r="P2011" s="14">
        <f>VLOOKUP($A2011,[3]Sheet1!$A$1:$U$10000,6,0)</f>
        <v>4.3150000000000004</v>
      </c>
      <c r="Q2011" s="14">
        <f>VLOOKUP($A2011,[3]Sheet1!$A$1:$U$10000,20,0)</f>
        <v>3.7450000000000001</v>
      </c>
      <c r="R2011" s="14">
        <f>VLOOKUP($A2011,[3]Sheet1!$A$1:$X$10000,24,0)</f>
        <v>3.79</v>
      </c>
      <c r="S2011" s="14">
        <f>VLOOKUP($A2011,[3]Sheet1!$A$1:$AB$10000,25,0)</f>
        <v>4.4349999999999996</v>
      </c>
      <c r="T2011" s="14">
        <f>VLOOKUP($A2011,[3]Sheet1!$A$1:$AB$10000,26,0)</f>
        <v>4.3150000000000004</v>
      </c>
      <c r="U2011" s="14">
        <f>VLOOKUP($A2011,[3]Sheet1!$A$1:$AB$10000,27,0)</f>
        <v>4.1849999999999996</v>
      </c>
      <c r="V2011" s="14">
        <f>VLOOKUP($A2011,[3]Sheet1!$A$1:$AB$10000,28,0)</f>
        <v>4.21</v>
      </c>
      <c r="W2011" s="14">
        <f>VLOOKUP($A2011,[3]Sheet1!$A$1:$AC$10000,29,0)</f>
        <v>4.2050000000000001</v>
      </c>
      <c r="X2011" s="14" t="s">
        <v>66</v>
      </c>
    </row>
    <row r="2012" spans="1:24" x14ac:dyDescent="0.2">
      <c r="A2012" s="2">
        <v>36705</v>
      </c>
      <c r="B2012" s="5">
        <f t="shared" si="138"/>
        <v>6</v>
      </c>
      <c r="C2012" s="1" t="s">
        <v>50</v>
      </c>
      <c r="D2012" s="14">
        <f>VLOOKUP($A2012,[3]Sheet1!$A$1:$U$10000,15,0)</f>
        <v>5.2649999999999997</v>
      </c>
      <c r="E2012" s="14">
        <f>VLOOKUP($A2012,[3]Sheet1!$A$1:$U$10000,16,0)</f>
        <v>3.86</v>
      </c>
      <c r="F2012" s="14">
        <f>VLOOKUP($A2012,[3]Sheet1!$A$1:$X$10000,22,0)</f>
        <v>3.83</v>
      </c>
      <c r="G2012" s="7">
        <f>VLOOKUP($A2012,[3]Sheet1!$A$1:$X$10000,3,0)</f>
        <v>4.2149999999999999</v>
      </c>
      <c r="H2012" s="14">
        <f>VLOOKUP($A2012,[3]Sheet1!$A$1:$U$10000,2,0)</f>
        <v>4.4950000000000001</v>
      </c>
      <c r="I2012" s="14">
        <f>VLOOKUP($A2012,[3]Sheet1!$A$1:$U$10000,21,0)</f>
        <v>4.5549999999999997</v>
      </c>
      <c r="J2012" s="14">
        <f>VLOOKUP($A2012,[3]Sheet1!$A$1:$U$10000,13,0)</f>
        <v>4.5650000000000004</v>
      </c>
      <c r="K2012" s="14">
        <f>VLOOKUP($A2012,[3]Sheet1!$A$1:$Z$10000,24,0)</f>
        <v>3.9750000000000001</v>
      </c>
      <c r="L2012" s="14">
        <f>VLOOKUP($A2012,[3]Sheet1!$A$1:$U$10000,17,0)</f>
        <v>3.95</v>
      </c>
      <c r="M2012" s="14">
        <f>VLOOKUP($A2012,[3]Sheet1!$A$1:$U$10000,14,0)</f>
        <v>4.7750000000000004</v>
      </c>
      <c r="N2012" s="14">
        <f>VLOOKUP($A2012,[3]Sheet1!$A$1:$X$10000,23,0)</f>
        <v>3.4</v>
      </c>
      <c r="O2012" s="14">
        <f>VLOOKUP($A2012,[3]Sheet1!$A$1:$U$10000,4,0)</f>
        <v>5.09</v>
      </c>
      <c r="P2012" s="14">
        <f>VLOOKUP($A2012,[3]Sheet1!$A$1:$U$10000,6,0)</f>
        <v>4.5199999999999996</v>
      </c>
      <c r="Q2012" s="14">
        <f>VLOOKUP($A2012,[3]Sheet1!$A$1:$U$10000,20,0)</f>
        <v>3.8650000000000002</v>
      </c>
      <c r="R2012" s="14">
        <f>VLOOKUP($A2012,[3]Sheet1!$A$1:$X$10000,24,0)</f>
        <v>3.9750000000000001</v>
      </c>
      <c r="S2012" s="14">
        <f>VLOOKUP($A2012,[3]Sheet1!$A$1:$AB$10000,25,0)</f>
        <v>4.6449999999999996</v>
      </c>
      <c r="T2012" s="14">
        <f>VLOOKUP($A2012,[3]Sheet1!$A$1:$AB$10000,26,0)</f>
        <v>4.51</v>
      </c>
      <c r="U2012" s="14">
        <f>VLOOKUP($A2012,[3]Sheet1!$A$1:$AB$10000,27,0)</f>
        <v>4.3849999999999998</v>
      </c>
      <c r="V2012" s="14">
        <f>VLOOKUP($A2012,[3]Sheet1!$A$1:$AB$10000,28,0)</f>
        <v>4.38</v>
      </c>
      <c r="W2012" s="14">
        <f>VLOOKUP($A2012,[3]Sheet1!$A$1:$AC$10000,29,0)</f>
        <v>4.3899999999999997</v>
      </c>
      <c r="X2012" s="14" t="s">
        <v>66</v>
      </c>
    </row>
    <row r="2013" spans="1:24" x14ac:dyDescent="0.2">
      <c r="A2013" s="2">
        <v>36706</v>
      </c>
      <c r="B2013" s="5">
        <f t="shared" si="138"/>
        <v>6</v>
      </c>
      <c r="C2013" s="1" t="s">
        <v>51</v>
      </c>
      <c r="D2013" s="14">
        <f>VLOOKUP($A2013,[3]Sheet1!$A$1:$U$10000,15,0)</f>
        <v>5.2149999999999999</v>
      </c>
      <c r="E2013" s="14">
        <f>VLOOKUP($A2013,[3]Sheet1!$A$1:$U$10000,16,0)</f>
        <v>3.8</v>
      </c>
      <c r="F2013" s="14">
        <f>VLOOKUP($A2013,[3]Sheet1!$A$1:$X$10000,22,0)</f>
        <v>3.7749999999999999</v>
      </c>
      <c r="G2013" s="7">
        <f>VLOOKUP($A2013,[3]Sheet1!$A$1:$X$10000,3,0)</f>
        <v>4.165</v>
      </c>
      <c r="H2013" s="14">
        <f>VLOOKUP($A2013,[3]Sheet1!$A$1:$U$10000,2,0)</f>
        <v>4.45</v>
      </c>
      <c r="I2013" s="14">
        <f>VLOOKUP($A2013,[3]Sheet1!$A$1:$U$10000,21,0)</f>
        <v>4.4749999999999996</v>
      </c>
      <c r="J2013" s="14">
        <f>VLOOKUP($A2013,[3]Sheet1!$A$1:$U$10000,13,0)</f>
        <v>4.57</v>
      </c>
      <c r="K2013" s="14">
        <f>VLOOKUP($A2013,[3]Sheet1!$A$1:$Z$10000,24,0)</f>
        <v>3.85</v>
      </c>
      <c r="L2013" s="14">
        <f>VLOOKUP($A2013,[3]Sheet1!$A$1:$U$10000,17,0)</f>
        <v>3.9049999999999998</v>
      </c>
      <c r="M2013" s="14">
        <f>VLOOKUP($A2013,[3]Sheet1!$A$1:$U$10000,14,0)</f>
        <v>5.09</v>
      </c>
      <c r="N2013" s="14">
        <f>VLOOKUP($A2013,[3]Sheet1!$A$1:$X$10000,23,0)</f>
        <v>3.605</v>
      </c>
      <c r="O2013" s="14">
        <f>VLOOKUP($A2013,[3]Sheet1!$A$1:$U$10000,4,0)</f>
        <v>5.1050000000000004</v>
      </c>
      <c r="P2013" s="14">
        <f>VLOOKUP($A2013,[3]Sheet1!$A$1:$U$10000,6,0)</f>
        <v>4.4550000000000001</v>
      </c>
      <c r="Q2013" s="14">
        <f>VLOOKUP($A2013,[3]Sheet1!$A$1:$U$10000,20,0)</f>
        <v>3.79</v>
      </c>
      <c r="R2013" s="14">
        <f>VLOOKUP($A2013,[3]Sheet1!$A$1:$X$10000,24,0)</f>
        <v>3.85</v>
      </c>
      <c r="S2013" s="14">
        <f>VLOOKUP($A2013,[3]Sheet1!$A$1:$AB$10000,25,0)</f>
        <v>4.55</v>
      </c>
      <c r="T2013" s="14">
        <f>VLOOKUP($A2013,[3]Sheet1!$A$1:$AB$10000,26,0)</f>
        <v>4.45</v>
      </c>
      <c r="U2013" s="14">
        <f>VLOOKUP($A2013,[3]Sheet1!$A$1:$AB$10000,27,0)</f>
        <v>4.32</v>
      </c>
      <c r="V2013" s="14">
        <f>VLOOKUP($A2013,[3]Sheet1!$A$1:$AB$10000,28,0)</f>
        <v>4.3449999999999998</v>
      </c>
      <c r="W2013" s="14">
        <f>VLOOKUP($A2013,[3]Sheet1!$A$1:$AC$10000,29,0)</f>
        <v>4.34</v>
      </c>
      <c r="X2013" s="14" t="s">
        <v>66</v>
      </c>
    </row>
    <row r="2014" spans="1:24" x14ac:dyDescent="0.2">
      <c r="A2014" s="2">
        <v>36707</v>
      </c>
      <c r="B2014" s="5">
        <f t="shared" si="138"/>
        <v>6</v>
      </c>
      <c r="C2014" s="1" t="s">
        <v>45</v>
      </c>
      <c r="D2014" s="14">
        <f>VLOOKUP($A2014,[3]Sheet1!$A$1:$U$10000,15,0)</f>
        <v>5.0350000000000001</v>
      </c>
      <c r="E2014" s="14">
        <f>VLOOKUP($A2014,[3]Sheet1!$A$1:$U$10000,16,0)</f>
        <v>3.6349999999999998</v>
      </c>
      <c r="F2014" s="14">
        <f>VLOOKUP($A2014,[3]Sheet1!$A$1:$X$10000,22,0)</f>
        <v>3.6</v>
      </c>
      <c r="G2014" s="7">
        <f>VLOOKUP($A2014,[3]Sheet1!$A$1:$X$10000,3,0)</f>
        <v>3.91</v>
      </c>
      <c r="H2014" s="14">
        <f>VLOOKUP($A2014,[3]Sheet1!$A$1:$U$10000,2,0)</f>
        <v>4.1900000000000004</v>
      </c>
      <c r="I2014" s="14">
        <f>VLOOKUP($A2014,[3]Sheet1!$A$1:$U$10000,21,0)</f>
        <v>4.2649999999999997</v>
      </c>
      <c r="J2014" s="14">
        <f>VLOOKUP($A2014,[3]Sheet1!$A$1:$U$10000,13,0)</f>
        <v>4.2450000000000001</v>
      </c>
      <c r="K2014" s="14">
        <f>VLOOKUP($A2014,[3]Sheet1!$A$1:$Z$10000,24,0)</f>
        <v>3.69</v>
      </c>
      <c r="L2014" s="14">
        <f>VLOOKUP($A2014,[3]Sheet1!$A$1:$U$10000,17,0)</f>
        <v>3.7450000000000001</v>
      </c>
      <c r="M2014" s="14">
        <f>VLOOKUP($A2014,[3]Sheet1!$A$1:$U$10000,14,0)</f>
        <v>4.875</v>
      </c>
      <c r="N2014" s="14">
        <f>VLOOKUP($A2014,[3]Sheet1!$A$1:$X$10000,23,0)</f>
        <v>3.4849999999999999</v>
      </c>
      <c r="O2014" s="14">
        <f>VLOOKUP($A2014,[3]Sheet1!$A$1:$U$10000,4,0)</f>
        <v>4.8250000000000002</v>
      </c>
      <c r="P2014" s="14">
        <f>VLOOKUP($A2014,[3]Sheet1!$A$1:$U$10000,6,0)</f>
        <v>4.2450000000000001</v>
      </c>
      <c r="Q2014" s="14">
        <f>VLOOKUP($A2014,[3]Sheet1!$A$1:$U$10000,20,0)</f>
        <v>3.62</v>
      </c>
      <c r="R2014" s="14">
        <f>VLOOKUP($A2014,[3]Sheet1!$A$1:$X$10000,24,0)</f>
        <v>3.69</v>
      </c>
      <c r="S2014" s="14">
        <f>VLOOKUP($A2014,[3]Sheet1!$A$1:$AB$10000,25,0)</f>
        <v>4.3499999999999996</v>
      </c>
      <c r="T2014" s="14">
        <f>VLOOKUP($A2014,[3]Sheet1!$A$1:$AB$10000,26,0)</f>
        <v>4.2249999999999996</v>
      </c>
      <c r="U2014" s="14">
        <f>VLOOKUP($A2014,[3]Sheet1!$A$1:$AB$10000,27,0)</f>
        <v>4.0999999999999996</v>
      </c>
      <c r="V2014" s="14">
        <f>VLOOKUP($A2014,[3]Sheet1!$A$1:$AB$10000,28,0)</f>
        <v>4.17</v>
      </c>
      <c r="W2014" s="14">
        <f>VLOOKUP($A2014,[3]Sheet1!$A$1:$AC$10000,29,0)</f>
        <v>4.1050000000000004</v>
      </c>
      <c r="X2014" s="14" t="s">
        <v>66</v>
      </c>
    </row>
    <row r="2015" spans="1:24" x14ac:dyDescent="0.2">
      <c r="A2015" s="2">
        <v>36708</v>
      </c>
      <c r="B2015" s="5">
        <f t="shared" si="138"/>
        <v>7</v>
      </c>
      <c r="C2015" s="1" t="s">
        <v>46</v>
      </c>
      <c r="D2015" s="14">
        <f>VLOOKUP($A2015,[3]Sheet1!$A$1:$U$10000,15,0)</f>
        <v>5.0449999999999999</v>
      </c>
      <c r="E2015" s="14">
        <f>VLOOKUP($A2015,[3]Sheet1!$A$1:$U$10000,16,0)</f>
        <v>3.8250000000000002</v>
      </c>
      <c r="F2015" s="14">
        <f>VLOOKUP($A2015,[3]Sheet1!$A$1:$X$10000,22,0)</f>
        <v>3.66</v>
      </c>
      <c r="G2015" s="7">
        <f>VLOOKUP($A2015,[3]Sheet1!$A$1:$X$10000,3,0)</f>
        <v>3.9449999999999998</v>
      </c>
      <c r="H2015" s="14">
        <f>VLOOKUP($A2015,[3]Sheet1!$A$1:$U$10000,2,0)</f>
        <v>4.2149999999999999</v>
      </c>
      <c r="I2015" s="14">
        <f>VLOOKUP($A2015,[3]Sheet1!$A$1:$U$10000,21,0)</f>
        <v>4.335</v>
      </c>
      <c r="J2015" s="14">
        <f>VLOOKUP($A2015,[3]Sheet1!$A$1:$U$10000,13,0)</f>
        <v>4.1449999999999996</v>
      </c>
      <c r="K2015" s="14">
        <f>VLOOKUP($A2015,[3]Sheet1!$A$1:$Z$10000,24,0)</f>
        <v>3.79</v>
      </c>
      <c r="L2015" s="14">
        <f>VLOOKUP($A2015,[3]Sheet1!$A$1:$U$10000,17,0)</f>
        <v>3.895</v>
      </c>
      <c r="M2015" s="14">
        <f>VLOOKUP($A2015,[3]Sheet1!$A$1:$U$10000,14,0)</f>
        <v>4.7300000000000004</v>
      </c>
      <c r="N2015" s="14">
        <f>VLOOKUP($A2015,[3]Sheet1!$A$1:$X$10000,23,0)</f>
        <v>3.5150000000000001</v>
      </c>
      <c r="O2015" s="14">
        <f>VLOOKUP($A2015,[3]Sheet1!$A$1:$U$10000,4,0)</f>
        <v>4.7300000000000004</v>
      </c>
      <c r="P2015" s="14">
        <f>VLOOKUP($A2015,[3]Sheet1!$A$1:$U$10000,6,0)</f>
        <v>4.29</v>
      </c>
      <c r="Q2015" s="14">
        <f>VLOOKUP($A2015,[3]Sheet1!$A$1:$U$10000,20,0)</f>
        <v>3.6850000000000001</v>
      </c>
      <c r="R2015" s="14">
        <f>VLOOKUP($A2015,[3]Sheet1!$A$1:$X$10000,24,0)</f>
        <v>3.79</v>
      </c>
      <c r="S2015" s="14">
        <f>VLOOKUP($A2015,[3]Sheet1!$A$1:$AB$10000,25,0)</f>
        <v>4.4000000000000004</v>
      </c>
      <c r="T2015" s="14">
        <f>VLOOKUP($A2015,[3]Sheet1!$A$1:$AB$10000,26,0)</f>
        <v>4.3250000000000002</v>
      </c>
      <c r="U2015" s="14">
        <f>VLOOKUP($A2015,[3]Sheet1!$A$1:$AB$10000,27,0)</f>
        <v>4.1349999999999998</v>
      </c>
      <c r="V2015" s="14">
        <f>VLOOKUP($A2015,[3]Sheet1!$A$1:$AB$10000,28,0)</f>
        <v>4.1900000000000004</v>
      </c>
      <c r="W2015" s="14">
        <f>VLOOKUP($A2015,[3]Sheet1!$A$1:$AC$10000,29,0)</f>
        <v>4.165</v>
      </c>
      <c r="X2015" s="14" t="s">
        <v>66</v>
      </c>
    </row>
    <row r="2016" spans="1:24" x14ac:dyDescent="0.2">
      <c r="A2016" s="2">
        <v>36709</v>
      </c>
      <c r="B2016" s="5">
        <f t="shared" si="138"/>
        <v>7</v>
      </c>
      <c r="C2016" s="1" t="s">
        <v>47</v>
      </c>
      <c r="D2016" s="14">
        <f>VLOOKUP($A2016,[3]Sheet1!$A$1:$U$10000,15,0)</f>
        <v>5.0449999999999999</v>
      </c>
      <c r="E2016" s="14">
        <f>VLOOKUP($A2016,[3]Sheet1!$A$1:$U$10000,16,0)</f>
        <v>3.8250000000000002</v>
      </c>
      <c r="F2016" s="14">
        <f>VLOOKUP($A2016,[3]Sheet1!$A$1:$X$10000,22,0)</f>
        <v>3.66</v>
      </c>
      <c r="G2016" s="7">
        <f>VLOOKUP($A2016,[3]Sheet1!$A$1:$X$10000,3,0)</f>
        <v>3.9449999999999998</v>
      </c>
      <c r="H2016" s="14">
        <f>VLOOKUP($A2016,[3]Sheet1!$A$1:$U$10000,2,0)</f>
        <v>4.2149999999999999</v>
      </c>
      <c r="I2016" s="14">
        <f>VLOOKUP($A2016,[3]Sheet1!$A$1:$U$10000,21,0)</f>
        <v>4.335</v>
      </c>
      <c r="J2016" s="14">
        <f>VLOOKUP($A2016,[3]Sheet1!$A$1:$U$10000,13,0)</f>
        <v>4.1449999999999996</v>
      </c>
      <c r="K2016" s="14">
        <f>VLOOKUP($A2016,[3]Sheet1!$A$1:$Z$10000,24,0)</f>
        <v>3.79</v>
      </c>
      <c r="L2016" s="14">
        <f>VLOOKUP($A2016,[3]Sheet1!$A$1:$U$10000,17,0)</f>
        <v>3.895</v>
      </c>
      <c r="M2016" s="14">
        <f>VLOOKUP($A2016,[3]Sheet1!$A$1:$U$10000,14,0)</f>
        <v>4.7300000000000004</v>
      </c>
      <c r="N2016" s="14">
        <f>VLOOKUP($A2016,[3]Sheet1!$A$1:$X$10000,23,0)</f>
        <v>3.5150000000000001</v>
      </c>
      <c r="O2016" s="14">
        <f>VLOOKUP($A2016,[3]Sheet1!$A$1:$U$10000,4,0)</f>
        <v>4.7300000000000004</v>
      </c>
      <c r="P2016" s="14">
        <f>VLOOKUP($A2016,[3]Sheet1!$A$1:$U$10000,6,0)</f>
        <v>4.29</v>
      </c>
      <c r="Q2016" s="14">
        <f>VLOOKUP($A2016,[3]Sheet1!$A$1:$U$10000,20,0)</f>
        <v>3.6850000000000001</v>
      </c>
      <c r="R2016" s="14">
        <f>VLOOKUP($A2016,[3]Sheet1!$A$1:$X$10000,24,0)</f>
        <v>3.79</v>
      </c>
      <c r="S2016" s="14">
        <f>VLOOKUP($A2016,[3]Sheet1!$A$1:$AB$10000,25,0)</f>
        <v>4.4000000000000004</v>
      </c>
      <c r="T2016" s="14">
        <f>VLOOKUP($A2016,[3]Sheet1!$A$1:$AB$10000,26,0)</f>
        <v>4.3250000000000002</v>
      </c>
      <c r="U2016" s="14">
        <f>VLOOKUP($A2016,[3]Sheet1!$A$1:$AB$10000,27,0)</f>
        <v>4.1349999999999998</v>
      </c>
      <c r="V2016" s="14">
        <f>VLOOKUP($A2016,[3]Sheet1!$A$1:$AB$10000,28,0)</f>
        <v>4.1900000000000004</v>
      </c>
      <c r="W2016" s="14">
        <f>VLOOKUP($A2016,[3]Sheet1!$A$1:$AC$10000,29,0)</f>
        <v>4.165</v>
      </c>
      <c r="X2016" s="14" t="s">
        <v>66</v>
      </c>
    </row>
    <row r="2017" spans="1:24" x14ac:dyDescent="0.2">
      <c r="A2017" s="2">
        <v>36710</v>
      </c>
      <c r="B2017" s="5">
        <f t="shared" si="138"/>
        <v>7</v>
      </c>
      <c r="C2017" s="1" t="s">
        <v>48</v>
      </c>
      <c r="D2017" s="14">
        <f>VLOOKUP($A2017,[3]Sheet1!$A$1:$U$10000,15,0)</f>
        <v>5.0449999999999999</v>
      </c>
      <c r="E2017" s="14">
        <f>VLOOKUP($A2017,[3]Sheet1!$A$1:$U$10000,16,0)</f>
        <v>3.8250000000000002</v>
      </c>
      <c r="F2017" s="14">
        <f>VLOOKUP($A2017,[3]Sheet1!$A$1:$X$10000,22,0)</f>
        <v>3.66</v>
      </c>
      <c r="G2017" s="7">
        <f>VLOOKUP($A2017,[3]Sheet1!$A$1:$X$10000,3,0)</f>
        <v>3.9449999999999998</v>
      </c>
      <c r="H2017" s="14">
        <f>VLOOKUP($A2017,[3]Sheet1!$A$1:$U$10000,2,0)</f>
        <v>4.2149999999999999</v>
      </c>
      <c r="I2017" s="14">
        <f>VLOOKUP($A2017,[3]Sheet1!$A$1:$U$10000,21,0)</f>
        <v>4.335</v>
      </c>
      <c r="J2017" s="14">
        <f>VLOOKUP($A2017,[3]Sheet1!$A$1:$U$10000,13,0)</f>
        <v>4.1449999999999996</v>
      </c>
      <c r="K2017" s="14">
        <f>VLOOKUP($A2017,[3]Sheet1!$A$1:$Z$10000,24,0)</f>
        <v>3.79</v>
      </c>
      <c r="L2017" s="14">
        <f>VLOOKUP($A2017,[3]Sheet1!$A$1:$U$10000,17,0)</f>
        <v>3.895</v>
      </c>
      <c r="M2017" s="14">
        <f>VLOOKUP($A2017,[3]Sheet1!$A$1:$U$10000,14,0)</f>
        <v>4.7300000000000004</v>
      </c>
      <c r="N2017" s="14">
        <f>VLOOKUP($A2017,[3]Sheet1!$A$1:$X$10000,23,0)</f>
        <v>3.5150000000000001</v>
      </c>
      <c r="O2017" s="14">
        <f>VLOOKUP($A2017,[3]Sheet1!$A$1:$U$10000,4,0)</f>
        <v>4.7300000000000004</v>
      </c>
      <c r="P2017" s="14">
        <f>VLOOKUP($A2017,[3]Sheet1!$A$1:$U$10000,6,0)</f>
        <v>4.29</v>
      </c>
      <c r="Q2017" s="14">
        <f>VLOOKUP($A2017,[3]Sheet1!$A$1:$U$10000,20,0)</f>
        <v>3.6850000000000001</v>
      </c>
      <c r="R2017" s="14">
        <f>VLOOKUP($A2017,[3]Sheet1!$A$1:$X$10000,24,0)</f>
        <v>3.79</v>
      </c>
      <c r="S2017" s="14">
        <f>VLOOKUP($A2017,[3]Sheet1!$A$1:$AB$10000,25,0)</f>
        <v>4.4000000000000004</v>
      </c>
      <c r="T2017" s="14">
        <f>VLOOKUP($A2017,[3]Sheet1!$A$1:$AB$10000,26,0)</f>
        <v>4.3250000000000002</v>
      </c>
      <c r="U2017" s="14">
        <f>VLOOKUP($A2017,[3]Sheet1!$A$1:$AB$10000,27,0)</f>
        <v>4.1349999999999998</v>
      </c>
      <c r="V2017" s="14">
        <f>VLOOKUP($A2017,[3]Sheet1!$A$1:$AB$10000,28,0)</f>
        <v>4.1900000000000004</v>
      </c>
      <c r="W2017" s="14">
        <f>VLOOKUP($A2017,[3]Sheet1!$A$1:$AC$10000,29,0)</f>
        <v>4.165</v>
      </c>
      <c r="X2017" s="14" t="s">
        <v>66</v>
      </c>
    </row>
    <row r="2018" spans="1:24" x14ac:dyDescent="0.2">
      <c r="A2018" s="2">
        <v>36711</v>
      </c>
      <c r="B2018" s="5">
        <f t="shared" si="138"/>
        <v>7</v>
      </c>
      <c r="C2018" s="1" t="s">
        <v>49</v>
      </c>
      <c r="D2018" s="14">
        <f>VLOOKUP($A2018,[3]Sheet1!$A$1:$U$10000,15,0)</f>
        <v>5.0449999999999999</v>
      </c>
      <c r="E2018" s="14">
        <f>VLOOKUP($A2018,[3]Sheet1!$A$1:$U$10000,16,0)</f>
        <v>3.8250000000000002</v>
      </c>
      <c r="F2018" s="14">
        <f>VLOOKUP($A2018,[3]Sheet1!$A$1:$X$10000,22,0)</f>
        <v>3.66</v>
      </c>
      <c r="G2018" s="7">
        <f>VLOOKUP($A2018,[3]Sheet1!$A$1:$X$10000,3,0)</f>
        <v>3.9449999999999998</v>
      </c>
      <c r="H2018" s="14">
        <f>VLOOKUP($A2018,[3]Sheet1!$A$1:$U$10000,2,0)</f>
        <v>4.2149999999999999</v>
      </c>
      <c r="I2018" s="14">
        <f>VLOOKUP($A2018,[3]Sheet1!$A$1:$U$10000,21,0)</f>
        <v>4.335</v>
      </c>
      <c r="J2018" s="14">
        <f>VLOOKUP($A2018,[3]Sheet1!$A$1:$U$10000,13,0)</f>
        <v>4.1449999999999996</v>
      </c>
      <c r="K2018" s="14">
        <f>VLOOKUP($A2018,[3]Sheet1!$A$1:$Z$10000,24,0)</f>
        <v>3.79</v>
      </c>
      <c r="L2018" s="14">
        <f>VLOOKUP($A2018,[3]Sheet1!$A$1:$U$10000,17,0)</f>
        <v>3.895</v>
      </c>
      <c r="M2018" s="14">
        <f>VLOOKUP($A2018,[3]Sheet1!$A$1:$U$10000,14,0)</f>
        <v>4.7300000000000004</v>
      </c>
      <c r="N2018" s="14">
        <f>VLOOKUP($A2018,[3]Sheet1!$A$1:$X$10000,23,0)</f>
        <v>3.5150000000000001</v>
      </c>
      <c r="O2018" s="14">
        <f>VLOOKUP($A2018,[3]Sheet1!$A$1:$U$10000,4,0)</f>
        <v>4.7300000000000004</v>
      </c>
      <c r="P2018" s="14">
        <f>VLOOKUP($A2018,[3]Sheet1!$A$1:$U$10000,6,0)</f>
        <v>4.29</v>
      </c>
      <c r="Q2018" s="14">
        <f>VLOOKUP($A2018,[3]Sheet1!$A$1:$U$10000,20,0)</f>
        <v>3.6850000000000001</v>
      </c>
      <c r="R2018" s="14">
        <f>VLOOKUP($A2018,[3]Sheet1!$A$1:$X$10000,24,0)</f>
        <v>3.79</v>
      </c>
      <c r="S2018" s="14">
        <f>VLOOKUP($A2018,[3]Sheet1!$A$1:$AB$10000,25,0)</f>
        <v>4.4000000000000004</v>
      </c>
      <c r="T2018" s="14">
        <f>VLOOKUP($A2018,[3]Sheet1!$A$1:$AB$10000,26,0)</f>
        <v>4.3250000000000002</v>
      </c>
      <c r="U2018" s="14">
        <f>VLOOKUP($A2018,[3]Sheet1!$A$1:$AB$10000,27,0)</f>
        <v>4.1349999999999998</v>
      </c>
      <c r="V2018" s="14">
        <f>VLOOKUP($A2018,[3]Sheet1!$A$1:$AB$10000,28,0)</f>
        <v>4.1900000000000004</v>
      </c>
      <c r="W2018" s="14">
        <f>VLOOKUP($A2018,[3]Sheet1!$A$1:$AC$10000,29,0)</f>
        <v>4.165</v>
      </c>
      <c r="X2018" s="14" t="s">
        <v>66</v>
      </c>
    </row>
    <row r="2019" spans="1:24" x14ac:dyDescent="0.2">
      <c r="A2019" s="2">
        <v>36712</v>
      </c>
      <c r="B2019" s="5">
        <f t="shared" si="138"/>
        <v>7</v>
      </c>
      <c r="C2019" s="1" t="s">
        <v>50</v>
      </c>
      <c r="D2019" s="14">
        <f>VLOOKUP($A2019,[3]Sheet1!$A$1:$U$10000,15,0)</f>
        <v>5.0449999999999999</v>
      </c>
      <c r="E2019" s="14">
        <f>VLOOKUP($A2019,[3]Sheet1!$A$1:$U$10000,16,0)</f>
        <v>3.8250000000000002</v>
      </c>
      <c r="F2019" s="14">
        <f>VLOOKUP($A2019,[3]Sheet1!$A$1:$X$10000,22,0)</f>
        <v>3.66</v>
      </c>
      <c r="G2019" s="7">
        <f>VLOOKUP($A2019,[3]Sheet1!$A$1:$X$10000,3,0)</f>
        <v>3.9449999999999998</v>
      </c>
      <c r="H2019" s="14">
        <f>VLOOKUP($A2019,[3]Sheet1!$A$1:$U$10000,2,0)</f>
        <v>4.2149999999999999</v>
      </c>
      <c r="I2019" s="14">
        <f>VLOOKUP($A2019,[3]Sheet1!$A$1:$U$10000,21,0)</f>
        <v>4.335</v>
      </c>
      <c r="J2019" s="14">
        <f>VLOOKUP($A2019,[3]Sheet1!$A$1:$U$10000,13,0)</f>
        <v>4.1449999999999996</v>
      </c>
      <c r="K2019" s="14">
        <f>VLOOKUP($A2019,[3]Sheet1!$A$1:$Z$10000,24,0)</f>
        <v>3.79</v>
      </c>
      <c r="L2019" s="14">
        <f>VLOOKUP($A2019,[3]Sheet1!$A$1:$U$10000,17,0)</f>
        <v>3.895</v>
      </c>
      <c r="M2019" s="14">
        <f>VLOOKUP($A2019,[3]Sheet1!$A$1:$U$10000,14,0)</f>
        <v>4.7300000000000004</v>
      </c>
      <c r="N2019" s="14">
        <f>VLOOKUP($A2019,[3]Sheet1!$A$1:$X$10000,23,0)</f>
        <v>3.5150000000000001</v>
      </c>
      <c r="O2019" s="14">
        <f>VLOOKUP($A2019,[3]Sheet1!$A$1:$U$10000,4,0)</f>
        <v>4.7300000000000004</v>
      </c>
      <c r="P2019" s="14">
        <f>VLOOKUP($A2019,[3]Sheet1!$A$1:$U$10000,6,0)</f>
        <v>4.29</v>
      </c>
      <c r="Q2019" s="14">
        <f>VLOOKUP($A2019,[3]Sheet1!$A$1:$U$10000,20,0)</f>
        <v>3.6850000000000001</v>
      </c>
      <c r="R2019" s="14">
        <f>VLOOKUP($A2019,[3]Sheet1!$A$1:$X$10000,24,0)</f>
        <v>3.79</v>
      </c>
      <c r="S2019" s="14">
        <f>VLOOKUP($A2019,[3]Sheet1!$A$1:$AB$10000,25,0)</f>
        <v>4.4000000000000004</v>
      </c>
      <c r="T2019" s="14">
        <f>VLOOKUP($A2019,[3]Sheet1!$A$1:$AB$10000,26,0)</f>
        <v>4.3250000000000002</v>
      </c>
      <c r="U2019" s="14">
        <f>VLOOKUP($A2019,[3]Sheet1!$A$1:$AB$10000,27,0)</f>
        <v>4.1349999999999998</v>
      </c>
      <c r="V2019" s="14">
        <f>VLOOKUP($A2019,[3]Sheet1!$A$1:$AB$10000,28,0)</f>
        <v>4.1900000000000004</v>
      </c>
      <c r="W2019" s="14">
        <f>VLOOKUP($A2019,[3]Sheet1!$A$1:$AC$10000,29,0)</f>
        <v>4.165</v>
      </c>
      <c r="X2019" s="14" t="s">
        <v>66</v>
      </c>
    </row>
    <row r="2020" spans="1:24" x14ac:dyDescent="0.2">
      <c r="A2020" s="2">
        <v>36713</v>
      </c>
      <c r="B2020" s="5">
        <f t="shared" si="138"/>
        <v>7</v>
      </c>
      <c r="C2020" s="1" t="s">
        <v>51</v>
      </c>
      <c r="D2020" s="14">
        <f>VLOOKUP($A2020,[3]Sheet1!$A$1:$U$10000,15,0)</f>
        <v>4.7350000000000003</v>
      </c>
      <c r="E2020" s="14">
        <f>VLOOKUP($A2020,[3]Sheet1!$A$1:$U$10000,16,0)</f>
        <v>3.875</v>
      </c>
      <c r="F2020" s="14">
        <f>VLOOKUP($A2020,[3]Sheet1!$A$1:$X$10000,22,0)</f>
        <v>3.76</v>
      </c>
      <c r="G2020" s="7">
        <f>VLOOKUP($A2020,[3]Sheet1!$A$1:$X$10000,3,0)</f>
        <v>3.96</v>
      </c>
      <c r="H2020" s="14">
        <f>VLOOKUP($A2020,[3]Sheet1!$A$1:$U$10000,2,0)</f>
        <v>4.16</v>
      </c>
      <c r="I2020" s="14">
        <f>VLOOKUP($A2020,[3]Sheet1!$A$1:$U$10000,21,0)</f>
        <v>4.24</v>
      </c>
      <c r="J2020" s="14">
        <f>VLOOKUP($A2020,[3]Sheet1!$A$1:$U$10000,13,0)</f>
        <v>4.1399999999999997</v>
      </c>
      <c r="K2020" s="14">
        <f>VLOOKUP($A2020,[3]Sheet1!$A$1:$Z$10000,24,0)</f>
        <v>3.855</v>
      </c>
      <c r="L2020" s="14">
        <f>VLOOKUP($A2020,[3]Sheet1!$A$1:$U$10000,17,0)</f>
        <v>3.9049999999999998</v>
      </c>
      <c r="M2020" s="14">
        <f>VLOOKUP($A2020,[3]Sheet1!$A$1:$U$10000,14,0)</f>
        <v>4.49</v>
      </c>
      <c r="N2020" s="14">
        <f>VLOOKUP($A2020,[3]Sheet1!$A$1:$X$10000,23,0)</f>
        <v>3.5649999999999999</v>
      </c>
      <c r="O2020" s="14">
        <f>VLOOKUP($A2020,[3]Sheet1!$A$1:$U$10000,4,0)</f>
        <v>4.84</v>
      </c>
      <c r="P2020" s="14">
        <f>VLOOKUP($A2020,[3]Sheet1!$A$1:$U$10000,6,0)</f>
        <v>4.2</v>
      </c>
      <c r="Q2020" s="14">
        <f>VLOOKUP($A2020,[3]Sheet1!$A$1:$U$10000,20,0)</f>
        <v>3.7250000000000001</v>
      </c>
      <c r="R2020" s="14">
        <f>VLOOKUP($A2020,[3]Sheet1!$A$1:$X$10000,24,0)</f>
        <v>3.855</v>
      </c>
      <c r="S2020" s="14">
        <f>VLOOKUP($A2020,[3]Sheet1!$A$1:$AB$10000,25,0)</f>
        <v>4.2750000000000004</v>
      </c>
      <c r="T2020" s="14">
        <f>VLOOKUP($A2020,[3]Sheet1!$A$1:$AB$10000,26,0)</f>
        <v>4.25</v>
      </c>
      <c r="U2020" s="14">
        <f>VLOOKUP($A2020,[3]Sheet1!$A$1:$AB$10000,27,0)</f>
        <v>4.0350000000000001</v>
      </c>
      <c r="V2020" s="14">
        <f>VLOOKUP($A2020,[3]Sheet1!$A$1:$AB$10000,28,0)</f>
        <v>4.1349999999999998</v>
      </c>
      <c r="W2020" s="14">
        <f>VLOOKUP($A2020,[3]Sheet1!$A$1:$AC$10000,29,0)</f>
        <v>4.07</v>
      </c>
      <c r="X2020" s="14" t="s">
        <v>66</v>
      </c>
    </row>
    <row r="2021" spans="1:24" x14ac:dyDescent="0.2">
      <c r="A2021" s="2">
        <v>36714</v>
      </c>
      <c r="B2021" s="5">
        <f t="shared" si="138"/>
        <v>7</v>
      </c>
      <c r="C2021" s="1" t="s">
        <v>45</v>
      </c>
      <c r="D2021" s="14">
        <f>VLOOKUP($A2021,[3]Sheet1!$A$1:$U$10000,15,0)</f>
        <v>4.7050000000000001</v>
      </c>
      <c r="E2021" s="14">
        <f>VLOOKUP($A2021,[3]Sheet1!$A$1:$U$10000,16,0)</f>
        <v>3.605</v>
      </c>
      <c r="F2021" s="14">
        <f>VLOOKUP($A2021,[3]Sheet1!$A$1:$X$10000,22,0)</f>
        <v>3.4950000000000001</v>
      </c>
      <c r="G2021" s="7">
        <f>VLOOKUP($A2021,[3]Sheet1!$A$1:$X$10000,3,0)</f>
        <v>3.6549999999999998</v>
      </c>
      <c r="H2021" s="14">
        <f>VLOOKUP($A2021,[3]Sheet1!$A$1:$U$10000,2,0)</f>
        <v>3.94</v>
      </c>
      <c r="I2021" s="14">
        <f>VLOOKUP($A2021,[3]Sheet1!$A$1:$U$10000,21,0)</f>
        <v>4.03</v>
      </c>
      <c r="J2021" s="14">
        <f>VLOOKUP($A2021,[3]Sheet1!$A$1:$U$10000,13,0)</f>
        <v>3.75</v>
      </c>
      <c r="K2021" s="14">
        <f>VLOOKUP($A2021,[3]Sheet1!$A$1:$Z$10000,24,0)</f>
        <v>3.5649999999999999</v>
      </c>
      <c r="L2021" s="14">
        <f>VLOOKUP($A2021,[3]Sheet1!$A$1:$U$10000,17,0)</f>
        <v>3.625</v>
      </c>
      <c r="M2021" s="14">
        <f>VLOOKUP($A2021,[3]Sheet1!$A$1:$U$10000,14,0)</f>
        <v>4.1349999999999998</v>
      </c>
      <c r="N2021" s="14">
        <f>VLOOKUP($A2021,[3]Sheet1!$A$1:$X$10000,23,0)</f>
        <v>3.375</v>
      </c>
      <c r="O2021" s="14">
        <f>VLOOKUP($A2021,[3]Sheet1!$A$1:$U$10000,4,0)</f>
        <v>4.5549999999999997</v>
      </c>
      <c r="P2021" s="14">
        <f>VLOOKUP($A2021,[3]Sheet1!$A$1:$U$10000,6,0)</f>
        <v>3.97</v>
      </c>
      <c r="Q2021" s="14">
        <f>VLOOKUP($A2021,[3]Sheet1!$A$1:$U$10000,20,0)</f>
        <v>3.51</v>
      </c>
      <c r="R2021" s="14">
        <f>VLOOKUP($A2021,[3]Sheet1!$A$1:$X$10000,24,0)</f>
        <v>3.5649999999999999</v>
      </c>
      <c r="S2021" s="14">
        <f>VLOOKUP($A2021,[3]Sheet1!$A$1:$AB$10000,25,0)</f>
        <v>4.085</v>
      </c>
      <c r="T2021" s="14">
        <f>VLOOKUP($A2021,[3]Sheet1!$A$1:$AB$10000,26,0)</f>
        <v>4.03</v>
      </c>
      <c r="U2021" s="14">
        <f>VLOOKUP($A2021,[3]Sheet1!$A$1:$AB$10000,27,0)</f>
        <v>3.83</v>
      </c>
      <c r="V2021" s="14">
        <f>VLOOKUP($A2021,[3]Sheet1!$A$1:$AB$10000,28,0)</f>
        <v>3.95</v>
      </c>
      <c r="W2021" s="14">
        <f>VLOOKUP($A2021,[3]Sheet1!$A$1:$AC$10000,29,0)</f>
        <v>3.855</v>
      </c>
      <c r="X2021" s="14" t="s">
        <v>66</v>
      </c>
    </row>
    <row r="2022" spans="1:24" x14ac:dyDescent="0.2">
      <c r="A2022" s="2">
        <v>36715</v>
      </c>
      <c r="B2022" s="5">
        <f t="shared" si="138"/>
        <v>7</v>
      </c>
      <c r="C2022" s="1" t="s">
        <v>46</v>
      </c>
      <c r="D2022" s="14">
        <f>VLOOKUP($A2022,[3]Sheet1!$A$1:$U$10000,15,0)</f>
        <v>4.4800000000000004</v>
      </c>
      <c r="E2022" s="14">
        <f>VLOOKUP($A2022,[3]Sheet1!$A$1:$U$10000,16,0)</f>
        <v>3.36</v>
      </c>
      <c r="F2022" s="14">
        <f>VLOOKUP($A2022,[3]Sheet1!$A$1:$X$10000,22,0)</f>
        <v>3.27</v>
      </c>
      <c r="G2022" s="7">
        <f>VLOOKUP($A2022,[3]Sheet1!$A$1:$X$10000,3,0)</f>
        <v>3.39</v>
      </c>
      <c r="H2022" s="14">
        <f>VLOOKUP($A2022,[3]Sheet1!$A$1:$U$10000,2,0)</f>
        <v>3.7450000000000001</v>
      </c>
      <c r="I2022" s="14">
        <f>VLOOKUP($A2022,[3]Sheet1!$A$1:$U$10000,21,0)</f>
        <v>3.9950000000000001</v>
      </c>
      <c r="J2022" s="14">
        <f>VLOOKUP($A2022,[3]Sheet1!$A$1:$U$10000,13,0)</f>
        <v>3.415</v>
      </c>
      <c r="K2022" s="14">
        <f>VLOOKUP($A2022,[3]Sheet1!$A$1:$Z$10000,24,0)</f>
        <v>3.36</v>
      </c>
      <c r="L2022" s="14">
        <f>VLOOKUP($A2022,[3]Sheet1!$A$1:$U$10000,17,0)</f>
        <v>3.39</v>
      </c>
      <c r="M2022" s="14">
        <f>VLOOKUP($A2022,[3]Sheet1!$A$1:$U$10000,14,0)</f>
        <v>3.5950000000000002</v>
      </c>
      <c r="N2022" s="14">
        <f>VLOOKUP($A2022,[3]Sheet1!$A$1:$X$10000,23,0)</f>
        <v>3.08</v>
      </c>
      <c r="O2022" s="14">
        <f>VLOOKUP($A2022,[3]Sheet1!$A$1:$U$10000,4,0)</f>
        <v>4.1349999999999998</v>
      </c>
      <c r="P2022" s="14">
        <f>VLOOKUP($A2022,[3]Sheet1!$A$1:$U$10000,6,0)</f>
        <v>3.85</v>
      </c>
      <c r="Q2022" s="14">
        <f>VLOOKUP($A2022,[3]Sheet1!$A$1:$U$10000,20,0)</f>
        <v>3.25</v>
      </c>
      <c r="R2022" s="14">
        <f>VLOOKUP($A2022,[3]Sheet1!$A$1:$X$10000,24,0)</f>
        <v>3.36</v>
      </c>
      <c r="S2022" s="14">
        <f>VLOOKUP($A2022,[3]Sheet1!$A$1:$AB$10000,25,0)</f>
        <v>4.0449999999999999</v>
      </c>
      <c r="T2022" s="14">
        <f>VLOOKUP($A2022,[3]Sheet1!$A$1:$AB$10000,26,0)</f>
        <v>3.94</v>
      </c>
      <c r="U2022" s="14">
        <f>VLOOKUP($A2022,[3]Sheet1!$A$1:$AB$10000,27,0)</f>
        <v>3.79</v>
      </c>
      <c r="V2022" s="14">
        <f>VLOOKUP($A2022,[3]Sheet1!$A$1:$AB$10000,28,0)</f>
        <v>3.9049999999999998</v>
      </c>
      <c r="W2022" s="14">
        <f>VLOOKUP($A2022,[3]Sheet1!$A$1:$AC$10000,29,0)</f>
        <v>3.82</v>
      </c>
      <c r="X2022" s="14" t="s">
        <v>66</v>
      </c>
    </row>
    <row r="2023" spans="1:24" x14ac:dyDescent="0.2">
      <c r="A2023" s="2">
        <v>36716</v>
      </c>
      <c r="B2023" s="5">
        <f t="shared" si="138"/>
        <v>7</v>
      </c>
      <c r="C2023" s="1" t="s">
        <v>47</v>
      </c>
      <c r="D2023" s="14">
        <f>VLOOKUP($A2023,[3]Sheet1!$A$1:$U$10000,15,0)</f>
        <v>4.4800000000000004</v>
      </c>
      <c r="E2023" s="14">
        <f>VLOOKUP($A2023,[3]Sheet1!$A$1:$U$10000,16,0)</f>
        <v>3.36</v>
      </c>
      <c r="F2023" s="14">
        <f>VLOOKUP($A2023,[3]Sheet1!$A$1:$X$10000,22,0)</f>
        <v>3.27</v>
      </c>
      <c r="G2023" s="7">
        <f>VLOOKUP($A2023,[3]Sheet1!$A$1:$X$10000,3,0)</f>
        <v>3.39</v>
      </c>
      <c r="H2023" s="14">
        <f>VLOOKUP($A2023,[3]Sheet1!$A$1:$U$10000,2,0)</f>
        <v>3.7450000000000001</v>
      </c>
      <c r="I2023" s="14">
        <f>VLOOKUP($A2023,[3]Sheet1!$A$1:$U$10000,21,0)</f>
        <v>3.9950000000000001</v>
      </c>
      <c r="J2023" s="14">
        <f>VLOOKUP($A2023,[3]Sheet1!$A$1:$U$10000,13,0)</f>
        <v>3.415</v>
      </c>
      <c r="K2023" s="14">
        <f>VLOOKUP($A2023,[3]Sheet1!$A$1:$Z$10000,24,0)</f>
        <v>3.36</v>
      </c>
      <c r="L2023" s="14">
        <f>VLOOKUP($A2023,[3]Sheet1!$A$1:$U$10000,17,0)</f>
        <v>3.39</v>
      </c>
      <c r="M2023" s="14">
        <f>VLOOKUP($A2023,[3]Sheet1!$A$1:$U$10000,14,0)</f>
        <v>3.5950000000000002</v>
      </c>
      <c r="N2023" s="14">
        <f>VLOOKUP($A2023,[3]Sheet1!$A$1:$X$10000,23,0)</f>
        <v>3.08</v>
      </c>
      <c r="O2023" s="14">
        <f>VLOOKUP($A2023,[3]Sheet1!$A$1:$U$10000,4,0)</f>
        <v>4.1349999999999998</v>
      </c>
      <c r="P2023" s="14">
        <f>VLOOKUP($A2023,[3]Sheet1!$A$1:$U$10000,6,0)</f>
        <v>3.85</v>
      </c>
      <c r="Q2023" s="14">
        <f>VLOOKUP($A2023,[3]Sheet1!$A$1:$U$10000,20,0)</f>
        <v>3.25</v>
      </c>
      <c r="R2023" s="14">
        <f>VLOOKUP($A2023,[3]Sheet1!$A$1:$X$10000,24,0)</f>
        <v>3.36</v>
      </c>
      <c r="S2023" s="14">
        <f>VLOOKUP($A2023,[3]Sheet1!$A$1:$AB$10000,25,0)</f>
        <v>4.0449999999999999</v>
      </c>
      <c r="T2023" s="14">
        <f>VLOOKUP($A2023,[3]Sheet1!$A$1:$AB$10000,26,0)</f>
        <v>3.94</v>
      </c>
      <c r="U2023" s="14">
        <f>VLOOKUP($A2023,[3]Sheet1!$A$1:$AB$10000,27,0)</f>
        <v>3.79</v>
      </c>
      <c r="V2023" s="14">
        <f>VLOOKUP($A2023,[3]Sheet1!$A$1:$AB$10000,28,0)</f>
        <v>3.9049999999999998</v>
      </c>
      <c r="W2023" s="14">
        <f>VLOOKUP($A2023,[3]Sheet1!$A$1:$AC$10000,29,0)</f>
        <v>3.82</v>
      </c>
      <c r="X2023" s="14" t="s">
        <v>66</v>
      </c>
    </row>
    <row r="2024" spans="1:24" x14ac:dyDescent="0.2">
      <c r="A2024" s="2">
        <v>36717</v>
      </c>
      <c r="B2024" s="5">
        <f t="shared" si="138"/>
        <v>7</v>
      </c>
      <c r="C2024" s="1" t="s">
        <v>48</v>
      </c>
      <c r="D2024" s="14">
        <f>VLOOKUP($A2024,[3]Sheet1!$A$1:$U$10000,15,0)</f>
        <v>4.4800000000000004</v>
      </c>
      <c r="E2024" s="14">
        <f>VLOOKUP($A2024,[3]Sheet1!$A$1:$U$10000,16,0)</f>
        <v>3.36</v>
      </c>
      <c r="F2024" s="14">
        <f>VLOOKUP($A2024,[3]Sheet1!$A$1:$X$10000,22,0)</f>
        <v>3.27</v>
      </c>
      <c r="G2024" s="7">
        <f>VLOOKUP($A2024,[3]Sheet1!$A$1:$X$10000,3,0)</f>
        <v>3.39</v>
      </c>
      <c r="H2024" s="14">
        <f>VLOOKUP($A2024,[3]Sheet1!$A$1:$U$10000,2,0)</f>
        <v>3.7450000000000001</v>
      </c>
      <c r="I2024" s="14">
        <f>VLOOKUP($A2024,[3]Sheet1!$A$1:$U$10000,21,0)</f>
        <v>3.9950000000000001</v>
      </c>
      <c r="J2024" s="14">
        <f>VLOOKUP($A2024,[3]Sheet1!$A$1:$U$10000,13,0)</f>
        <v>3.415</v>
      </c>
      <c r="K2024" s="14">
        <f>VLOOKUP($A2024,[3]Sheet1!$A$1:$Z$10000,24,0)</f>
        <v>3.36</v>
      </c>
      <c r="L2024" s="14">
        <f>VLOOKUP($A2024,[3]Sheet1!$A$1:$U$10000,17,0)</f>
        <v>3.39</v>
      </c>
      <c r="M2024" s="14">
        <f>VLOOKUP($A2024,[3]Sheet1!$A$1:$U$10000,14,0)</f>
        <v>3.5950000000000002</v>
      </c>
      <c r="N2024" s="14">
        <f>VLOOKUP($A2024,[3]Sheet1!$A$1:$X$10000,23,0)</f>
        <v>3.08</v>
      </c>
      <c r="O2024" s="14">
        <f>VLOOKUP($A2024,[3]Sheet1!$A$1:$U$10000,4,0)</f>
        <v>4.1349999999999998</v>
      </c>
      <c r="P2024" s="14">
        <f>VLOOKUP($A2024,[3]Sheet1!$A$1:$U$10000,6,0)</f>
        <v>3.85</v>
      </c>
      <c r="Q2024" s="14">
        <f>VLOOKUP($A2024,[3]Sheet1!$A$1:$U$10000,20,0)</f>
        <v>3.25</v>
      </c>
      <c r="R2024" s="14">
        <f>VLOOKUP($A2024,[3]Sheet1!$A$1:$X$10000,24,0)</f>
        <v>3.36</v>
      </c>
      <c r="S2024" s="14">
        <f>VLOOKUP($A2024,[3]Sheet1!$A$1:$AB$10000,25,0)</f>
        <v>4.0449999999999999</v>
      </c>
      <c r="T2024" s="14">
        <f>VLOOKUP($A2024,[3]Sheet1!$A$1:$AB$10000,26,0)</f>
        <v>3.94</v>
      </c>
      <c r="U2024" s="14">
        <f>VLOOKUP($A2024,[3]Sheet1!$A$1:$AB$10000,27,0)</f>
        <v>3.79</v>
      </c>
      <c r="V2024" s="14">
        <f>VLOOKUP($A2024,[3]Sheet1!$A$1:$AB$10000,28,0)</f>
        <v>3.9049999999999998</v>
      </c>
      <c r="W2024" s="14">
        <f>VLOOKUP($A2024,[3]Sheet1!$A$1:$AC$10000,29,0)</f>
        <v>3.82</v>
      </c>
      <c r="X2024" s="14" t="s">
        <v>66</v>
      </c>
    </row>
    <row r="2025" spans="1:24" x14ac:dyDescent="0.2">
      <c r="A2025" s="2">
        <v>36718</v>
      </c>
      <c r="B2025" s="5">
        <f t="shared" si="138"/>
        <v>7</v>
      </c>
      <c r="C2025" s="1" t="s">
        <v>49</v>
      </c>
      <c r="D2025" s="14">
        <f>VLOOKUP($A2025,[3]Sheet1!$A$1:$U$10000,15,0)</f>
        <v>4.8049999999999997</v>
      </c>
      <c r="E2025" s="14">
        <f>VLOOKUP($A2025,[3]Sheet1!$A$1:$U$10000,16,0)</f>
        <v>3.7149999999999999</v>
      </c>
      <c r="F2025" s="14">
        <f>VLOOKUP($A2025,[3]Sheet1!$A$1:$X$10000,22,0)</f>
        <v>3.5950000000000002</v>
      </c>
      <c r="G2025" s="7">
        <f>VLOOKUP($A2025,[3]Sheet1!$A$1:$X$10000,3,0)</f>
        <v>3.82</v>
      </c>
      <c r="H2025" s="14">
        <f>VLOOKUP($A2025,[3]Sheet1!$A$1:$U$10000,2,0)</f>
        <v>4.0650000000000004</v>
      </c>
      <c r="I2025" s="14">
        <f>VLOOKUP($A2025,[3]Sheet1!$A$1:$U$10000,21,0)</f>
        <v>4.18</v>
      </c>
      <c r="J2025" s="14">
        <f>VLOOKUP($A2025,[3]Sheet1!$A$1:$U$10000,13,0)</f>
        <v>4.0449999999999999</v>
      </c>
      <c r="K2025" s="14">
        <f>VLOOKUP($A2025,[3]Sheet1!$A$1:$Z$10000,24,0)</f>
        <v>3.68</v>
      </c>
      <c r="L2025" s="14">
        <f>VLOOKUP($A2025,[3]Sheet1!$A$1:$U$10000,17,0)</f>
        <v>3.72</v>
      </c>
      <c r="M2025" s="14">
        <f>VLOOKUP($A2025,[3]Sheet1!$A$1:$U$10000,14,0)</f>
        <v>4.49</v>
      </c>
      <c r="N2025" s="14">
        <f>VLOOKUP($A2025,[3]Sheet1!$A$1:$X$10000,23,0)</f>
        <v>3.34</v>
      </c>
      <c r="O2025" s="14">
        <f>VLOOKUP($A2025,[3]Sheet1!$A$1:$U$10000,4,0)</f>
        <v>4.74</v>
      </c>
      <c r="P2025" s="14">
        <f>VLOOKUP($A2025,[3]Sheet1!$A$1:$U$10000,6,0)</f>
        <v>4.16</v>
      </c>
      <c r="Q2025" s="14">
        <f>VLOOKUP($A2025,[3]Sheet1!$A$1:$U$10000,20,0)</f>
        <v>3.66</v>
      </c>
      <c r="R2025" s="14">
        <f>VLOOKUP($A2025,[3]Sheet1!$A$1:$X$10000,24,0)</f>
        <v>3.68</v>
      </c>
      <c r="S2025" s="14">
        <f>VLOOKUP($A2025,[3]Sheet1!$A$1:$AB$10000,25,0)</f>
        <v>4.1950000000000003</v>
      </c>
      <c r="T2025" s="14">
        <f>VLOOKUP($A2025,[3]Sheet1!$A$1:$AB$10000,26,0)</f>
        <v>4.1849999999999996</v>
      </c>
      <c r="U2025" s="14">
        <f>VLOOKUP($A2025,[3]Sheet1!$A$1:$AB$10000,27,0)</f>
        <v>3.9849999999999999</v>
      </c>
      <c r="V2025" s="14">
        <f>VLOOKUP($A2025,[3]Sheet1!$A$1:$AB$10000,28,0)</f>
        <v>4.0999999999999996</v>
      </c>
      <c r="W2025" s="14">
        <f>VLOOKUP($A2025,[3]Sheet1!$A$1:$AC$10000,29,0)</f>
        <v>4.0049999999999999</v>
      </c>
      <c r="X2025" s="14" t="s">
        <v>66</v>
      </c>
    </row>
    <row r="2026" spans="1:24" x14ac:dyDescent="0.2">
      <c r="A2026" s="2">
        <v>36719</v>
      </c>
      <c r="B2026" s="5">
        <f t="shared" si="138"/>
        <v>7</v>
      </c>
      <c r="C2026" s="1" t="s">
        <v>50</v>
      </c>
      <c r="D2026" s="14">
        <f>VLOOKUP($A2026,[3]Sheet1!$A$1:$U$10000,15,0)</f>
        <v>4.6900000000000004</v>
      </c>
      <c r="E2026" s="14">
        <f>VLOOKUP($A2026,[3]Sheet1!$A$1:$U$10000,16,0)</f>
        <v>3.72</v>
      </c>
      <c r="F2026" s="14">
        <f>VLOOKUP($A2026,[3]Sheet1!$A$1:$X$10000,22,0)</f>
        <v>3.7050000000000001</v>
      </c>
      <c r="G2026" s="7">
        <f>VLOOKUP($A2026,[3]Sheet1!$A$1:$X$10000,3,0)</f>
        <v>3.835</v>
      </c>
      <c r="H2026" s="14">
        <f>VLOOKUP($A2026,[3]Sheet1!$A$1:$U$10000,2,0)</f>
        <v>4.1399999999999997</v>
      </c>
      <c r="I2026" s="14">
        <f>VLOOKUP($A2026,[3]Sheet1!$A$1:$U$10000,21,0)</f>
        <v>4.165</v>
      </c>
      <c r="J2026" s="14">
        <f>VLOOKUP($A2026,[3]Sheet1!$A$1:$U$10000,13,0)</f>
        <v>4.0049999999999999</v>
      </c>
      <c r="K2026" s="14">
        <f>VLOOKUP($A2026,[3]Sheet1!$A$1:$Z$10000,24,0)</f>
        <v>3.7650000000000001</v>
      </c>
      <c r="L2026" s="14">
        <f>VLOOKUP($A2026,[3]Sheet1!$A$1:$U$10000,17,0)</f>
        <v>3.81</v>
      </c>
      <c r="M2026" s="14">
        <f>VLOOKUP($A2026,[3]Sheet1!$A$1:$U$10000,14,0)</f>
        <v>4.5250000000000004</v>
      </c>
      <c r="N2026" s="14">
        <f>VLOOKUP($A2026,[3]Sheet1!$A$1:$X$10000,23,0)</f>
        <v>3.52</v>
      </c>
      <c r="O2026" s="14">
        <f>VLOOKUP($A2026,[3]Sheet1!$A$1:$U$10000,4,0)</f>
        <v>4.6500000000000004</v>
      </c>
      <c r="P2026" s="14">
        <f>VLOOKUP($A2026,[3]Sheet1!$A$1:$U$10000,6,0)</f>
        <v>4.1849999999999996</v>
      </c>
      <c r="Q2026" s="14">
        <f>VLOOKUP($A2026,[3]Sheet1!$A$1:$U$10000,20,0)</f>
        <v>3.61</v>
      </c>
      <c r="R2026" s="14">
        <f>VLOOKUP($A2026,[3]Sheet1!$A$1:$X$10000,24,0)</f>
        <v>3.7650000000000001</v>
      </c>
      <c r="S2026" s="14">
        <f>VLOOKUP($A2026,[3]Sheet1!$A$1:$AB$10000,25,0)</f>
        <v>4.21</v>
      </c>
      <c r="T2026" s="14">
        <f>VLOOKUP($A2026,[3]Sheet1!$A$1:$AB$10000,26,0)</f>
        <v>4.1950000000000003</v>
      </c>
      <c r="U2026" s="14">
        <f>VLOOKUP($A2026,[3]Sheet1!$A$1:$AB$10000,27,0)</f>
        <v>4.01</v>
      </c>
      <c r="V2026" s="14">
        <f>VLOOKUP($A2026,[3]Sheet1!$A$1:$AB$10000,28,0)</f>
        <v>4.12</v>
      </c>
      <c r="W2026" s="14">
        <f>VLOOKUP($A2026,[3]Sheet1!$A$1:$AC$10000,29,0)</f>
        <v>4.0199999999999996</v>
      </c>
      <c r="X2026" s="14" t="s">
        <v>66</v>
      </c>
    </row>
    <row r="2027" spans="1:24" x14ac:dyDescent="0.2">
      <c r="A2027" s="2">
        <v>36720</v>
      </c>
      <c r="B2027" s="5">
        <f t="shared" si="138"/>
        <v>7</v>
      </c>
      <c r="C2027" s="1" t="s">
        <v>51</v>
      </c>
      <c r="D2027" s="14">
        <f>VLOOKUP($A2027,[3]Sheet1!$A$1:$U$10000,15,0)</f>
        <v>4.8899999999999997</v>
      </c>
      <c r="E2027" s="14">
        <f>VLOOKUP($A2027,[3]Sheet1!$A$1:$U$10000,16,0)</f>
        <v>3.8650000000000002</v>
      </c>
      <c r="F2027" s="14">
        <f>VLOOKUP($A2027,[3]Sheet1!$A$1:$X$10000,22,0)</f>
        <v>3.74</v>
      </c>
      <c r="G2027" s="7">
        <f>VLOOKUP($A2027,[3]Sheet1!$A$1:$X$10000,3,0)</f>
        <v>3.97</v>
      </c>
      <c r="H2027" s="14">
        <f>VLOOKUP($A2027,[3]Sheet1!$A$1:$U$10000,2,0)</f>
        <v>4.2649999999999997</v>
      </c>
      <c r="I2027" s="14">
        <f>VLOOKUP($A2027,[3]Sheet1!$A$1:$U$10000,21,0)</f>
        <v>4.2850000000000001</v>
      </c>
      <c r="J2027" s="14">
        <f>VLOOKUP($A2027,[3]Sheet1!$A$1:$U$10000,13,0)</f>
        <v>4.1150000000000002</v>
      </c>
      <c r="K2027" s="14">
        <f>VLOOKUP($A2027,[3]Sheet1!$A$1:$Z$10000,24,0)</f>
        <v>3.855</v>
      </c>
      <c r="L2027" s="14">
        <f>VLOOKUP($A2027,[3]Sheet1!$A$1:$U$10000,17,0)</f>
        <v>3.88</v>
      </c>
      <c r="M2027" s="14">
        <f>VLOOKUP($A2027,[3]Sheet1!$A$1:$U$10000,14,0)</f>
        <v>4.6550000000000002</v>
      </c>
      <c r="N2027" s="14">
        <f>VLOOKUP($A2027,[3]Sheet1!$A$1:$X$10000,23,0)</f>
        <v>3.6349999999999998</v>
      </c>
      <c r="O2027" s="14">
        <f>VLOOKUP($A2027,[3]Sheet1!$A$1:$U$10000,4,0)</f>
        <v>4.8049999999999997</v>
      </c>
      <c r="P2027" s="14">
        <f>VLOOKUP($A2027,[3]Sheet1!$A$1:$U$10000,6,0)</f>
        <v>4.3099999999999996</v>
      </c>
      <c r="Q2027" s="14">
        <f>VLOOKUP($A2027,[3]Sheet1!$A$1:$U$10000,20,0)</f>
        <v>3.7050000000000001</v>
      </c>
      <c r="R2027" s="14">
        <f>VLOOKUP($A2027,[3]Sheet1!$A$1:$X$10000,24,0)</f>
        <v>3.855</v>
      </c>
      <c r="S2027" s="14">
        <f>VLOOKUP($A2027,[3]Sheet1!$A$1:$AB$10000,25,0)</f>
        <v>4.3449999999999998</v>
      </c>
      <c r="T2027" s="14">
        <f>VLOOKUP($A2027,[3]Sheet1!$A$1:$AB$10000,26,0)</f>
        <v>4.3250000000000002</v>
      </c>
      <c r="U2027" s="14">
        <f>VLOOKUP($A2027,[3]Sheet1!$A$1:$AB$10000,27,0)</f>
        <v>4.1550000000000002</v>
      </c>
      <c r="V2027" s="14">
        <f>VLOOKUP($A2027,[3]Sheet1!$A$1:$AB$10000,28,0)</f>
        <v>4.22</v>
      </c>
      <c r="W2027" s="14">
        <f>VLOOKUP($A2027,[3]Sheet1!$A$1:$AC$10000,29,0)</f>
        <v>4.1550000000000002</v>
      </c>
      <c r="X2027" s="14" t="s">
        <v>66</v>
      </c>
    </row>
    <row r="2028" spans="1:24" x14ac:dyDescent="0.2">
      <c r="A2028" s="2">
        <v>36721</v>
      </c>
      <c r="B2028" s="5">
        <f t="shared" si="138"/>
        <v>7</v>
      </c>
      <c r="C2028" s="1" t="s">
        <v>45</v>
      </c>
      <c r="D2028" s="14">
        <f>VLOOKUP($A2028,[3]Sheet1!$A$1:$U$10000,15,0)</f>
        <v>4.67</v>
      </c>
      <c r="E2028" s="14">
        <f>VLOOKUP($A2028,[3]Sheet1!$A$1:$U$10000,16,0)</f>
        <v>3.59</v>
      </c>
      <c r="F2028" s="14">
        <f>VLOOKUP($A2028,[3]Sheet1!$A$1:$X$10000,22,0)</f>
        <v>3.5350000000000001</v>
      </c>
      <c r="G2028" s="7">
        <f>VLOOKUP($A2028,[3]Sheet1!$A$1:$X$10000,3,0)</f>
        <v>3.6949999999999998</v>
      </c>
      <c r="H2028" s="14">
        <f>VLOOKUP($A2028,[3]Sheet1!$A$1:$U$10000,2,0)</f>
        <v>4.0650000000000004</v>
      </c>
      <c r="I2028" s="14">
        <f>VLOOKUP($A2028,[3]Sheet1!$A$1:$U$10000,21,0)</f>
        <v>4.07</v>
      </c>
      <c r="J2028" s="14">
        <f>VLOOKUP($A2028,[3]Sheet1!$A$1:$U$10000,13,0)</f>
        <v>3.88</v>
      </c>
      <c r="K2028" s="14">
        <f>VLOOKUP($A2028,[3]Sheet1!$A$1:$Z$10000,24,0)</f>
        <v>3.62</v>
      </c>
      <c r="L2028" s="14">
        <f>VLOOKUP($A2028,[3]Sheet1!$A$1:$U$10000,17,0)</f>
        <v>3.645</v>
      </c>
      <c r="M2028" s="14">
        <f>VLOOKUP($A2028,[3]Sheet1!$A$1:$U$10000,14,0)</f>
        <v>4.4349999999999996</v>
      </c>
      <c r="N2028" s="14">
        <f>VLOOKUP($A2028,[3]Sheet1!$A$1:$X$10000,23,0)</f>
        <v>3.3250000000000002</v>
      </c>
      <c r="O2028" s="14">
        <f>VLOOKUP($A2028,[3]Sheet1!$A$1:$U$10000,4,0)</f>
        <v>4.72</v>
      </c>
      <c r="P2028" s="14">
        <f>VLOOKUP($A2028,[3]Sheet1!$A$1:$U$10000,6,0)</f>
        <v>4.0949999999999998</v>
      </c>
      <c r="Q2028" s="14">
        <f>VLOOKUP($A2028,[3]Sheet1!$A$1:$U$10000,20,0)</f>
        <v>3.48</v>
      </c>
      <c r="R2028" s="14">
        <f>VLOOKUP($A2028,[3]Sheet1!$A$1:$X$10000,24,0)</f>
        <v>3.62</v>
      </c>
      <c r="S2028" s="14">
        <f>VLOOKUP($A2028,[3]Sheet1!$A$1:$AB$10000,25,0)</f>
        <v>4.0999999999999996</v>
      </c>
      <c r="T2028" s="14">
        <f>VLOOKUP($A2028,[3]Sheet1!$A$1:$AB$10000,26,0)</f>
        <v>4.0949999999999998</v>
      </c>
      <c r="U2028" s="14">
        <f>VLOOKUP($A2028,[3]Sheet1!$A$1:$AB$10000,27,0)</f>
        <v>3.93</v>
      </c>
      <c r="V2028" s="14">
        <f>VLOOKUP($A2028,[3]Sheet1!$A$1:$AB$10000,28,0)</f>
        <v>4.0250000000000004</v>
      </c>
      <c r="W2028" s="14">
        <f>VLOOKUP($A2028,[3]Sheet1!$A$1:$AC$10000,29,0)</f>
        <v>3.9449999999999998</v>
      </c>
      <c r="X2028" s="14" t="s">
        <v>66</v>
      </c>
    </row>
    <row r="2029" spans="1:24" x14ac:dyDescent="0.2">
      <c r="A2029" s="2">
        <v>36722</v>
      </c>
      <c r="B2029" s="5">
        <f t="shared" si="138"/>
        <v>7</v>
      </c>
      <c r="C2029" s="1" t="s">
        <v>46</v>
      </c>
      <c r="D2029" s="14">
        <f>VLOOKUP($A2029,[3]Sheet1!$A$1:$U$10000,15,0)</f>
        <v>4.7549999999999999</v>
      </c>
      <c r="E2029" s="14">
        <f>VLOOKUP($A2029,[3]Sheet1!$A$1:$U$10000,16,0)</f>
        <v>3.51</v>
      </c>
      <c r="F2029" s="14">
        <f>VLOOKUP($A2029,[3]Sheet1!$A$1:$X$10000,22,0)</f>
        <v>3.4049999999999998</v>
      </c>
      <c r="G2029" s="7">
        <f>VLOOKUP($A2029,[3]Sheet1!$A$1:$X$10000,3,0)</f>
        <v>3.5350000000000001</v>
      </c>
      <c r="H2029" s="14">
        <f>VLOOKUP($A2029,[3]Sheet1!$A$1:$U$10000,2,0)</f>
        <v>4.0750000000000002</v>
      </c>
      <c r="I2029" s="14">
        <f>VLOOKUP($A2029,[3]Sheet1!$A$1:$U$10000,21,0)</f>
        <v>4.18</v>
      </c>
      <c r="J2029" s="14">
        <f>VLOOKUP($A2029,[3]Sheet1!$A$1:$U$10000,13,0)</f>
        <v>3.7</v>
      </c>
      <c r="K2029" s="14">
        <f>VLOOKUP($A2029,[3]Sheet1!$A$1:$Z$10000,24,0)</f>
        <v>3.45</v>
      </c>
      <c r="L2029" s="14">
        <f>VLOOKUP($A2029,[3]Sheet1!$A$1:$U$10000,17,0)</f>
        <v>3.5350000000000001</v>
      </c>
      <c r="M2029" s="14">
        <f>VLOOKUP($A2029,[3]Sheet1!$A$1:$U$10000,14,0)</f>
        <v>4.18</v>
      </c>
      <c r="N2029" s="14">
        <f>VLOOKUP($A2029,[3]Sheet1!$A$1:$X$10000,23,0)</f>
        <v>3.2050000000000001</v>
      </c>
      <c r="O2029" s="14">
        <f>VLOOKUP($A2029,[3]Sheet1!$A$1:$U$10000,4,0)</f>
        <v>4.6550000000000002</v>
      </c>
      <c r="P2029" s="14">
        <f>VLOOKUP($A2029,[3]Sheet1!$A$1:$U$10000,6,0)</f>
        <v>4.1550000000000002</v>
      </c>
      <c r="Q2029" s="14">
        <f>VLOOKUP($A2029,[3]Sheet1!$A$1:$U$10000,20,0)</f>
        <v>3.4649999999999999</v>
      </c>
      <c r="R2029" s="14">
        <f>VLOOKUP($A2029,[3]Sheet1!$A$1:$X$10000,24,0)</f>
        <v>3.45</v>
      </c>
      <c r="S2029" s="14">
        <f>VLOOKUP($A2029,[3]Sheet1!$A$1:$AB$10000,25,0)</f>
        <v>4.22</v>
      </c>
      <c r="T2029" s="14">
        <f>VLOOKUP($A2029,[3]Sheet1!$A$1:$AB$10000,26,0)</f>
        <v>4.1900000000000004</v>
      </c>
      <c r="U2029" s="14">
        <f>VLOOKUP($A2029,[3]Sheet1!$A$1:$AB$10000,27,0)</f>
        <v>3.99</v>
      </c>
      <c r="V2029" s="14">
        <f>VLOOKUP($A2029,[3]Sheet1!$A$1:$AB$10000,28,0)</f>
        <v>4.0949999999999998</v>
      </c>
      <c r="W2029" s="14">
        <f>VLOOKUP($A2029,[3]Sheet1!$A$1:$AC$10000,29,0)</f>
        <v>4.0049999999999999</v>
      </c>
      <c r="X2029" s="14" t="s">
        <v>66</v>
      </c>
    </row>
    <row r="2030" spans="1:24" x14ac:dyDescent="0.2">
      <c r="A2030" s="2">
        <v>36723</v>
      </c>
      <c r="B2030" s="5">
        <f t="shared" si="138"/>
        <v>7</v>
      </c>
      <c r="C2030" s="1" t="s">
        <v>47</v>
      </c>
      <c r="D2030" s="14">
        <f>VLOOKUP($A2030,[3]Sheet1!$A$1:$U$10000,15,0)</f>
        <v>4.7549999999999999</v>
      </c>
      <c r="E2030" s="14">
        <f>VLOOKUP($A2030,[3]Sheet1!$A$1:$U$10000,16,0)</f>
        <v>3.51</v>
      </c>
      <c r="F2030" s="14">
        <f>VLOOKUP($A2030,[3]Sheet1!$A$1:$X$10000,22,0)</f>
        <v>3.4049999999999998</v>
      </c>
      <c r="G2030" s="7">
        <f>VLOOKUP($A2030,[3]Sheet1!$A$1:$X$10000,3,0)</f>
        <v>3.5350000000000001</v>
      </c>
      <c r="H2030" s="14">
        <f>VLOOKUP($A2030,[3]Sheet1!$A$1:$U$10000,2,0)</f>
        <v>4.0750000000000002</v>
      </c>
      <c r="I2030" s="14">
        <f>VLOOKUP($A2030,[3]Sheet1!$A$1:$U$10000,21,0)</f>
        <v>4.18</v>
      </c>
      <c r="J2030" s="14">
        <f>VLOOKUP($A2030,[3]Sheet1!$A$1:$U$10000,13,0)</f>
        <v>3.7</v>
      </c>
      <c r="K2030" s="14">
        <f>VLOOKUP($A2030,[3]Sheet1!$A$1:$Z$10000,24,0)</f>
        <v>3.45</v>
      </c>
      <c r="L2030" s="14">
        <f>VLOOKUP($A2030,[3]Sheet1!$A$1:$U$10000,17,0)</f>
        <v>3.5350000000000001</v>
      </c>
      <c r="M2030" s="14">
        <f>VLOOKUP($A2030,[3]Sheet1!$A$1:$U$10000,14,0)</f>
        <v>4.18</v>
      </c>
      <c r="N2030" s="14">
        <f>VLOOKUP($A2030,[3]Sheet1!$A$1:$X$10000,23,0)</f>
        <v>3.2050000000000001</v>
      </c>
      <c r="O2030" s="14">
        <f>VLOOKUP($A2030,[3]Sheet1!$A$1:$U$10000,4,0)</f>
        <v>4.6550000000000002</v>
      </c>
      <c r="P2030" s="14">
        <f>VLOOKUP($A2030,[3]Sheet1!$A$1:$U$10000,6,0)</f>
        <v>4.1550000000000002</v>
      </c>
      <c r="Q2030" s="14">
        <f>VLOOKUP($A2030,[3]Sheet1!$A$1:$U$10000,20,0)</f>
        <v>3.4649999999999999</v>
      </c>
      <c r="R2030" s="14">
        <f>VLOOKUP($A2030,[3]Sheet1!$A$1:$X$10000,24,0)</f>
        <v>3.45</v>
      </c>
      <c r="S2030" s="14">
        <f>VLOOKUP($A2030,[3]Sheet1!$A$1:$AB$10000,25,0)</f>
        <v>4.22</v>
      </c>
      <c r="T2030" s="14">
        <f>VLOOKUP($A2030,[3]Sheet1!$A$1:$AB$10000,26,0)</f>
        <v>4.1900000000000004</v>
      </c>
      <c r="U2030" s="14">
        <f>VLOOKUP($A2030,[3]Sheet1!$A$1:$AB$10000,27,0)</f>
        <v>3.99</v>
      </c>
      <c r="V2030" s="14">
        <f>VLOOKUP($A2030,[3]Sheet1!$A$1:$AB$10000,28,0)</f>
        <v>4.0949999999999998</v>
      </c>
      <c r="W2030" s="14">
        <f>VLOOKUP($A2030,[3]Sheet1!$A$1:$AC$10000,29,0)</f>
        <v>4.0049999999999999</v>
      </c>
      <c r="X2030" s="14" t="s">
        <v>66</v>
      </c>
    </row>
    <row r="2031" spans="1:24" x14ac:dyDescent="0.2">
      <c r="A2031" s="2">
        <v>36724</v>
      </c>
      <c r="B2031" s="5">
        <f t="shared" si="138"/>
        <v>7</v>
      </c>
      <c r="C2031" s="1" t="s">
        <v>48</v>
      </c>
      <c r="D2031" s="14">
        <f>VLOOKUP($A2031,[3]Sheet1!$A$1:$U$10000,15,0)</f>
        <v>4.7549999999999999</v>
      </c>
      <c r="E2031" s="14">
        <f>VLOOKUP($A2031,[3]Sheet1!$A$1:$U$10000,16,0)</f>
        <v>3.51</v>
      </c>
      <c r="F2031" s="14">
        <f>VLOOKUP($A2031,[3]Sheet1!$A$1:$X$10000,22,0)</f>
        <v>3.4049999999999998</v>
      </c>
      <c r="G2031" s="7">
        <f>VLOOKUP($A2031,[3]Sheet1!$A$1:$X$10000,3,0)</f>
        <v>3.5350000000000001</v>
      </c>
      <c r="H2031" s="14">
        <f>VLOOKUP($A2031,[3]Sheet1!$A$1:$U$10000,2,0)</f>
        <v>4.0750000000000002</v>
      </c>
      <c r="I2031" s="14">
        <f>VLOOKUP($A2031,[3]Sheet1!$A$1:$U$10000,21,0)</f>
        <v>4.18</v>
      </c>
      <c r="J2031" s="14">
        <f>VLOOKUP($A2031,[3]Sheet1!$A$1:$U$10000,13,0)</f>
        <v>3.7</v>
      </c>
      <c r="K2031" s="14">
        <f>VLOOKUP($A2031,[3]Sheet1!$A$1:$Z$10000,24,0)</f>
        <v>3.45</v>
      </c>
      <c r="L2031" s="14">
        <f>VLOOKUP($A2031,[3]Sheet1!$A$1:$U$10000,17,0)</f>
        <v>3.5350000000000001</v>
      </c>
      <c r="M2031" s="14">
        <f>VLOOKUP($A2031,[3]Sheet1!$A$1:$U$10000,14,0)</f>
        <v>4.18</v>
      </c>
      <c r="N2031" s="14">
        <f>VLOOKUP($A2031,[3]Sheet1!$A$1:$X$10000,23,0)</f>
        <v>3.2050000000000001</v>
      </c>
      <c r="O2031" s="14">
        <f>VLOOKUP($A2031,[3]Sheet1!$A$1:$U$10000,4,0)</f>
        <v>4.6550000000000002</v>
      </c>
      <c r="P2031" s="14">
        <f>VLOOKUP($A2031,[3]Sheet1!$A$1:$U$10000,6,0)</f>
        <v>4.1550000000000002</v>
      </c>
      <c r="Q2031" s="14">
        <f>VLOOKUP($A2031,[3]Sheet1!$A$1:$U$10000,20,0)</f>
        <v>3.4649999999999999</v>
      </c>
      <c r="R2031" s="14">
        <f>VLOOKUP($A2031,[3]Sheet1!$A$1:$X$10000,24,0)</f>
        <v>3.45</v>
      </c>
      <c r="S2031" s="14">
        <f>VLOOKUP($A2031,[3]Sheet1!$A$1:$AB$10000,25,0)</f>
        <v>4.22</v>
      </c>
      <c r="T2031" s="14">
        <f>VLOOKUP($A2031,[3]Sheet1!$A$1:$AB$10000,26,0)</f>
        <v>4.1900000000000004</v>
      </c>
      <c r="U2031" s="14">
        <f>VLOOKUP($A2031,[3]Sheet1!$A$1:$AB$10000,27,0)</f>
        <v>3.99</v>
      </c>
      <c r="V2031" s="14">
        <f>VLOOKUP($A2031,[3]Sheet1!$A$1:$AB$10000,28,0)</f>
        <v>4.0949999999999998</v>
      </c>
      <c r="W2031" s="14">
        <f>VLOOKUP($A2031,[3]Sheet1!$A$1:$AC$10000,29,0)</f>
        <v>4.0049999999999999</v>
      </c>
      <c r="X2031" s="14" t="s">
        <v>66</v>
      </c>
    </row>
    <row r="2032" spans="1:24" x14ac:dyDescent="0.2">
      <c r="A2032" s="2">
        <v>36725</v>
      </c>
      <c r="B2032" s="5">
        <f t="shared" si="138"/>
        <v>7</v>
      </c>
      <c r="C2032" s="1" t="s">
        <v>49</v>
      </c>
      <c r="D2032" s="14">
        <f>VLOOKUP($A2032,[3]Sheet1!$A$1:$U$10000,15,0)</f>
        <v>4.4349999999999996</v>
      </c>
      <c r="E2032" s="14">
        <f>VLOOKUP($A2032,[3]Sheet1!$A$1:$U$10000,16,0)</f>
        <v>3.4449999999999998</v>
      </c>
      <c r="F2032" s="14" t="str">
        <f>VLOOKUP($A2032,[3]Sheet1!$A$1:$X$10000,22,0)</f>
        <v>3..42</v>
      </c>
      <c r="G2032" s="7">
        <f>VLOOKUP($A2032,[3]Sheet1!$A$1:$X$10000,3,0)</f>
        <v>3.73</v>
      </c>
      <c r="H2032" s="14">
        <f>VLOOKUP($A2032,[3]Sheet1!$A$1:$U$10000,2,0)</f>
        <v>4.12</v>
      </c>
      <c r="I2032" s="14">
        <f>VLOOKUP($A2032,[3]Sheet1!$A$1:$U$10000,21,0)</f>
        <v>4.1349999999999998</v>
      </c>
      <c r="J2032" s="14">
        <f>VLOOKUP($A2032,[3]Sheet1!$A$1:$U$10000,13,0)</f>
        <v>3.92</v>
      </c>
      <c r="K2032" s="14">
        <f>VLOOKUP($A2032,[3]Sheet1!$A$1:$Z$10000,24,0)</f>
        <v>3.4950000000000001</v>
      </c>
      <c r="L2032" s="14">
        <f>VLOOKUP($A2032,[3]Sheet1!$A$1:$U$10000,17,0)</f>
        <v>3.5150000000000001</v>
      </c>
      <c r="M2032" s="14">
        <f>VLOOKUP($A2032,[3]Sheet1!$A$1:$U$10000,14,0)</f>
        <v>4.58</v>
      </c>
      <c r="N2032" s="14">
        <f>VLOOKUP($A2032,[3]Sheet1!$A$1:$X$10000,23,0)</f>
        <v>3.1850000000000001</v>
      </c>
      <c r="O2032" s="14">
        <f>VLOOKUP($A2032,[3]Sheet1!$A$1:$U$10000,4,0)</f>
        <v>4.7050000000000001</v>
      </c>
      <c r="P2032" s="14">
        <f>VLOOKUP($A2032,[3]Sheet1!$A$1:$U$10000,6,0)</f>
        <v>4.1399999999999997</v>
      </c>
      <c r="Q2032" s="14">
        <f>VLOOKUP($A2032,[3]Sheet1!$A$1:$U$10000,20,0)</f>
        <v>3.415</v>
      </c>
      <c r="R2032" s="14">
        <f>VLOOKUP($A2032,[3]Sheet1!$A$1:$X$10000,24,0)</f>
        <v>3.4950000000000001</v>
      </c>
      <c r="S2032" s="14">
        <f>VLOOKUP($A2032,[3]Sheet1!$A$1:$AB$10000,25,0)</f>
        <v>4.1550000000000002</v>
      </c>
      <c r="T2032" s="14">
        <f>VLOOKUP($A2032,[3]Sheet1!$A$1:$AB$10000,26,0)</f>
        <v>4.1550000000000002</v>
      </c>
      <c r="U2032" s="14">
        <f>VLOOKUP($A2032,[3]Sheet1!$A$1:$AB$10000,27,0)</f>
        <v>3.98</v>
      </c>
      <c r="V2032" s="14">
        <f>VLOOKUP($A2032,[3]Sheet1!$A$1:$AB$10000,28,0)</f>
        <v>4.04</v>
      </c>
      <c r="W2032" s="14">
        <f>VLOOKUP($A2032,[3]Sheet1!$A$1:$AC$10000,29,0)</f>
        <v>3.98</v>
      </c>
      <c r="X2032" s="14" t="s">
        <v>66</v>
      </c>
    </row>
    <row r="2033" spans="1:24" x14ac:dyDescent="0.2">
      <c r="A2033" s="2">
        <v>36726</v>
      </c>
      <c r="B2033" s="5">
        <f t="shared" si="138"/>
        <v>7</v>
      </c>
      <c r="C2033" s="1" t="s">
        <v>50</v>
      </c>
      <c r="D2033" s="14">
        <f>VLOOKUP($A2033,[3]Sheet1!$A$1:$U$10000,15,0)</f>
        <v>4.2450000000000001</v>
      </c>
      <c r="E2033" s="14">
        <f>VLOOKUP($A2033,[3]Sheet1!$A$1:$U$10000,16,0)</f>
        <v>3.24</v>
      </c>
      <c r="F2033" s="14">
        <f>VLOOKUP($A2033,[3]Sheet1!$A$1:$X$10000,22,0)</f>
        <v>3.19</v>
      </c>
      <c r="G2033" s="7">
        <f>VLOOKUP($A2033,[3]Sheet1!$A$1:$X$10000,3,0)</f>
        <v>3.6349999999999998</v>
      </c>
      <c r="H2033" s="14">
        <f>VLOOKUP($A2033,[3]Sheet1!$A$1:$U$10000,2,0)</f>
        <v>3.95</v>
      </c>
      <c r="I2033" s="14">
        <f>VLOOKUP($A2033,[3]Sheet1!$A$1:$U$10000,21,0)</f>
        <v>3.99</v>
      </c>
      <c r="J2033" s="14">
        <f>VLOOKUP($A2033,[3]Sheet1!$A$1:$U$10000,13,0)</f>
        <v>3.7250000000000001</v>
      </c>
      <c r="K2033" s="14">
        <f>VLOOKUP($A2033,[3]Sheet1!$A$1:$Z$10000,24,0)</f>
        <v>3.2549999999999999</v>
      </c>
      <c r="L2033" s="14">
        <f>VLOOKUP($A2033,[3]Sheet1!$A$1:$U$10000,17,0)</f>
        <v>3.2949999999999999</v>
      </c>
      <c r="M2033" s="14">
        <f>VLOOKUP($A2033,[3]Sheet1!$A$1:$U$10000,14,0)</f>
        <v>4.4550000000000001</v>
      </c>
      <c r="N2033" s="14">
        <f>VLOOKUP($A2033,[3]Sheet1!$A$1:$X$10000,23,0)</f>
        <v>3.01</v>
      </c>
      <c r="O2033" s="14">
        <f>VLOOKUP($A2033,[3]Sheet1!$A$1:$U$10000,4,0)</f>
        <v>4.6749999999999998</v>
      </c>
      <c r="P2033" s="14">
        <f>VLOOKUP($A2033,[3]Sheet1!$A$1:$U$10000,6,0)</f>
        <v>3.98</v>
      </c>
      <c r="Q2033" s="14">
        <f>VLOOKUP($A2033,[3]Sheet1!$A$1:$U$10000,20,0)</f>
        <v>3.145</v>
      </c>
      <c r="R2033" s="14">
        <f>VLOOKUP($A2033,[3]Sheet1!$A$1:$X$10000,24,0)</f>
        <v>3.2549999999999999</v>
      </c>
      <c r="S2033" s="14">
        <f>VLOOKUP($A2033,[3]Sheet1!$A$1:$AB$10000,25,0)</f>
        <v>4.0149999999999997</v>
      </c>
      <c r="T2033" s="14">
        <f>VLOOKUP($A2033,[3]Sheet1!$A$1:$AB$10000,26,0)</f>
        <v>3.99</v>
      </c>
      <c r="U2033" s="14">
        <f>VLOOKUP($A2033,[3]Sheet1!$A$1:$AB$10000,27,0)</f>
        <v>3.82</v>
      </c>
      <c r="V2033" s="14">
        <f>VLOOKUP($A2033,[3]Sheet1!$A$1:$AB$10000,28,0)</f>
        <v>3.88</v>
      </c>
      <c r="W2033" s="14">
        <f>VLOOKUP($A2033,[3]Sheet1!$A$1:$AC$10000,29,0)</f>
        <v>3.83</v>
      </c>
      <c r="X2033" s="14" t="s">
        <v>66</v>
      </c>
    </row>
    <row r="2034" spans="1:24" x14ac:dyDescent="0.2">
      <c r="A2034" s="2">
        <v>36727</v>
      </c>
      <c r="B2034" s="5">
        <f t="shared" si="138"/>
        <v>7</v>
      </c>
      <c r="C2034" s="1" t="s">
        <v>51</v>
      </c>
      <c r="D2034" s="14">
        <f>VLOOKUP($A2034,[3]Sheet1!$A$1:$U$10000,15,0)</f>
        <v>4.4349999999999996</v>
      </c>
      <c r="E2034" s="14">
        <f>VLOOKUP($A2034,[3]Sheet1!$A$1:$U$10000,16,0)</f>
        <v>3.3050000000000002</v>
      </c>
      <c r="F2034" s="14">
        <f>VLOOKUP($A2034,[3]Sheet1!$A$1:$X$10000,22,0)</f>
        <v>3.24</v>
      </c>
      <c r="G2034" s="7">
        <f>VLOOKUP($A2034,[3]Sheet1!$A$1:$X$10000,3,0)</f>
        <v>3.7250000000000001</v>
      </c>
      <c r="H2034" s="14">
        <f>VLOOKUP($A2034,[3]Sheet1!$A$1:$U$10000,2,0)</f>
        <v>4.04</v>
      </c>
      <c r="I2034" s="14">
        <f>VLOOKUP($A2034,[3]Sheet1!$A$1:$U$10000,21,0)</f>
        <v>4.0650000000000004</v>
      </c>
      <c r="J2034" s="14">
        <f>VLOOKUP($A2034,[3]Sheet1!$A$1:$U$10000,13,0)</f>
        <v>3.99</v>
      </c>
      <c r="K2034" s="14">
        <f>VLOOKUP($A2034,[3]Sheet1!$A$1:$Z$10000,24,0)</f>
        <v>3.3</v>
      </c>
      <c r="L2034" s="14">
        <f>VLOOKUP($A2034,[3]Sheet1!$A$1:$U$10000,17,0)</f>
        <v>3.4049999999999998</v>
      </c>
      <c r="M2034" s="14">
        <f>VLOOKUP($A2034,[3]Sheet1!$A$1:$U$10000,14,0)</f>
        <v>4.53</v>
      </c>
      <c r="N2034" s="14">
        <f>VLOOKUP($A2034,[3]Sheet1!$A$1:$X$10000,23,0)</f>
        <v>3.0350000000000001</v>
      </c>
      <c r="O2034" s="14">
        <f>VLOOKUP($A2034,[3]Sheet1!$A$1:$U$10000,4,0)</f>
        <v>4.76</v>
      </c>
      <c r="P2034" s="14">
        <f>VLOOKUP($A2034,[3]Sheet1!$A$1:$U$10000,6,0)</f>
        <v>4.0750000000000002</v>
      </c>
      <c r="Q2034" s="14">
        <f>VLOOKUP($A2034,[3]Sheet1!$A$1:$U$10000,20,0)</f>
        <v>3.32</v>
      </c>
      <c r="R2034" s="14">
        <f>VLOOKUP($A2034,[3]Sheet1!$A$1:$X$10000,24,0)</f>
        <v>3.3</v>
      </c>
      <c r="S2034" s="14">
        <f>VLOOKUP($A2034,[3]Sheet1!$A$1:$AB$10000,25,0)</f>
        <v>4.0999999999999996</v>
      </c>
      <c r="T2034" s="14">
        <f>VLOOKUP($A2034,[3]Sheet1!$A$1:$AB$10000,26,0)</f>
        <v>4.085</v>
      </c>
      <c r="U2034" s="14">
        <f>VLOOKUP($A2034,[3]Sheet1!$A$1:$AB$10000,27,0)</f>
        <v>3.92</v>
      </c>
      <c r="V2034" s="14">
        <f>VLOOKUP($A2034,[3]Sheet1!$A$1:$AB$10000,28,0)</f>
        <v>3.98</v>
      </c>
      <c r="W2034" s="14">
        <f>VLOOKUP($A2034,[3]Sheet1!$A$1:$AC$10000,29,0)</f>
        <v>3.92</v>
      </c>
      <c r="X2034" s="14" t="s">
        <v>66</v>
      </c>
    </row>
    <row r="2035" spans="1:24" x14ac:dyDescent="0.2">
      <c r="A2035" s="2">
        <v>36728</v>
      </c>
      <c r="B2035" s="5">
        <f t="shared" si="138"/>
        <v>7</v>
      </c>
      <c r="C2035" s="1" t="s">
        <v>45</v>
      </c>
      <c r="D2035" s="14">
        <f>VLOOKUP($A2035,[3]Sheet1!$A$1:$U$10000,15,0)</f>
        <v>4.2450000000000001</v>
      </c>
      <c r="E2035" s="14">
        <f>VLOOKUP($A2035,[3]Sheet1!$A$1:$U$10000,16,0)</f>
        <v>3.19</v>
      </c>
      <c r="F2035" s="14">
        <f>VLOOKUP($A2035,[3]Sheet1!$A$1:$X$10000,22,0)</f>
        <v>3.145</v>
      </c>
      <c r="G2035" s="7">
        <f>VLOOKUP($A2035,[3]Sheet1!$A$1:$X$10000,3,0)</f>
        <v>3.6150000000000002</v>
      </c>
      <c r="H2035" s="14">
        <f>VLOOKUP($A2035,[3]Sheet1!$A$1:$U$10000,2,0)</f>
        <v>3.9049999999999998</v>
      </c>
      <c r="I2035" s="14">
        <f>VLOOKUP($A2035,[3]Sheet1!$A$1:$U$10000,21,0)</f>
        <v>3.8650000000000002</v>
      </c>
      <c r="J2035" s="14">
        <f>VLOOKUP($A2035,[3]Sheet1!$A$1:$U$10000,13,0)</f>
        <v>4.0250000000000004</v>
      </c>
      <c r="K2035" s="14">
        <f>VLOOKUP($A2035,[3]Sheet1!$A$1:$Z$10000,24,0)</f>
        <v>3.2149999999999999</v>
      </c>
      <c r="L2035" s="14">
        <f>VLOOKUP($A2035,[3]Sheet1!$A$1:$U$10000,17,0)</f>
        <v>3.2949999999999999</v>
      </c>
      <c r="M2035" s="14">
        <f>VLOOKUP($A2035,[3]Sheet1!$A$1:$U$10000,14,0)</f>
        <v>4.4850000000000003</v>
      </c>
      <c r="N2035" s="14">
        <f>VLOOKUP($A2035,[3]Sheet1!$A$1:$X$10000,23,0)</f>
        <v>3.0350000000000001</v>
      </c>
      <c r="O2035" s="14">
        <f>VLOOKUP($A2035,[3]Sheet1!$A$1:$U$10000,4,0)</f>
        <v>4.625</v>
      </c>
      <c r="P2035" s="14">
        <f>VLOOKUP($A2035,[3]Sheet1!$A$1:$U$10000,6,0)</f>
        <v>3.95</v>
      </c>
      <c r="Q2035" s="14">
        <f>VLOOKUP($A2035,[3]Sheet1!$A$1:$U$10000,20,0)</f>
        <v>3.165</v>
      </c>
      <c r="R2035" s="14">
        <f>VLOOKUP($A2035,[3]Sheet1!$A$1:$X$10000,24,0)</f>
        <v>3.2149999999999999</v>
      </c>
      <c r="S2035" s="14">
        <f>VLOOKUP($A2035,[3]Sheet1!$A$1:$AB$10000,25,0)</f>
        <v>3.91</v>
      </c>
      <c r="T2035" s="14">
        <f>VLOOKUP($A2035,[3]Sheet1!$A$1:$AB$10000,26,0)</f>
        <v>3.915</v>
      </c>
      <c r="U2035" s="14">
        <f>VLOOKUP($A2035,[3]Sheet1!$A$1:$AB$10000,27,0)</f>
        <v>3.75</v>
      </c>
      <c r="V2035" s="14">
        <f>VLOOKUP($A2035,[3]Sheet1!$A$1:$AB$10000,28,0)</f>
        <v>3.82</v>
      </c>
      <c r="W2035" s="14">
        <f>VLOOKUP($A2035,[3]Sheet1!$A$1:$AC$10000,29,0)</f>
        <v>3.7549999999999999</v>
      </c>
      <c r="X2035" s="14" t="s">
        <v>66</v>
      </c>
    </row>
    <row r="2036" spans="1:24" x14ac:dyDescent="0.2">
      <c r="A2036" s="2">
        <v>36729</v>
      </c>
      <c r="B2036" s="5">
        <f t="shared" si="138"/>
        <v>7</v>
      </c>
      <c r="C2036" s="1" t="s">
        <v>46</v>
      </c>
      <c r="D2036" s="14">
        <f>VLOOKUP($A2036,[3]Sheet1!$A$1:$U$10000,15,0)</f>
        <v>4.2450000000000001</v>
      </c>
      <c r="E2036" s="14">
        <f>VLOOKUP($A2036,[3]Sheet1!$A$1:$U$10000,16,0)</f>
        <v>3.22</v>
      </c>
      <c r="F2036" s="14">
        <f>VLOOKUP($A2036,[3]Sheet1!$A$1:$X$10000,22,0)</f>
        <v>3.17</v>
      </c>
      <c r="G2036" s="7">
        <f>VLOOKUP($A2036,[3]Sheet1!$A$1:$X$10000,3,0)</f>
        <v>3.4950000000000001</v>
      </c>
      <c r="H2036" s="14">
        <f>VLOOKUP($A2036,[3]Sheet1!$A$1:$U$10000,2,0)</f>
        <v>3.9249999999999998</v>
      </c>
      <c r="I2036" s="14">
        <f>VLOOKUP($A2036,[3]Sheet1!$A$1:$U$10000,21,0)</f>
        <v>3.88</v>
      </c>
      <c r="J2036" s="14">
        <f>VLOOKUP($A2036,[3]Sheet1!$A$1:$U$10000,13,0)</f>
        <v>4.03</v>
      </c>
      <c r="K2036" s="14">
        <f>VLOOKUP($A2036,[3]Sheet1!$A$1:$Z$10000,24,0)</f>
        <v>3.23</v>
      </c>
      <c r="L2036" s="14">
        <f>VLOOKUP($A2036,[3]Sheet1!$A$1:$U$10000,17,0)</f>
        <v>3.3050000000000002</v>
      </c>
      <c r="M2036" s="14">
        <f>VLOOKUP($A2036,[3]Sheet1!$A$1:$U$10000,14,0)</f>
        <v>4.47</v>
      </c>
      <c r="N2036" s="14">
        <f>VLOOKUP($A2036,[3]Sheet1!$A$1:$X$10000,23,0)</f>
        <v>3.0750000000000002</v>
      </c>
      <c r="O2036" s="14">
        <f>VLOOKUP($A2036,[3]Sheet1!$A$1:$U$10000,4,0)</f>
        <v>4.62</v>
      </c>
      <c r="P2036" s="14">
        <f>VLOOKUP($A2036,[3]Sheet1!$A$1:$U$10000,6,0)</f>
        <v>3.97</v>
      </c>
      <c r="Q2036" s="14">
        <f>VLOOKUP($A2036,[3]Sheet1!$A$1:$U$10000,20,0)</f>
        <v>3.165</v>
      </c>
      <c r="R2036" s="14">
        <f>VLOOKUP($A2036,[3]Sheet1!$A$1:$X$10000,24,0)</f>
        <v>3.23</v>
      </c>
      <c r="S2036" s="14">
        <f>VLOOKUP($A2036,[3]Sheet1!$A$1:$AB$10000,25,0)</f>
        <v>3.9249999999999998</v>
      </c>
      <c r="T2036" s="14">
        <f>VLOOKUP($A2036,[3]Sheet1!$A$1:$AB$10000,26,0)</f>
        <v>3.9550000000000001</v>
      </c>
      <c r="U2036" s="14">
        <f>VLOOKUP($A2036,[3]Sheet1!$A$1:$AB$10000,27,0)</f>
        <v>3.75</v>
      </c>
      <c r="V2036" s="14">
        <f>VLOOKUP($A2036,[3]Sheet1!$A$1:$AB$10000,28,0)</f>
        <v>3.83</v>
      </c>
      <c r="W2036" s="14">
        <f>VLOOKUP($A2036,[3]Sheet1!$A$1:$AC$10000,29,0)</f>
        <v>3.7549999999999999</v>
      </c>
      <c r="X2036" s="14" t="s">
        <v>66</v>
      </c>
    </row>
    <row r="2037" spans="1:24" x14ac:dyDescent="0.2">
      <c r="A2037" s="2">
        <v>36730</v>
      </c>
      <c r="B2037" s="5">
        <f t="shared" si="138"/>
        <v>7</v>
      </c>
      <c r="C2037" s="1" t="s">
        <v>47</v>
      </c>
      <c r="D2037" s="14">
        <f>VLOOKUP($A2037,[3]Sheet1!$A$1:$U$10000,15,0)</f>
        <v>4.2450000000000001</v>
      </c>
      <c r="E2037" s="14">
        <f>VLOOKUP($A2037,[3]Sheet1!$A$1:$U$10000,16,0)</f>
        <v>3.22</v>
      </c>
      <c r="F2037" s="14">
        <f>VLOOKUP($A2037,[3]Sheet1!$A$1:$X$10000,22,0)</f>
        <v>3.17</v>
      </c>
      <c r="G2037" s="7">
        <f>VLOOKUP($A2037,[3]Sheet1!$A$1:$X$10000,3,0)</f>
        <v>3.4950000000000001</v>
      </c>
      <c r="H2037" s="14">
        <f>VLOOKUP($A2037,[3]Sheet1!$A$1:$U$10000,2,0)</f>
        <v>3.9249999999999998</v>
      </c>
      <c r="I2037" s="14">
        <f>VLOOKUP($A2037,[3]Sheet1!$A$1:$U$10000,21,0)</f>
        <v>3.88</v>
      </c>
      <c r="J2037" s="14">
        <f>VLOOKUP($A2037,[3]Sheet1!$A$1:$U$10000,13,0)</f>
        <v>4.03</v>
      </c>
      <c r="K2037" s="14">
        <f>VLOOKUP($A2037,[3]Sheet1!$A$1:$Z$10000,24,0)</f>
        <v>3.23</v>
      </c>
      <c r="L2037" s="14">
        <f>VLOOKUP($A2037,[3]Sheet1!$A$1:$U$10000,17,0)</f>
        <v>3.3050000000000002</v>
      </c>
      <c r="M2037" s="14">
        <f>VLOOKUP($A2037,[3]Sheet1!$A$1:$U$10000,14,0)</f>
        <v>4.47</v>
      </c>
      <c r="N2037" s="14">
        <f>VLOOKUP($A2037,[3]Sheet1!$A$1:$X$10000,23,0)</f>
        <v>3.0750000000000002</v>
      </c>
      <c r="O2037" s="14">
        <f>VLOOKUP($A2037,[3]Sheet1!$A$1:$U$10000,4,0)</f>
        <v>4.62</v>
      </c>
      <c r="P2037" s="14">
        <f>VLOOKUP($A2037,[3]Sheet1!$A$1:$U$10000,6,0)</f>
        <v>3.97</v>
      </c>
      <c r="Q2037" s="14">
        <f>VLOOKUP($A2037,[3]Sheet1!$A$1:$U$10000,20,0)</f>
        <v>3.165</v>
      </c>
      <c r="R2037" s="14">
        <f>VLOOKUP($A2037,[3]Sheet1!$A$1:$X$10000,24,0)</f>
        <v>3.23</v>
      </c>
      <c r="S2037" s="14">
        <f>VLOOKUP($A2037,[3]Sheet1!$A$1:$AB$10000,25,0)</f>
        <v>3.9249999999999998</v>
      </c>
      <c r="T2037" s="14">
        <f>VLOOKUP($A2037,[3]Sheet1!$A$1:$AB$10000,26,0)</f>
        <v>3.9550000000000001</v>
      </c>
      <c r="U2037" s="14">
        <f>VLOOKUP($A2037,[3]Sheet1!$A$1:$AB$10000,27,0)</f>
        <v>3.75</v>
      </c>
      <c r="V2037" s="14">
        <f>VLOOKUP($A2037,[3]Sheet1!$A$1:$AB$10000,28,0)</f>
        <v>3.83</v>
      </c>
      <c r="W2037" s="14">
        <f>VLOOKUP($A2037,[3]Sheet1!$A$1:$AC$10000,29,0)</f>
        <v>3.7549999999999999</v>
      </c>
      <c r="X2037" s="14" t="s">
        <v>66</v>
      </c>
    </row>
    <row r="2038" spans="1:24" x14ac:dyDescent="0.2">
      <c r="A2038" s="2">
        <v>36731</v>
      </c>
      <c r="B2038" s="5">
        <f t="shared" si="138"/>
        <v>7</v>
      </c>
      <c r="C2038" s="1" t="s">
        <v>48</v>
      </c>
      <c r="D2038" s="14">
        <f>VLOOKUP($A2038,[3]Sheet1!$A$1:$U$10000,15,0)</f>
        <v>4.2450000000000001</v>
      </c>
      <c r="E2038" s="14">
        <f>VLOOKUP($A2038,[3]Sheet1!$A$1:$U$10000,16,0)</f>
        <v>3.22</v>
      </c>
      <c r="F2038" s="14">
        <f>VLOOKUP($A2038,[3]Sheet1!$A$1:$X$10000,22,0)</f>
        <v>3.17</v>
      </c>
      <c r="G2038" s="7">
        <f>VLOOKUP($A2038,[3]Sheet1!$A$1:$X$10000,3,0)</f>
        <v>3.4950000000000001</v>
      </c>
      <c r="H2038" s="14">
        <f>VLOOKUP($A2038,[3]Sheet1!$A$1:$U$10000,2,0)</f>
        <v>3.9249999999999998</v>
      </c>
      <c r="I2038" s="14">
        <f>VLOOKUP($A2038,[3]Sheet1!$A$1:$U$10000,21,0)</f>
        <v>3.88</v>
      </c>
      <c r="J2038" s="14">
        <f>VLOOKUP($A2038,[3]Sheet1!$A$1:$U$10000,13,0)</f>
        <v>4.03</v>
      </c>
      <c r="K2038" s="14">
        <f>VLOOKUP($A2038,[3]Sheet1!$A$1:$Z$10000,24,0)</f>
        <v>3.23</v>
      </c>
      <c r="L2038" s="14">
        <f>VLOOKUP($A2038,[3]Sheet1!$A$1:$U$10000,17,0)</f>
        <v>3.3050000000000002</v>
      </c>
      <c r="M2038" s="14">
        <f>VLOOKUP($A2038,[3]Sheet1!$A$1:$U$10000,14,0)</f>
        <v>4.47</v>
      </c>
      <c r="N2038" s="14">
        <f>VLOOKUP($A2038,[3]Sheet1!$A$1:$X$10000,23,0)</f>
        <v>3.0750000000000002</v>
      </c>
      <c r="O2038" s="14">
        <f>VLOOKUP($A2038,[3]Sheet1!$A$1:$U$10000,4,0)</f>
        <v>4.62</v>
      </c>
      <c r="P2038" s="14">
        <f>VLOOKUP($A2038,[3]Sheet1!$A$1:$U$10000,6,0)</f>
        <v>3.97</v>
      </c>
      <c r="Q2038" s="14">
        <f>VLOOKUP($A2038,[3]Sheet1!$A$1:$U$10000,20,0)</f>
        <v>3.165</v>
      </c>
      <c r="R2038" s="14">
        <f>VLOOKUP($A2038,[3]Sheet1!$A$1:$X$10000,24,0)</f>
        <v>3.23</v>
      </c>
      <c r="S2038" s="14">
        <f>VLOOKUP($A2038,[3]Sheet1!$A$1:$AB$10000,25,0)</f>
        <v>3.9249999999999998</v>
      </c>
      <c r="T2038" s="14">
        <f>VLOOKUP($A2038,[3]Sheet1!$A$1:$AB$10000,26,0)</f>
        <v>3.9550000000000001</v>
      </c>
      <c r="U2038" s="14">
        <f>VLOOKUP($A2038,[3]Sheet1!$A$1:$AB$10000,27,0)</f>
        <v>3.75</v>
      </c>
      <c r="V2038" s="14">
        <f>VLOOKUP($A2038,[3]Sheet1!$A$1:$AB$10000,28,0)</f>
        <v>3.83</v>
      </c>
      <c r="W2038" s="14">
        <f>VLOOKUP($A2038,[3]Sheet1!$A$1:$AC$10000,29,0)</f>
        <v>3.7549999999999999</v>
      </c>
      <c r="X2038" s="14" t="s">
        <v>66</v>
      </c>
    </row>
    <row r="2039" spans="1:24" x14ac:dyDescent="0.2">
      <c r="A2039" s="2">
        <v>36732</v>
      </c>
      <c r="B2039" s="5">
        <f t="shared" si="138"/>
        <v>7</v>
      </c>
      <c r="C2039" s="1" t="s">
        <v>49</v>
      </c>
      <c r="D2039" s="14">
        <f>VLOOKUP($A2039,[3]Sheet1!$A$1:$U$10000,15,0)</f>
        <v>3.895</v>
      </c>
      <c r="E2039" s="14">
        <f>VLOOKUP($A2039,[3]Sheet1!$A$1:$U$10000,16,0)</f>
        <v>2.96</v>
      </c>
      <c r="F2039" s="14">
        <f>VLOOKUP($A2039,[3]Sheet1!$A$1:$X$10000,22,0)</f>
        <v>2.9950000000000001</v>
      </c>
      <c r="G2039" s="7">
        <f>VLOOKUP($A2039,[3]Sheet1!$A$1:$X$10000,3,0)</f>
        <v>3.5750000000000002</v>
      </c>
      <c r="H2039" s="14">
        <f>VLOOKUP($A2039,[3]Sheet1!$A$1:$U$10000,2,0)</f>
        <v>3.8</v>
      </c>
      <c r="I2039" s="14">
        <f>VLOOKUP($A2039,[3]Sheet1!$A$1:$U$10000,21,0)</f>
        <v>3.74</v>
      </c>
      <c r="J2039" s="14">
        <f>VLOOKUP($A2039,[3]Sheet1!$A$1:$U$10000,13,0)</f>
        <v>4.04</v>
      </c>
      <c r="K2039" s="14">
        <f>VLOOKUP($A2039,[3]Sheet1!$A$1:$Z$10000,24,0)</f>
        <v>3.02</v>
      </c>
      <c r="L2039" s="14">
        <f>VLOOKUP($A2039,[3]Sheet1!$A$1:$U$10000,17,0)</f>
        <v>3.09</v>
      </c>
      <c r="M2039" s="14">
        <f>VLOOKUP($A2039,[3]Sheet1!$A$1:$U$10000,14,0)</f>
        <v>4.585</v>
      </c>
      <c r="N2039" s="14">
        <f>VLOOKUP($A2039,[3]Sheet1!$A$1:$X$10000,23,0)</f>
        <v>2.91</v>
      </c>
      <c r="O2039" s="14">
        <f>VLOOKUP($A2039,[3]Sheet1!$A$1:$U$10000,4,0)</f>
        <v>4.625</v>
      </c>
      <c r="P2039" s="14">
        <f>VLOOKUP($A2039,[3]Sheet1!$A$1:$U$10000,6,0)</f>
        <v>3.8</v>
      </c>
      <c r="Q2039" s="14">
        <f>VLOOKUP($A2039,[3]Sheet1!$A$1:$U$10000,20,0)</f>
        <v>2.9550000000000001</v>
      </c>
      <c r="R2039" s="14">
        <f>VLOOKUP($A2039,[3]Sheet1!$A$1:$X$10000,24,0)</f>
        <v>3.02</v>
      </c>
      <c r="S2039" s="14">
        <f>VLOOKUP($A2039,[3]Sheet1!$A$1:$AB$10000,25,0)</f>
        <v>3.7749999999999999</v>
      </c>
      <c r="T2039" s="14">
        <f>VLOOKUP($A2039,[3]Sheet1!$A$1:$AB$10000,26,0)</f>
        <v>3.77</v>
      </c>
      <c r="U2039" s="14">
        <f>VLOOKUP($A2039,[3]Sheet1!$A$1:$AB$10000,27,0)</f>
        <v>3.59</v>
      </c>
      <c r="V2039" s="14">
        <f>VLOOKUP($A2039,[3]Sheet1!$A$1:$AB$10000,28,0)</f>
        <v>3.69</v>
      </c>
      <c r="W2039" s="14">
        <f>VLOOKUP($A2039,[3]Sheet1!$A$1:$AC$10000,29,0)</f>
        <v>3.6</v>
      </c>
      <c r="X2039" s="14" t="s">
        <v>66</v>
      </c>
    </row>
    <row r="2040" spans="1:24" x14ac:dyDescent="0.2">
      <c r="A2040" s="2">
        <v>36733</v>
      </c>
      <c r="B2040" s="5">
        <f t="shared" si="138"/>
        <v>7</v>
      </c>
      <c r="C2040" s="1" t="s">
        <v>50</v>
      </c>
      <c r="D2040" s="14">
        <f>VLOOKUP($A2040,[3]Sheet1!$A$1:$U$10000,15,0)</f>
        <v>4.0599999999999996</v>
      </c>
      <c r="E2040" s="14">
        <f>VLOOKUP($A2040,[3]Sheet1!$A$1:$U$10000,16,0)</f>
        <v>2.9</v>
      </c>
      <c r="F2040" s="14">
        <f>VLOOKUP($A2040,[3]Sheet1!$A$1:$X$10000,22,0)</f>
        <v>2.915</v>
      </c>
      <c r="G2040" s="7">
        <f>VLOOKUP($A2040,[3]Sheet1!$A$1:$X$10000,3,0)</f>
        <v>3.4750000000000001</v>
      </c>
      <c r="H2040" s="14">
        <f>VLOOKUP($A2040,[3]Sheet1!$A$1:$U$10000,2,0)</f>
        <v>3.7</v>
      </c>
      <c r="I2040" s="14">
        <f>VLOOKUP($A2040,[3]Sheet1!$A$1:$U$10000,21,0)</f>
        <v>3.6349999999999998</v>
      </c>
      <c r="J2040" s="14">
        <f>VLOOKUP($A2040,[3]Sheet1!$A$1:$U$10000,13,0)</f>
        <v>3.9750000000000001</v>
      </c>
      <c r="K2040" s="14">
        <f>VLOOKUP($A2040,[3]Sheet1!$A$1:$Z$10000,24,0)</f>
        <v>2.96</v>
      </c>
      <c r="L2040" s="14">
        <f>VLOOKUP($A2040,[3]Sheet1!$A$1:$U$10000,17,0)</f>
        <v>3.04</v>
      </c>
      <c r="M2040" s="14">
        <f>VLOOKUP($A2040,[3]Sheet1!$A$1:$U$10000,14,0)</f>
        <v>4.4349999999999996</v>
      </c>
      <c r="N2040" s="14">
        <f>VLOOKUP($A2040,[3]Sheet1!$A$1:$X$10000,23,0)</f>
        <v>2.83</v>
      </c>
      <c r="O2040" s="14">
        <f>VLOOKUP($A2040,[3]Sheet1!$A$1:$U$10000,4,0)</f>
        <v>4.53</v>
      </c>
      <c r="P2040" s="14">
        <f>VLOOKUP($A2040,[3]Sheet1!$A$1:$U$10000,6,0)</f>
        <v>3.7050000000000001</v>
      </c>
      <c r="Q2040" s="14">
        <f>VLOOKUP($A2040,[3]Sheet1!$A$1:$U$10000,20,0)</f>
        <v>2.9750000000000001</v>
      </c>
      <c r="R2040" s="14">
        <f>VLOOKUP($A2040,[3]Sheet1!$A$1:$X$10000,24,0)</f>
        <v>2.96</v>
      </c>
      <c r="S2040" s="14">
        <f>VLOOKUP($A2040,[3]Sheet1!$A$1:$AB$10000,25,0)</f>
        <v>3.67</v>
      </c>
      <c r="T2040" s="14">
        <f>VLOOKUP($A2040,[3]Sheet1!$A$1:$AB$10000,26,0)</f>
        <v>3.68</v>
      </c>
      <c r="U2040" s="14">
        <f>VLOOKUP($A2040,[3]Sheet1!$A$1:$AB$10000,27,0)</f>
        <v>3.4849999999999999</v>
      </c>
      <c r="V2040" s="14">
        <f>VLOOKUP($A2040,[3]Sheet1!$A$1:$AB$10000,28,0)</f>
        <v>3.58</v>
      </c>
      <c r="W2040" s="14">
        <f>VLOOKUP($A2040,[3]Sheet1!$A$1:$AC$10000,29,0)</f>
        <v>3.49</v>
      </c>
      <c r="X2040" s="14" t="s">
        <v>66</v>
      </c>
    </row>
    <row r="2041" spans="1:24" x14ac:dyDescent="0.2">
      <c r="A2041" s="2">
        <v>36734</v>
      </c>
      <c r="B2041" s="5">
        <f t="shared" si="138"/>
        <v>7</v>
      </c>
      <c r="C2041" s="1" t="s">
        <v>51</v>
      </c>
      <c r="D2041" s="14">
        <f>VLOOKUP($A2041,[3]Sheet1!$A$1:$U$10000,15,0)</f>
        <v>4.05</v>
      </c>
      <c r="E2041" s="14">
        <f>VLOOKUP($A2041,[3]Sheet1!$A$1:$U$10000,16,0)</f>
        <v>2.88</v>
      </c>
      <c r="F2041" s="14">
        <f>VLOOKUP($A2041,[3]Sheet1!$A$1:$X$10000,22,0)</f>
        <v>2.91</v>
      </c>
      <c r="G2041" s="7">
        <f>VLOOKUP($A2041,[3]Sheet1!$A$1:$X$10000,3,0)</f>
        <v>3.46</v>
      </c>
      <c r="H2041" s="14">
        <f>VLOOKUP($A2041,[3]Sheet1!$A$1:$U$10000,2,0)</f>
        <v>3.7050000000000001</v>
      </c>
      <c r="I2041" s="14">
        <f>VLOOKUP($A2041,[3]Sheet1!$A$1:$U$10000,21,0)</f>
        <v>3.58</v>
      </c>
      <c r="J2041" s="14">
        <f>VLOOKUP($A2041,[3]Sheet1!$A$1:$U$10000,13,0)</f>
        <v>3.9849999999999999</v>
      </c>
      <c r="K2041" s="14">
        <f>VLOOKUP($A2041,[3]Sheet1!$A$1:$Z$10000,24,0)</f>
        <v>2.92</v>
      </c>
      <c r="L2041" s="14">
        <f>VLOOKUP($A2041,[3]Sheet1!$A$1:$U$10000,17,0)</f>
        <v>3.0249999999999999</v>
      </c>
      <c r="M2041" s="14">
        <f>VLOOKUP($A2041,[3]Sheet1!$A$1:$U$10000,14,0)</f>
        <v>4.3</v>
      </c>
      <c r="N2041" s="14">
        <f>VLOOKUP($A2041,[3]Sheet1!$A$1:$X$10000,23,0)</f>
        <v>2.79</v>
      </c>
      <c r="O2041" s="14">
        <f>VLOOKUP($A2041,[3]Sheet1!$A$1:$U$10000,4,0)</f>
        <v>4.53</v>
      </c>
      <c r="P2041" s="14">
        <f>VLOOKUP($A2041,[3]Sheet1!$A$1:$U$10000,6,0)</f>
        <v>3.6949999999999998</v>
      </c>
      <c r="Q2041" s="14">
        <f>VLOOKUP($A2041,[3]Sheet1!$A$1:$U$10000,20,0)</f>
        <v>2.97</v>
      </c>
      <c r="R2041" s="14">
        <f>VLOOKUP($A2041,[3]Sheet1!$A$1:$X$10000,24,0)</f>
        <v>2.92</v>
      </c>
      <c r="S2041" s="14">
        <f>VLOOKUP($A2041,[3]Sheet1!$A$1:$AB$10000,25,0)</f>
        <v>3.65</v>
      </c>
      <c r="T2041" s="14">
        <f>VLOOKUP($A2041,[3]Sheet1!$A$1:$AB$10000,26,0)</f>
        <v>3.6549999999999998</v>
      </c>
      <c r="U2041" s="14">
        <f>VLOOKUP($A2041,[3]Sheet1!$A$1:$AB$10000,27,0)</f>
        <v>3.47</v>
      </c>
      <c r="V2041" s="14">
        <f>VLOOKUP($A2041,[3]Sheet1!$A$1:$AB$10000,28,0)</f>
        <v>3.57</v>
      </c>
      <c r="W2041" s="14">
        <f>VLOOKUP($A2041,[3]Sheet1!$A$1:$AC$10000,29,0)</f>
        <v>3.47</v>
      </c>
      <c r="X2041" s="14" t="s">
        <v>66</v>
      </c>
    </row>
    <row r="2042" spans="1:24" x14ac:dyDescent="0.2">
      <c r="A2042" s="2">
        <v>36735</v>
      </c>
      <c r="B2042" s="5">
        <f t="shared" si="138"/>
        <v>7</v>
      </c>
      <c r="C2042" s="1" t="s">
        <v>45</v>
      </c>
      <c r="D2042" s="14">
        <f>VLOOKUP($A2042,[3]Sheet1!$A$1:$U$10000,15,0)</f>
        <v>4.2350000000000003</v>
      </c>
      <c r="E2042" s="14">
        <f>VLOOKUP($A2042,[3]Sheet1!$A$1:$U$10000,16,0)</f>
        <v>3.085</v>
      </c>
      <c r="F2042" s="14">
        <f>VLOOKUP($A2042,[3]Sheet1!$A$1:$X$10000,22,0)</f>
        <v>3.0350000000000001</v>
      </c>
      <c r="G2042" s="7">
        <f>VLOOKUP($A2042,[3]Sheet1!$A$1:$X$10000,3,0)</f>
        <v>3.53</v>
      </c>
      <c r="H2042" s="14">
        <f>VLOOKUP($A2042,[3]Sheet1!$A$1:$U$10000,2,0)</f>
        <v>3.855</v>
      </c>
      <c r="I2042" s="14">
        <f>VLOOKUP($A2042,[3]Sheet1!$A$1:$U$10000,21,0)</f>
        <v>3.7549999999999999</v>
      </c>
      <c r="J2042" s="14">
        <f>VLOOKUP($A2042,[3]Sheet1!$A$1:$U$10000,13,0)</f>
        <v>4.0549999999999997</v>
      </c>
      <c r="K2042" s="14">
        <f>VLOOKUP($A2042,[3]Sheet1!$A$1:$Z$10000,24,0)</f>
        <v>3.09</v>
      </c>
      <c r="L2042" s="14">
        <f>VLOOKUP($A2042,[3]Sheet1!$A$1:$U$10000,17,0)</f>
        <v>3.1949999999999998</v>
      </c>
      <c r="M2042" s="14">
        <f>VLOOKUP($A2042,[3]Sheet1!$A$1:$U$10000,14,0)</f>
        <v>4.3849999999999998</v>
      </c>
      <c r="N2042" s="14">
        <f>VLOOKUP($A2042,[3]Sheet1!$A$1:$X$10000,23,0)</f>
        <v>2.92</v>
      </c>
      <c r="O2042" s="14">
        <f>VLOOKUP($A2042,[3]Sheet1!$A$1:$U$10000,4,0)</f>
        <v>4.62</v>
      </c>
      <c r="P2042" s="14">
        <f>VLOOKUP($A2042,[3]Sheet1!$A$1:$U$10000,6,0)</f>
        <v>3.86</v>
      </c>
      <c r="Q2042" s="14">
        <f>VLOOKUP($A2042,[3]Sheet1!$A$1:$U$10000,20,0)</f>
        <v>3.09</v>
      </c>
      <c r="R2042" s="14">
        <f>VLOOKUP($A2042,[3]Sheet1!$A$1:$X$10000,24,0)</f>
        <v>3.09</v>
      </c>
      <c r="S2042" s="14">
        <f>VLOOKUP($A2042,[3]Sheet1!$A$1:$AB$10000,25,0)</f>
        <v>3.82</v>
      </c>
      <c r="T2042" s="14">
        <f>VLOOKUP($A2042,[3]Sheet1!$A$1:$AB$10000,26,0)</f>
        <v>3.83</v>
      </c>
      <c r="U2042" s="14">
        <f>VLOOKUP($A2042,[3]Sheet1!$A$1:$AB$10000,27,0)</f>
        <v>3.645</v>
      </c>
      <c r="V2042" s="14">
        <f>VLOOKUP($A2042,[3]Sheet1!$A$1:$AB$10000,28,0)</f>
        <v>3.74</v>
      </c>
      <c r="W2042" s="14">
        <f>VLOOKUP($A2042,[3]Sheet1!$A$1:$AC$10000,29,0)</f>
        <v>3.645</v>
      </c>
      <c r="X2042" s="14" t="s">
        <v>66</v>
      </c>
    </row>
    <row r="2043" spans="1:24" x14ac:dyDescent="0.2">
      <c r="A2043" s="2">
        <v>36736</v>
      </c>
      <c r="B2043" s="5">
        <f t="shared" si="138"/>
        <v>7</v>
      </c>
      <c r="C2043" s="1" t="s">
        <v>46</v>
      </c>
      <c r="D2043" s="14">
        <f>VLOOKUP($A2043,[3]Sheet1!$A$1:$U$10000,15,0)</f>
        <v>4.2850000000000001</v>
      </c>
      <c r="E2043" s="14">
        <f>VLOOKUP($A2043,[3]Sheet1!$A$1:$U$10000,16,0)</f>
        <v>3.1150000000000002</v>
      </c>
      <c r="F2043" s="14">
        <f>VLOOKUP($A2043,[3]Sheet1!$A$1:$X$10000,22,0)</f>
        <v>3.085</v>
      </c>
      <c r="G2043" s="7">
        <f>VLOOKUP($A2043,[3]Sheet1!$A$1:$X$10000,3,0)</f>
        <v>3.5049999999999999</v>
      </c>
      <c r="H2043" s="14">
        <f>VLOOKUP($A2043,[3]Sheet1!$A$1:$U$10000,2,0)</f>
        <v>3.9049999999999998</v>
      </c>
      <c r="I2043" s="14">
        <f>VLOOKUP($A2043,[3]Sheet1!$A$1:$U$10000,21,0)</f>
        <v>3.8849999999999998</v>
      </c>
      <c r="J2043" s="14">
        <f>VLOOKUP($A2043,[3]Sheet1!$A$1:$U$10000,13,0)</f>
        <v>4.09</v>
      </c>
      <c r="K2043" s="14">
        <f>VLOOKUP($A2043,[3]Sheet1!$A$1:$Z$10000,24,0)</f>
        <v>3.1549999999999998</v>
      </c>
      <c r="L2043" s="14">
        <f>VLOOKUP($A2043,[3]Sheet1!$A$1:$U$10000,17,0)</f>
        <v>3.23</v>
      </c>
      <c r="M2043" s="14">
        <f>VLOOKUP($A2043,[3]Sheet1!$A$1:$U$10000,14,0)</f>
        <v>4.46</v>
      </c>
      <c r="N2043" s="14">
        <f>VLOOKUP($A2043,[3]Sheet1!$A$1:$X$10000,23,0)</f>
        <v>3.03</v>
      </c>
      <c r="O2043" s="14">
        <f>VLOOKUP($A2043,[3]Sheet1!$A$1:$U$10000,4,0)</f>
        <v>4.6050000000000004</v>
      </c>
      <c r="P2043" s="14">
        <f>VLOOKUP($A2043,[3]Sheet1!$A$1:$U$10000,6,0)</f>
        <v>3.89</v>
      </c>
      <c r="Q2043" s="14">
        <f>VLOOKUP($A2043,[3]Sheet1!$A$1:$U$10000,20,0)</f>
        <v>3.18</v>
      </c>
      <c r="R2043" s="14">
        <f>VLOOKUP($A2043,[3]Sheet1!$A$1:$X$10000,24,0)</f>
        <v>3.1549999999999998</v>
      </c>
      <c r="S2043" s="14">
        <f>VLOOKUP($A2043,[3]Sheet1!$A$1:$AB$10000,25,0)</f>
        <v>3.9550000000000001</v>
      </c>
      <c r="T2043" s="14">
        <f>VLOOKUP($A2043,[3]Sheet1!$A$1:$AB$10000,26,0)</f>
        <v>3.915</v>
      </c>
      <c r="U2043" s="14">
        <f>VLOOKUP($A2043,[3]Sheet1!$A$1:$AB$10000,27,0)</f>
        <v>3.77</v>
      </c>
      <c r="V2043" s="14">
        <f>VLOOKUP($A2043,[3]Sheet1!$A$1:$AB$10000,28,0)</f>
        <v>3.855</v>
      </c>
      <c r="W2043" s="14">
        <f>VLOOKUP($A2043,[3]Sheet1!$A$1:$AC$10000,29,0)</f>
        <v>3.7749999999999999</v>
      </c>
      <c r="X2043" s="14" t="s">
        <v>66</v>
      </c>
    </row>
    <row r="2044" spans="1:24" x14ac:dyDescent="0.2">
      <c r="A2044" s="2">
        <v>36737</v>
      </c>
      <c r="B2044" s="5">
        <f t="shared" si="138"/>
        <v>7</v>
      </c>
      <c r="C2044" s="1" t="s">
        <v>47</v>
      </c>
      <c r="D2044" s="14">
        <f>VLOOKUP($A2044,[3]Sheet1!$A$1:$U$10000,15,0)</f>
        <v>4.2850000000000001</v>
      </c>
      <c r="E2044" s="14">
        <f>VLOOKUP($A2044,[3]Sheet1!$A$1:$U$10000,16,0)</f>
        <v>3.1150000000000002</v>
      </c>
      <c r="F2044" s="14">
        <f>VLOOKUP($A2044,[3]Sheet1!$A$1:$X$10000,22,0)</f>
        <v>3.085</v>
      </c>
      <c r="G2044" s="7">
        <f>VLOOKUP($A2044,[3]Sheet1!$A$1:$X$10000,3,0)</f>
        <v>3.5049999999999999</v>
      </c>
      <c r="H2044" s="14">
        <f>VLOOKUP($A2044,[3]Sheet1!$A$1:$U$10000,2,0)</f>
        <v>3.9049999999999998</v>
      </c>
      <c r="I2044" s="14">
        <f>VLOOKUP($A2044,[3]Sheet1!$A$1:$U$10000,21,0)</f>
        <v>3.8849999999999998</v>
      </c>
      <c r="J2044" s="14">
        <f>VLOOKUP($A2044,[3]Sheet1!$A$1:$U$10000,13,0)</f>
        <v>4.09</v>
      </c>
      <c r="K2044" s="14">
        <f>VLOOKUP($A2044,[3]Sheet1!$A$1:$Z$10000,24,0)</f>
        <v>3.1549999999999998</v>
      </c>
      <c r="L2044" s="14">
        <f>VLOOKUP($A2044,[3]Sheet1!$A$1:$U$10000,17,0)</f>
        <v>3.23</v>
      </c>
      <c r="M2044" s="14">
        <f>VLOOKUP($A2044,[3]Sheet1!$A$1:$U$10000,14,0)</f>
        <v>4.46</v>
      </c>
      <c r="N2044" s="14">
        <f>VLOOKUP($A2044,[3]Sheet1!$A$1:$X$10000,23,0)</f>
        <v>3.03</v>
      </c>
      <c r="O2044" s="14">
        <f>VLOOKUP($A2044,[3]Sheet1!$A$1:$U$10000,4,0)</f>
        <v>4.6050000000000004</v>
      </c>
      <c r="P2044" s="14">
        <f>VLOOKUP($A2044,[3]Sheet1!$A$1:$U$10000,6,0)</f>
        <v>3.89</v>
      </c>
      <c r="Q2044" s="14">
        <f>VLOOKUP($A2044,[3]Sheet1!$A$1:$U$10000,20,0)</f>
        <v>3.18</v>
      </c>
      <c r="R2044" s="14">
        <f>VLOOKUP($A2044,[3]Sheet1!$A$1:$X$10000,24,0)</f>
        <v>3.1549999999999998</v>
      </c>
      <c r="S2044" s="14">
        <f>VLOOKUP($A2044,[3]Sheet1!$A$1:$AB$10000,25,0)</f>
        <v>3.9550000000000001</v>
      </c>
      <c r="T2044" s="14">
        <f>VLOOKUP($A2044,[3]Sheet1!$A$1:$AB$10000,26,0)</f>
        <v>3.915</v>
      </c>
      <c r="U2044" s="14">
        <f>VLOOKUP($A2044,[3]Sheet1!$A$1:$AB$10000,27,0)</f>
        <v>3.77</v>
      </c>
      <c r="V2044" s="14">
        <f>VLOOKUP($A2044,[3]Sheet1!$A$1:$AB$10000,28,0)</f>
        <v>3.855</v>
      </c>
      <c r="W2044" s="14">
        <f>VLOOKUP($A2044,[3]Sheet1!$A$1:$AC$10000,29,0)</f>
        <v>3.7749999999999999</v>
      </c>
      <c r="X2044" s="14" t="s">
        <v>66</v>
      </c>
    </row>
    <row r="2045" spans="1:24" x14ac:dyDescent="0.2">
      <c r="A2045" s="2">
        <v>36738</v>
      </c>
      <c r="B2045" s="5">
        <f t="shared" si="138"/>
        <v>7</v>
      </c>
      <c r="C2045" s="1" t="s">
        <v>48</v>
      </c>
      <c r="D2045" s="14">
        <f>VLOOKUP($A2045,[3]Sheet1!$A$1:$U$10000,15,0)</f>
        <v>4.2850000000000001</v>
      </c>
      <c r="E2045" s="14">
        <f>VLOOKUP($A2045,[3]Sheet1!$A$1:$U$10000,16,0)</f>
        <v>3.1150000000000002</v>
      </c>
      <c r="F2045" s="14">
        <f>VLOOKUP($A2045,[3]Sheet1!$A$1:$X$10000,22,0)</f>
        <v>3.085</v>
      </c>
      <c r="G2045" s="7">
        <f>VLOOKUP($A2045,[3]Sheet1!$A$1:$X$10000,3,0)</f>
        <v>3.5049999999999999</v>
      </c>
      <c r="H2045" s="14">
        <f>VLOOKUP($A2045,[3]Sheet1!$A$1:$U$10000,2,0)</f>
        <v>3.9049999999999998</v>
      </c>
      <c r="I2045" s="14">
        <f>VLOOKUP($A2045,[3]Sheet1!$A$1:$U$10000,21,0)</f>
        <v>3.8849999999999998</v>
      </c>
      <c r="J2045" s="14">
        <f>VLOOKUP($A2045,[3]Sheet1!$A$1:$U$10000,13,0)</f>
        <v>4.09</v>
      </c>
      <c r="K2045" s="14">
        <f>VLOOKUP($A2045,[3]Sheet1!$A$1:$Z$10000,24,0)</f>
        <v>3.1549999999999998</v>
      </c>
      <c r="L2045" s="14">
        <f>VLOOKUP($A2045,[3]Sheet1!$A$1:$U$10000,17,0)</f>
        <v>3.23</v>
      </c>
      <c r="M2045" s="14">
        <f>VLOOKUP($A2045,[3]Sheet1!$A$1:$U$10000,14,0)</f>
        <v>4.46</v>
      </c>
      <c r="N2045" s="14">
        <f>VLOOKUP($A2045,[3]Sheet1!$A$1:$X$10000,23,0)</f>
        <v>3.03</v>
      </c>
      <c r="O2045" s="14">
        <f>VLOOKUP($A2045,[3]Sheet1!$A$1:$U$10000,4,0)</f>
        <v>4.6050000000000004</v>
      </c>
      <c r="P2045" s="14">
        <f>VLOOKUP($A2045,[3]Sheet1!$A$1:$U$10000,6,0)</f>
        <v>3.89</v>
      </c>
      <c r="Q2045" s="14">
        <f>VLOOKUP($A2045,[3]Sheet1!$A$1:$U$10000,20,0)</f>
        <v>3.18</v>
      </c>
      <c r="R2045" s="14">
        <f>VLOOKUP($A2045,[3]Sheet1!$A$1:$X$10000,24,0)</f>
        <v>3.1549999999999998</v>
      </c>
      <c r="S2045" s="14">
        <f>VLOOKUP($A2045,[3]Sheet1!$A$1:$AB$10000,25,0)</f>
        <v>3.9550000000000001</v>
      </c>
      <c r="T2045" s="14">
        <f>VLOOKUP($A2045,[3]Sheet1!$A$1:$AB$10000,26,0)</f>
        <v>3.915</v>
      </c>
      <c r="U2045" s="14">
        <f>VLOOKUP($A2045,[3]Sheet1!$A$1:$AB$10000,27,0)</f>
        <v>3.77</v>
      </c>
      <c r="V2045" s="14">
        <f>VLOOKUP($A2045,[3]Sheet1!$A$1:$AB$10000,28,0)</f>
        <v>3.855</v>
      </c>
      <c r="W2045" s="14">
        <f>VLOOKUP($A2045,[3]Sheet1!$A$1:$AC$10000,29,0)</f>
        <v>3.7749999999999999</v>
      </c>
      <c r="X2045" s="14" t="s">
        <v>66</v>
      </c>
    </row>
    <row r="2046" spans="1:24" x14ac:dyDescent="0.2">
      <c r="A2046" s="2">
        <v>36739</v>
      </c>
      <c r="B2046" s="5">
        <f t="shared" si="138"/>
        <v>8</v>
      </c>
      <c r="C2046" s="1" t="s">
        <v>49</v>
      </c>
      <c r="D2046" s="14">
        <f>VLOOKUP($A2046,[3]Sheet1!$A$1:$U$10000,15,0)</f>
        <v>4.2149999999999999</v>
      </c>
      <c r="E2046" s="14">
        <f>VLOOKUP($A2046,[3]Sheet1!$A$1:$U$10000,16,0)</f>
        <v>3.0150000000000001</v>
      </c>
      <c r="F2046" s="14">
        <f>VLOOKUP($A2046,[3]Sheet1!$A$1:$X$10000,22,0)</f>
        <v>3.01</v>
      </c>
      <c r="G2046" s="7">
        <f>VLOOKUP($A2046,[3]Sheet1!$A$1:$X$10000,3,0)</f>
        <v>3.5150000000000001</v>
      </c>
      <c r="H2046" s="14">
        <f>VLOOKUP($A2046,[3]Sheet1!$A$1:$U$10000,2,0)</f>
        <v>3.7549999999999999</v>
      </c>
      <c r="I2046" s="14">
        <f>VLOOKUP($A2046,[3]Sheet1!$A$1:$U$10000,21,0)</f>
        <v>3.76</v>
      </c>
      <c r="J2046" s="14">
        <f>VLOOKUP($A2046,[3]Sheet1!$A$1:$U$10000,13,0)</f>
        <v>3.8450000000000002</v>
      </c>
      <c r="K2046" s="14">
        <f>VLOOKUP($A2046,[3]Sheet1!$A$1:$Z$10000,24,0)</f>
        <v>3.0750000000000002</v>
      </c>
      <c r="L2046" s="14">
        <f>VLOOKUP($A2046,[3]Sheet1!$A$1:$U$10000,17,0)</f>
        <v>3.12</v>
      </c>
      <c r="M2046" s="14">
        <f>VLOOKUP($A2046,[3]Sheet1!$A$1:$U$10000,14,0)</f>
        <v>3.92</v>
      </c>
      <c r="N2046" s="14">
        <f>VLOOKUP($A2046,[3]Sheet1!$A$1:$X$10000,23,0)</f>
        <v>3.04</v>
      </c>
      <c r="O2046" s="14">
        <f>VLOOKUP($A2046,[3]Sheet1!$A$1:$U$10000,4,0)</f>
        <v>4.6150000000000002</v>
      </c>
      <c r="P2046" s="14">
        <f>VLOOKUP($A2046,[3]Sheet1!$A$1:$U$10000,6,0)</f>
        <v>3.76</v>
      </c>
      <c r="Q2046" s="14">
        <f>VLOOKUP($A2046,[3]Sheet1!$A$1:$U$10000,20,0)</f>
        <v>3.0950000000000002</v>
      </c>
      <c r="R2046" s="14">
        <f>VLOOKUP($A2046,[3]Sheet1!$A$1:$X$10000,24,0)</f>
        <v>3.0750000000000002</v>
      </c>
      <c r="S2046" s="14">
        <f>VLOOKUP($A2046,[3]Sheet1!$A$1:$AB$10000,25,0)</f>
        <v>3.855</v>
      </c>
      <c r="T2046" s="14">
        <f>VLOOKUP($A2046,[3]Sheet1!$A$1:$AB$10000,26,0)</f>
        <v>3.7850000000000001</v>
      </c>
      <c r="U2046" s="14">
        <f>VLOOKUP($A2046,[3]Sheet1!$A$1:$AB$10000,27,0)</f>
        <v>3.68</v>
      </c>
      <c r="V2046" s="14">
        <f>VLOOKUP($A2046,[3]Sheet1!$A$1:$AB$10000,28,0)</f>
        <v>3.72</v>
      </c>
      <c r="W2046" s="14">
        <f>VLOOKUP($A2046,[3]Sheet1!$A$1:$AC$10000,29,0)</f>
        <v>3.6749999999999998</v>
      </c>
      <c r="X2046" s="14" t="s">
        <v>66</v>
      </c>
    </row>
    <row r="2047" spans="1:24" x14ac:dyDescent="0.2">
      <c r="A2047" s="2">
        <v>36740</v>
      </c>
      <c r="B2047" s="5">
        <f t="shared" si="138"/>
        <v>8</v>
      </c>
      <c r="C2047" s="1" t="s">
        <v>50</v>
      </c>
      <c r="D2047" s="14">
        <f>VLOOKUP($A2047,[3]Sheet1!$A$1:$U$10000,15,0)</f>
        <v>4.2850000000000001</v>
      </c>
      <c r="E2047" s="14">
        <f>VLOOKUP($A2047,[3]Sheet1!$A$1:$U$10000,16,0)</f>
        <v>3</v>
      </c>
      <c r="F2047" s="14">
        <f>VLOOKUP($A2047,[3]Sheet1!$A$1:$X$10000,22,0)</f>
        <v>2.9849999999999999</v>
      </c>
      <c r="G2047" s="7">
        <f>VLOOKUP($A2047,[3]Sheet1!$A$1:$X$10000,3,0)</f>
        <v>3.4950000000000001</v>
      </c>
      <c r="H2047" s="14">
        <f>VLOOKUP($A2047,[3]Sheet1!$A$1:$U$10000,2,0)</f>
        <v>3.76</v>
      </c>
      <c r="I2047" s="14">
        <f>VLOOKUP($A2047,[3]Sheet1!$A$1:$U$10000,21,0)</f>
        <v>3.74</v>
      </c>
      <c r="J2047" s="14">
        <f>VLOOKUP($A2047,[3]Sheet1!$A$1:$U$10000,13,0)</f>
        <v>3.7</v>
      </c>
      <c r="K2047" s="14">
        <f>VLOOKUP($A2047,[3]Sheet1!$A$1:$Z$10000,24,0)</f>
        <v>3.03</v>
      </c>
      <c r="L2047" s="14">
        <f>VLOOKUP($A2047,[3]Sheet1!$A$1:$U$10000,17,0)</f>
        <v>3.165</v>
      </c>
      <c r="M2047" s="14">
        <f>VLOOKUP($A2047,[3]Sheet1!$A$1:$U$10000,14,0)</f>
        <v>4.33</v>
      </c>
      <c r="N2047" s="14">
        <f>VLOOKUP($A2047,[3]Sheet1!$A$1:$X$10000,23,0)</f>
        <v>2.97</v>
      </c>
      <c r="O2047" s="14">
        <f>VLOOKUP($A2047,[3]Sheet1!$A$1:$U$10000,4,0)</f>
        <v>4.5350000000000001</v>
      </c>
      <c r="P2047" s="14">
        <f>VLOOKUP($A2047,[3]Sheet1!$A$1:$U$10000,6,0)</f>
        <v>3.78</v>
      </c>
      <c r="Q2047" s="14">
        <f>VLOOKUP($A2047,[3]Sheet1!$A$1:$U$10000,20,0)</f>
        <v>3.11</v>
      </c>
      <c r="R2047" s="14">
        <f>VLOOKUP($A2047,[3]Sheet1!$A$1:$X$10000,24,0)</f>
        <v>3.03</v>
      </c>
      <c r="S2047" s="14">
        <f>VLOOKUP($A2047,[3]Sheet1!$A$1:$AB$10000,25,0)</f>
        <v>3.8650000000000002</v>
      </c>
      <c r="T2047" s="14">
        <f>VLOOKUP($A2047,[3]Sheet1!$A$1:$AB$10000,26,0)</f>
        <v>3.7949999999999999</v>
      </c>
      <c r="U2047" s="14">
        <f>VLOOKUP($A2047,[3]Sheet1!$A$1:$AB$10000,27,0)</f>
        <v>3.68</v>
      </c>
      <c r="V2047" s="14">
        <f>VLOOKUP($A2047,[3]Sheet1!$A$1:$AB$10000,28,0)</f>
        <v>3.7250000000000001</v>
      </c>
      <c r="W2047" s="14">
        <f>VLOOKUP($A2047,[3]Sheet1!$A$1:$AC$10000,29,0)</f>
        <v>3.6850000000000001</v>
      </c>
      <c r="X2047" s="14" t="s">
        <v>66</v>
      </c>
    </row>
    <row r="2048" spans="1:24" x14ac:dyDescent="0.2">
      <c r="A2048" s="2">
        <v>36741</v>
      </c>
      <c r="B2048" s="5">
        <f t="shared" si="138"/>
        <v>8</v>
      </c>
      <c r="C2048" s="1" t="s">
        <v>51</v>
      </c>
      <c r="D2048" s="14">
        <f>VLOOKUP($A2048,[3]Sheet1!$A$1:$U$10000,15,0)</f>
        <v>4.4749999999999996</v>
      </c>
      <c r="E2048" s="14">
        <f>VLOOKUP($A2048,[3]Sheet1!$A$1:$U$10000,16,0)</f>
        <v>3.16</v>
      </c>
      <c r="F2048" s="14">
        <f>VLOOKUP($A2048,[3]Sheet1!$A$1:$X$10000,22,0)</f>
        <v>3.1</v>
      </c>
      <c r="G2048" s="7">
        <f>VLOOKUP($A2048,[3]Sheet1!$A$1:$X$10000,3,0)</f>
        <v>3.625</v>
      </c>
      <c r="H2048" s="14">
        <f>VLOOKUP($A2048,[3]Sheet1!$A$1:$U$10000,2,0)</f>
        <v>3.9849999999999999</v>
      </c>
      <c r="I2048" s="14">
        <f>VLOOKUP($A2048,[3]Sheet1!$A$1:$U$10000,21,0)</f>
        <v>4.04</v>
      </c>
      <c r="J2048" s="14">
        <f>VLOOKUP($A2048,[3]Sheet1!$A$1:$U$10000,13,0)</f>
        <v>3.7250000000000001</v>
      </c>
      <c r="K2048" s="14">
        <f>VLOOKUP($A2048,[3]Sheet1!$A$1:$Z$10000,24,0)</f>
        <v>3.1549999999999998</v>
      </c>
      <c r="L2048" s="14">
        <f>VLOOKUP($A2048,[3]Sheet1!$A$1:$U$10000,17,0)</f>
        <v>3.27</v>
      </c>
      <c r="M2048" s="14">
        <f>VLOOKUP($A2048,[3]Sheet1!$A$1:$U$10000,14,0)</f>
        <v>4.4400000000000004</v>
      </c>
      <c r="N2048" s="14">
        <f>VLOOKUP($A2048,[3]Sheet1!$A$1:$X$10000,23,0)</f>
        <v>3.08</v>
      </c>
      <c r="O2048" s="14">
        <f>VLOOKUP($A2048,[3]Sheet1!$A$1:$U$10000,4,0)</f>
        <v>4.6449999999999996</v>
      </c>
      <c r="P2048" s="14">
        <f>VLOOKUP($A2048,[3]Sheet1!$A$1:$U$10000,6,0)</f>
        <v>4.0549999999999997</v>
      </c>
      <c r="Q2048" s="14">
        <f>VLOOKUP($A2048,[3]Sheet1!$A$1:$U$10000,20,0)</f>
        <v>3.2850000000000001</v>
      </c>
      <c r="R2048" s="14">
        <f>VLOOKUP($A2048,[3]Sheet1!$A$1:$X$10000,24,0)</f>
        <v>3.1549999999999998</v>
      </c>
      <c r="S2048" s="14">
        <f>VLOOKUP($A2048,[3]Sheet1!$A$1:$AB$10000,25,0)</f>
        <v>4.16</v>
      </c>
      <c r="T2048" s="14">
        <f>VLOOKUP($A2048,[3]Sheet1!$A$1:$AB$10000,26,0)</f>
        <v>4.08</v>
      </c>
      <c r="U2048" s="14">
        <f>VLOOKUP($A2048,[3]Sheet1!$A$1:$AB$10000,27,0)</f>
        <v>3.9550000000000001</v>
      </c>
      <c r="V2048" s="14">
        <f>VLOOKUP($A2048,[3]Sheet1!$A$1:$AB$10000,28,0)</f>
        <v>3.99</v>
      </c>
      <c r="W2048" s="14">
        <f>VLOOKUP($A2048,[3]Sheet1!$A$1:$AC$10000,29,0)</f>
        <v>3.9550000000000001</v>
      </c>
      <c r="X2048" s="14" t="s">
        <v>66</v>
      </c>
    </row>
    <row r="2049" spans="1:24" x14ac:dyDescent="0.2">
      <c r="A2049" s="2">
        <v>36742</v>
      </c>
      <c r="B2049" s="5">
        <f t="shared" si="138"/>
        <v>8</v>
      </c>
      <c r="C2049" s="1" t="s">
        <v>45</v>
      </c>
      <c r="D2049" s="14">
        <f>VLOOKUP($A2049,[3]Sheet1!$A$1:$U$10000,15,0)</f>
        <v>4.6500000000000004</v>
      </c>
      <c r="E2049" s="14">
        <f>VLOOKUP($A2049,[3]Sheet1!$A$1:$U$10000,16,0)</f>
        <v>3.24</v>
      </c>
      <c r="F2049" s="14">
        <f>VLOOKUP($A2049,[3]Sheet1!$A$1:$X$10000,22,0)</f>
        <v>3.17</v>
      </c>
      <c r="G2049" s="7">
        <f>VLOOKUP($A2049,[3]Sheet1!$A$1:$X$10000,3,0)</f>
        <v>3.4750000000000001</v>
      </c>
      <c r="H2049" s="14">
        <f>VLOOKUP($A2049,[3]Sheet1!$A$1:$U$10000,2,0)</f>
        <v>4.1449999999999996</v>
      </c>
      <c r="I2049" s="14">
        <f>VLOOKUP($A2049,[3]Sheet1!$A$1:$U$10000,21,0)</f>
        <v>4.22</v>
      </c>
      <c r="J2049" s="14">
        <f>VLOOKUP($A2049,[3]Sheet1!$A$1:$U$10000,13,0)</f>
        <v>3.7850000000000001</v>
      </c>
      <c r="K2049" s="14">
        <f>VLOOKUP($A2049,[3]Sheet1!$A$1:$Z$10000,24,0)</f>
        <v>3.25</v>
      </c>
      <c r="L2049" s="14">
        <f>VLOOKUP($A2049,[3]Sheet1!$A$1:$U$10000,17,0)</f>
        <v>3.41</v>
      </c>
      <c r="M2049" s="14">
        <f>VLOOKUP($A2049,[3]Sheet1!$A$1:$U$10000,14,0)</f>
        <v>4.5350000000000001</v>
      </c>
      <c r="N2049" s="14">
        <f>VLOOKUP($A2049,[3]Sheet1!$A$1:$X$10000,23,0)</f>
        <v>3.1850000000000001</v>
      </c>
      <c r="O2049" s="14">
        <f>VLOOKUP($A2049,[3]Sheet1!$A$1:$U$10000,4,0)</f>
        <v>4.7549999999999999</v>
      </c>
      <c r="P2049" s="14">
        <f>VLOOKUP($A2049,[3]Sheet1!$A$1:$U$10000,6,0)</f>
        <v>4.1900000000000004</v>
      </c>
      <c r="Q2049" s="14">
        <f>VLOOKUP($A2049,[3]Sheet1!$A$1:$U$10000,20,0)</f>
        <v>3.41</v>
      </c>
      <c r="R2049" s="14">
        <f>VLOOKUP($A2049,[3]Sheet1!$A$1:$X$10000,24,0)</f>
        <v>3.25</v>
      </c>
      <c r="S2049" s="14">
        <f>VLOOKUP($A2049,[3]Sheet1!$A$1:$AB$10000,25,0)</f>
        <v>4.29</v>
      </c>
      <c r="T2049" s="14">
        <f>VLOOKUP($A2049,[3]Sheet1!$A$1:$AB$10000,26,0)</f>
        <v>4.2149999999999999</v>
      </c>
      <c r="U2049" s="14">
        <f>VLOOKUP($A2049,[3]Sheet1!$A$1:$AB$10000,27,0)</f>
        <v>4.1050000000000004</v>
      </c>
      <c r="V2049" s="14">
        <f>VLOOKUP($A2049,[3]Sheet1!$A$1:$AB$10000,28,0)</f>
        <v>4.1349999999999998</v>
      </c>
      <c r="W2049" s="14">
        <f>VLOOKUP($A2049,[3]Sheet1!$A$1:$AC$10000,29,0)</f>
        <v>4.0999999999999996</v>
      </c>
      <c r="X2049" s="14" t="s">
        <v>66</v>
      </c>
    </row>
    <row r="2050" spans="1:24" x14ac:dyDescent="0.2">
      <c r="A2050" s="2">
        <v>36743</v>
      </c>
      <c r="B2050" s="5">
        <f t="shared" si="138"/>
        <v>8</v>
      </c>
      <c r="C2050" s="1" t="s">
        <v>46</v>
      </c>
      <c r="D2050" s="14">
        <f>VLOOKUP($A2050,[3]Sheet1!$A$1:$U$10000,15,0)</f>
        <v>4.5750000000000002</v>
      </c>
      <c r="E2050" s="14">
        <f>VLOOKUP($A2050,[3]Sheet1!$A$1:$U$10000,16,0)</f>
        <v>3.17</v>
      </c>
      <c r="F2050" s="14">
        <f>VLOOKUP($A2050,[3]Sheet1!$A$1:$X$10000,22,0)</f>
        <v>3.125</v>
      </c>
      <c r="G2050" s="7">
        <f>VLOOKUP($A2050,[3]Sheet1!$A$1:$X$10000,3,0)</f>
        <v>3.29</v>
      </c>
      <c r="H2050" s="14">
        <f>VLOOKUP($A2050,[3]Sheet1!$A$1:$U$10000,2,0)</f>
        <v>4.1900000000000004</v>
      </c>
      <c r="I2050" s="14">
        <f>VLOOKUP($A2050,[3]Sheet1!$A$1:$U$10000,21,0)</f>
        <v>4.25</v>
      </c>
      <c r="J2050" s="14">
        <f>VLOOKUP($A2050,[3]Sheet1!$A$1:$U$10000,13,0)</f>
        <v>3.7949999999999999</v>
      </c>
      <c r="K2050" s="14">
        <f>VLOOKUP($A2050,[3]Sheet1!$A$1:$Z$10000,24,0)</f>
        <v>3.2050000000000001</v>
      </c>
      <c r="L2050" s="14">
        <f>VLOOKUP($A2050,[3]Sheet1!$A$1:$U$10000,17,0)</f>
        <v>3.33</v>
      </c>
      <c r="M2050" s="14">
        <f>VLOOKUP($A2050,[3]Sheet1!$A$1:$U$10000,14,0)</f>
        <v>4.5449999999999999</v>
      </c>
      <c r="N2050" s="14">
        <f>VLOOKUP($A2050,[3]Sheet1!$A$1:$X$10000,23,0)</f>
        <v>3.1549999999999998</v>
      </c>
      <c r="O2050" s="14">
        <f>VLOOKUP($A2050,[3]Sheet1!$A$1:$U$10000,4,0)</f>
        <v>4.75</v>
      </c>
      <c r="P2050" s="14">
        <f>VLOOKUP($A2050,[3]Sheet1!$A$1:$U$10000,6,0)</f>
        <v>4.2249999999999996</v>
      </c>
      <c r="Q2050" s="14">
        <f>VLOOKUP($A2050,[3]Sheet1!$A$1:$U$10000,20,0)</f>
        <v>3.37</v>
      </c>
      <c r="R2050" s="14">
        <f>VLOOKUP($A2050,[3]Sheet1!$A$1:$X$10000,24,0)</f>
        <v>3.2050000000000001</v>
      </c>
      <c r="S2050" s="14">
        <f>VLOOKUP($A2050,[3]Sheet1!$A$1:$AB$10000,25,0)</f>
        <v>4.32</v>
      </c>
      <c r="T2050" s="14">
        <f>VLOOKUP($A2050,[3]Sheet1!$A$1:$AB$10000,26,0)</f>
        <v>4.2549999999999999</v>
      </c>
      <c r="U2050" s="14">
        <f>VLOOKUP($A2050,[3]Sheet1!$A$1:$AB$10000,27,0)</f>
        <v>4.13</v>
      </c>
      <c r="V2050" s="14">
        <f>VLOOKUP($A2050,[3]Sheet1!$A$1:$AB$10000,28,0)</f>
        <v>4.1500000000000004</v>
      </c>
      <c r="W2050" s="14">
        <f>VLOOKUP($A2050,[3]Sheet1!$A$1:$AC$10000,29,0)</f>
        <v>4.1399999999999997</v>
      </c>
      <c r="X2050" s="14" t="s">
        <v>66</v>
      </c>
    </row>
    <row r="2051" spans="1:24" x14ac:dyDescent="0.2">
      <c r="A2051" s="2">
        <v>36744</v>
      </c>
      <c r="B2051" s="5">
        <f t="shared" si="138"/>
        <v>8</v>
      </c>
      <c r="C2051" s="1" t="s">
        <v>47</v>
      </c>
      <c r="D2051" s="14">
        <f>VLOOKUP($A2051,[3]Sheet1!$A$1:$U$10000,15,0)</f>
        <v>4.5750000000000002</v>
      </c>
      <c r="E2051" s="14">
        <f>VLOOKUP($A2051,[3]Sheet1!$A$1:$U$10000,16,0)</f>
        <v>3.17</v>
      </c>
      <c r="F2051" s="14">
        <f>VLOOKUP($A2051,[3]Sheet1!$A$1:$X$10000,22,0)</f>
        <v>3.125</v>
      </c>
      <c r="G2051" s="7">
        <f>VLOOKUP($A2051,[3]Sheet1!$A$1:$X$10000,3,0)</f>
        <v>3.29</v>
      </c>
      <c r="H2051" s="14">
        <f>VLOOKUP($A2051,[3]Sheet1!$A$1:$U$10000,2,0)</f>
        <v>4.1900000000000004</v>
      </c>
      <c r="I2051" s="14">
        <f>VLOOKUP($A2051,[3]Sheet1!$A$1:$U$10000,21,0)</f>
        <v>4.25</v>
      </c>
      <c r="J2051" s="14">
        <f>VLOOKUP($A2051,[3]Sheet1!$A$1:$U$10000,13,0)</f>
        <v>3.7949999999999999</v>
      </c>
      <c r="K2051" s="14">
        <f>VLOOKUP($A2051,[3]Sheet1!$A$1:$Z$10000,24,0)</f>
        <v>3.2050000000000001</v>
      </c>
      <c r="L2051" s="14">
        <f>VLOOKUP($A2051,[3]Sheet1!$A$1:$U$10000,17,0)</f>
        <v>3.33</v>
      </c>
      <c r="M2051" s="14">
        <f>VLOOKUP($A2051,[3]Sheet1!$A$1:$U$10000,14,0)</f>
        <v>4.5449999999999999</v>
      </c>
      <c r="N2051" s="14">
        <f>VLOOKUP($A2051,[3]Sheet1!$A$1:$X$10000,23,0)</f>
        <v>3.1549999999999998</v>
      </c>
      <c r="O2051" s="14">
        <f>VLOOKUP($A2051,[3]Sheet1!$A$1:$U$10000,4,0)</f>
        <v>4.75</v>
      </c>
      <c r="P2051" s="14">
        <f>VLOOKUP($A2051,[3]Sheet1!$A$1:$U$10000,6,0)</f>
        <v>4.2249999999999996</v>
      </c>
      <c r="Q2051" s="14">
        <f>VLOOKUP($A2051,[3]Sheet1!$A$1:$U$10000,20,0)</f>
        <v>3.37</v>
      </c>
      <c r="R2051" s="14">
        <f>VLOOKUP($A2051,[3]Sheet1!$A$1:$X$10000,24,0)</f>
        <v>3.2050000000000001</v>
      </c>
      <c r="S2051" s="14">
        <f>VLOOKUP($A2051,[3]Sheet1!$A$1:$AB$10000,25,0)</f>
        <v>4.32</v>
      </c>
      <c r="T2051" s="14">
        <f>VLOOKUP($A2051,[3]Sheet1!$A$1:$AB$10000,26,0)</f>
        <v>4.2549999999999999</v>
      </c>
      <c r="U2051" s="14">
        <f>VLOOKUP($A2051,[3]Sheet1!$A$1:$AB$10000,27,0)</f>
        <v>4.13</v>
      </c>
      <c r="V2051" s="14">
        <f>VLOOKUP($A2051,[3]Sheet1!$A$1:$AB$10000,28,0)</f>
        <v>4.1500000000000004</v>
      </c>
      <c r="W2051" s="14">
        <f>VLOOKUP($A2051,[3]Sheet1!$A$1:$AC$10000,29,0)</f>
        <v>4.1399999999999997</v>
      </c>
      <c r="X2051" s="14" t="s">
        <v>66</v>
      </c>
    </row>
    <row r="2052" spans="1:24" x14ac:dyDescent="0.2">
      <c r="A2052" s="2">
        <v>36745</v>
      </c>
      <c r="B2052" s="5">
        <f t="shared" ref="B2052:B2115" si="139">IF(A2052&lt;&gt;"",MONTH(A2052),0)</f>
        <v>8</v>
      </c>
      <c r="C2052" s="1" t="s">
        <v>48</v>
      </c>
      <c r="D2052" s="14">
        <f>VLOOKUP($A2052,[3]Sheet1!$A$1:$U$10000,15,0)</f>
        <v>4.5750000000000002</v>
      </c>
      <c r="E2052" s="14">
        <f>VLOOKUP($A2052,[3]Sheet1!$A$1:$U$10000,16,0)</f>
        <v>3.17</v>
      </c>
      <c r="F2052" s="14">
        <f>VLOOKUP($A2052,[3]Sheet1!$A$1:$X$10000,22,0)</f>
        <v>3.125</v>
      </c>
      <c r="G2052" s="7">
        <f>VLOOKUP($A2052,[3]Sheet1!$A$1:$X$10000,3,0)</f>
        <v>3.29</v>
      </c>
      <c r="H2052" s="14">
        <f>VLOOKUP($A2052,[3]Sheet1!$A$1:$U$10000,2,0)</f>
        <v>4.1900000000000004</v>
      </c>
      <c r="I2052" s="14">
        <f>VLOOKUP($A2052,[3]Sheet1!$A$1:$U$10000,21,0)</f>
        <v>4.25</v>
      </c>
      <c r="J2052" s="14">
        <f>VLOOKUP($A2052,[3]Sheet1!$A$1:$U$10000,13,0)</f>
        <v>3.7949999999999999</v>
      </c>
      <c r="K2052" s="14">
        <f>VLOOKUP($A2052,[3]Sheet1!$A$1:$Z$10000,24,0)</f>
        <v>3.2050000000000001</v>
      </c>
      <c r="L2052" s="14">
        <f>VLOOKUP($A2052,[3]Sheet1!$A$1:$U$10000,17,0)</f>
        <v>3.33</v>
      </c>
      <c r="M2052" s="14">
        <f>VLOOKUP($A2052,[3]Sheet1!$A$1:$U$10000,14,0)</f>
        <v>4.5449999999999999</v>
      </c>
      <c r="N2052" s="14">
        <f>VLOOKUP($A2052,[3]Sheet1!$A$1:$X$10000,23,0)</f>
        <v>3.1549999999999998</v>
      </c>
      <c r="O2052" s="14">
        <f>VLOOKUP($A2052,[3]Sheet1!$A$1:$U$10000,4,0)</f>
        <v>4.75</v>
      </c>
      <c r="P2052" s="14">
        <f>VLOOKUP($A2052,[3]Sheet1!$A$1:$U$10000,6,0)</f>
        <v>4.2249999999999996</v>
      </c>
      <c r="Q2052" s="14">
        <f>VLOOKUP($A2052,[3]Sheet1!$A$1:$U$10000,20,0)</f>
        <v>3.37</v>
      </c>
      <c r="R2052" s="14">
        <f>VLOOKUP($A2052,[3]Sheet1!$A$1:$X$10000,24,0)</f>
        <v>3.2050000000000001</v>
      </c>
      <c r="S2052" s="14">
        <f>VLOOKUP($A2052,[3]Sheet1!$A$1:$AB$10000,25,0)</f>
        <v>4.32</v>
      </c>
      <c r="T2052" s="14">
        <f>VLOOKUP($A2052,[3]Sheet1!$A$1:$AB$10000,26,0)</f>
        <v>4.2549999999999999</v>
      </c>
      <c r="U2052" s="14">
        <f>VLOOKUP($A2052,[3]Sheet1!$A$1:$AB$10000,27,0)</f>
        <v>4.13</v>
      </c>
      <c r="V2052" s="14">
        <f>VLOOKUP($A2052,[3]Sheet1!$A$1:$AB$10000,28,0)</f>
        <v>4.1500000000000004</v>
      </c>
      <c r="W2052" s="14">
        <f>VLOOKUP($A2052,[3]Sheet1!$A$1:$AC$10000,29,0)</f>
        <v>4.1399999999999997</v>
      </c>
      <c r="X2052" s="14" t="s">
        <v>66</v>
      </c>
    </row>
    <row r="2053" spans="1:24" x14ac:dyDescent="0.2">
      <c r="A2053" s="2">
        <v>36746</v>
      </c>
      <c r="B2053" s="5">
        <f t="shared" si="139"/>
        <v>8</v>
      </c>
      <c r="C2053" s="1" t="s">
        <v>49</v>
      </c>
      <c r="D2053" s="14">
        <f>VLOOKUP($A2053,[3]Sheet1!$A$1:$U$10000,15,0)</f>
        <v>4.5750000000000002</v>
      </c>
      <c r="E2053" s="14">
        <f>VLOOKUP($A2053,[3]Sheet1!$A$1:$U$10000,16,0)</f>
        <v>3.1749999999999998</v>
      </c>
      <c r="F2053" s="14">
        <f>VLOOKUP($A2053,[3]Sheet1!$A$1:$X$10000,22,0)</f>
        <v>3.2149999999999999</v>
      </c>
      <c r="G2053" s="7">
        <f>VLOOKUP($A2053,[3]Sheet1!$A$1:$X$10000,3,0)</f>
        <v>3.4449999999999998</v>
      </c>
      <c r="H2053" s="14">
        <f>VLOOKUP($A2053,[3]Sheet1!$A$1:$U$10000,2,0)</f>
        <v>4.37</v>
      </c>
      <c r="I2053" s="14">
        <f>VLOOKUP($A2053,[3]Sheet1!$A$1:$U$10000,21,0)</f>
        <v>4.3849999999999998</v>
      </c>
      <c r="J2053" s="14">
        <f>VLOOKUP($A2053,[3]Sheet1!$A$1:$U$10000,13,0)</f>
        <v>3.82</v>
      </c>
      <c r="K2053" s="14">
        <f>VLOOKUP($A2053,[3]Sheet1!$A$1:$Z$10000,24,0)</f>
        <v>3.3050000000000002</v>
      </c>
      <c r="L2053" s="14">
        <f>VLOOKUP($A2053,[3]Sheet1!$A$1:$U$10000,17,0)</f>
        <v>3.4449999999999998</v>
      </c>
      <c r="M2053" s="14">
        <f>VLOOKUP($A2053,[3]Sheet1!$A$1:$U$10000,14,0)</f>
        <v>4.585</v>
      </c>
      <c r="N2053" s="14">
        <f>VLOOKUP($A2053,[3]Sheet1!$A$1:$X$10000,23,0)</f>
        <v>3.1549999999999998</v>
      </c>
      <c r="O2053" s="14">
        <f>VLOOKUP($A2053,[3]Sheet1!$A$1:$U$10000,4,0)</f>
        <v>4.87</v>
      </c>
      <c r="P2053" s="14">
        <f>VLOOKUP($A2053,[3]Sheet1!$A$1:$U$10000,6,0)</f>
        <v>4.3849999999999998</v>
      </c>
      <c r="Q2053" s="14">
        <f>VLOOKUP($A2053,[3]Sheet1!$A$1:$U$10000,20,0)</f>
        <v>3.375</v>
      </c>
      <c r="R2053" s="14">
        <f>VLOOKUP($A2053,[3]Sheet1!$A$1:$X$10000,24,0)</f>
        <v>3.3050000000000002</v>
      </c>
      <c r="S2053" s="14">
        <f>VLOOKUP($A2053,[3]Sheet1!$A$1:$AB$10000,25,0)</f>
        <v>4.4850000000000003</v>
      </c>
      <c r="T2053" s="14">
        <f>VLOOKUP($A2053,[3]Sheet1!$A$1:$AB$10000,26,0)</f>
        <v>4.3849999999999998</v>
      </c>
      <c r="U2053" s="14">
        <f>VLOOKUP($A2053,[3]Sheet1!$A$1:$AB$10000,27,0)</f>
        <v>4.28</v>
      </c>
      <c r="V2053" s="14">
        <f>VLOOKUP($A2053,[3]Sheet1!$A$1:$AB$10000,28,0)</f>
        <v>4.2850000000000001</v>
      </c>
      <c r="W2053" s="14">
        <f>VLOOKUP($A2053,[3]Sheet1!$A$1:$AC$10000,29,0)</f>
        <v>4.2699999999999996</v>
      </c>
      <c r="X2053" s="14" t="s">
        <v>66</v>
      </c>
    </row>
    <row r="2054" spans="1:24" x14ac:dyDescent="0.2">
      <c r="A2054" s="2">
        <v>36747</v>
      </c>
      <c r="B2054" s="5">
        <f t="shared" si="139"/>
        <v>8</v>
      </c>
      <c r="C2054" s="1" t="s">
        <v>50</v>
      </c>
      <c r="D2054" s="14">
        <f>VLOOKUP($A2054,[3]Sheet1!$A$1:$U$10000,15,0)</f>
        <v>4.5049999999999999</v>
      </c>
      <c r="E2054" s="14">
        <f>VLOOKUP($A2054,[3]Sheet1!$A$1:$U$10000,16,0)</f>
        <v>3.2749999999999999</v>
      </c>
      <c r="F2054" s="14">
        <f>VLOOKUP($A2054,[3]Sheet1!$A$1:$X$10000,22,0)</f>
        <v>3.27</v>
      </c>
      <c r="G2054" s="7">
        <f>VLOOKUP($A2054,[3]Sheet1!$A$1:$X$10000,3,0)</f>
        <v>3.45</v>
      </c>
      <c r="H2054" s="14">
        <f>VLOOKUP($A2054,[3]Sheet1!$A$1:$U$10000,2,0)</f>
        <v>4.3949999999999996</v>
      </c>
      <c r="I2054" s="14">
        <f>VLOOKUP($A2054,[3]Sheet1!$A$1:$U$10000,21,0)</f>
        <v>4.45</v>
      </c>
      <c r="J2054" s="14">
        <f>VLOOKUP($A2054,[3]Sheet1!$A$1:$U$10000,13,0)</f>
        <v>3.9449999999999998</v>
      </c>
      <c r="K2054" s="14">
        <f>VLOOKUP($A2054,[3]Sheet1!$A$1:$Z$10000,24,0)</f>
        <v>3.34</v>
      </c>
      <c r="L2054" s="14">
        <f>VLOOKUP($A2054,[3]Sheet1!$A$1:$U$10000,17,0)</f>
        <v>3.45</v>
      </c>
      <c r="M2054" s="14">
        <f>VLOOKUP($A2054,[3]Sheet1!$A$1:$U$10000,14,0)</f>
        <v>4.66</v>
      </c>
      <c r="N2054" s="14">
        <f>VLOOKUP($A2054,[3]Sheet1!$A$1:$X$10000,23,0)</f>
        <v>3.2650000000000001</v>
      </c>
      <c r="O2054" s="14">
        <f>VLOOKUP($A2054,[3]Sheet1!$A$1:$U$10000,4,0)</f>
        <v>4.875</v>
      </c>
      <c r="P2054" s="14">
        <f>VLOOKUP($A2054,[3]Sheet1!$A$1:$U$10000,6,0)</f>
        <v>4.4450000000000003</v>
      </c>
      <c r="Q2054" s="14">
        <f>VLOOKUP($A2054,[3]Sheet1!$A$1:$U$10000,20,0)</f>
        <v>3.375</v>
      </c>
      <c r="R2054" s="14">
        <f>VLOOKUP($A2054,[3]Sheet1!$A$1:$X$10000,24,0)</f>
        <v>3.34</v>
      </c>
      <c r="S2054" s="14">
        <f>VLOOKUP($A2054,[3]Sheet1!$A$1:$AB$10000,25,0)</f>
        <v>4.57</v>
      </c>
      <c r="T2054" s="14">
        <f>VLOOKUP($A2054,[3]Sheet1!$A$1:$AB$10000,26,0)</f>
        <v>4.4550000000000001</v>
      </c>
      <c r="U2054" s="14">
        <f>VLOOKUP($A2054,[3]Sheet1!$A$1:$AB$10000,27,0)</f>
        <v>4.3449999999999998</v>
      </c>
      <c r="V2054" s="14">
        <f>VLOOKUP($A2054,[3]Sheet1!$A$1:$AB$10000,28,0)</f>
        <v>4.3650000000000002</v>
      </c>
      <c r="W2054" s="14">
        <f>VLOOKUP($A2054,[3]Sheet1!$A$1:$AC$10000,29,0)</f>
        <v>4.3499999999999996</v>
      </c>
      <c r="X2054" s="14" t="s">
        <v>66</v>
      </c>
    </row>
    <row r="2055" spans="1:24" x14ac:dyDescent="0.2">
      <c r="A2055" s="2">
        <v>36748</v>
      </c>
      <c r="B2055" s="5">
        <f t="shared" si="139"/>
        <v>8</v>
      </c>
      <c r="C2055" s="1" t="s">
        <v>51</v>
      </c>
      <c r="D2055" s="14">
        <f>VLOOKUP($A2055,[3]Sheet1!$A$1:$U$10000,15,0)</f>
        <v>4.3250000000000002</v>
      </c>
      <c r="E2055" s="14">
        <f>VLOOKUP($A2055,[3]Sheet1!$A$1:$U$10000,16,0)</f>
        <v>3.1749999999999998</v>
      </c>
      <c r="F2055" s="14">
        <f>VLOOKUP($A2055,[3]Sheet1!$A$1:$X$10000,22,0)</f>
        <v>3.17</v>
      </c>
      <c r="G2055" s="7">
        <f>VLOOKUP($A2055,[3]Sheet1!$A$1:$X$10000,3,0)</f>
        <v>3.5049999999999999</v>
      </c>
      <c r="H2055" s="14">
        <f>VLOOKUP($A2055,[3]Sheet1!$A$1:$U$10000,2,0)</f>
        <v>4.3899999999999997</v>
      </c>
      <c r="I2055" s="14">
        <f>VLOOKUP($A2055,[3]Sheet1!$A$1:$U$10000,21,0)</f>
        <v>4.4749999999999996</v>
      </c>
      <c r="J2055" s="14">
        <f>VLOOKUP($A2055,[3]Sheet1!$A$1:$U$10000,13,0)</f>
        <v>4.08</v>
      </c>
      <c r="K2055" s="14">
        <f>VLOOKUP($A2055,[3]Sheet1!$A$1:$Z$10000,24,0)</f>
        <v>3.2050000000000001</v>
      </c>
      <c r="L2055" s="14">
        <f>VLOOKUP($A2055,[3]Sheet1!$A$1:$U$10000,17,0)</f>
        <v>3.3450000000000002</v>
      </c>
      <c r="M2055" s="14">
        <f>VLOOKUP($A2055,[3]Sheet1!$A$1:$U$10000,14,0)</f>
        <v>4.6100000000000003</v>
      </c>
      <c r="N2055" s="14">
        <f>VLOOKUP($A2055,[3]Sheet1!$A$1:$X$10000,23,0)</f>
        <v>3.125</v>
      </c>
      <c r="O2055" s="14">
        <f>VLOOKUP($A2055,[3]Sheet1!$A$1:$U$10000,4,0)</f>
        <v>4.7699999999999996</v>
      </c>
      <c r="P2055" s="14">
        <f>VLOOKUP($A2055,[3]Sheet1!$A$1:$U$10000,6,0)</f>
        <v>4.46</v>
      </c>
      <c r="Q2055" s="14">
        <f>VLOOKUP($A2055,[3]Sheet1!$A$1:$U$10000,20,0)</f>
        <v>3.375</v>
      </c>
      <c r="R2055" s="14">
        <f>VLOOKUP($A2055,[3]Sheet1!$A$1:$X$10000,24,0)</f>
        <v>3.2050000000000001</v>
      </c>
      <c r="S2055" s="14">
        <f>VLOOKUP($A2055,[3]Sheet1!$A$1:$AB$10000,25,0)</f>
        <v>4.57</v>
      </c>
      <c r="T2055" s="14">
        <f>VLOOKUP($A2055,[3]Sheet1!$A$1:$AB$10000,26,0)</f>
        <v>4.4649999999999999</v>
      </c>
      <c r="U2055" s="14">
        <f>VLOOKUP($A2055,[3]Sheet1!$A$1:$AB$10000,27,0)</f>
        <v>4.3449999999999998</v>
      </c>
      <c r="V2055" s="14">
        <f>VLOOKUP($A2055,[3]Sheet1!$A$1:$AB$10000,28,0)</f>
        <v>4.37</v>
      </c>
      <c r="W2055" s="14">
        <f>VLOOKUP($A2055,[3]Sheet1!$A$1:$AC$10000,29,0)</f>
        <v>4.3550000000000004</v>
      </c>
      <c r="X2055" s="14" t="s">
        <v>66</v>
      </c>
    </row>
    <row r="2056" spans="1:24" x14ac:dyDescent="0.2">
      <c r="A2056" s="2">
        <v>36749</v>
      </c>
      <c r="B2056" s="5">
        <f t="shared" si="139"/>
        <v>8</v>
      </c>
      <c r="C2056" s="1" t="s">
        <v>45</v>
      </c>
      <c r="D2056" s="14">
        <f>VLOOKUP($A2056,[3]Sheet1!$A$1:$U$10000,15,0)</f>
        <v>4.0449999999999999</v>
      </c>
      <c r="E2056" s="14">
        <f>VLOOKUP($A2056,[3]Sheet1!$A$1:$U$10000,16,0)</f>
        <v>2.92</v>
      </c>
      <c r="F2056" s="14">
        <f>VLOOKUP($A2056,[3]Sheet1!$A$1:$X$10000,22,0)</f>
        <v>2.93</v>
      </c>
      <c r="G2056" s="7">
        <f>VLOOKUP($A2056,[3]Sheet1!$A$1:$X$10000,3,0)</f>
        <v>3.51</v>
      </c>
      <c r="H2056" s="14">
        <f>VLOOKUP($A2056,[3]Sheet1!$A$1:$U$10000,2,0)</f>
        <v>4.3550000000000004</v>
      </c>
      <c r="I2056" s="14">
        <f>VLOOKUP($A2056,[3]Sheet1!$A$1:$U$10000,21,0)</f>
        <v>4.43</v>
      </c>
      <c r="J2056" s="14">
        <f>VLOOKUP($A2056,[3]Sheet1!$A$1:$U$10000,13,0)</f>
        <v>4.1749999999999998</v>
      </c>
      <c r="K2056" s="14">
        <f>VLOOKUP($A2056,[3]Sheet1!$A$1:$Z$10000,24,0)</f>
        <v>2.99</v>
      </c>
      <c r="L2056" s="14">
        <f>VLOOKUP($A2056,[3]Sheet1!$A$1:$U$10000,17,0)</f>
        <v>3.16</v>
      </c>
      <c r="M2056" s="14">
        <f>VLOOKUP($A2056,[3]Sheet1!$A$1:$U$10000,14,0)</f>
        <v>4.585</v>
      </c>
      <c r="N2056" s="14">
        <f>VLOOKUP($A2056,[3]Sheet1!$A$1:$X$10000,23,0)</f>
        <v>2.85</v>
      </c>
      <c r="O2056" s="14">
        <f>VLOOKUP($A2056,[3]Sheet1!$A$1:$U$10000,4,0)</f>
        <v>4.7649999999999997</v>
      </c>
      <c r="P2056" s="14">
        <f>VLOOKUP($A2056,[3]Sheet1!$A$1:$U$10000,6,0)</f>
        <v>4.41</v>
      </c>
      <c r="Q2056" s="14">
        <f>VLOOKUP($A2056,[3]Sheet1!$A$1:$U$10000,20,0)</f>
        <v>3.375</v>
      </c>
      <c r="R2056" s="14">
        <f>VLOOKUP($A2056,[3]Sheet1!$A$1:$X$10000,24,0)</f>
        <v>2.99</v>
      </c>
      <c r="S2056" s="14">
        <f>VLOOKUP($A2056,[3]Sheet1!$A$1:$AB$10000,25,0)</f>
        <v>4.49</v>
      </c>
      <c r="T2056" s="14">
        <f>VLOOKUP($A2056,[3]Sheet1!$A$1:$AB$10000,26,0)</f>
        <v>4.42</v>
      </c>
      <c r="U2056" s="14">
        <f>VLOOKUP($A2056,[3]Sheet1!$A$1:$AB$10000,27,0)</f>
        <v>4.29</v>
      </c>
      <c r="V2056" s="14">
        <f>VLOOKUP($A2056,[3]Sheet1!$A$1:$AB$10000,28,0)</f>
        <v>4.3150000000000004</v>
      </c>
      <c r="W2056" s="14">
        <f>VLOOKUP($A2056,[3]Sheet1!$A$1:$AC$10000,29,0)</f>
        <v>4.3</v>
      </c>
      <c r="X2056" s="14" t="s">
        <v>66</v>
      </c>
    </row>
    <row r="2057" spans="1:24" x14ac:dyDescent="0.2">
      <c r="A2057" s="2">
        <v>36750</v>
      </c>
      <c r="B2057" s="5">
        <f t="shared" si="139"/>
        <v>8</v>
      </c>
      <c r="C2057" s="1" t="s">
        <v>46</v>
      </c>
      <c r="D2057" s="14">
        <f>VLOOKUP($A2057,[3]Sheet1!$A$1:$U$10000,15,0)</f>
        <v>4.0949999999999998</v>
      </c>
      <c r="E2057" s="14">
        <f>VLOOKUP($A2057,[3]Sheet1!$A$1:$U$10000,16,0)</f>
        <v>2.855</v>
      </c>
      <c r="F2057" s="14">
        <f>VLOOKUP($A2057,[3]Sheet1!$A$1:$X$10000,22,0)</f>
        <v>2.84</v>
      </c>
      <c r="G2057" s="7">
        <f>VLOOKUP($A2057,[3]Sheet1!$A$1:$X$10000,3,0)</f>
        <v>3.3650000000000002</v>
      </c>
      <c r="H2057" s="14">
        <f>VLOOKUP($A2057,[3]Sheet1!$A$1:$U$10000,2,0)</f>
        <v>4.3600000000000003</v>
      </c>
      <c r="I2057" s="14">
        <f>VLOOKUP($A2057,[3]Sheet1!$A$1:$U$10000,21,0)</f>
        <v>4.4450000000000003</v>
      </c>
      <c r="J2057" s="14">
        <f>VLOOKUP($A2057,[3]Sheet1!$A$1:$U$10000,13,0)</f>
        <v>3.9649999999999999</v>
      </c>
      <c r="K2057" s="14">
        <f>VLOOKUP($A2057,[3]Sheet1!$A$1:$Z$10000,24,0)</f>
        <v>2.855</v>
      </c>
      <c r="L2057" s="14">
        <f>VLOOKUP($A2057,[3]Sheet1!$A$1:$U$10000,17,0)</f>
        <v>3.03</v>
      </c>
      <c r="M2057" s="14">
        <f>VLOOKUP($A2057,[3]Sheet1!$A$1:$U$10000,14,0)</f>
        <v>4.5750000000000002</v>
      </c>
      <c r="N2057" s="14">
        <f>VLOOKUP($A2057,[3]Sheet1!$A$1:$X$10000,23,0)</f>
        <v>2.85</v>
      </c>
      <c r="O2057" s="14">
        <f>VLOOKUP($A2057,[3]Sheet1!$A$1:$U$10000,4,0)</f>
        <v>4.74</v>
      </c>
      <c r="P2057" s="14">
        <f>VLOOKUP($A2057,[3]Sheet1!$A$1:$U$10000,6,0)</f>
        <v>4.41</v>
      </c>
      <c r="Q2057" s="14">
        <f>VLOOKUP($A2057,[3]Sheet1!$A$1:$U$10000,20,0)</f>
        <v>2.96</v>
      </c>
      <c r="R2057" s="14">
        <f>VLOOKUP($A2057,[3]Sheet1!$A$1:$X$10000,24,0)</f>
        <v>2.855</v>
      </c>
      <c r="S2057" s="14">
        <f>VLOOKUP($A2057,[3]Sheet1!$A$1:$AB$10000,25,0)</f>
        <v>4.5049999999999999</v>
      </c>
      <c r="T2057" s="14">
        <f>VLOOKUP($A2057,[3]Sheet1!$A$1:$AB$10000,26,0)</f>
        <v>4.4349999999999996</v>
      </c>
      <c r="U2057" s="14">
        <f>VLOOKUP($A2057,[3]Sheet1!$A$1:$AB$10000,27,0)</f>
        <v>4.2949999999999999</v>
      </c>
      <c r="V2057" s="14">
        <f>VLOOKUP($A2057,[3]Sheet1!$A$1:$AB$10000,28,0)</f>
        <v>4.3150000000000004</v>
      </c>
      <c r="W2057" s="14">
        <f>VLOOKUP($A2057,[3]Sheet1!$A$1:$AC$10000,29,0)</f>
        <v>4.3099999999999996</v>
      </c>
      <c r="X2057" s="14" t="s">
        <v>66</v>
      </c>
    </row>
    <row r="2058" spans="1:24" x14ac:dyDescent="0.2">
      <c r="A2058" s="2">
        <v>36751</v>
      </c>
      <c r="B2058" s="5">
        <f t="shared" si="139"/>
        <v>8</v>
      </c>
      <c r="C2058" s="1" t="s">
        <v>47</v>
      </c>
      <c r="D2058" s="14">
        <f>VLOOKUP($A2058,[3]Sheet1!$A$1:$U$10000,15,0)</f>
        <v>4.0949999999999998</v>
      </c>
      <c r="E2058" s="14">
        <f>VLOOKUP($A2058,[3]Sheet1!$A$1:$U$10000,16,0)</f>
        <v>2.855</v>
      </c>
      <c r="F2058" s="14">
        <f>VLOOKUP($A2058,[3]Sheet1!$A$1:$X$10000,22,0)</f>
        <v>2.84</v>
      </c>
      <c r="G2058" s="7">
        <f>VLOOKUP($A2058,[3]Sheet1!$A$1:$X$10000,3,0)</f>
        <v>3.3650000000000002</v>
      </c>
      <c r="H2058" s="14">
        <f>VLOOKUP($A2058,[3]Sheet1!$A$1:$U$10000,2,0)</f>
        <v>4.3600000000000003</v>
      </c>
      <c r="I2058" s="14">
        <f>VLOOKUP($A2058,[3]Sheet1!$A$1:$U$10000,21,0)</f>
        <v>4.4450000000000003</v>
      </c>
      <c r="J2058" s="14">
        <f>VLOOKUP($A2058,[3]Sheet1!$A$1:$U$10000,13,0)</f>
        <v>3.9649999999999999</v>
      </c>
      <c r="K2058" s="14">
        <f>VLOOKUP($A2058,[3]Sheet1!$A$1:$Z$10000,24,0)</f>
        <v>2.855</v>
      </c>
      <c r="L2058" s="14">
        <f>VLOOKUP($A2058,[3]Sheet1!$A$1:$U$10000,17,0)</f>
        <v>3.03</v>
      </c>
      <c r="M2058" s="14">
        <f>VLOOKUP($A2058,[3]Sheet1!$A$1:$U$10000,14,0)</f>
        <v>4.5750000000000002</v>
      </c>
      <c r="N2058" s="14">
        <f>VLOOKUP($A2058,[3]Sheet1!$A$1:$X$10000,23,0)</f>
        <v>2.85</v>
      </c>
      <c r="O2058" s="14">
        <f>VLOOKUP($A2058,[3]Sheet1!$A$1:$U$10000,4,0)</f>
        <v>4.74</v>
      </c>
      <c r="P2058" s="14">
        <f>VLOOKUP($A2058,[3]Sheet1!$A$1:$U$10000,6,0)</f>
        <v>4.41</v>
      </c>
      <c r="Q2058" s="14">
        <f>VLOOKUP($A2058,[3]Sheet1!$A$1:$U$10000,20,0)</f>
        <v>2.96</v>
      </c>
      <c r="R2058" s="14">
        <f>VLOOKUP($A2058,[3]Sheet1!$A$1:$X$10000,24,0)</f>
        <v>2.855</v>
      </c>
      <c r="S2058" s="14">
        <f>VLOOKUP($A2058,[3]Sheet1!$A$1:$AB$10000,25,0)</f>
        <v>4.5049999999999999</v>
      </c>
      <c r="T2058" s="14">
        <f>VLOOKUP($A2058,[3]Sheet1!$A$1:$AB$10000,26,0)</f>
        <v>4.4349999999999996</v>
      </c>
      <c r="U2058" s="14">
        <f>VLOOKUP($A2058,[3]Sheet1!$A$1:$AB$10000,27,0)</f>
        <v>4.2949999999999999</v>
      </c>
      <c r="V2058" s="14">
        <f>VLOOKUP($A2058,[3]Sheet1!$A$1:$AB$10000,28,0)</f>
        <v>4.3150000000000004</v>
      </c>
      <c r="W2058" s="14">
        <f>VLOOKUP($A2058,[3]Sheet1!$A$1:$AC$10000,29,0)</f>
        <v>4.3099999999999996</v>
      </c>
      <c r="X2058" s="14" t="s">
        <v>66</v>
      </c>
    </row>
    <row r="2059" spans="1:24" x14ac:dyDescent="0.2">
      <c r="A2059" s="2">
        <v>36752</v>
      </c>
      <c r="B2059" s="5">
        <f t="shared" si="139"/>
        <v>8</v>
      </c>
      <c r="C2059" s="1" t="s">
        <v>48</v>
      </c>
      <c r="D2059" s="14">
        <f>VLOOKUP($A2059,[3]Sheet1!$A$1:$U$10000,15,0)</f>
        <v>4.0949999999999998</v>
      </c>
      <c r="E2059" s="14">
        <f>VLOOKUP($A2059,[3]Sheet1!$A$1:$U$10000,16,0)</f>
        <v>2.855</v>
      </c>
      <c r="F2059" s="14">
        <f>VLOOKUP($A2059,[3]Sheet1!$A$1:$X$10000,22,0)</f>
        <v>2.84</v>
      </c>
      <c r="G2059" s="7">
        <f>VLOOKUP($A2059,[3]Sheet1!$A$1:$X$10000,3,0)</f>
        <v>3.3650000000000002</v>
      </c>
      <c r="H2059" s="14">
        <f>VLOOKUP($A2059,[3]Sheet1!$A$1:$U$10000,2,0)</f>
        <v>4.3600000000000003</v>
      </c>
      <c r="I2059" s="14">
        <f>VLOOKUP($A2059,[3]Sheet1!$A$1:$U$10000,21,0)</f>
        <v>4.4450000000000003</v>
      </c>
      <c r="J2059" s="14">
        <f>VLOOKUP($A2059,[3]Sheet1!$A$1:$U$10000,13,0)</f>
        <v>3.9649999999999999</v>
      </c>
      <c r="K2059" s="14">
        <f>VLOOKUP($A2059,[3]Sheet1!$A$1:$Z$10000,24,0)</f>
        <v>2.855</v>
      </c>
      <c r="L2059" s="14">
        <f>VLOOKUP($A2059,[3]Sheet1!$A$1:$U$10000,17,0)</f>
        <v>3.03</v>
      </c>
      <c r="M2059" s="14">
        <f>VLOOKUP($A2059,[3]Sheet1!$A$1:$U$10000,14,0)</f>
        <v>4.5750000000000002</v>
      </c>
      <c r="N2059" s="14">
        <f>VLOOKUP($A2059,[3]Sheet1!$A$1:$X$10000,23,0)</f>
        <v>2.85</v>
      </c>
      <c r="O2059" s="14">
        <f>VLOOKUP($A2059,[3]Sheet1!$A$1:$U$10000,4,0)</f>
        <v>4.74</v>
      </c>
      <c r="P2059" s="14">
        <f>VLOOKUP($A2059,[3]Sheet1!$A$1:$U$10000,6,0)</f>
        <v>4.41</v>
      </c>
      <c r="Q2059" s="14">
        <f>VLOOKUP($A2059,[3]Sheet1!$A$1:$U$10000,20,0)</f>
        <v>2.96</v>
      </c>
      <c r="R2059" s="14">
        <f>VLOOKUP($A2059,[3]Sheet1!$A$1:$X$10000,24,0)</f>
        <v>2.855</v>
      </c>
      <c r="S2059" s="14">
        <f>VLOOKUP($A2059,[3]Sheet1!$A$1:$AB$10000,25,0)</f>
        <v>4.5049999999999999</v>
      </c>
      <c r="T2059" s="14">
        <f>VLOOKUP($A2059,[3]Sheet1!$A$1:$AB$10000,26,0)</f>
        <v>4.4349999999999996</v>
      </c>
      <c r="U2059" s="14">
        <f>VLOOKUP($A2059,[3]Sheet1!$A$1:$AB$10000,27,0)</f>
        <v>4.2949999999999999</v>
      </c>
      <c r="V2059" s="14">
        <f>VLOOKUP($A2059,[3]Sheet1!$A$1:$AB$10000,28,0)</f>
        <v>4.3150000000000004</v>
      </c>
      <c r="W2059" s="14">
        <f>VLOOKUP($A2059,[3]Sheet1!$A$1:$AC$10000,29,0)</f>
        <v>4.3099999999999996</v>
      </c>
      <c r="X2059" s="14" t="s">
        <v>66</v>
      </c>
    </row>
    <row r="2060" spans="1:24" x14ac:dyDescent="0.2">
      <c r="A2060" s="2">
        <v>36753</v>
      </c>
      <c r="B2060" s="5">
        <f t="shared" si="139"/>
        <v>8</v>
      </c>
      <c r="C2060" s="1" t="s">
        <v>49</v>
      </c>
      <c r="D2060" s="14">
        <f>VLOOKUP($A2060,[3]Sheet1!$A$1:$U$10000,15,0)</f>
        <v>4.1349999999999998</v>
      </c>
      <c r="E2060" s="14">
        <f>VLOOKUP($A2060,[3]Sheet1!$A$1:$U$10000,16,0)</f>
        <v>2.92</v>
      </c>
      <c r="F2060" s="14">
        <f>VLOOKUP($A2060,[3]Sheet1!$A$1:$X$10000,22,0)</f>
        <v>2.9350000000000001</v>
      </c>
      <c r="G2060" s="7">
        <f>VLOOKUP($A2060,[3]Sheet1!$A$1:$X$10000,3,0)</f>
        <v>3.46</v>
      </c>
      <c r="H2060" s="14">
        <f>VLOOKUP($A2060,[3]Sheet1!$A$1:$U$10000,2,0)</f>
        <v>4.3499999999999996</v>
      </c>
      <c r="I2060" s="14">
        <f>VLOOKUP($A2060,[3]Sheet1!$A$1:$U$10000,21,0)</f>
        <v>4.43</v>
      </c>
      <c r="J2060" s="14">
        <f>VLOOKUP($A2060,[3]Sheet1!$A$1:$U$10000,13,0)</f>
        <v>4.0599999999999996</v>
      </c>
      <c r="K2060" s="14">
        <f>VLOOKUP($A2060,[3]Sheet1!$A$1:$Z$10000,24,0)</f>
        <v>2.97</v>
      </c>
      <c r="L2060" s="14">
        <f>VLOOKUP($A2060,[3]Sheet1!$A$1:$U$10000,17,0)</f>
        <v>3.09</v>
      </c>
      <c r="M2060" s="14">
        <f>VLOOKUP($A2060,[3]Sheet1!$A$1:$U$10000,14,0)</f>
        <v>4.5750000000000002</v>
      </c>
      <c r="N2060" s="14">
        <f>VLOOKUP($A2060,[3]Sheet1!$A$1:$X$10000,23,0)</f>
        <v>2.9350000000000001</v>
      </c>
      <c r="O2060" s="14">
        <f>VLOOKUP($A2060,[3]Sheet1!$A$1:$U$10000,4,0)</f>
        <v>4.7649999999999997</v>
      </c>
      <c r="P2060" s="14">
        <f>VLOOKUP($A2060,[3]Sheet1!$A$1:$U$10000,6,0)</f>
        <v>4.4050000000000002</v>
      </c>
      <c r="Q2060" s="14">
        <f>VLOOKUP($A2060,[3]Sheet1!$A$1:$U$10000,20,0)</f>
        <v>3.01</v>
      </c>
      <c r="R2060" s="14">
        <f>VLOOKUP($A2060,[3]Sheet1!$A$1:$X$10000,24,0)</f>
        <v>2.97</v>
      </c>
      <c r="S2060" s="14">
        <f>VLOOKUP($A2060,[3]Sheet1!$A$1:$AB$10000,25,0)</f>
        <v>4.4749999999999996</v>
      </c>
      <c r="T2060" s="14">
        <f>VLOOKUP($A2060,[3]Sheet1!$A$1:$AB$10000,26,0)</f>
        <v>4.415</v>
      </c>
      <c r="U2060" s="14">
        <f>VLOOKUP($A2060,[3]Sheet1!$A$1:$AB$10000,27,0)</f>
        <v>4.2850000000000001</v>
      </c>
      <c r="V2060" s="14">
        <f>VLOOKUP($A2060,[3]Sheet1!$A$1:$AB$10000,28,0)</f>
        <v>4.3099999999999996</v>
      </c>
      <c r="W2060" s="14">
        <f>VLOOKUP($A2060,[3]Sheet1!$A$1:$AC$10000,29,0)</f>
        <v>4.3</v>
      </c>
      <c r="X2060" s="14" t="s">
        <v>66</v>
      </c>
    </row>
    <row r="2061" spans="1:24" x14ac:dyDescent="0.2">
      <c r="A2061" s="2">
        <v>36754</v>
      </c>
      <c r="B2061" s="5">
        <f t="shared" si="139"/>
        <v>8</v>
      </c>
      <c r="C2061" s="1" t="s">
        <v>50</v>
      </c>
      <c r="D2061" s="14">
        <f>VLOOKUP($A2061,[3]Sheet1!$A$1:$U$10000,15,0)</f>
        <v>4.1900000000000004</v>
      </c>
      <c r="E2061" s="14">
        <f>VLOOKUP($A2061,[3]Sheet1!$A$1:$U$10000,16,0)</f>
        <v>2.9249999999999998</v>
      </c>
      <c r="F2061" s="14">
        <f>VLOOKUP($A2061,[3]Sheet1!$A$1:$X$10000,22,0)</f>
        <v>2.93</v>
      </c>
      <c r="G2061" s="7">
        <f>VLOOKUP($A2061,[3]Sheet1!$A$1:$X$10000,3,0)</f>
        <v>3.41</v>
      </c>
      <c r="H2061" s="14">
        <f>VLOOKUP($A2061,[3]Sheet1!$A$1:$U$10000,2,0)</f>
        <v>4.1900000000000004</v>
      </c>
      <c r="I2061" s="14">
        <f>VLOOKUP($A2061,[3]Sheet1!$A$1:$U$10000,21,0)</f>
        <v>4.24</v>
      </c>
      <c r="J2061" s="14">
        <f>VLOOKUP($A2061,[3]Sheet1!$A$1:$U$10000,13,0)</f>
        <v>4.0999999999999996</v>
      </c>
      <c r="K2061" s="14">
        <f>VLOOKUP($A2061,[3]Sheet1!$A$1:$Z$10000,24,0)</f>
        <v>2.97</v>
      </c>
      <c r="L2061" s="14">
        <f>VLOOKUP($A2061,[3]Sheet1!$A$1:$U$10000,17,0)</f>
        <v>3.1</v>
      </c>
      <c r="M2061" s="14">
        <f>VLOOKUP($A2061,[3]Sheet1!$A$1:$U$10000,14,0)</f>
        <v>4.49</v>
      </c>
      <c r="N2061" s="14">
        <f>VLOOKUP($A2061,[3]Sheet1!$A$1:$X$10000,23,0)</f>
        <v>2.9350000000000001</v>
      </c>
      <c r="O2061" s="14">
        <f>VLOOKUP($A2061,[3]Sheet1!$A$1:$U$10000,4,0)</f>
        <v>4.68</v>
      </c>
      <c r="P2061" s="14">
        <f>VLOOKUP($A2061,[3]Sheet1!$A$1:$U$10000,6,0)</f>
        <v>4.2300000000000004</v>
      </c>
      <c r="Q2061" s="14">
        <f>VLOOKUP($A2061,[3]Sheet1!$A$1:$U$10000,20,0)</f>
        <v>3.06</v>
      </c>
      <c r="R2061" s="14">
        <f>VLOOKUP($A2061,[3]Sheet1!$A$1:$X$10000,24,0)</f>
        <v>2.97</v>
      </c>
      <c r="S2061" s="14">
        <f>VLOOKUP($A2061,[3]Sheet1!$A$1:$AB$10000,25,0)</f>
        <v>4.3150000000000004</v>
      </c>
      <c r="T2061" s="14">
        <f>VLOOKUP($A2061,[3]Sheet1!$A$1:$AB$10000,26,0)</f>
        <v>4.24</v>
      </c>
      <c r="U2061" s="14">
        <f>VLOOKUP($A2061,[3]Sheet1!$A$1:$AB$10000,27,0)</f>
        <v>4.1150000000000002</v>
      </c>
      <c r="V2061" s="14">
        <f>VLOOKUP($A2061,[3]Sheet1!$A$1:$AB$10000,28,0)</f>
        <v>4.13</v>
      </c>
      <c r="W2061" s="14">
        <f>VLOOKUP($A2061,[3]Sheet1!$A$1:$AC$10000,29,0)</f>
        <v>4.125</v>
      </c>
      <c r="X2061" s="14" t="s">
        <v>66</v>
      </c>
    </row>
    <row r="2062" spans="1:24" x14ac:dyDescent="0.2">
      <c r="A2062" s="2">
        <v>36755</v>
      </c>
      <c r="B2062" s="5">
        <f t="shared" si="139"/>
        <v>8</v>
      </c>
      <c r="C2062" s="1" t="s">
        <v>51</v>
      </c>
      <c r="D2062" s="14">
        <f>VLOOKUP($A2062,[3]Sheet1!$A$1:$U$10000,15,0)</f>
        <v>4.3150000000000004</v>
      </c>
      <c r="E2062" s="14">
        <f>VLOOKUP($A2062,[3]Sheet1!$A$1:$U$10000,16,0)</f>
        <v>3.04</v>
      </c>
      <c r="F2062" s="14">
        <f>VLOOKUP($A2062,[3]Sheet1!$A$1:$X$10000,22,0)</f>
        <v>3.0150000000000001</v>
      </c>
      <c r="G2062" s="7">
        <f>VLOOKUP($A2062,[3]Sheet1!$A$1:$X$10000,3,0)</f>
        <v>3.41</v>
      </c>
      <c r="H2062" s="14">
        <f>VLOOKUP($A2062,[3]Sheet1!$A$1:$U$10000,2,0)</f>
        <v>4.2249999999999996</v>
      </c>
      <c r="I2062" s="14">
        <f>VLOOKUP($A2062,[3]Sheet1!$A$1:$U$10000,21,0)</f>
        <v>4.2350000000000003</v>
      </c>
      <c r="J2062" s="14">
        <f>VLOOKUP($A2062,[3]Sheet1!$A$1:$U$10000,13,0)</f>
        <v>4.0650000000000004</v>
      </c>
      <c r="K2062" s="14">
        <f>VLOOKUP($A2062,[3]Sheet1!$A$1:$Z$10000,24,0)</f>
        <v>3.07</v>
      </c>
      <c r="L2062" s="14">
        <f>VLOOKUP($A2062,[3]Sheet1!$A$1:$U$10000,17,0)</f>
        <v>3.18</v>
      </c>
      <c r="M2062" s="14">
        <f>VLOOKUP($A2062,[3]Sheet1!$A$1:$U$10000,14,0)</f>
        <v>4.46</v>
      </c>
      <c r="N2062" s="14">
        <f>VLOOKUP($A2062,[3]Sheet1!$A$1:$X$10000,23,0)</f>
        <v>3.04</v>
      </c>
      <c r="O2062" s="14">
        <f>VLOOKUP($A2062,[3]Sheet1!$A$1:$U$10000,4,0)</f>
        <v>4.7300000000000004</v>
      </c>
      <c r="P2062" s="14">
        <f>VLOOKUP($A2062,[3]Sheet1!$A$1:$U$10000,6,0)</f>
        <v>4.2450000000000001</v>
      </c>
      <c r="Q2062" s="14">
        <f>VLOOKUP($A2062,[3]Sheet1!$A$1:$U$10000,20,0)</f>
        <v>3.06</v>
      </c>
      <c r="R2062" s="14">
        <f>VLOOKUP($A2062,[3]Sheet1!$A$1:$X$10000,24,0)</f>
        <v>3.07</v>
      </c>
      <c r="S2062" s="14">
        <f>VLOOKUP($A2062,[3]Sheet1!$A$1:$AB$10000,25,0)</f>
        <v>4.3099999999999996</v>
      </c>
      <c r="T2062" s="14">
        <f>VLOOKUP($A2062,[3]Sheet1!$A$1:$AB$10000,26,0)</f>
        <v>4.24</v>
      </c>
      <c r="U2062" s="14">
        <f>VLOOKUP($A2062,[3]Sheet1!$A$1:$AB$10000,27,0)</f>
        <v>4.1150000000000002</v>
      </c>
      <c r="V2062" s="14">
        <f>VLOOKUP($A2062,[3]Sheet1!$A$1:$AB$10000,28,0)</f>
        <v>4.1399999999999997</v>
      </c>
      <c r="W2062" s="14">
        <f>VLOOKUP($A2062,[3]Sheet1!$A$1:$AC$10000,29,0)</f>
        <v>4.13</v>
      </c>
      <c r="X2062" s="14" t="s">
        <v>66</v>
      </c>
    </row>
    <row r="2063" spans="1:24" x14ac:dyDescent="0.2">
      <c r="A2063" s="2">
        <v>36756</v>
      </c>
      <c r="B2063" s="5">
        <f t="shared" si="139"/>
        <v>8</v>
      </c>
      <c r="C2063" s="1" t="s">
        <v>45</v>
      </c>
      <c r="D2063" s="14">
        <f>VLOOKUP($A2063,[3]Sheet1!$A$1:$U$10000,15,0)</f>
        <v>4.6500000000000004</v>
      </c>
      <c r="E2063" s="14">
        <f>VLOOKUP($A2063,[3]Sheet1!$A$1:$U$10000,16,0)</f>
        <v>3.2149999999999999</v>
      </c>
      <c r="F2063" s="14">
        <f>VLOOKUP($A2063,[3]Sheet1!$A$1:$X$10000,22,0)</f>
        <v>3.23</v>
      </c>
      <c r="G2063" s="7">
        <f>VLOOKUP($A2063,[3]Sheet1!$A$1:$X$10000,3,0)</f>
        <v>3.4449999999999998</v>
      </c>
      <c r="H2063" s="14">
        <f>VLOOKUP($A2063,[3]Sheet1!$A$1:$U$10000,2,0)</f>
        <v>4.335</v>
      </c>
      <c r="I2063" s="14">
        <f>VLOOKUP($A2063,[3]Sheet1!$A$1:$U$10000,21,0)</f>
        <v>4.3650000000000002</v>
      </c>
      <c r="J2063" s="14">
        <f>VLOOKUP($A2063,[3]Sheet1!$A$1:$U$10000,13,0)</f>
        <v>4.3150000000000004</v>
      </c>
      <c r="K2063" s="14">
        <f>VLOOKUP($A2063,[3]Sheet1!$A$1:$Z$10000,24,0)</f>
        <v>3.29</v>
      </c>
      <c r="L2063" s="14">
        <f>VLOOKUP($A2063,[3]Sheet1!$A$1:$U$10000,17,0)</f>
        <v>3.42</v>
      </c>
      <c r="M2063" s="14">
        <f>VLOOKUP($A2063,[3]Sheet1!$A$1:$U$10000,14,0)</f>
        <v>4.6150000000000002</v>
      </c>
      <c r="N2063" s="14">
        <f>VLOOKUP($A2063,[3]Sheet1!$A$1:$X$10000,23,0)</f>
        <v>3.26</v>
      </c>
      <c r="O2063" s="14">
        <f>VLOOKUP($A2063,[3]Sheet1!$A$1:$U$10000,4,0)</f>
        <v>4.9249999999999998</v>
      </c>
      <c r="P2063" s="14">
        <f>VLOOKUP($A2063,[3]Sheet1!$A$1:$U$10000,6,0)</f>
        <v>4.375</v>
      </c>
      <c r="Q2063" s="14">
        <f>VLOOKUP($A2063,[3]Sheet1!$A$1:$U$10000,20,0)</f>
        <v>3.4</v>
      </c>
      <c r="R2063" s="14">
        <f>VLOOKUP($A2063,[3]Sheet1!$A$1:$X$10000,24,0)</f>
        <v>3.29</v>
      </c>
      <c r="S2063" s="14">
        <f>VLOOKUP($A2063,[3]Sheet1!$A$1:$AB$10000,25,0)</f>
        <v>4.4400000000000004</v>
      </c>
      <c r="T2063" s="14">
        <f>VLOOKUP($A2063,[3]Sheet1!$A$1:$AB$10000,26,0)</f>
        <v>4.37</v>
      </c>
      <c r="U2063" s="14">
        <f>VLOOKUP($A2063,[3]Sheet1!$A$1:$AB$10000,27,0)</f>
        <v>4.2450000000000001</v>
      </c>
      <c r="V2063" s="14">
        <f>VLOOKUP($A2063,[3]Sheet1!$A$1:$AB$10000,28,0)</f>
        <v>4.2750000000000004</v>
      </c>
      <c r="W2063" s="14">
        <f>VLOOKUP($A2063,[3]Sheet1!$A$1:$AC$10000,29,0)</f>
        <v>4.26</v>
      </c>
      <c r="X2063" s="14" t="s">
        <v>66</v>
      </c>
    </row>
    <row r="2064" spans="1:24" x14ac:dyDescent="0.2">
      <c r="A2064" s="2">
        <v>36757</v>
      </c>
      <c r="B2064" s="5">
        <f t="shared" si="139"/>
        <v>8</v>
      </c>
      <c r="C2064" s="1" t="s">
        <v>46</v>
      </c>
      <c r="D2064" s="14">
        <f>VLOOKUP($A2064,[3]Sheet1!$A$1:$U$10000,15,0)</f>
        <v>4.7300000000000004</v>
      </c>
      <c r="E2064" s="14">
        <f>VLOOKUP($A2064,[3]Sheet1!$A$1:$U$10000,16,0)</f>
        <v>3.23</v>
      </c>
      <c r="F2064" s="14">
        <f>VLOOKUP($A2064,[3]Sheet1!$A$1:$X$10000,22,0)</f>
        <v>3.1949999999999998</v>
      </c>
      <c r="G2064" s="7">
        <f>VLOOKUP($A2064,[3]Sheet1!$A$1:$X$10000,3,0)</f>
        <v>3.3149999999999999</v>
      </c>
      <c r="H2064" s="14">
        <f>VLOOKUP($A2064,[3]Sheet1!$A$1:$U$10000,2,0)</f>
        <v>4.3150000000000004</v>
      </c>
      <c r="I2064" s="14">
        <f>VLOOKUP($A2064,[3]Sheet1!$A$1:$U$10000,21,0)</f>
        <v>4.3849999999999998</v>
      </c>
      <c r="J2064" s="14">
        <f>VLOOKUP($A2064,[3]Sheet1!$A$1:$U$10000,13,0)</f>
        <v>4.26</v>
      </c>
      <c r="K2064" s="14">
        <f>VLOOKUP($A2064,[3]Sheet1!$A$1:$Z$10000,24,0)</f>
        <v>3.3149999999999999</v>
      </c>
      <c r="L2064" s="14">
        <f>VLOOKUP($A2064,[3]Sheet1!$A$1:$U$10000,17,0)</f>
        <v>3.48</v>
      </c>
      <c r="M2064" s="14">
        <f>VLOOKUP($A2064,[3]Sheet1!$A$1:$U$10000,14,0)</f>
        <v>4.62</v>
      </c>
      <c r="N2064" s="14">
        <f>VLOOKUP($A2064,[3]Sheet1!$A$1:$X$10000,23,0)</f>
        <v>3.24</v>
      </c>
      <c r="O2064" s="14">
        <f>VLOOKUP($A2064,[3]Sheet1!$A$1:$U$10000,4,0)</f>
        <v>4.9249999999999998</v>
      </c>
      <c r="P2064" s="14">
        <f>VLOOKUP($A2064,[3]Sheet1!$A$1:$U$10000,6,0)</f>
        <v>4.38</v>
      </c>
      <c r="Q2064" s="14">
        <f>VLOOKUP($A2064,[3]Sheet1!$A$1:$U$10000,20,0)</f>
        <v>3.395</v>
      </c>
      <c r="R2064" s="14">
        <f>VLOOKUP($A2064,[3]Sheet1!$A$1:$X$10000,24,0)</f>
        <v>3.3149999999999999</v>
      </c>
      <c r="S2064" s="14">
        <f>VLOOKUP($A2064,[3]Sheet1!$A$1:$AB$10000,25,0)</f>
        <v>4.4450000000000003</v>
      </c>
      <c r="T2064" s="14">
        <f>VLOOKUP($A2064,[3]Sheet1!$A$1:$AB$10000,26,0)</f>
        <v>4.3949999999999996</v>
      </c>
      <c r="U2064" s="14">
        <f>VLOOKUP($A2064,[3]Sheet1!$A$1:$AB$10000,27,0)</f>
        <v>4.2549999999999999</v>
      </c>
      <c r="V2064" s="14">
        <f>VLOOKUP($A2064,[3]Sheet1!$A$1:$AB$10000,28,0)</f>
        <v>4.2949999999999999</v>
      </c>
      <c r="W2064" s="14">
        <f>VLOOKUP($A2064,[3]Sheet1!$A$1:$AC$10000,29,0)</f>
        <v>4.2699999999999996</v>
      </c>
      <c r="X2064" s="14" t="s">
        <v>66</v>
      </c>
    </row>
    <row r="2065" spans="1:24" x14ac:dyDescent="0.2">
      <c r="A2065" s="2">
        <v>36758</v>
      </c>
      <c r="B2065" s="5">
        <f t="shared" si="139"/>
        <v>8</v>
      </c>
      <c r="C2065" s="1" t="s">
        <v>47</v>
      </c>
      <c r="D2065" s="14">
        <f>VLOOKUP($A2065,[3]Sheet1!$A$1:$U$10000,15,0)</f>
        <v>4.7300000000000004</v>
      </c>
      <c r="E2065" s="14">
        <f>VLOOKUP($A2065,[3]Sheet1!$A$1:$U$10000,16,0)</f>
        <v>3.23</v>
      </c>
      <c r="F2065" s="14">
        <f>VLOOKUP($A2065,[3]Sheet1!$A$1:$X$10000,22,0)</f>
        <v>3.1949999999999998</v>
      </c>
      <c r="G2065" s="7">
        <f>VLOOKUP($A2065,[3]Sheet1!$A$1:$X$10000,3,0)</f>
        <v>3.3149999999999999</v>
      </c>
      <c r="H2065" s="14">
        <f>VLOOKUP($A2065,[3]Sheet1!$A$1:$U$10000,2,0)</f>
        <v>4.3150000000000004</v>
      </c>
      <c r="I2065" s="14">
        <f>VLOOKUP($A2065,[3]Sheet1!$A$1:$U$10000,21,0)</f>
        <v>4.3849999999999998</v>
      </c>
      <c r="J2065" s="14">
        <f>VLOOKUP($A2065,[3]Sheet1!$A$1:$U$10000,13,0)</f>
        <v>4.26</v>
      </c>
      <c r="K2065" s="14">
        <f>VLOOKUP($A2065,[3]Sheet1!$A$1:$Z$10000,24,0)</f>
        <v>3.3149999999999999</v>
      </c>
      <c r="L2065" s="14">
        <f>VLOOKUP($A2065,[3]Sheet1!$A$1:$U$10000,17,0)</f>
        <v>3.48</v>
      </c>
      <c r="M2065" s="14">
        <f>VLOOKUP($A2065,[3]Sheet1!$A$1:$U$10000,14,0)</f>
        <v>4.62</v>
      </c>
      <c r="N2065" s="14">
        <f>VLOOKUP($A2065,[3]Sheet1!$A$1:$X$10000,23,0)</f>
        <v>3.24</v>
      </c>
      <c r="O2065" s="14">
        <f>VLOOKUP($A2065,[3]Sheet1!$A$1:$U$10000,4,0)</f>
        <v>4.9249999999999998</v>
      </c>
      <c r="P2065" s="14">
        <f>VLOOKUP($A2065,[3]Sheet1!$A$1:$U$10000,6,0)</f>
        <v>4.38</v>
      </c>
      <c r="Q2065" s="14">
        <f>VLOOKUP($A2065,[3]Sheet1!$A$1:$U$10000,20,0)</f>
        <v>3.395</v>
      </c>
      <c r="R2065" s="14">
        <f>VLOOKUP($A2065,[3]Sheet1!$A$1:$X$10000,24,0)</f>
        <v>3.3149999999999999</v>
      </c>
      <c r="S2065" s="14">
        <f>VLOOKUP($A2065,[3]Sheet1!$A$1:$AB$10000,25,0)</f>
        <v>4.4450000000000003</v>
      </c>
      <c r="T2065" s="14">
        <f>VLOOKUP($A2065,[3]Sheet1!$A$1:$AB$10000,26,0)</f>
        <v>4.3949999999999996</v>
      </c>
      <c r="U2065" s="14">
        <f>VLOOKUP($A2065,[3]Sheet1!$A$1:$AB$10000,27,0)</f>
        <v>4.2549999999999999</v>
      </c>
      <c r="V2065" s="14">
        <f>VLOOKUP($A2065,[3]Sheet1!$A$1:$AB$10000,28,0)</f>
        <v>4.2949999999999999</v>
      </c>
      <c r="W2065" s="14">
        <f>VLOOKUP($A2065,[3]Sheet1!$A$1:$AC$10000,29,0)</f>
        <v>4.2699999999999996</v>
      </c>
      <c r="X2065" s="14" t="s">
        <v>66</v>
      </c>
    </row>
    <row r="2066" spans="1:24" x14ac:dyDescent="0.2">
      <c r="A2066" s="2">
        <v>36759</v>
      </c>
      <c r="B2066" s="5">
        <f t="shared" si="139"/>
        <v>8</v>
      </c>
      <c r="C2066" s="1" t="s">
        <v>48</v>
      </c>
      <c r="D2066" s="14">
        <f>VLOOKUP($A2066,[3]Sheet1!$A$1:$U$10000,15,0)</f>
        <v>4.7300000000000004</v>
      </c>
      <c r="E2066" s="14">
        <f>VLOOKUP($A2066,[3]Sheet1!$A$1:$U$10000,16,0)</f>
        <v>3.23</v>
      </c>
      <c r="F2066" s="14">
        <f>VLOOKUP($A2066,[3]Sheet1!$A$1:$X$10000,22,0)</f>
        <v>3.1949999999999998</v>
      </c>
      <c r="G2066" s="7">
        <f>VLOOKUP($A2066,[3]Sheet1!$A$1:$X$10000,3,0)</f>
        <v>3.3149999999999999</v>
      </c>
      <c r="H2066" s="14">
        <f>VLOOKUP($A2066,[3]Sheet1!$A$1:$U$10000,2,0)</f>
        <v>4.3150000000000004</v>
      </c>
      <c r="I2066" s="14">
        <f>VLOOKUP($A2066,[3]Sheet1!$A$1:$U$10000,21,0)</f>
        <v>4.3849999999999998</v>
      </c>
      <c r="J2066" s="14">
        <f>VLOOKUP($A2066,[3]Sheet1!$A$1:$U$10000,13,0)</f>
        <v>4.26</v>
      </c>
      <c r="K2066" s="14">
        <f>VLOOKUP($A2066,[3]Sheet1!$A$1:$Z$10000,24,0)</f>
        <v>3.3149999999999999</v>
      </c>
      <c r="L2066" s="14">
        <f>VLOOKUP($A2066,[3]Sheet1!$A$1:$U$10000,17,0)</f>
        <v>3.48</v>
      </c>
      <c r="M2066" s="14">
        <f>VLOOKUP($A2066,[3]Sheet1!$A$1:$U$10000,14,0)</f>
        <v>4.62</v>
      </c>
      <c r="N2066" s="14">
        <f>VLOOKUP($A2066,[3]Sheet1!$A$1:$X$10000,23,0)</f>
        <v>3.24</v>
      </c>
      <c r="O2066" s="14">
        <f>VLOOKUP($A2066,[3]Sheet1!$A$1:$U$10000,4,0)</f>
        <v>4.9249999999999998</v>
      </c>
      <c r="P2066" s="14">
        <f>VLOOKUP($A2066,[3]Sheet1!$A$1:$U$10000,6,0)</f>
        <v>4.38</v>
      </c>
      <c r="Q2066" s="14">
        <f>VLOOKUP($A2066,[3]Sheet1!$A$1:$U$10000,20,0)</f>
        <v>3.395</v>
      </c>
      <c r="R2066" s="14">
        <f>VLOOKUP($A2066,[3]Sheet1!$A$1:$X$10000,24,0)</f>
        <v>3.3149999999999999</v>
      </c>
      <c r="S2066" s="14">
        <f>VLOOKUP($A2066,[3]Sheet1!$A$1:$AB$10000,25,0)</f>
        <v>4.4450000000000003</v>
      </c>
      <c r="T2066" s="14">
        <f>VLOOKUP($A2066,[3]Sheet1!$A$1:$AB$10000,26,0)</f>
        <v>4.3949999999999996</v>
      </c>
      <c r="U2066" s="14">
        <f>VLOOKUP($A2066,[3]Sheet1!$A$1:$AB$10000,27,0)</f>
        <v>4.2549999999999999</v>
      </c>
      <c r="V2066" s="14">
        <f>VLOOKUP($A2066,[3]Sheet1!$A$1:$AB$10000,28,0)</f>
        <v>4.2949999999999999</v>
      </c>
      <c r="W2066" s="14">
        <f>VLOOKUP($A2066,[3]Sheet1!$A$1:$AC$10000,29,0)</f>
        <v>4.2699999999999996</v>
      </c>
      <c r="X2066" s="14" t="s">
        <v>66</v>
      </c>
    </row>
    <row r="2067" spans="1:24" x14ac:dyDescent="0.2">
      <c r="A2067" s="2">
        <v>36760</v>
      </c>
      <c r="B2067" s="5">
        <f t="shared" si="139"/>
        <v>8</v>
      </c>
      <c r="C2067" s="1" t="s">
        <v>49</v>
      </c>
      <c r="D2067" s="14">
        <f>VLOOKUP($A2067,[3]Sheet1!$A$1:$U$10000,15,0)</f>
        <v>4.87</v>
      </c>
      <c r="E2067" s="14">
        <f>VLOOKUP($A2067,[3]Sheet1!$A$1:$U$10000,16,0)</f>
        <v>3.32</v>
      </c>
      <c r="F2067" s="14">
        <f>VLOOKUP($A2067,[3]Sheet1!$A$1:$X$10000,22,0)</f>
        <v>3.3450000000000002</v>
      </c>
      <c r="G2067" s="7">
        <f>VLOOKUP($A2067,[3]Sheet1!$A$1:$X$10000,3,0)</f>
        <v>3.5649999999999999</v>
      </c>
      <c r="H2067" s="14">
        <f>VLOOKUP($A2067,[3]Sheet1!$A$1:$U$10000,2,0)</f>
        <v>4.5149999999999997</v>
      </c>
      <c r="I2067" s="14">
        <f>VLOOKUP($A2067,[3]Sheet1!$A$1:$U$10000,21,0)</f>
        <v>4.5750000000000002</v>
      </c>
      <c r="J2067" s="14">
        <f>VLOOKUP($A2067,[3]Sheet1!$A$1:$U$10000,13,0)</f>
        <v>4.62</v>
      </c>
      <c r="K2067" s="14">
        <f>VLOOKUP($A2067,[3]Sheet1!$A$1:$Z$10000,24,0)</f>
        <v>3.48</v>
      </c>
      <c r="L2067" s="14">
        <f>VLOOKUP($A2067,[3]Sheet1!$A$1:$U$10000,17,0)</f>
        <v>3.59</v>
      </c>
      <c r="M2067" s="14">
        <f>VLOOKUP($A2067,[3]Sheet1!$A$1:$U$10000,14,0)</f>
        <v>4.96</v>
      </c>
      <c r="N2067" s="14">
        <f>VLOOKUP($A2067,[3]Sheet1!$A$1:$X$10000,23,0)</f>
        <v>3.375</v>
      </c>
      <c r="O2067" s="14">
        <f>VLOOKUP($A2067,[3]Sheet1!$A$1:$U$10000,4,0)</f>
        <v>5.29</v>
      </c>
      <c r="P2067" s="14">
        <f>VLOOKUP($A2067,[3]Sheet1!$A$1:$U$10000,6,0)</f>
        <v>4.66</v>
      </c>
      <c r="Q2067" s="14">
        <f>VLOOKUP($A2067,[3]Sheet1!$A$1:$U$10000,20,0)</f>
        <v>3.49</v>
      </c>
      <c r="R2067" s="14">
        <f>VLOOKUP($A2067,[3]Sheet1!$A$1:$X$10000,24,0)</f>
        <v>3.48</v>
      </c>
      <c r="S2067" s="14">
        <f>VLOOKUP($A2067,[3]Sheet1!$A$1:$AB$10000,25,0)</f>
        <v>4.6399999999999997</v>
      </c>
      <c r="T2067" s="14">
        <f>VLOOKUP($A2067,[3]Sheet1!$A$1:$AB$10000,26,0)</f>
        <v>4.625</v>
      </c>
      <c r="U2067" s="14">
        <f>VLOOKUP($A2067,[3]Sheet1!$A$1:$AB$10000,27,0)</f>
        <v>4.4349999999999996</v>
      </c>
      <c r="V2067" s="14">
        <f>VLOOKUP($A2067,[3]Sheet1!$A$1:$AB$10000,28,0)</f>
        <v>4.5049999999999999</v>
      </c>
      <c r="W2067" s="14">
        <f>VLOOKUP($A2067,[3]Sheet1!$A$1:$AC$10000,29,0)</f>
        <v>4.4649999999999999</v>
      </c>
      <c r="X2067" s="14" t="s">
        <v>66</v>
      </c>
    </row>
    <row r="2068" spans="1:24" x14ac:dyDescent="0.2">
      <c r="A2068" s="2">
        <v>36761</v>
      </c>
      <c r="B2068" s="5">
        <f t="shared" si="139"/>
        <v>8</v>
      </c>
      <c r="C2068" s="1" t="s">
        <v>50</v>
      </c>
      <c r="D2068" s="14">
        <f>VLOOKUP($A2068,[3]Sheet1!$A$1:$U$10000,15,0)</f>
        <v>4.8449999999999998</v>
      </c>
      <c r="E2068" s="14">
        <f>VLOOKUP($A2068,[3]Sheet1!$A$1:$U$10000,16,0)</f>
        <v>3.47</v>
      </c>
      <c r="F2068" s="14">
        <f>VLOOKUP($A2068,[3]Sheet1!$A$1:$X$10000,22,0)</f>
        <v>3.49</v>
      </c>
      <c r="G2068" s="7">
        <f>VLOOKUP($A2068,[3]Sheet1!$A$1:$X$10000,3,0)</f>
        <v>3.68</v>
      </c>
      <c r="H2068" s="14">
        <f>VLOOKUP($A2068,[3]Sheet1!$A$1:$U$10000,2,0)</f>
        <v>4.6849999999999996</v>
      </c>
      <c r="I2068" s="14">
        <f>VLOOKUP($A2068,[3]Sheet1!$A$1:$U$10000,21,0)</f>
        <v>4.7850000000000001</v>
      </c>
      <c r="J2068" s="14">
        <f>VLOOKUP($A2068,[3]Sheet1!$A$1:$U$10000,13,0)</f>
        <v>5.1550000000000002</v>
      </c>
      <c r="K2068" s="14">
        <f>VLOOKUP($A2068,[3]Sheet1!$A$1:$Z$10000,24,0)</f>
        <v>3.605</v>
      </c>
      <c r="L2068" s="14">
        <f>VLOOKUP($A2068,[3]Sheet1!$A$1:$U$10000,17,0)</f>
        <v>3.7</v>
      </c>
      <c r="M2068" s="14">
        <f>VLOOKUP($A2068,[3]Sheet1!$A$1:$U$10000,14,0)</f>
        <v>5.52</v>
      </c>
      <c r="N2068" s="14">
        <f>VLOOKUP($A2068,[3]Sheet1!$A$1:$X$10000,23,0)</f>
        <v>3.49</v>
      </c>
      <c r="O2068" s="14">
        <f>VLOOKUP($A2068,[3]Sheet1!$A$1:$U$10000,4,0)</f>
        <v>5.7750000000000004</v>
      </c>
      <c r="P2068" s="14">
        <f>VLOOKUP($A2068,[3]Sheet1!$A$1:$U$10000,6,0)</f>
        <v>4.8049999999999997</v>
      </c>
      <c r="Q2068" s="14">
        <f>VLOOKUP($A2068,[3]Sheet1!$A$1:$U$10000,20,0)</f>
        <v>3.49</v>
      </c>
      <c r="R2068" s="14">
        <f>VLOOKUP($A2068,[3]Sheet1!$A$1:$X$10000,24,0)</f>
        <v>3.605</v>
      </c>
      <c r="S2068" s="14">
        <f>VLOOKUP($A2068,[3]Sheet1!$A$1:$AB$10000,25,0)</f>
        <v>4.82</v>
      </c>
      <c r="T2068" s="14">
        <f>VLOOKUP($A2068,[3]Sheet1!$A$1:$AB$10000,26,0)</f>
        <v>4.8099999999999996</v>
      </c>
      <c r="U2068" s="14">
        <f>VLOOKUP($A2068,[3]Sheet1!$A$1:$AB$10000,27,0)</f>
        <v>4.6550000000000002</v>
      </c>
      <c r="V2068" s="14">
        <f>VLOOKUP($A2068,[3]Sheet1!$A$1:$AB$10000,28,0)</f>
        <v>4.6950000000000003</v>
      </c>
      <c r="W2068" s="14">
        <f>VLOOKUP($A2068,[3]Sheet1!$A$1:$AC$10000,29,0)</f>
        <v>4.6849999999999996</v>
      </c>
      <c r="X2068" s="14" t="s">
        <v>66</v>
      </c>
    </row>
    <row r="2069" spans="1:24" x14ac:dyDescent="0.2">
      <c r="A2069" s="2">
        <v>36762</v>
      </c>
      <c r="B2069" s="5">
        <f t="shared" si="139"/>
        <v>8</v>
      </c>
      <c r="C2069" s="1" t="s">
        <v>51</v>
      </c>
      <c r="D2069" s="14">
        <f>VLOOKUP($A2069,[3]Sheet1!$A$1:$U$10000,15,0)</f>
        <v>4.6950000000000003</v>
      </c>
      <c r="E2069" s="14">
        <f>VLOOKUP($A2069,[3]Sheet1!$A$1:$U$10000,16,0)</f>
        <v>3.3849999999999998</v>
      </c>
      <c r="F2069" s="14">
        <f>VLOOKUP($A2069,[3]Sheet1!$A$1:$X$10000,22,0)</f>
        <v>3.3650000000000002</v>
      </c>
      <c r="G2069" s="7">
        <f>VLOOKUP($A2069,[3]Sheet1!$A$1:$X$10000,3,0)</f>
        <v>3.6</v>
      </c>
      <c r="H2069" s="14">
        <f>VLOOKUP($A2069,[3]Sheet1!$A$1:$U$10000,2,0)</f>
        <v>4.6050000000000004</v>
      </c>
      <c r="I2069" s="14">
        <f>VLOOKUP($A2069,[3]Sheet1!$A$1:$U$10000,21,0)</f>
        <v>4.67</v>
      </c>
      <c r="J2069" s="14">
        <f>VLOOKUP($A2069,[3]Sheet1!$A$1:$U$10000,13,0)</f>
        <v>5.21</v>
      </c>
      <c r="K2069" s="14">
        <f>VLOOKUP($A2069,[3]Sheet1!$A$1:$Z$10000,24,0)</f>
        <v>3.47</v>
      </c>
      <c r="L2069" s="14">
        <f>VLOOKUP($A2069,[3]Sheet1!$A$1:$U$10000,17,0)</f>
        <v>3.61</v>
      </c>
      <c r="M2069" s="14">
        <f>VLOOKUP($A2069,[3]Sheet1!$A$1:$U$10000,14,0)</f>
        <v>5.4249999999999998</v>
      </c>
      <c r="N2069" s="14">
        <f>VLOOKUP($A2069,[3]Sheet1!$A$1:$X$10000,23,0)</f>
        <v>3.395</v>
      </c>
      <c r="O2069" s="14">
        <f>VLOOKUP($A2069,[3]Sheet1!$A$1:$U$10000,4,0)</f>
        <v>5.76</v>
      </c>
      <c r="P2069" s="14">
        <f>VLOOKUP($A2069,[3]Sheet1!$A$1:$U$10000,6,0)</f>
        <v>4.67</v>
      </c>
      <c r="Q2069" s="14">
        <f>VLOOKUP($A2069,[3]Sheet1!$A$1:$U$10000,20,0)</f>
        <v>3.4350000000000001</v>
      </c>
      <c r="R2069" s="14">
        <f>VLOOKUP($A2069,[3]Sheet1!$A$1:$X$10000,24,0)</f>
        <v>3.47</v>
      </c>
      <c r="S2069" s="14">
        <f>VLOOKUP($A2069,[3]Sheet1!$A$1:$AB$10000,25,0)</f>
        <v>4.72</v>
      </c>
      <c r="T2069" s="14">
        <f>VLOOKUP($A2069,[3]Sheet1!$A$1:$AB$10000,26,0)</f>
        <v>4.6550000000000002</v>
      </c>
      <c r="U2069" s="14">
        <f>VLOOKUP($A2069,[3]Sheet1!$A$1:$AB$10000,27,0)</f>
        <v>4.5250000000000004</v>
      </c>
      <c r="V2069" s="14">
        <f>VLOOKUP($A2069,[3]Sheet1!$A$1:$AB$10000,28,0)</f>
        <v>4.57</v>
      </c>
      <c r="W2069" s="14">
        <f>VLOOKUP($A2069,[3]Sheet1!$A$1:$AC$10000,29,0)</f>
        <v>4.55</v>
      </c>
      <c r="X2069" s="14" t="s">
        <v>66</v>
      </c>
    </row>
    <row r="2070" spans="1:24" x14ac:dyDescent="0.2">
      <c r="A2070" s="2">
        <v>36763</v>
      </c>
      <c r="B2070" s="5">
        <f t="shared" si="139"/>
        <v>8</v>
      </c>
      <c r="C2070" s="1" t="s">
        <v>45</v>
      </c>
      <c r="D2070" s="14">
        <f>VLOOKUP($A2070,[3]Sheet1!$A$1:$U$10000,15,0)</f>
        <v>4.375</v>
      </c>
      <c r="E2070" s="14">
        <f>VLOOKUP($A2070,[3]Sheet1!$A$1:$U$10000,16,0)</f>
        <v>3.12</v>
      </c>
      <c r="F2070" s="14">
        <f>VLOOKUP($A2070,[3]Sheet1!$A$1:$X$10000,22,0)</f>
        <v>3.04</v>
      </c>
      <c r="G2070" s="7">
        <f>VLOOKUP($A2070,[3]Sheet1!$A$1:$X$10000,3,0)</f>
        <v>3.32</v>
      </c>
      <c r="H2070" s="14">
        <f>VLOOKUP($A2070,[3]Sheet1!$A$1:$U$10000,2,0)</f>
        <v>4.3499999999999996</v>
      </c>
      <c r="I2070" s="14">
        <f>VLOOKUP($A2070,[3]Sheet1!$A$1:$U$10000,21,0)</f>
        <v>4.4649999999999999</v>
      </c>
      <c r="J2070" s="14">
        <f>VLOOKUP($A2070,[3]Sheet1!$A$1:$U$10000,13,0)</f>
        <v>5.16</v>
      </c>
      <c r="K2070" s="14">
        <f>VLOOKUP($A2070,[3]Sheet1!$A$1:$Z$10000,24,0)</f>
        <v>3.165</v>
      </c>
      <c r="L2070" s="14">
        <f>VLOOKUP($A2070,[3]Sheet1!$A$1:$U$10000,17,0)</f>
        <v>3.2450000000000001</v>
      </c>
      <c r="M2070" s="14">
        <f>VLOOKUP($A2070,[3]Sheet1!$A$1:$U$10000,14,0)</f>
        <v>5.2549999999999999</v>
      </c>
      <c r="N2070" s="14">
        <f>VLOOKUP($A2070,[3]Sheet1!$A$1:$X$10000,23,0)</f>
        <v>3.14</v>
      </c>
      <c r="O2070" s="14">
        <f>VLOOKUP($A2070,[3]Sheet1!$A$1:$U$10000,4,0)</f>
        <v>5.75</v>
      </c>
      <c r="P2070" s="14">
        <f>VLOOKUP($A2070,[3]Sheet1!$A$1:$U$10000,6,0)</f>
        <v>4.4450000000000003</v>
      </c>
      <c r="Q2070" s="14">
        <f>VLOOKUP($A2070,[3]Sheet1!$A$1:$U$10000,20,0)</f>
        <v>3.16</v>
      </c>
      <c r="R2070" s="14">
        <f>VLOOKUP($A2070,[3]Sheet1!$A$1:$X$10000,24,0)</f>
        <v>3.165</v>
      </c>
      <c r="S2070" s="14">
        <f>VLOOKUP($A2070,[3]Sheet1!$A$1:$AB$10000,25,0)</f>
        <v>4.5149999999999997</v>
      </c>
      <c r="T2070" s="14">
        <f>VLOOKUP($A2070,[3]Sheet1!$A$1:$AB$10000,26,0)</f>
        <v>4.4400000000000004</v>
      </c>
      <c r="U2070" s="14">
        <f>VLOOKUP($A2070,[3]Sheet1!$A$1:$AB$10000,27,0)</f>
        <v>4.32</v>
      </c>
      <c r="V2070" s="14">
        <f>VLOOKUP($A2070,[3]Sheet1!$A$1:$AB$10000,28,0)</f>
        <v>4.3449999999999998</v>
      </c>
      <c r="W2070" s="14">
        <f>VLOOKUP($A2070,[3]Sheet1!$A$1:$AC$10000,29,0)</f>
        <v>4.34</v>
      </c>
      <c r="X2070" s="14" t="s">
        <v>66</v>
      </c>
    </row>
    <row r="2071" spans="1:24" x14ac:dyDescent="0.2">
      <c r="A2071" s="2">
        <v>36764</v>
      </c>
      <c r="B2071" s="5">
        <f t="shared" si="139"/>
        <v>8</v>
      </c>
      <c r="C2071" s="1" t="s">
        <v>46</v>
      </c>
      <c r="D2071" s="14">
        <f>VLOOKUP($A2071,[3]Sheet1!$A$1:$U$10000,15,0)</f>
        <v>4.4349999999999996</v>
      </c>
      <c r="E2071" s="14">
        <f>VLOOKUP($A2071,[3]Sheet1!$A$1:$U$10000,16,0)</f>
        <v>3.13</v>
      </c>
      <c r="F2071" s="14">
        <f>VLOOKUP($A2071,[3]Sheet1!$A$1:$X$10000,22,0)</f>
        <v>3.03</v>
      </c>
      <c r="G2071" s="7">
        <f>VLOOKUP($A2071,[3]Sheet1!$A$1:$X$10000,3,0)</f>
        <v>3.1949999999999998</v>
      </c>
      <c r="H2071" s="14">
        <f>VLOOKUP($A2071,[3]Sheet1!$A$1:$U$10000,2,0)</f>
        <v>4.4550000000000001</v>
      </c>
      <c r="I2071" s="14">
        <f>VLOOKUP($A2071,[3]Sheet1!$A$1:$U$10000,21,0)</f>
        <v>4.53</v>
      </c>
      <c r="J2071" s="14">
        <f>VLOOKUP($A2071,[3]Sheet1!$A$1:$U$10000,13,0)</f>
        <v>5.26</v>
      </c>
      <c r="K2071" s="14">
        <f>VLOOKUP($A2071,[3]Sheet1!$A$1:$Z$10000,24,0)</f>
        <v>3.145</v>
      </c>
      <c r="L2071" s="14">
        <f>VLOOKUP($A2071,[3]Sheet1!$A$1:$U$10000,17,0)</f>
        <v>3.2450000000000001</v>
      </c>
      <c r="M2071" s="14">
        <f>VLOOKUP($A2071,[3]Sheet1!$A$1:$U$10000,14,0)</f>
        <v>5.46</v>
      </c>
      <c r="N2071" s="14">
        <f>VLOOKUP($A2071,[3]Sheet1!$A$1:$X$10000,23,0)</f>
        <v>3.0950000000000002</v>
      </c>
      <c r="O2071" s="14">
        <f>VLOOKUP($A2071,[3]Sheet1!$A$1:$U$10000,4,0)</f>
        <v>6.4749999999999996</v>
      </c>
      <c r="P2071" s="14">
        <f>VLOOKUP($A2071,[3]Sheet1!$A$1:$U$10000,6,0)</f>
        <v>4.5350000000000001</v>
      </c>
      <c r="Q2071" s="14">
        <f>VLOOKUP($A2071,[3]Sheet1!$A$1:$U$10000,20,0)</f>
        <v>3.18</v>
      </c>
      <c r="R2071" s="14">
        <f>VLOOKUP($A2071,[3]Sheet1!$A$1:$X$10000,24,0)</f>
        <v>3.145</v>
      </c>
      <c r="S2071" s="14">
        <f>VLOOKUP($A2071,[3]Sheet1!$A$1:$AB$10000,25,0)</f>
        <v>4.5999999999999996</v>
      </c>
      <c r="T2071" s="14">
        <f>VLOOKUP($A2071,[3]Sheet1!$A$1:$AB$10000,26,0)</f>
        <v>4.5250000000000004</v>
      </c>
      <c r="U2071" s="14">
        <f>VLOOKUP($A2071,[3]Sheet1!$A$1:$AB$10000,27,0)</f>
        <v>4.4000000000000004</v>
      </c>
      <c r="V2071" s="14">
        <f>VLOOKUP($A2071,[3]Sheet1!$A$1:$AB$10000,28,0)</f>
        <v>4.4400000000000004</v>
      </c>
      <c r="W2071" s="14">
        <f>VLOOKUP($A2071,[3]Sheet1!$A$1:$AC$10000,29,0)</f>
        <v>4.4249999999999998</v>
      </c>
      <c r="X2071" s="14" t="s">
        <v>66</v>
      </c>
    </row>
    <row r="2072" spans="1:24" x14ac:dyDescent="0.2">
      <c r="A2072" s="2">
        <v>36765</v>
      </c>
      <c r="B2072" s="5">
        <f t="shared" si="139"/>
        <v>8</v>
      </c>
      <c r="C2072" s="1" t="s">
        <v>47</v>
      </c>
      <c r="D2072" s="14">
        <f>VLOOKUP($A2072,[3]Sheet1!$A$1:$U$10000,15,0)</f>
        <v>4.4349999999999996</v>
      </c>
      <c r="E2072" s="14">
        <f>VLOOKUP($A2072,[3]Sheet1!$A$1:$U$10000,16,0)</f>
        <v>3.13</v>
      </c>
      <c r="F2072" s="14">
        <f>VLOOKUP($A2072,[3]Sheet1!$A$1:$X$10000,22,0)</f>
        <v>3.03</v>
      </c>
      <c r="G2072" s="7">
        <f>VLOOKUP($A2072,[3]Sheet1!$A$1:$X$10000,3,0)</f>
        <v>3.1949999999999998</v>
      </c>
      <c r="H2072" s="14">
        <f>VLOOKUP($A2072,[3]Sheet1!$A$1:$U$10000,2,0)</f>
        <v>4.4550000000000001</v>
      </c>
      <c r="I2072" s="14">
        <f>VLOOKUP($A2072,[3]Sheet1!$A$1:$U$10000,21,0)</f>
        <v>4.53</v>
      </c>
      <c r="J2072" s="14">
        <f>VLOOKUP($A2072,[3]Sheet1!$A$1:$U$10000,13,0)</f>
        <v>5.26</v>
      </c>
      <c r="K2072" s="14">
        <f>VLOOKUP($A2072,[3]Sheet1!$A$1:$Z$10000,24,0)</f>
        <v>3.145</v>
      </c>
      <c r="L2072" s="14">
        <f>VLOOKUP($A2072,[3]Sheet1!$A$1:$U$10000,17,0)</f>
        <v>3.2450000000000001</v>
      </c>
      <c r="M2072" s="14">
        <f>VLOOKUP($A2072,[3]Sheet1!$A$1:$U$10000,14,0)</f>
        <v>5.46</v>
      </c>
      <c r="N2072" s="14">
        <f>VLOOKUP($A2072,[3]Sheet1!$A$1:$X$10000,23,0)</f>
        <v>3.0950000000000002</v>
      </c>
      <c r="O2072" s="14">
        <f>VLOOKUP($A2072,[3]Sheet1!$A$1:$U$10000,4,0)</f>
        <v>6.4749999999999996</v>
      </c>
      <c r="P2072" s="14">
        <f>VLOOKUP($A2072,[3]Sheet1!$A$1:$U$10000,6,0)</f>
        <v>4.5350000000000001</v>
      </c>
      <c r="Q2072" s="14">
        <f>VLOOKUP($A2072,[3]Sheet1!$A$1:$U$10000,20,0)</f>
        <v>3.18</v>
      </c>
      <c r="R2072" s="14">
        <f>VLOOKUP($A2072,[3]Sheet1!$A$1:$X$10000,24,0)</f>
        <v>3.145</v>
      </c>
      <c r="S2072" s="14">
        <f>VLOOKUP($A2072,[3]Sheet1!$A$1:$AB$10000,25,0)</f>
        <v>4.5999999999999996</v>
      </c>
      <c r="T2072" s="14">
        <f>VLOOKUP($A2072,[3]Sheet1!$A$1:$AB$10000,26,0)</f>
        <v>4.5250000000000004</v>
      </c>
      <c r="U2072" s="14">
        <f>VLOOKUP($A2072,[3]Sheet1!$A$1:$AB$10000,27,0)</f>
        <v>4.4000000000000004</v>
      </c>
      <c r="V2072" s="14">
        <f>VLOOKUP($A2072,[3]Sheet1!$A$1:$AB$10000,28,0)</f>
        <v>4.4400000000000004</v>
      </c>
      <c r="W2072" s="14">
        <f>VLOOKUP($A2072,[3]Sheet1!$A$1:$AC$10000,29,0)</f>
        <v>4.4249999999999998</v>
      </c>
      <c r="X2072" s="14" t="s">
        <v>66</v>
      </c>
    </row>
    <row r="2073" spans="1:24" x14ac:dyDescent="0.2">
      <c r="A2073" s="2">
        <v>36766</v>
      </c>
      <c r="B2073" s="5">
        <f t="shared" si="139"/>
        <v>8</v>
      </c>
      <c r="C2073" s="1" t="s">
        <v>48</v>
      </c>
      <c r="D2073" s="14">
        <f>VLOOKUP($A2073,[3]Sheet1!$A$1:$U$10000,15,0)</f>
        <v>4.4349999999999996</v>
      </c>
      <c r="E2073" s="14">
        <f>VLOOKUP($A2073,[3]Sheet1!$A$1:$U$10000,16,0)</f>
        <v>3.13</v>
      </c>
      <c r="F2073" s="14">
        <f>VLOOKUP($A2073,[3]Sheet1!$A$1:$X$10000,22,0)</f>
        <v>3.03</v>
      </c>
      <c r="G2073" s="7">
        <f>VLOOKUP($A2073,[3]Sheet1!$A$1:$X$10000,3,0)</f>
        <v>3.1949999999999998</v>
      </c>
      <c r="H2073" s="14">
        <f>VLOOKUP($A2073,[3]Sheet1!$A$1:$U$10000,2,0)</f>
        <v>4.4550000000000001</v>
      </c>
      <c r="I2073" s="14">
        <f>VLOOKUP($A2073,[3]Sheet1!$A$1:$U$10000,21,0)</f>
        <v>4.53</v>
      </c>
      <c r="J2073" s="14">
        <f>VLOOKUP($A2073,[3]Sheet1!$A$1:$U$10000,13,0)</f>
        <v>5.26</v>
      </c>
      <c r="K2073" s="14">
        <f>VLOOKUP($A2073,[3]Sheet1!$A$1:$Z$10000,24,0)</f>
        <v>3.145</v>
      </c>
      <c r="L2073" s="14">
        <f>VLOOKUP($A2073,[3]Sheet1!$A$1:$U$10000,17,0)</f>
        <v>3.2450000000000001</v>
      </c>
      <c r="M2073" s="14">
        <f>VLOOKUP($A2073,[3]Sheet1!$A$1:$U$10000,14,0)</f>
        <v>5.46</v>
      </c>
      <c r="N2073" s="14">
        <f>VLOOKUP($A2073,[3]Sheet1!$A$1:$X$10000,23,0)</f>
        <v>3.0950000000000002</v>
      </c>
      <c r="O2073" s="14">
        <f>VLOOKUP($A2073,[3]Sheet1!$A$1:$U$10000,4,0)</f>
        <v>6.4749999999999996</v>
      </c>
      <c r="P2073" s="14">
        <f>VLOOKUP($A2073,[3]Sheet1!$A$1:$U$10000,6,0)</f>
        <v>4.5350000000000001</v>
      </c>
      <c r="Q2073" s="14">
        <f>VLOOKUP($A2073,[3]Sheet1!$A$1:$U$10000,20,0)</f>
        <v>3.18</v>
      </c>
      <c r="R2073" s="14">
        <f>VLOOKUP($A2073,[3]Sheet1!$A$1:$X$10000,24,0)</f>
        <v>3.145</v>
      </c>
      <c r="S2073" s="14">
        <f>VLOOKUP($A2073,[3]Sheet1!$A$1:$AB$10000,25,0)</f>
        <v>4.5999999999999996</v>
      </c>
      <c r="T2073" s="14">
        <f>VLOOKUP($A2073,[3]Sheet1!$A$1:$AB$10000,26,0)</f>
        <v>4.5250000000000004</v>
      </c>
      <c r="U2073" s="14">
        <f>VLOOKUP($A2073,[3]Sheet1!$A$1:$AB$10000,27,0)</f>
        <v>4.4000000000000004</v>
      </c>
      <c r="V2073" s="14">
        <f>VLOOKUP($A2073,[3]Sheet1!$A$1:$AB$10000,28,0)</f>
        <v>4.4400000000000004</v>
      </c>
      <c r="W2073" s="14">
        <f>VLOOKUP($A2073,[3]Sheet1!$A$1:$AC$10000,29,0)</f>
        <v>4.4249999999999998</v>
      </c>
      <c r="X2073" s="14" t="s">
        <v>66</v>
      </c>
    </row>
    <row r="2074" spans="1:24" x14ac:dyDescent="0.2">
      <c r="A2074" s="2">
        <v>36767</v>
      </c>
      <c r="B2074" s="5">
        <f t="shared" si="139"/>
        <v>8</v>
      </c>
      <c r="C2074" s="1" t="s">
        <v>49</v>
      </c>
      <c r="D2074" s="14">
        <f>VLOOKUP($A2074,[3]Sheet1!$A$1:$U$10000,15,0)</f>
        <v>4.7450000000000001</v>
      </c>
      <c r="E2074" s="14">
        <f>VLOOKUP($A2074,[3]Sheet1!$A$1:$U$10000,16,0)</f>
        <v>3.2450000000000001</v>
      </c>
      <c r="F2074" s="14">
        <f>VLOOKUP($A2074,[3]Sheet1!$A$1:$X$10000,22,0)</f>
        <v>3.145</v>
      </c>
      <c r="G2074" s="7">
        <f>VLOOKUP($A2074,[3]Sheet1!$A$1:$X$10000,3,0)</f>
        <v>3.335</v>
      </c>
      <c r="H2074" s="14">
        <f>VLOOKUP($A2074,[3]Sheet1!$A$1:$U$10000,2,0)</f>
        <v>4.5199999999999996</v>
      </c>
      <c r="I2074" s="14">
        <f>VLOOKUP($A2074,[3]Sheet1!$A$1:$U$10000,21,0)</f>
        <v>4.6150000000000002</v>
      </c>
      <c r="J2074" s="14">
        <f>VLOOKUP($A2074,[3]Sheet1!$A$1:$U$10000,13,0)</f>
        <v>5.51</v>
      </c>
      <c r="K2074" s="14">
        <f>VLOOKUP($A2074,[3]Sheet1!$A$1:$Z$10000,24,0)</f>
        <v>3.27</v>
      </c>
      <c r="L2074" s="14">
        <f>VLOOKUP($A2074,[3]Sheet1!$A$1:$U$10000,17,0)</f>
        <v>3.47</v>
      </c>
      <c r="M2074" s="14">
        <f>VLOOKUP($A2074,[3]Sheet1!$A$1:$U$10000,14,0)</f>
        <v>5.835</v>
      </c>
      <c r="N2074" s="14">
        <f>VLOOKUP($A2074,[3]Sheet1!$A$1:$X$10000,23,0)</f>
        <v>3.1949999999999998</v>
      </c>
      <c r="O2074" s="14">
        <f>VLOOKUP($A2074,[3]Sheet1!$A$1:$U$10000,4,0)</f>
        <v>6.9249999999999998</v>
      </c>
      <c r="P2074" s="14">
        <f>VLOOKUP($A2074,[3]Sheet1!$A$1:$U$10000,6,0)</f>
        <v>4.625</v>
      </c>
      <c r="Q2074" s="14">
        <f>VLOOKUP($A2074,[3]Sheet1!$A$1:$U$10000,20,0)</f>
        <v>3.4249999999999998</v>
      </c>
      <c r="R2074" s="14">
        <f>VLOOKUP($A2074,[3]Sheet1!$A$1:$X$10000,24,0)</f>
        <v>3.27</v>
      </c>
      <c r="S2074" s="14">
        <f>VLOOKUP($A2074,[3]Sheet1!$A$1:$AB$10000,25,0)</f>
        <v>4.7</v>
      </c>
      <c r="T2074" s="14">
        <f>VLOOKUP($A2074,[3]Sheet1!$A$1:$AB$10000,26,0)</f>
        <v>4.6050000000000004</v>
      </c>
      <c r="U2074" s="14">
        <f>VLOOKUP($A2074,[3]Sheet1!$A$1:$AB$10000,27,0)</f>
        <v>4.4749999999999996</v>
      </c>
      <c r="V2074" s="14">
        <f>VLOOKUP($A2074,[3]Sheet1!$A$1:$AB$10000,28,0)</f>
        <v>4.4950000000000001</v>
      </c>
      <c r="W2074" s="14">
        <f>VLOOKUP($A2074,[3]Sheet1!$A$1:$AC$10000,29,0)</f>
        <v>4.51</v>
      </c>
      <c r="X2074" s="14" t="s">
        <v>66</v>
      </c>
    </row>
    <row r="2075" spans="1:24" x14ac:dyDescent="0.2">
      <c r="A2075" s="2">
        <v>36768</v>
      </c>
      <c r="B2075" s="5">
        <f t="shared" si="139"/>
        <v>8</v>
      </c>
      <c r="C2075" s="1" t="s">
        <v>50</v>
      </c>
      <c r="D2075" s="14">
        <f>VLOOKUP($A2075,[3]Sheet1!$A$1:$U$10000,15,0)</f>
        <v>4.93</v>
      </c>
      <c r="E2075" s="14">
        <f>VLOOKUP($A2075,[3]Sheet1!$A$1:$U$10000,16,0)</f>
        <v>3.41</v>
      </c>
      <c r="F2075" s="14">
        <f>VLOOKUP($A2075,[3]Sheet1!$A$1:$X$10000,22,0)</f>
        <v>3.29</v>
      </c>
      <c r="G2075" s="7">
        <f>VLOOKUP($A2075,[3]Sheet1!$A$1:$X$10000,3,0)</f>
        <v>3.4449999999999998</v>
      </c>
      <c r="H2075" s="14">
        <f>VLOOKUP($A2075,[3]Sheet1!$A$1:$U$10000,2,0)</f>
        <v>4.5049999999999999</v>
      </c>
      <c r="I2075" s="14">
        <f>VLOOKUP($A2075,[3]Sheet1!$A$1:$U$10000,21,0)</f>
        <v>4.62</v>
      </c>
      <c r="J2075" s="14">
        <f>VLOOKUP($A2075,[3]Sheet1!$A$1:$U$10000,13,0)</f>
        <v>6.25</v>
      </c>
      <c r="K2075" s="14">
        <f>VLOOKUP($A2075,[3]Sheet1!$A$1:$Z$10000,24,0)</f>
        <v>3.4449999999999998</v>
      </c>
      <c r="L2075" s="14">
        <f>VLOOKUP($A2075,[3]Sheet1!$A$1:$U$10000,17,0)</f>
        <v>3.62</v>
      </c>
      <c r="M2075" s="14">
        <f>VLOOKUP($A2075,[3]Sheet1!$A$1:$U$10000,14,0)</f>
        <v>6.8550000000000004</v>
      </c>
      <c r="N2075" s="14">
        <f>VLOOKUP($A2075,[3]Sheet1!$A$1:$X$10000,23,0)</f>
        <v>3.4</v>
      </c>
      <c r="O2075" s="14">
        <f>VLOOKUP($A2075,[3]Sheet1!$A$1:$U$10000,4,0)</f>
        <v>7.2850000000000001</v>
      </c>
      <c r="P2075" s="14">
        <f>VLOOKUP($A2075,[3]Sheet1!$A$1:$U$10000,6,0)</f>
        <v>4.665</v>
      </c>
      <c r="Q2075" s="14">
        <f>VLOOKUP($A2075,[3]Sheet1!$A$1:$U$10000,20,0)</f>
        <v>3.52</v>
      </c>
      <c r="R2075" s="14">
        <f>VLOOKUP($A2075,[3]Sheet1!$A$1:$X$10000,24,0)</f>
        <v>3.4449999999999998</v>
      </c>
      <c r="S2075" s="14">
        <f>VLOOKUP($A2075,[3]Sheet1!$A$1:$AB$10000,25,0)</f>
        <v>4.71</v>
      </c>
      <c r="T2075" s="14">
        <f>VLOOKUP($A2075,[3]Sheet1!$A$1:$AB$10000,26,0)</f>
        <v>4.63</v>
      </c>
      <c r="U2075" s="14">
        <f>VLOOKUP($A2075,[3]Sheet1!$A$1:$AB$10000,27,0)</f>
        <v>4.51</v>
      </c>
      <c r="V2075" s="14">
        <f>VLOOKUP($A2075,[3]Sheet1!$A$1:$AB$10000,28,0)</f>
        <v>4.54</v>
      </c>
      <c r="W2075" s="14">
        <f>VLOOKUP($A2075,[3]Sheet1!$A$1:$AC$10000,29,0)</f>
        <v>4.5449999999999999</v>
      </c>
      <c r="X2075" s="14" t="s">
        <v>66</v>
      </c>
    </row>
    <row r="2076" spans="1:24" x14ac:dyDescent="0.2">
      <c r="A2076" s="2">
        <v>36769</v>
      </c>
      <c r="B2076" s="5">
        <f t="shared" si="139"/>
        <v>8</v>
      </c>
      <c r="C2076" s="1" t="s">
        <v>51</v>
      </c>
      <c r="D2076" s="14">
        <f>VLOOKUP($A2076,[3]Sheet1!$A$1:$U$10000,15,0)</f>
        <v>5.3049999999999997</v>
      </c>
      <c r="E2076" s="14">
        <f>VLOOKUP($A2076,[3]Sheet1!$A$1:$U$10000,16,0)</f>
        <v>3.63</v>
      </c>
      <c r="F2076" s="14">
        <f>VLOOKUP($A2076,[3]Sheet1!$A$1:$X$10000,22,0)</f>
        <v>3.52</v>
      </c>
      <c r="G2076" s="7">
        <f>VLOOKUP($A2076,[3]Sheet1!$A$1:$X$10000,3,0)</f>
        <v>3.56</v>
      </c>
      <c r="H2076" s="14">
        <f>VLOOKUP($A2076,[3]Sheet1!$A$1:$U$10000,2,0)</f>
        <v>4.54</v>
      </c>
      <c r="I2076" s="14">
        <f>VLOOKUP($A2076,[3]Sheet1!$A$1:$U$10000,21,0)</f>
        <v>4.5949999999999998</v>
      </c>
      <c r="J2076" s="14">
        <f>VLOOKUP($A2076,[3]Sheet1!$A$1:$U$10000,13,0)</f>
        <v>5.3150000000000004</v>
      </c>
      <c r="K2076" s="14">
        <f>VLOOKUP($A2076,[3]Sheet1!$A$1:$Z$10000,24,0)</f>
        <v>3.6150000000000002</v>
      </c>
      <c r="L2076" s="14">
        <f>VLOOKUP($A2076,[3]Sheet1!$A$1:$U$10000,17,0)</f>
        <v>3.87</v>
      </c>
      <c r="M2076" s="14">
        <f>VLOOKUP($A2076,[3]Sheet1!$A$1:$U$10000,14,0)</f>
        <v>5.53</v>
      </c>
      <c r="N2076" s="14">
        <f>VLOOKUP($A2076,[3]Sheet1!$A$1:$X$10000,23,0)</f>
        <v>3.3</v>
      </c>
      <c r="O2076" s="14">
        <f>VLOOKUP($A2076,[3]Sheet1!$A$1:$U$10000,4,0)</f>
        <v>6.13</v>
      </c>
      <c r="P2076" s="14">
        <f>VLOOKUP($A2076,[3]Sheet1!$A$1:$U$10000,6,0)</f>
        <v>4.6100000000000003</v>
      </c>
      <c r="Q2076" s="14">
        <f>VLOOKUP($A2076,[3]Sheet1!$A$1:$U$10000,20,0)</f>
        <v>3.8149999999999999</v>
      </c>
      <c r="R2076" s="14">
        <f>VLOOKUP($A2076,[3]Sheet1!$A$1:$X$10000,24,0)</f>
        <v>3.6150000000000002</v>
      </c>
      <c r="S2076" s="14">
        <f>VLOOKUP($A2076,[3]Sheet1!$A$1:$AB$10000,25,0)</f>
        <v>4.7050000000000001</v>
      </c>
      <c r="T2076" s="14">
        <f>VLOOKUP($A2076,[3]Sheet1!$A$1:$AB$10000,26,0)</f>
        <v>4.5999999999999996</v>
      </c>
      <c r="U2076" s="14">
        <f>VLOOKUP($A2076,[3]Sheet1!$A$1:$AB$10000,27,0)</f>
        <v>4.49</v>
      </c>
      <c r="V2076" s="14">
        <f>VLOOKUP($A2076,[3]Sheet1!$A$1:$AB$10000,28,0)</f>
        <v>4.54</v>
      </c>
      <c r="W2076" s="14">
        <f>VLOOKUP($A2076,[3]Sheet1!$A$1:$AC$10000,29,0)</f>
        <v>4.53</v>
      </c>
      <c r="X2076" s="14" t="s">
        <v>66</v>
      </c>
    </row>
    <row r="2077" spans="1:24" x14ac:dyDescent="0.2">
      <c r="A2077" s="2">
        <v>36770</v>
      </c>
      <c r="B2077" s="5">
        <f t="shared" si="139"/>
        <v>9</v>
      </c>
      <c r="C2077" s="1" t="s">
        <v>45</v>
      </c>
      <c r="D2077" s="14">
        <f>VLOOKUP($A2077,[3]Sheet1!$A$1:$U$10000,15,0)</f>
        <v>5.6550000000000002</v>
      </c>
      <c r="E2077" s="14">
        <f>VLOOKUP($A2077,[3]Sheet1!$A$1:$U$10000,16,0)</f>
        <v>3.75</v>
      </c>
      <c r="F2077" s="14">
        <f>VLOOKUP($A2077,[3]Sheet1!$A$1:$X$10000,22,0)</f>
        <v>3.49</v>
      </c>
      <c r="G2077" s="7">
        <f>VLOOKUP($A2077,[3]Sheet1!$A$1:$X$10000,3,0)</f>
        <v>3.625</v>
      </c>
      <c r="H2077" s="14">
        <f>VLOOKUP($A2077,[3]Sheet1!$A$1:$U$10000,2,0)</f>
        <v>4.6550000000000002</v>
      </c>
      <c r="I2077" s="14">
        <f>VLOOKUP($A2077,[3]Sheet1!$A$1:$U$10000,21,0)</f>
        <v>4.76</v>
      </c>
      <c r="J2077" s="14">
        <f>VLOOKUP($A2077,[3]Sheet1!$A$1:$U$10000,13,0)</f>
        <v>5.0599999999999996</v>
      </c>
      <c r="K2077" s="14">
        <f>VLOOKUP($A2077,[3]Sheet1!$A$1:$Z$10000,24,0)</f>
        <v>3.59</v>
      </c>
      <c r="L2077" s="14">
        <f>VLOOKUP($A2077,[3]Sheet1!$A$1:$U$10000,17,0)</f>
        <v>4.1050000000000004</v>
      </c>
      <c r="M2077" s="14">
        <f>VLOOKUP($A2077,[3]Sheet1!$A$1:$U$10000,14,0)</f>
        <v>5.415</v>
      </c>
      <c r="N2077" s="14">
        <f>VLOOKUP($A2077,[3]Sheet1!$A$1:$X$10000,23,0)</f>
        <v>3.43</v>
      </c>
      <c r="O2077" s="14">
        <f>VLOOKUP($A2077,[3]Sheet1!$A$1:$U$10000,4,0)</f>
        <v>6.18</v>
      </c>
      <c r="P2077" s="14">
        <f>VLOOKUP($A2077,[3]Sheet1!$A$1:$U$10000,6,0)</f>
        <v>4.7850000000000001</v>
      </c>
      <c r="Q2077" s="14">
        <f>VLOOKUP($A2077,[3]Sheet1!$A$1:$U$10000,20,0)</f>
        <v>4.1150000000000002</v>
      </c>
      <c r="R2077" s="14">
        <f>VLOOKUP($A2077,[3]Sheet1!$A$1:$X$10000,24,0)</f>
        <v>3.59</v>
      </c>
      <c r="S2077" s="14">
        <f>VLOOKUP($A2077,[3]Sheet1!$A$1:$AB$10000,25,0)</f>
        <v>4.875</v>
      </c>
      <c r="T2077" s="14">
        <f>VLOOKUP($A2077,[3]Sheet1!$A$1:$AB$10000,26,0)</f>
        <v>4.8</v>
      </c>
      <c r="U2077" s="14">
        <f>VLOOKUP($A2077,[3]Sheet1!$A$1:$AB$10000,27,0)</f>
        <v>4.625</v>
      </c>
      <c r="V2077" s="14">
        <f>VLOOKUP($A2077,[3]Sheet1!$A$1:$AB$10000,28,0)</f>
        <v>4.7249999999999996</v>
      </c>
      <c r="W2077" s="14">
        <f>VLOOKUP($A2077,[3]Sheet1!$A$1:$AC$10000,29,0)</f>
        <v>4.6849999999999996</v>
      </c>
      <c r="X2077" s="14" t="s">
        <v>66</v>
      </c>
    </row>
    <row r="2078" spans="1:24" x14ac:dyDescent="0.2">
      <c r="A2078" s="2">
        <v>36771</v>
      </c>
      <c r="B2078" s="5">
        <f t="shared" si="139"/>
        <v>9</v>
      </c>
      <c r="C2078" s="1" t="s">
        <v>46</v>
      </c>
      <c r="D2078" s="14">
        <f>VLOOKUP($A2078,[3]Sheet1!$A$1:$U$10000,15,0)</f>
        <v>5.6150000000000002</v>
      </c>
      <c r="E2078" s="14">
        <f>VLOOKUP($A2078,[3]Sheet1!$A$1:$U$10000,16,0)</f>
        <v>3.7850000000000001</v>
      </c>
      <c r="F2078" s="14">
        <f>VLOOKUP($A2078,[3]Sheet1!$A$1:$X$10000,22,0)</f>
        <v>3.4249999999999998</v>
      </c>
      <c r="G2078" s="7">
        <f>VLOOKUP($A2078,[3]Sheet1!$A$1:$X$10000,3,0)</f>
        <v>3.62</v>
      </c>
      <c r="H2078" s="14">
        <f>VLOOKUP($A2078,[3]Sheet1!$A$1:$U$10000,2,0)</f>
        <v>4.6050000000000004</v>
      </c>
      <c r="I2078" s="14">
        <f>VLOOKUP($A2078,[3]Sheet1!$A$1:$U$10000,21,0)</f>
        <v>4.7</v>
      </c>
      <c r="J2078" s="14">
        <f>VLOOKUP($A2078,[3]Sheet1!$A$1:$U$10000,13,0)</f>
        <v>5.18</v>
      </c>
      <c r="K2078" s="14">
        <f>VLOOKUP($A2078,[3]Sheet1!$A$1:$Z$10000,24,0)</f>
        <v>3.55</v>
      </c>
      <c r="L2078" s="14">
        <f>VLOOKUP($A2078,[3]Sheet1!$A$1:$U$10000,17,0)</f>
        <v>4.1399999999999997</v>
      </c>
      <c r="M2078" s="14">
        <f>VLOOKUP($A2078,[3]Sheet1!$A$1:$U$10000,14,0)</f>
        <v>5.5250000000000004</v>
      </c>
      <c r="N2078" s="14">
        <f>VLOOKUP($A2078,[3]Sheet1!$A$1:$X$10000,23,0)</f>
        <v>3.335</v>
      </c>
      <c r="O2078" s="14">
        <f>VLOOKUP($A2078,[3]Sheet1!$A$1:$U$10000,4,0)</f>
        <v>5.875</v>
      </c>
      <c r="P2078" s="14">
        <f>VLOOKUP($A2078,[3]Sheet1!$A$1:$U$10000,6,0)</f>
        <v>4.75</v>
      </c>
      <c r="Q2078" s="14">
        <f>VLOOKUP($A2078,[3]Sheet1!$A$1:$U$10000,20,0)</f>
        <v>4.1050000000000004</v>
      </c>
      <c r="R2078" s="14">
        <f>VLOOKUP($A2078,[3]Sheet1!$A$1:$X$10000,24,0)</f>
        <v>3.55</v>
      </c>
      <c r="S2078" s="14">
        <f>VLOOKUP($A2078,[3]Sheet1!$A$1:$AB$10000,25,0)</f>
        <v>4.84</v>
      </c>
      <c r="T2078" s="14">
        <f>VLOOKUP($A2078,[3]Sheet1!$A$1:$AB$10000,26,0)</f>
        <v>4.75</v>
      </c>
      <c r="U2078" s="14">
        <f>VLOOKUP($A2078,[3]Sheet1!$A$1:$AB$10000,27,0)</f>
        <v>4.55</v>
      </c>
      <c r="V2078" s="14">
        <f>VLOOKUP($A2078,[3]Sheet1!$A$1:$AB$10000,28,0)</f>
        <v>4.6449999999999996</v>
      </c>
      <c r="W2078" s="14">
        <f>VLOOKUP($A2078,[3]Sheet1!$A$1:$AC$10000,29,0)</f>
        <v>4.63</v>
      </c>
      <c r="X2078" s="14" t="s">
        <v>66</v>
      </c>
    </row>
    <row r="2079" spans="1:24" x14ac:dyDescent="0.2">
      <c r="A2079" s="2">
        <v>36772</v>
      </c>
      <c r="B2079" s="5">
        <f t="shared" si="139"/>
        <v>9</v>
      </c>
      <c r="C2079" s="1" t="s">
        <v>47</v>
      </c>
      <c r="D2079" s="14">
        <f>VLOOKUP($A2079,[3]Sheet1!$A$1:$U$10000,15,0)</f>
        <v>5.6150000000000002</v>
      </c>
      <c r="E2079" s="14">
        <f>VLOOKUP($A2079,[3]Sheet1!$A$1:$U$10000,16,0)</f>
        <v>3.7850000000000001</v>
      </c>
      <c r="F2079" s="14">
        <f>VLOOKUP($A2079,[3]Sheet1!$A$1:$X$10000,22,0)</f>
        <v>3.4249999999999998</v>
      </c>
      <c r="G2079" s="7">
        <f>VLOOKUP($A2079,[3]Sheet1!$A$1:$X$10000,3,0)</f>
        <v>3.62</v>
      </c>
      <c r="H2079" s="14">
        <f>VLOOKUP($A2079,[3]Sheet1!$A$1:$U$10000,2,0)</f>
        <v>4.6050000000000004</v>
      </c>
      <c r="I2079" s="14">
        <f>VLOOKUP($A2079,[3]Sheet1!$A$1:$U$10000,21,0)</f>
        <v>4.7</v>
      </c>
      <c r="J2079" s="14">
        <f>VLOOKUP($A2079,[3]Sheet1!$A$1:$U$10000,13,0)</f>
        <v>5.18</v>
      </c>
      <c r="K2079" s="14">
        <f>VLOOKUP($A2079,[3]Sheet1!$A$1:$Z$10000,24,0)</f>
        <v>3.55</v>
      </c>
      <c r="L2079" s="14">
        <f>VLOOKUP($A2079,[3]Sheet1!$A$1:$U$10000,17,0)</f>
        <v>4.1399999999999997</v>
      </c>
      <c r="M2079" s="14">
        <f>VLOOKUP($A2079,[3]Sheet1!$A$1:$U$10000,14,0)</f>
        <v>5.5250000000000004</v>
      </c>
      <c r="N2079" s="14">
        <f>VLOOKUP($A2079,[3]Sheet1!$A$1:$X$10000,23,0)</f>
        <v>3.335</v>
      </c>
      <c r="O2079" s="14">
        <f>VLOOKUP($A2079,[3]Sheet1!$A$1:$U$10000,4,0)</f>
        <v>5.875</v>
      </c>
      <c r="P2079" s="14">
        <f>VLOOKUP($A2079,[3]Sheet1!$A$1:$U$10000,6,0)</f>
        <v>4.75</v>
      </c>
      <c r="Q2079" s="14">
        <f>VLOOKUP($A2079,[3]Sheet1!$A$1:$U$10000,20,0)</f>
        <v>4.1050000000000004</v>
      </c>
      <c r="R2079" s="14">
        <f>VLOOKUP($A2079,[3]Sheet1!$A$1:$X$10000,24,0)</f>
        <v>3.55</v>
      </c>
      <c r="S2079" s="14">
        <f>VLOOKUP($A2079,[3]Sheet1!$A$1:$AB$10000,25,0)</f>
        <v>4.84</v>
      </c>
      <c r="T2079" s="14">
        <f>VLOOKUP($A2079,[3]Sheet1!$A$1:$AB$10000,26,0)</f>
        <v>4.75</v>
      </c>
      <c r="U2079" s="14">
        <f>VLOOKUP($A2079,[3]Sheet1!$A$1:$AB$10000,27,0)</f>
        <v>4.55</v>
      </c>
      <c r="V2079" s="14">
        <f>VLOOKUP($A2079,[3]Sheet1!$A$1:$AB$10000,28,0)</f>
        <v>4.6449999999999996</v>
      </c>
      <c r="W2079" s="14">
        <f>VLOOKUP($A2079,[3]Sheet1!$A$1:$AC$10000,29,0)</f>
        <v>4.63</v>
      </c>
      <c r="X2079" s="14" t="s">
        <v>66</v>
      </c>
    </row>
    <row r="2080" spans="1:24" x14ac:dyDescent="0.2">
      <c r="A2080" s="2">
        <v>36773</v>
      </c>
      <c r="B2080" s="5">
        <f t="shared" si="139"/>
        <v>9</v>
      </c>
      <c r="C2080" s="1" t="s">
        <v>48</v>
      </c>
      <c r="D2080" s="14">
        <f>VLOOKUP($A2080,[3]Sheet1!$A$1:$U$10000,15,0)</f>
        <v>5.6150000000000002</v>
      </c>
      <c r="E2080" s="14">
        <f>VLOOKUP($A2080,[3]Sheet1!$A$1:$U$10000,16,0)</f>
        <v>3.7850000000000001</v>
      </c>
      <c r="F2080" s="14">
        <f>VLOOKUP($A2080,[3]Sheet1!$A$1:$X$10000,22,0)</f>
        <v>3.4249999999999998</v>
      </c>
      <c r="G2080" s="7">
        <f>VLOOKUP($A2080,[3]Sheet1!$A$1:$X$10000,3,0)</f>
        <v>3.62</v>
      </c>
      <c r="H2080" s="14">
        <f>VLOOKUP($A2080,[3]Sheet1!$A$1:$U$10000,2,0)</f>
        <v>4.6050000000000004</v>
      </c>
      <c r="I2080" s="14">
        <f>VLOOKUP($A2080,[3]Sheet1!$A$1:$U$10000,21,0)</f>
        <v>4.7</v>
      </c>
      <c r="J2080" s="14">
        <f>VLOOKUP($A2080,[3]Sheet1!$A$1:$U$10000,13,0)</f>
        <v>5.18</v>
      </c>
      <c r="K2080" s="14">
        <f>VLOOKUP($A2080,[3]Sheet1!$A$1:$Z$10000,24,0)</f>
        <v>3.55</v>
      </c>
      <c r="L2080" s="14">
        <f>VLOOKUP($A2080,[3]Sheet1!$A$1:$U$10000,17,0)</f>
        <v>4.1399999999999997</v>
      </c>
      <c r="M2080" s="14">
        <f>VLOOKUP($A2080,[3]Sheet1!$A$1:$U$10000,14,0)</f>
        <v>5.5250000000000004</v>
      </c>
      <c r="N2080" s="14">
        <f>VLOOKUP($A2080,[3]Sheet1!$A$1:$X$10000,23,0)</f>
        <v>3.335</v>
      </c>
      <c r="O2080" s="14">
        <f>VLOOKUP($A2080,[3]Sheet1!$A$1:$U$10000,4,0)</f>
        <v>5.875</v>
      </c>
      <c r="P2080" s="14">
        <f>VLOOKUP($A2080,[3]Sheet1!$A$1:$U$10000,6,0)</f>
        <v>4.75</v>
      </c>
      <c r="Q2080" s="14">
        <f>VLOOKUP($A2080,[3]Sheet1!$A$1:$U$10000,20,0)</f>
        <v>4.1050000000000004</v>
      </c>
      <c r="R2080" s="14">
        <f>VLOOKUP($A2080,[3]Sheet1!$A$1:$X$10000,24,0)</f>
        <v>3.55</v>
      </c>
      <c r="S2080" s="14">
        <f>VLOOKUP($A2080,[3]Sheet1!$A$1:$AB$10000,25,0)</f>
        <v>4.84</v>
      </c>
      <c r="T2080" s="14">
        <f>VLOOKUP($A2080,[3]Sheet1!$A$1:$AB$10000,26,0)</f>
        <v>4.75</v>
      </c>
      <c r="U2080" s="14">
        <f>VLOOKUP($A2080,[3]Sheet1!$A$1:$AB$10000,27,0)</f>
        <v>4.55</v>
      </c>
      <c r="V2080" s="14">
        <f>VLOOKUP($A2080,[3]Sheet1!$A$1:$AB$10000,28,0)</f>
        <v>4.6449999999999996</v>
      </c>
      <c r="W2080" s="14">
        <f>VLOOKUP($A2080,[3]Sheet1!$A$1:$AC$10000,29,0)</f>
        <v>4.63</v>
      </c>
      <c r="X2080" s="14" t="s">
        <v>66</v>
      </c>
    </row>
    <row r="2081" spans="1:24" x14ac:dyDescent="0.2">
      <c r="A2081" s="2">
        <v>36774</v>
      </c>
      <c r="B2081" s="5">
        <f t="shared" si="139"/>
        <v>9</v>
      </c>
      <c r="C2081" s="1" t="s">
        <v>49</v>
      </c>
      <c r="D2081" s="14">
        <f>VLOOKUP($A2081,[3]Sheet1!$A$1:$U$10000,15,0)</f>
        <v>5.6150000000000002</v>
      </c>
      <c r="E2081" s="14">
        <f>VLOOKUP($A2081,[3]Sheet1!$A$1:$U$10000,16,0)</f>
        <v>3.7850000000000001</v>
      </c>
      <c r="F2081" s="14">
        <f>VLOOKUP($A2081,[3]Sheet1!$A$1:$X$10000,22,0)</f>
        <v>3.4249999999999998</v>
      </c>
      <c r="G2081" s="7">
        <f>VLOOKUP($A2081,[3]Sheet1!$A$1:$X$10000,3,0)</f>
        <v>3.62</v>
      </c>
      <c r="H2081" s="14">
        <f>VLOOKUP($A2081,[3]Sheet1!$A$1:$U$10000,2,0)</f>
        <v>4.6050000000000004</v>
      </c>
      <c r="I2081" s="14">
        <f>VLOOKUP($A2081,[3]Sheet1!$A$1:$U$10000,21,0)</f>
        <v>4.7</v>
      </c>
      <c r="J2081" s="14">
        <f>VLOOKUP($A2081,[3]Sheet1!$A$1:$U$10000,13,0)</f>
        <v>5.18</v>
      </c>
      <c r="K2081" s="14">
        <f>VLOOKUP($A2081,[3]Sheet1!$A$1:$Z$10000,24,0)</f>
        <v>3.55</v>
      </c>
      <c r="L2081" s="14">
        <f>VLOOKUP($A2081,[3]Sheet1!$A$1:$U$10000,17,0)</f>
        <v>4.1399999999999997</v>
      </c>
      <c r="M2081" s="14">
        <f>VLOOKUP($A2081,[3]Sheet1!$A$1:$U$10000,14,0)</f>
        <v>5.5250000000000004</v>
      </c>
      <c r="N2081" s="14">
        <f>VLOOKUP($A2081,[3]Sheet1!$A$1:$X$10000,23,0)</f>
        <v>3.335</v>
      </c>
      <c r="O2081" s="14">
        <f>VLOOKUP($A2081,[3]Sheet1!$A$1:$U$10000,4,0)</f>
        <v>5.875</v>
      </c>
      <c r="P2081" s="14">
        <f>VLOOKUP($A2081,[3]Sheet1!$A$1:$U$10000,6,0)</f>
        <v>4.75</v>
      </c>
      <c r="Q2081" s="14">
        <f>VLOOKUP($A2081,[3]Sheet1!$A$1:$U$10000,20,0)</f>
        <v>4.1050000000000004</v>
      </c>
      <c r="R2081" s="14">
        <f>VLOOKUP($A2081,[3]Sheet1!$A$1:$X$10000,24,0)</f>
        <v>3.55</v>
      </c>
      <c r="S2081" s="14">
        <f>VLOOKUP($A2081,[3]Sheet1!$A$1:$AB$10000,25,0)</f>
        <v>4.84</v>
      </c>
      <c r="T2081" s="14">
        <f>VLOOKUP($A2081,[3]Sheet1!$A$1:$AB$10000,26,0)</f>
        <v>4.75</v>
      </c>
      <c r="U2081" s="14">
        <f>VLOOKUP($A2081,[3]Sheet1!$A$1:$AB$10000,27,0)</f>
        <v>4.55</v>
      </c>
      <c r="V2081" s="14">
        <f>VLOOKUP($A2081,[3]Sheet1!$A$1:$AB$10000,28,0)</f>
        <v>4.6449999999999996</v>
      </c>
      <c r="W2081" s="14">
        <f>VLOOKUP($A2081,[3]Sheet1!$A$1:$AC$10000,29,0)</f>
        <v>4.63</v>
      </c>
      <c r="X2081" s="14" t="s">
        <v>66</v>
      </c>
    </row>
    <row r="2082" spans="1:24" x14ac:dyDescent="0.2">
      <c r="A2082" s="2">
        <v>36775</v>
      </c>
      <c r="B2082" s="5">
        <f t="shared" si="139"/>
        <v>9</v>
      </c>
      <c r="C2082" s="1" t="s">
        <v>50</v>
      </c>
      <c r="D2082" s="14">
        <f>VLOOKUP($A2082,[3]Sheet1!$A$1:$U$10000,15,0)</f>
        <v>6.1449999999999996</v>
      </c>
      <c r="E2082" s="14">
        <f>VLOOKUP($A2082,[3]Sheet1!$A$1:$U$10000,16,0)</f>
        <v>4.3099999999999996</v>
      </c>
      <c r="F2082" s="14">
        <f>VLOOKUP($A2082,[3]Sheet1!$A$1:$X$10000,22,0)</f>
        <v>3.79</v>
      </c>
      <c r="G2082" s="7">
        <f>VLOOKUP($A2082,[3]Sheet1!$A$1:$X$10000,3,0)</f>
        <v>4.1500000000000004</v>
      </c>
      <c r="H2082" s="14">
        <f>VLOOKUP($A2082,[3]Sheet1!$A$1:$U$10000,2,0)</f>
        <v>4.8099999999999996</v>
      </c>
      <c r="I2082" s="14">
        <f>VLOOKUP($A2082,[3]Sheet1!$A$1:$U$10000,21,0)</f>
        <v>4.8049999999999997</v>
      </c>
      <c r="J2082" s="14">
        <f>VLOOKUP($A2082,[3]Sheet1!$A$1:$U$10000,13,0)</f>
        <v>5.3849999999999998</v>
      </c>
      <c r="K2082" s="14">
        <f>VLOOKUP($A2082,[3]Sheet1!$A$1:$Z$10000,24,0)</f>
        <v>3.85</v>
      </c>
      <c r="L2082" s="14">
        <f>VLOOKUP($A2082,[3]Sheet1!$A$1:$U$10000,17,0)</f>
        <v>4.5549999999999997</v>
      </c>
      <c r="M2082" s="14">
        <f>VLOOKUP($A2082,[3]Sheet1!$A$1:$U$10000,14,0)</f>
        <v>5.8550000000000004</v>
      </c>
      <c r="N2082" s="14">
        <f>VLOOKUP($A2082,[3]Sheet1!$A$1:$X$10000,23,0)</f>
        <v>3.81</v>
      </c>
      <c r="O2082" s="14">
        <f>VLOOKUP($A2082,[3]Sheet1!$A$1:$U$10000,4,0)</f>
        <v>6.2050000000000001</v>
      </c>
      <c r="P2082" s="14">
        <f>VLOOKUP($A2082,[3]Sheet1!$A$1:$U$10000,6,0)</f>
        <v>4.88</v>
      </c>
      <c r="Q2082" s="14">
        <f>VLOOKUP($A2082,[3]Sheet1!$A$1:$U$10000,20,0)</f>
        <v>4.34</v>
      </c>
      <c r="R2082" s="14">
        <f>VLOOKUP($A2082,[3]Sheet1!$A$1:$X$10000,24,0)</f>
        <v>3.85</v>
      </c>
      <c r="S2082" s="14">
        <f>VLOOKUP($A2082,[3]Sheet1!$A$1:$AB$10000,25,0)</f>
        <v>4.92</v>
      </c>
      <c r="T2082" s="14">
        <f>VLOOKUP($A2082,[3]Sheet1!$A$1:$AB$10000,26,0)</f>
        <v>4.84</v>
      </c>
      <c r="U2082" s="14">
        <f>VLOOKUP($A2082,[3]Sheet1!$A$1:$AB$10000,27,0)</f>
        <v>4.665</v>
      </c>
      <c r="V2082" s="14">
        <f>VLOOKUP($A2082,[3]Sheet1!$A$1:$AB$10000,28,0)</f>
        <v>4.7649999999999997</v>
      </c>
      <c r="W2082" s="14">
        <f>VLOOKUP($A2082,[3]Sheet1!$A$1:$AC$10000,29,0)</f>
        <v>4.7300000000000004</v>
      </c>
      <c r="X2082" s="14" t="s">
        <v>66</v>
      </c>
    </row>
    <row r="2083" spans="1:24" x14ac:dyDescent="0.2">
      <c r="A2083" s="2">
        <v>36776</v>
      </c>
      <c r="B2083" s="5">
        <f t="shared" si="139"/>
        <v>9</v>
      </c>
      <c r="C2083" s="1" t="s">
        <v>51</v>
      </c>
      <c r="D2083" s="14">
        <f>VLOOKUP($A2083,[3]Sheet1!$A$1:$U$10000,15,0)</f>
        <v>6.415</v>
      </c>
      <c r="E2083" s="14">
        <f>VLOOKUP($A2083,[3]Sheet1!$A$1:$U$10000,16,0)</f>
        <v>4.6100000000000003</v>
      </c>
      <c r="F2083" s="14">
        <f>VLOOKUP($A2083,[3]Sheet1!$A$1:$X$10000,22,0)</f>
        <v>4.24</v>
      </c>
      <c r="G2083" s="7">
        <f>VLOOKUP($A2083,[3]Sheet1!$A$1:$X$10000,3,0)</f>
        <v>4.58</v>
      </c>
      <c r="H2083" s="14">
        <f>VLOOKUP($A2083,[3]Sheet1!$A$1:$U$10000,2,0)</f>
        <v>4.8849999999999998</v>
      </c>
      <c r="I2083" s="14">
        <f>VLOOKUP($A2083,[3]Sheet1!$A$1:$U$10000,21,0)</f>
        <v>4.8949999999999996</v>
      </c>
      <c r="J2083" s="14">
        <f>VLOOKUP($A2083,[3]Sheet1!$A$1:$U$10000,13,0)</f>
        <v>5.89</v>
      </c>
      <c r="K2083" s="14">
        <f>VLOOKUP($A2083,[3]Sheet1!$A$1:$Z$10000,24,0)</f>
        <v>4.3449999999999998</v>
      </c>
      <c r="L2083" s="14">
        <f>VLOOKUP($A2083,[3]Sheet1!$A$1:$U$10000,17,0)</f>
        <v>4.76</v>
      </c>
      <c r="M2083" s="14">
        <f>VLOOKUP($A2083,[3]Sheet1!$A$1:$U$10000,14,0)</f>
        <v>6.2649999999999997</v>
      </c>
      <c r="N2083" s="14">
        <f>VLOOKUP($A2083,[3]Sheet1!$A$1:$X$10000,23,0)</f>
        <v>4.2249999999999996</v>
      </c>
      <c r="O2083" s="14">
        <f>VLOOKUP($A2083,[3]Sheet1!$A$1:$U$10000,4,0)</f>
        <v>6.34</v>
      </c>
      <c r="P2083" s="14">
        <f>VLOOKUP($A2083,[3]Sheet1!$A$1:$U$10000,6,0)</f>
        <v>4.9400000000000004</v>
      </c>
      <c r="Q2083" s="14">
        <f>VLOOKUP($A2083,[3]Sheet1!$A$1:$U$10000,20,0)</f>
        <v>4.6100000000000003</v>
      </c>
      <c r="R2083" s="14">
        <f>VLOOKUP($A2083,[3]Sheet1!$A$1:$X$10000,24,0)</f>
        <v>4.3449999999999998</v>
      </c>
      <c r="S2083" s="14">
        <f>VLOOKUP($A2083,[3]Sheet1!$A$1:$AB$10000,25,0)</f>
        <v>5.0250000000000004</v>
      </c>
      <c r="T2083" s="14">
        <f>VLOOKUP($A2083,[3]Sheet1!$A$1:$AB$10000,26,0)</f>
        <v>4.9450000000000003</v>
      </c>
      <c r="U2083" s="14">
        <f>VLOOKUP($A2083,[3]Sheet1!$A$1:$AB$10000,27,0)</f>
        <v>4.78</v>
      </c>
      <c r="V2083" s="14">
        <f>VLOOKUP($A2083,[3]Sheet1!$A$1:$AB$10000,28,0)</f>
        <v>4.8600000000000003</v>
      </c>
      <c r="W2083" s="14">
        <f>VLOOKUP($A2083,[3]Sheet1!$A$1:$AC$10000,29,0)</f>
        <v>4.835</v>
      </c>
      <c r="X2083" s="14" t="s">
        <v>66</v>
      </c>
    </row>
    <row r="2084" spans="1:24" x14ac:dyDescent="0.2">
      <c r="A2084" s="2">
        <v>36777</v>
      </c>
      <c r="B2084" s="5">
        <f t="shared" si="139"/>
        <v>9</v>
      </c>
      <c r="C2084" s="1" t="s">
        <v>45</v>
      </c>
      <c r="D2084" s="14">
        <f>VLOOKUP($A2084,[3]Sheet1!$A$1:$U$10000,15,0)</f>
        <v>6.0350000000000001</v>
      </c>
      <c r="E2084" s="14">
        <f>VLOOKUP($A2084,[3]Sheet1!$A$1:$U$10000,16,0)</f>
        <v>4.5650000000000004</v>
      </c>
      <c r="F2084" s="14">
        <f>VLOOKUP($A2084,[3]Sheet1!$A$1:$X$10000,22,0)</f>
        <v>4.18</v>
      </c>
      <c r="G2084" s="7">
        <f>VLOOKUP($A2084,[3]Sheet1!$A$1:$X$10000,3,0)</f>
        <v>4.53</v>
      </c>
      <c r="H2084" s="14">
        <f>VLOOKUP($A2084,[3]Sheet1!$A$1:$U$10000,2,0)</f>
        <v>4.84</v>
      </c>
      <c r="I2084" s="14">
        <f>VLOOKUP($A2084,[3]Sheet1!$A$1:$U$10000,21,0)</f>
        <v>4.8550000000000004</v>
      </c>
      <c r="J2084" s="14">
        <f>VLOOKUP($A2084,[3]Sheet1!$A$1:$U$10000,13,0)</f>
        <v>5.7149999999999999</v>
      </c>
      <c r="K2084" s="14">
        <f>VLOOKUP($A2084,[3]Sheet1!$A$1:$Z$10000,24,0)</f>
        <v>4.32</v>
      </c>
      <c r="L2084" s="14">
        <f>VLOOKUP($A2084,[3]Sheet1!$A$1:$U$10000,17,0)</f>
        <v>4.6150000000000002</v>
      </c>
      <c r="M2084" s="14">
        <f>VLOOKUP($A2084,[3]Sheet1!$A$1:$U$10000,14,0)</f>
        <v>6.13</v>
      </c>
      <c r="N2084" s="14">
        <f>VLOOKUP($A2084,[3]Sheet1!$A$1:$X$10000,23,0)</f>
        <v>4.1900000000000004</v>
      </c>
      <c r="O2084" s="14">
        <f>VLOOKUP($A2084,[3]Sheet1!$A$1:$U$10000,4,0)</f>
        <v>6.2249999999999996</v>
      </c>
      <c r="P2084" s="14">
        <f>VLOOKUP($A2084,[3]Sheet1!$A$1:$U$10000,6,0)</f>
        <v>4.8949999999999996</v>
      </c>
      <c r="Q2084" s="14">
        <f>VLOOKUP($A2084,[3]Sheet1!$A$1:$U$10000,20,0)</f>
        <v>4.3499999999999996</v>
      </c>
      <c r="R2084" s="14">
        <f>VLOOKUP($A2084,[3]Sheet1!$A$1:$X$10000,24,0)</f>
        <v>4.32</v>
      </c>
      <c r="S2084" s="14">
        <f>VLOOKUP($A2084,[3]Sheet1!$A$1:$AB$10000,25,0)</f>
        <v>4.96</v>
      </c>
      <c r="T2084" s="14">
        <f>VLOOKUP($A2084,[3]Sheet1!$A$1:$AB$10000,26,0)</f>
        <v>4.8600000000000003</v>
      </c>
      <c r="U2084" s="14">
        <f>VLOOKUP($A2084,[3]Sheet1!$A$1:$AB$10000,27,0)</f>
        <v>4.7350000000000003</v>
      </c>
      <c r="V2084" s="14">
        <f>VLOOKUP($A2084,[3]Sheet1!$A$1:$AB$10000,28,0)</f>
        <v>4.8150000000000004</v>
      </c>
      <c r="W2084" s="14">
        <f>VLOOKUP($A2084,[3]Sheet1!$A$1:$AC$10000,29,0)</f>
        <v>4.76</v>
      </c>
      <c r="X2084" s="14" t="s">
        <v>66</v>
      </c>
    </row>
    <row r="2085" spans="1:24" x14ac:dyDescent="0.2">
      <c r="A2085" s="2">
        <v>36778</v>
      </c>
      <c r="B2085" s="5">
        <f t="shared" si="139"/>
        <v>9</v>
      </c>
      <c r="C2085" s="1" t="s">
        <v>46</v>
      </c>
      <c r="D2085" s="14">
        <f>VLOOKUP($A2085,[3]Sheet1!$A$1:$U$10000,15,0)</f>
        <v>5.9950000000000001</v>
      </c>
      <c r="E2085" s="14">
        <f>VLOOKUP($A2085,[3]Sheet1!$A$1:$U$10000,16,0)</f>
        <v>4.4249999999999998</v>
      </c>
      <c r="F2085" s="14">
        <f>VLOOKUP($A2085,[3]Sheet1!$A$1:$X$10000,22,0)</f>
        <v>3.9350000000000001</v>
      </c>
      <c r="G2085" s="7">
        <f>VLOOKUP($A2085,[3]Sheet1!$A$1:$X$10000,3,0)</f>
        <v>4.3099999999999996</v>
      </c>
      <c r="H2085" s="14">
        <f>VLOOKUP($A2085,[3]Sheet1!$A$1:$U$10000,2,0)</f>
        <v>4.7</v>
      </c>
      <c r="I2085" s="14">
        <f>VLOOKUP($A2085,[3]Sheet1!$A$1:$U$10000,21,0)</f>
        <v>4.7450000000000001</v>
      </c>
      <c r="J2085" s="14">
        <f>VLOOKUP($A2085,[3]Sheet1!$A$1:$U$10000,13,0)</f>
        <v>5.45</v>
      </c>
      <c r="K2085" s="14">
        <f>VLOOKUP($A2085,[3]Sheet1!$A$1:$Z$10000,24,0)</f>
        <v>4.0999999999999996</v>
      </c>
      <c r="L2085" s="14">
        <f>VLOOKUP($A2085,[3]Sheet1!$A$1:$U$10000,17,0)</f>
        <v>4.46</v>
      </c>
      <c r="M2085" s="14">
        <f>VLOOKUP($A2085,[3]Sheet1!$A$1:$U$10000,14,0)</f>
        <v>6.085</v>
      </c>
      <c r="N2085" s="14">
        <f>VLOOKUP($A2085,[3]Sheet1!$A$1:$X$10000,23,0)</f>
        <v>3.9950000000000001</v>
      </c>
      <c r="O2085" s="14">
        <f>VLOOKUP($A2085,[3]Sheet1!$A$1:$U$10000,4,0)</f>
        <v>6.15</v>
      </c>
      <c r="P2085" s="14">
        <f>VLOOKUP($A2085,[3]Sheet1!$A$1:$U$10000,6,0)</f>
        <v>4.78</v>
      </c>
      <c r="Q2085" s="14">
        <f>VLOOKUP($A2085,[3]Sheet1!$A$1:$U$10000,20,0)</f>
        <v>4.375</v>
      </c>
      <c r="R2085" s="14">
        <f>VLOOKUP($A2085,[3]Sheet1!$A$1:$X$10000,24,0)</f>
        <v>4.0999999999999996</v>
      </c>
      <c r="S2085" s="14">
        <f>VLOOKUP($A2085,[3]Sheet1!$A$1:$AB$10000,25,0)</f>
        <v>4.9000000000000004</v>
      </c>
      <c r="T2085" s="14">
        <f>VLOOKUP($A2085,[3]Sheet1!$A$1:$AB$10000,26,0)</f>
        <v>4.76</v>
      </c>
      <c r="U2085" s="14">
        <f>VLOOKUP($A2085,[3]Sheet1!$A$1:$AB$10000,27,0)</f>
        <v>4.68</v>
      </c>
      <c r="V2085" s="14">
        <f>VLOOKUP($A2085,[3]Sheet1!$A$1:$AB$10000,28,0)</f>
        <v>4.7350000000000003</v>
      </c>
      <c r="W2085" s="14">
        <f>VLOOKUP($A2085,[3]Sheet1!$A$1:$AC$10000,29,0)</f>
        <v>4.72</v>
      </c>
      <c r="X2085" s="14" t="s">
        <v>66</v>
      </c>
    </row>
    <row r="2086" spans="1:24" x14ac:dyDescent="0.2">
      <c r="A2086" s="2">
        <v>36779</v>
      </c>
      <c r="B2086" s="5">
        <f t="shared" si="139"/>
        <v>9</v>
      </c>
      <c r="C2086" s="1" t="s">
        <v>47</v>
      </c>
      <c r="D2086" s="14">
        <f>VLOOKUP($A2086,[3]Sheet1!$A$1:$U$10000,15,0)</f>
        <v>5.9950000000000001</v>
      </c>
      <c r="E2086" s="14">
        <f>VLOOKUP($A2086,[3]Sheet1!$A$1:$U$10000,16,0)</f>
        <v>4.4249999999999998</v>
      </c>
      <c r="F2086" s="14">
        <f>VLOOKUP($A2086,[3]Sheet1!$A$1:$X$10000,22,0)</f>
        <v>3.9350000000000001</v>
      </c>
      <c r="G2086" s="7">
        <f>VLOOKUP($A2086,[3]Sheet1!$A$1:$X$10000,3,0)</f>
        <v>4.3099999999999996</v>
      </c>
      <c r="H2086" s="14">
        <f>VLOOKUP($A2086,[3]Sheet1!$A$1:$U$10000,2,0)</f>
        <v>4.7</v>
      </c>
      <c r="I2086" s="14">
        <f>VLOOKUP($A2086,[3]Sheet1!$A$1:$U$10000,21,0)</f>
        <v>4.7450000000000001</v>
      </c>
      <c r="J2086" s="14">
        <f>VLOOKUP($A2086,[3]Sheet1!$A$1:$U$10000,13,0)</f>
        <v>5.45</v>
      </c>
      <c r="K2086" s="14">
        <f>VLOOKUP($A2086,[3]Sheet1!$A$1:$Z$10000,24,0)</f>
        <v>4.0999999999999996</v>
      </c>
      <c r="L2086" s="14">
        <f>VLOOKUP($A2086,[3]Sheet1!$A$1:$U$10000,17,0)</f>
        <v>4.46</v>
      </c>
      <c r="M2086" s="14">
        <f>VLOOKUP($A2086,[3]Sheet1!$A$1:$U$10000,14,0)</f>
        <v>6.085</v>
      </c>
      <c r="N2086" s="14">
        <f>VLOOKUP($A2086,[3]Sheet1!$A$1:$X$10000,23,0)</f>
        <v>3.9950000000000001</v>
      </c>
      <c r="O2086" s="14">
        <f>VLOOKUP($A2086,[3]Sheet1!$A$1:$U$10000,4,0)</f>
        <v>6.15</v>
      </c>
      <c r="P2086" s="14">
        <f>VLOOKUP($A2086,[3]Sheet1!$A$1:$U$10000,6,0)</f>
        <v>4.78</v>
      </c>
      <c r="Q2086" s="14">
        <f>VLOOKUP($A2086,[3]Sheet1!$A$1:$U$10000,20,0)</f>
        <v>4.375</v>
      </c>
      <c r="R2086" s="14">
        <f>VLOOKUP($A2086,[3]Sheet1!$A$1:$X$10000,24,0)</f>
        <v>4.0999999999999996</v>
      </c>
      <c r="S2086" s="14">
        <f>VLOOKUP($A2086,[3]Sheet1!$A$1:$AB$10000,25,0)</f>
        <v>4.9000000000000004</v>
      </c>
      <c r="T2086" s="14">
        <f>VLOOKUP($A2086,[3]Sheet1!$A$1:$AB$10000,26,0)</f>
        <v>4.76</v>
      </c>
      <c r="U2086" s="14">
        <f>VLOOKUP($A2086,[3]Sheet1!$A$1:$AB$10000,27,0)</f>
        <v>4.68</v>
      </c>
      <c r="V2086" s="14">
        <f>VLOOKUP($A2086,[3]Sheet1!$A$1:$AB$10000,28,0)</f>
        <v>4.7350000000000003</v>
      </c>
      <c r="W2086" s="14">
        <f>VLOOKUP($A2086,[3]Sheet1!$A$1:$AC$10000,29,0)</f>
        <v>4.72</v>
      </c>
      <c r="X2086" s="14" t="s">
        <v>66</v>
      </c>
    </row>
    <row r="2087" spans="1:24" x14ac:dyDescent="0.2">
      <c r="A2087" s="2">
        <v>36780</v>
      </c>
      <c r="B2087" s="5">
        <f t="shared" si="139"/>
        <v>9</v>
      </c>
      <c r="C2087" s="1" t="s">
        <v>48</v>
      </c>
      <c r="D2087" s="14">
        <f>VLOOKUP($A2087,[3]Sheet1!$A$1:$U$10000,15,0)</f>
        <v>5.9950000000000001</v>
      </c>
      <c r="E2087" s="14">
        <f>VLOOKUP($A2087,[3]Sheet1!$A$1:$U$10000,16,0)</f>
        <v>4.4249999999999998</v>
      </c>
      <c r="F2087" s="14">
        <f>VLOOKUP($A2087,[3]Sheet1!$A$1:$X$10000,22,0)</f>
        <v>3.9350000000000001</v>
      </c>
      <c r="G2087" s="7">
        <f>VLOOKUP($A2087,[3]Sheet1!$A$1:$X$10000,3,0)</f>
        <v>4.3099999999999996</v>
      </c>
      <c r="H2087" s="14">
        <f>VLOOKUP($A2087,[3]Sheet1!$A$1:$U$10000,2,0)</f>
        <v>4.7</v>
      </c>
      <c r="I2087" s="14">
        <f>VLOOKUP($A2087,[3]Sheet1!$A$1:$U$10000,21,0)</f>
        <v>4.7450000000000001</v>
      </c>
      <c r="J2087" s="14">
        <f>VLOOKUP($A2087,[3]Sheet1!$A$1:$U$10000,13,0)</f>
        <v>5.45</v>
      </c>
      <c r="K2087" s="14">
        <f>VLOOKUP($A2087,[3]Sheet1!$A$1:$Z$10000,24,0)</f>
        <v>4.0999999999999996</v>
      </c>
      <c r="L2087" s="14">
        <f>VLOOKUP($A2087,[3]Sheet1!$A$1:$U$10000,17,0)</f>
        <v>4.46</v>
      </c>
      <c r="M2087" s="14">
        <f>VLOOKUP($A2087,[3]Sheet1!$A$1:$U$10000,14,0)</f>
        <v>6.085</v>
      </c>
      <c r="N2087" s="14">
        <f>VLOOKUP($A2087,[3]Sheet1!$A$1:$X$10000,23,0)</f>
        <v>3.9950000000000001</v>
      </c>
      <c r="O2087" s="14">
        <f>VLOOKUP($A2087,[3]Sheet1!$A$1:$U$10000,4,0)</f>
        <v>6.15</v>
      </c>
      <c r="P2087" s="14">
        <f>VLOOKUP($A2087,[3]Sheet1!$A$1:$U$10000,6,0)</f>
        <v>4.78</v>
      </c>
      <c r="Q2087" s="14">
        <f>VLOOKUP($A2087,[3]Sheet1!$A$1:$U$10000,20,0)</f>
        <v>4.375</v>
      </c>
      <c r="R2087" s="14">
        <f>VLOOKUP($A2087,[3]Sheet1!$A$1:$X$10000,24,0)</f>
        <v>4.0999999999999996</v>
      </c>
      <c r="S2087" s="14">
        <f>VLOOKUP($A2087,[3]Sheet1!$A$1:$AB$10000,25,0)</f>
        <v>4.9000000000000004</v>
      </c>
      <c r="T2087" s="14">
        <f>VLOOKUP($A2087,[3]Sheet1!$A$1:$AB$10000,26,0)</f>
        <v>4.76</v>
      </c>
      <c r="U2087" s="14">
        <f>VLOOKUP($A2087,[3]Sheet1!$A$1:$AB$10000,27,0)</f>
        <v>4.68</v>
      </c>
      <c r="V2087" s="14">
        <f>VLOOKUP($A2087,[3]Sheet1!$A$1:$AB$10000,28,0)</f>
        <v>4.7350000000000003</v>
      </c>
      <c r="W2087" s="14">
        <f>VLOOKUP($A2087,[3]Sheet1!$A$1:$AC$10000,29,0)</f>
        <v>4.72</v>
      </c>
      <c r="X2087" s="14" t="s">
        <v>66</v>
      </c>
    </row>
    <row r="2088" spans="1:24" x14ac:dyDescent="0.2">
      <c r="A2088" s="2">
        <v>36781</v>
      </c>
      <c r="B2088" s="5">
        <f t="shared" si="139"/>
        <v>9</v>
      </c>
      <c r="C2088" s="1" t="s">
        <v>49</v>
      </c>
      <c r="D2088" s="14">
        <f>VLOOKUP($A2088,[3]Sheet1!$A$1:$U$10000,15,0)</f>
        <v>6.1749999999999998</v>
      </c>
      <c r="E2088" s="14">
        <f>VLOOKUP($A2088,[3]Sheet1!$A$1:$U$10000,16,0)</f>
        <v>4.4950000000000001</v>
      </c>
      <c r="F2088" s="14">
        <f>VLOOKUP($A2088,[3]Sheet1!$A$1:$X$10000,22,0)</f>
        <v>4.07</v>
      </c>
      <c r="G2088" s="7">
        <f>VLOOKUP($A2088,[3]Sheet1!$A$1:$X$10000,3,0)</f>
        <v>4.5199999999999996</v>
      </c>
      <c r="H2088" s="14">
        <f>VLOOKUP($A2088,[3]Sheet1!$A$1:$U$10000,2,0)</f>
        <v>4.8949999999999996</v>
      </c>
      <c r="I2088" s="14">
        <f>VLOOKUP($A2088,[3]Sheet1!$A$1:$U$10000,21,0)</f>
        <v>4.8550000000000004</v>
      </c>
      <c r="J2088" s="14">
        <f>VLOOKUP($A2088,[3]Sheet1!$A$1:$U$10000,13,0)</f>
        <v>5.49</v>
      </c>
      <c r="K2088" s="14">
        <f>VLOOKUP($A2088,[3]Sheet1!$A$1:$Z$10000,24,0)</f>
        <v>4.24</v>
      </c>
      <c r="L2088" s="14">
        <f>VLOOKUP($A2088,[3]Sheet1!$A$1:$U$10000,17,0)</f>
        <v>4.58</v>
      </c>
      <c r="M2088" s="14">
        <f>VLOOKUP($A2088,[3]Sheet1!$A$1:$U$10000,14,0)</f>
        <v>6.27</v>
      </c>
      <c r="N2088" s="14">
        <f>VLOOKUP($A2088,[3]Sheet1!$A$1:$X$10000,23,0)</f>
        <v>4.1050000000000004</v>
      </c>
      <c r="O2088" s="14">
        <f>VLOOKUP($A2088,[3]Sheet1!$A$1:$U$10000,4,0)</f>
        <v>6.3250000000000002</v>
      </c>
      <c r="P2088" s="14">
        <f>VLOOKUP($A2088,[3]Sheet1!$A$1:$U$10000,6,0)</f>
        <v>4.9749999999999996</v>
      </c>
      <c r="Q2088" s="14">
        <f>VLOOKUP($A2088,[3]Sheet1!$A$1:$U$10000,20,0)</f>
        <v>4.45</v>
      </c>
      <c r="R2088" s="14">
        <f>VLOOKUP($A2088,[3]Sheet1!$A$1:$X$10000,24,0)</f>
        <v>4.24</v>
      </c>
      <c r="S2088" s="14">
        <f>VLOOKUP($A2088,[3]Sheet1!$A$1:$AB$10000,25,0)</f>
        <v>5.0449999999999999</v>
      </c>
      <c r="T2088" s="14">
        <f>VLOOKUP($A2088,[3]Sheet1!$A$1:$AB$10000,26,0)</f>
        <v>4.92</v>
      </c>
      <c r="U2088" s="14">
        <f>VLOOKUP($A2088,[3]Sheet1!$A$1:$AB$10000,27,0)</f>
        <v>4.8</v>
      </c>
      <c r="V2088" s="14">
        <f>VLOOKUP($A2088,[3]Sheet1!$A$1:$AB$10000,28,0)</f>
        <v>4.8949999999999996</v>
      </c>
      <c r="W2088" s="14">
        <f>VLOOKUP($A2088,[3]Sheet1!$A$1:$AC$10000,29,0)</f>
        <v>4.83</v>
      </c>
      <c r="X2088" s="14" t="s">
        <v>66</v>
      </c>
    </row>
    <row r="2089" spans="1:24" x14ac:dyDescent="0.2">
      <c r="A2089" s="2">
        <v>36782</v>
      </c>
      <c r="B2089" s="5">
        <f t="shared" si="139"/>
        <v>9</v>
      </c>
      <c r="C2089" s="1" t="s">
        <v>50</v>
      </c>
      <c r="D2089" s="14">
        <f>VLOOKUP($A2089,[3]Sheet1!$A$1:$U$10000,15,0)</f>
        <v>6.21</v>
      </c>
      <c r="E2089" s="14">
        <f>VLOOKUP($A2089,[3]Sheet1!$A$1:$U$10000,16,0)</f>
        <v>4.58</v>
      </c>
      <c r="F2089" s="14">
        <f>VLOOKUP($A2089,[3]Sheet1!$A$1:$X$10000,22,0)</f>
        <v>4.165</v>
      </c>
      <c r="G2089" s="7">
        <f>VLOOKUP($A2089,[3]Sheet1!$A$1:$X$10000,3,0)</f>
        <v>4.55</v>
      </c>
      <c r="H2089" s="14">
        <f>VLOOKUP($A2089,[3]Sheet1!$A$1:$U$10000,2,0)</f>
        <v>4.99</v>
      </c>
      <c r="I2089" s="14">
        <f>VLOOKUP($A2089,[3]Sheet1!$A$1:$U$10000,21,0)</f>
        <v>4.9749999999999996</v>
      </c>
      <c r="J2089" s="14">
        <f>VLOOKUP($A2089,[3]Sheet1!$A$1:$U$10000,13,0)</f>
        <v>5.5149999999999997</v>
      </c>
      <c r="K2089" s="14">
        <f>VLOOKUP($A2089,[3]Sheet1!$A$1:$Z$10000,24,0)</f>
        <v>4.3600000000000003</v>
      </c>
      <c r="L2089" s="14">
        <f>VLOOKUP($A2089,[3]Sheet1!$A$1:$U$10000,17,0)</f>
        <v>4.6449999999999996</v>
      </c>
      <c r="M2089" s="14">
        <f>VLOOKUP($A2089,[3]Sheet1!$A$1:$U$10000,14,0)</f>
        <v>6.32</v>
      </c>
      <c r="N2089" s="14">
        <f>VLOOKUP($A2089,[3]Sheet1!$A$1:$X$10000,23,0)</f>
        <v>4.2300000000000004</v>
      </c>
      <c r="O2089" s="14">
        <f>VLOOKUP($A2089,[3]Sheet1!$A$1:$U$10000,4,0)</f>
        <v>6.36</v>
      </c>
      <c r="P2089" s="14">
        <f>VLOOKUP($A2089,[3]Sheet1!$A$1:$U$10000,6,0)</f>
        <v>5.0449999999999999</v>
      </c>
      <c r="Q2089" s="14">
        <f>VLOOKUP($A2089,[3]Sheet1!$A$1:$U$10000,20,0)</f>
        <v>4.5449999999999999</v>
      </c>
      <c r="R2089" s="14">
        <f>VLOOKUP($A2089,[3]Sheet1!$A$1:$X$10000,24,0)</f>
        <v>4.3600000000000003</v>
      </c>
      <c r="S2089" s="14">
        <f>VLOOKUP($A2089,[3]Sheet1!$A$1:$AB$10000,25,0)</f>
        <v>5.12</v>
      </c>
      <c r="T2089" s="14">
        <f>VLOOKUP($A2089,[3]Sheet1!$A$1:$AB$10000,26,0)</f>
        <v>5.0250000000000004</v>
      </c>
      <c r="U2089" s="14">
        <f>VLOOKUP($A2089,[3]Sheet1!$A$1:$AB$10000,27,0)</f>
        <v>4.875</v>
      </c>
      <c r="V2089" s="14">
        <f>VLOOKUP($A2089,[3]Sheet1!$A$1:$AB$10000,28,0)</f>
        <v>4.95</v>
      </c>
      <c r="W2089" s="14">
        <f>VLOOKUP($A2089,[3]Sheet1!$A$1:$AC$10000,29,0)</f>
        <v>4.92</v>
      </c>
      <c r="X2089" s="14" t="s">
        <v>66</v>
      </c>
    </row>
    <row r="2090" spans="1:24" x14ac:dyDescent="0.2">
      <c r="A2090" s="2">
        <v>36783</v>
      </c>
      <c r="B2090" s="5">
        <f t="shared" si="139"/>
        <v>9</v>
      </c>
      <c r="C2090" s="1" t="s">
        <v>51</v>
      </c>
      <c r="D2090" s="14">
        <f>VLOOKUP($A2090,[3]Sheet1!$A$1:$U$10000,15,0)</f>
        <v>6.33</v>
      </c>
      <c r="E2090" s="14">
        <f>VLOOKUP($A2090,[3]Sheet1!$A$1:$U$10000,16,0)</f>
        <v>4.625</v>
      </c>
      <c r="F2090" s="14">
        <f>VLOOKUP($A2090,[3]Sheet1!$A$1:$X$10000,22,0)</f>
        <v>4.24</v>
      </c>
      <c r="G2090" s="7">
        <f>VLOOKUP($A2090,[3]Sheet1!$A$1:$X$10000,3,0)</f>
        <v>4.6449999999999996</v>
      </c>
      <c r="H2090" s="14">
        <f>VLOOKUP($A2090,[3]Sheet1!$A$1:$U$10000,2,0)</f>
        <v>5.05</v>
      </c>
      <c r="I2090" s="14">
        <f>VLOOKUP($A2090,[3]Sheet1!$A$1:$U$10000,21,0)</f>
        <v>5.0650000000000004</v>
      </c>
      <c r="J2090" s="14">
        <f>VLOOKUP($A2090,[3]Sheet1!$A$1:$U$10000,13,0)</f>
        <v>5.53</v>
      </c>
      <c r="K2090" s="14">
        <f>VLOOKUP($A2090,[3]Sheet1!$A$1:$Z$10000,24,0)</f>
        <v>4.415</v>
      </c>
      <c r="L2090" s="14">
        <f>VLOOKUP($A2090,[3]Sheet1!$A$1:$U$10000,17,0)</f>
        <v>4.7249999999999996</v>
      </c>
      <c r="M2090" s="14">
        <f>VLOOKUP($A2090,[3]Sheet1!$A$1:$U$10000,14,0)</f>
        <v>6.2850000000000001</v>
      </c>
      <c r="N2090" s="14">
        <f>VLOOKUP($A2090,[3]Sheet1!$A$1:$X$10000,23,0)</f>
        <v>4.2149999999999999</v>
      </c>
      <c r="O2090" s="14">
        <f>VLOOKUP($A2090,[3]Sheet1!$A$1:$U$10000,4,0)</f>
        <v>6.39</v>
      </c>
      <c r="P2090" s="14">
        <f>VLOOKUP($A2090,[3]Sheet1!$A$1:$U$10000,6,0)</f>
        <v>5.0750000000000002</v>
      </c>
      <c r="Q2090" s="14">
        <f>VLOOKUP($A2090,[3]Sheet1!$A$1:$U$10000,20,0)</f>
        <v>4.6100000000000003</v>
      </c>
      <c r="R2090" s="14">
        <f>VLOOKUP($A2090,[3]Sheet1!$A$1:$X$10000,24,0)</f>
        <v>4.415</v>
      </c>
      <c r="S2090" s="14">
        <f>VLOOKUP($A2090,[3]Sheet1!$A$1:$AB$10000,25,0)</f>
        <v>5.2</v>
      </c>
      <c r="T2090" s="14">
        <f>VLOOKUP($A2090,[3]Sheet1!$A$1:$AB$10000,26,0)</f>
        <v>5.085</v>
      </c>
      <c r="U2090" s="14">
        <f>VLOOKUP($A2090,[3]Sheet1!$A$1:$AB$10000,27,0)</f>
        <v>4.9349999999999996</v>
      </c>
      <c r="V2090" s="14">
        <f>VLOOKUP($A2090,[3]Sheet1!$A$1:$AB$10000,28,0)</f>
        <v>5.01</v>
      </c>
      <c r="W2090" s="14">
        <f>VLOOKUP($A2090,[3]Sheet1!$A$1:$AC$10000,29,0)</f>
        <v>4.9749999999999996</v>
      </c>
      <c r="X2090" s="14" t="s">
        <v>66</v>
      </c>
    </row>
    <row r="2091" spans="1:24" x14ac:dyDescent="0.2">
      <c r="A2091" s="2">
        <v>36784</v>
      </c>
      <c r="B2091" s="5">
        <f t="shared" si="139"/>
        <v>9</v>
      </c>
      <c r="C2091" s="1" t="s">
        <v>45</v>
      </c>
      <c r="D2091" s="14">
        <f>VLOOKUP($A2091,[3]Sheet1!$A$1:$U$10000,15,0)</f>
        <v>6.4649999999999999</v>
      </c>
      <c r="E2091" s="14">
        <f>VLOOKUP($A2091,[3]Sheet1!$A$1:$U$10000,16,0)</f>
        <v>4.63</v>
      </c>
      <c r="F2091" s="14">
        <f>VLOOKUP($A2091,[3]Sheet1!$A$1:$X$10000,22,0)</f>
        <v>4.24</v>
      </c>
      <c r="G2091" s="7">
        <f>VLOOKUP($A2091,[3]Sheet1!$A$1:$X$10000,3,0)</f>
        <v>4.68</v>
      </c>
      <c r="H2091" s="14">
        <f>VLOOKUP($A2091,[3]Sheet1!$A$1:$U$10000,2,0)</f>
        <v>5.0449999999999999</v>
      </c>
      <c r="I2091" s="14">
        <f>VLOOKUP($A2091,[3]Sheet1!$A$1:$U$10000,21,0)</f>
        <v>5.0999999999999996</v>
      </c>
      <c r="J2091" s="14">
        <f>VLOOKUP($A2091,[3]Sheet1!$A$1:$U$10000,13,0)</f>
        <v>5.4749999999999996</v>
      </c>
      <c r="K2091" s="14">
        <f>VLOOKUP($A2091,[3]Sheet1!$A$1:$Z$10000,24,0)</f>
        <v>4.4400000000000004</v>
      </c>
      <c r="L2091" s="14">
        <f>VLOOKUP($A2091,[3]Sheet1!$A$1:$U$10000,17,0)</f>
        <v>4.7649999999999997</v>
      </c>
      <c r="M2091" s="14">
        <f>VLOOKUP($A2091,[3]Sheet1!$A$1:$U$10000,14,0)</f>
        <v>6.32</v>
      </c>
      <c r="N2091" s="14">
        <f>VLOOKUP($A2091,[3]Sheet1!$A$1:$X$10000,23,0)</f>
        <v>4.2750000000000004</v>
      </c>
      <c r="O2091" s="14">
        <f>VLOOKUP($A2091,[3]Sheet1!$A$1:$U$10000,4,0)</f>
        <v>6.37</v>
      </c>
      <c r="P2091" s="14">
        <f>VLOOKUP($A2091,[3]Sheet1!$A$1:$U$10000,6,0)</f>
        <v>5.09</v>
      </c>
      <c r="Q2091" s="14">
        <f>VLOOKUP($A2091,[3]Sheet1!$A$1:$U$10000,20,0)</f>
        <v>4.66</v>
      </c>
      <c r="R2091" s="14">
        <f>VLOOKUP($A2091,[3]Sheet1!$A$1:$X$10000,24,0)</f>
        <v>4.4400000000000004</v>
      </c>
      <c r="S2091" s="14">
        <f>VLOOKUP($A2091,[3]Sheet1!$A$1:$AB$10000,25,0)</f>
        <v>5.22</v>
      </c>
      <c r="T2091" s="14">
        <f>VLOOKUP($A2091,[3]Sheet1!$A$1:$AB$10000,26,0)</f>
        <v>5.0949999999999998</v>
      </c>
      <c r="U2091" s="14">
        <f>VLOOKUP($A2091,[3]Sheet1!$A$1:$AB$10000,27,0)</f>
        <v>4.96</v>
      </c>
      <c r="V2091" s="14">
        <f>VLOOKUP($A2091,[3]Sheet1!$A$1:$AB$10000,28,0)</f>
        <v>5.0350000000000001</v>
      </c>
      <c r="W2091" s="14">
        <f>VLOOKUP($A2091,[3]Sheet1!$A$1:$AC$10000,29,0)</f>
        <v>4.9950000000000001</v>
      </c>
      <c r="X2091" s="14" t="s">
        <v>66</v>
      </c>
    </row>
    <row r="2092" spans="1:24" x14ac:dyDescent="0.2">
      <c r="A2092" s="2">
        <v>36785</v>
      </c>
      <c r="B2092" s="5">
        <f t="shared" si="139"/>
        <v>9</v>
      </c>
      <c r="C2092" s="1" t="s">
        <v>46</v>
      </c>
      <c r="D2092" s="14">
        <f>VLOOKUP($A2092,[3]Sheet1!$A$1:$U$10000,15,0)</f>
        <v>6.68</v>
      </c>
      <c r="E2092" s="14">
        <f>VLOOKUP($A2092,[3]Sheet1!$A$1:$U$10000,16,0)</f>
        <v>4.88</v>
      </c>
      <c r="F2092" s="14">
        <f>VLOOKUP($A2092,[3]Sheet1!$A$1:$X$10000,22,0)</f>
        <v>4.165</v>
      </c>
      <c r="G2092" s="7">
        <f>VLOOKUP($A2092,[3]Sheet1!$A$1:$X$10000,3,0)</f>
        <v>4.59</v>
      </c>
      <c r="H2092" s="14">
        <f>VLOOKUP($A2092,[3]Sheet1!$A$1:$U$10000,2,0)</f>
        <v>5.1050000000000004</v>
      </c>
      <c r="I2092" s="14">
        <f>VLOOKUP($A2092,[3]Sheet1!$A$1:$U$10000,21,0)</f>
        <v>5.29</v>
      </c>
      <c r="J2092" s="14">
        <f>VLOOKUP($A2092,[3]Sheet1!$A$1:$U$10000,13,0)</f>
        <v>5.47</v>
      </c>
      <c r="K2092" s="14">
        <f>VLOOKUP($A2092,[3]Sheet1!$A$1:$Z$10000,24,0)</f>
        <v>4.26</v>
      </c>
      <c r="L2092" s="14">
        <f>VLOOKUP($A2092,[3]Sheet1!$A$1:$U$10000,17,0)</f>
        <v>4.95</v>
      </c>
      <c r="M2092" s="14">
        <f>VLOOKUP($A2092,[3]Sheet1!$A$1:$U$10000,14,0)</f>
        <v>6.05</v>
      </c>
      <c r="N2092" s="14">
        <f>VLOOKUP($A2092,[3]Sheet1!$A$1:$X$10000,23,0)</f>
        <v>4.2050000000000001</v>
      </c>
      <c r="O2092" s="14">
        <f>VLOOKUP($A2092,[3]Sheet1!$A$1:$U$10000,4,0)</f>
        <v>6.3949999999999996</v>
      </c>
      <c r="P2092" s="14">
        <f>VLOOKUP($A2092,[3]Sheet1!$A$1:$U$10000,6,0)</f>
        <v>5.1849999999999996</v>
      </c>
      <c r="Q2092" s="14">
        <f>VLOOKUP($A2092,[3]Sheet1!$A$1:$U$10000,20,0)</f>
        <v>4.8600000000000003</v>
      </c>
      <c r="R2092" s="14">
        <f>VLOOKUP($A2092,[3]Sheet1!$A$1:$X$10000,24,0)</f>
        <v>4.26</v>
      </c>
      <c r="S2092" s="14">
        <f>VLOOKUP($A2092,[3]Sheet1!$A$1:$AB$10000,25,0)</f>
        <v>5.415</v>
      </c>
      <c r="T2092" s="14">
        <f>VLOOKUP($A2092,[3]Sheet1!$A$1:$AB$10000,26,0)</f>
        <v>5.2350000000000003</v>
      </c>
      <c r="U2092" s="14">
        <f>VLOOKUP($A2092,[3]Sheet1!$A$1:$AB$10000,27,0)</f>
        <v>5.1449999999999996</v>
      </c>
      <c r="V2092" s="14">
        <f>VLOOKUP($A2092,[3]Sheet1!$A$1:$AB$10000,28,0)</f>
        <v>5.22</v>
      </c>
      <c r="W2092" s="14">
        <f>VLOOKUP($A2092,[3]Sheet1!$A$1:$AC$10000,29,0)</f>
        <v>5.17</v>
      </c>
      <c r="X2092" s="14" t="s">
        <v>66</v>
      </c>
    </row>
    <row r="2093" spans="1:24" x14ac:dyDescent="0.2">
      <c r="A2093" s="2">
        <v>36786</v>
      </c>
      <c r="B2093" s="5">
        <f t="shared" si="139"/>
        <v>9</v>
      </c>
      <c r="C2093" s="1" t="s">
        <v>47</v>
      </c>
      <c r="D2093" s="14">
        <f>VLOOKUP($A2093,[3]Sheet1!$A$1:$U$10000,15,0)</f>
        <v>6.68</v>
      </c>
      <c r="E2093" s="14">
        <f>VLOOKUP($A2093,[3]Sheet1!$A$1:$U$10000,16,0)</f>
        <v>4.88</v>
      </c>
      <c r="F2093" s="14">
        <f>VLOOKUP($A2093,[3]Sheet1!$A$1:$X$10000,22,0)</f>
        <v>4.165</v>
      </c>
      <c r="G2093" s="7">
        <f>VLOOKUP($A2093,[3]Sheet1!$A$1:$X$10000,3,0)</f>
        <v>4.59</v>
      </c>
      <c r="H2093" s="14">
        <f>VLOOKUP($A2093,[3]Sheet1!$A$1:$U$10000,2,0)</f>
        <v>5.1050000000000004</v>
      </c>
      <c r="I2093" s="14">
        <f>VLOOKUP($A2093,[3]Sheet1!$A$1:$U$10000,21,0)</f>
        <v>5.29</v>
      </c>
      <c r="J2093" s="14">
        <f>VLOOKUP($A2093,[3]Sheet1!$A$1:$U$10000,13,0)</f>
        <v>5.47</v>
      </c>
      <c r="K2093" s="14">
        <f>VLOOKUP($A2093,[3]Sheet1!$A$1:$Z$10000,24,0)</f>
        <v>4.26</v>
      </c>
      <c r="L2093" s="14">
        <f>VLOOKUP($A2093,[3]Sheet1!$A$1:$U$10000,17,0)</f>
        <v>4.95</v>
      </c>
      <c r="M2093" s="14">
        <f>VLOOKUP($A2093,[3]Sheet1!$A$1:$U$10000,14,0)</f>
        <v>6.05</v>
      </c>
      <c r="N2093" s="14">
        <f>VLOOKUP($A2093,[3]Sheet1!$A$1:$X$10000,23,0)</f>
        <v>4.2050000000000001</v>
      </c>
      <c r="O2093" s="14">
        <f>VLOOKUP($A2093,[3]Sheet1!$A$1:$U$10000,4,0)</f>
        <v>6.3949999999999996</v>
      </c>
      <c r="P2093" s="14">
        <f>VLOOKUP($A2093,[3]Sheet1!$A$1:$U$10000,6,0)</f>
        <v>5.1849999999999996</v>
      </c>
      <c r="Q2093" s="14">
        <f>VLOOKUP($A2093,[3]Sheet1!$A$1:$U$10000,20,0)</f>
        <v>4.8600000000000003</v>
      </c>
      <c r="R2093" s="14">
        <f>VLOOKUP($A2093,[3]Sheet1!$A$1:$X$10000,24,0)</f>
        <v>4.26</v>
      </c>
      <c r="S2093" s="14">
        <f>VLOOKUP($A2093,[3]Sheet1!$A$1:$AB$10000,25,0)</f>
        <v>5.415</v>
      </c>
      <c r="T2093" s="14">
        <f>VLOOKUP($A2093,[3]Sheet1!$A$1:$AB$10000,26,0)</f>
        <v>5.2350000000000003</v>
      </c>
      <c r="U2093" s="14">
        <f>VLOOKUP($A2093,[3]Sheet1!$A$1:$AB$10000,27,0)</f>
        <v>5.1449999999999996</v>
      </c>
      <c r="V2093" s="14">
        <f>VLOOKUP($A2093,[3]Sheet1!$A$1:$AB$10000,28,0)</f>
        <v>5.22</v>
      </c>
      <c r="W2093" s="14">
        <f>VLOOKUP($A2093,[3]Sheet1!$A$1:$AC$10000,29,0)</f>
        <v>5.17</v>
      </c>
      <c r="X2093" s="14" t="s">
        <v>66</v>
      </c>
    </row>
    <row r="2094" spans="1:24" x14ac:dyDescent="0.2">
      <c r="A2094" s="2">
        <v>36787</v>
      </c>
      <c r="B2094" s="5">
        <f t="shared" si="139"/>
        <v>9</v>
      </c>
      <c r="C2094" s="1" t="s">
        <v>48</v>
      </c>
      <c r="D2094" s="14">
        <f>VLOOKUP($A2094,[3]Sheet1!$A$1:$U$10000,15,0)</f>
        <v>6.68</v>
      </c>
      <c r="E2094" s="14">
        <f>VLOOKUP($A2094,[3]Sheet1!$A$1:$U$10000,16,0)</f>
        <v>4.88</v>
      </c>
      <c r="F2094" s="14">
        <f>VLOOKUP($A2094,[3]Sheet1!$A$1:$X$10000,22,0)</f>
        <v>4.165</v>
      </c>
      <c r="G2094" s="7">
        <f>VLOOKUP($A2094,[3]Sheet1!$A$1:$X$10000,3,0)</f>
        <v>4.59</v>
      </c>
      <c r="H2094" s="14">
        <f>VLOOKUP($A2094,[3]Sheet1!$A$1:$U$10000,2,0)</f>
        <v>5.1050000000000004</v>
      </c>
      <c r="I2094" s="14">
        <f>VLOOKUP($A2094,[3]Sheet1!$A$1:$U$10000,21,0)</f>
        <v>5.29</v>
      </c>
      <c r="J2094" s="14">
        <f>VLOOKUP($A2094,[3]Sheet1!$A$1:$U$10000,13,0)</f>
        <v>5.47</v>
      </c>
      <c r="K2094" s="14">
        <f>VLOOKUP($A2094,[3]Sheet1!$A$1:$Z$10000,24,0)</f>
        <v>4.26</v>
      </c>
      <c r="L2094" s="14">
        <f>VLOOKUP($A2094,[3]Sheet1!$A$1:$U$10000,17,0)</f>
        <v>4.95</v>
      </c>
      <c r="M2094" s="14">
        <f>VLOOKUP($A2094,[3]Sheet1!$A$1:$U$10000,14,0)</f>
        <v>6.05</v>
      </c>
      <c r="N2094" s="14">
        <f>VLOOKUP($A2094,[3]Sheet1!$A$1:$X$10000,23,0)</f>
        <v>4.2050000000000001</v>
      </c>
      <c r="O2094" s="14">
        <f>VLOOKUP($A2094,[3]Sheet1!$A$1:$U$10000,4,0)</f>
        <v>6.3949999999999996</v>
      </c>
      <c r="P2094" s="14">
        <f>VLOOKUP($A2094,[3]Sheet1!$A$1:$U$10000,6,0)</f>
        <v>5.1849999999999996</v>
      </c>
      <c r="Q2094" s="14">
        <f>VLOOKUP($A2094,[3]Sheet1!$A$1:$U$10000,20,0)</f>
        <v>4.8600000000000003</v>
      </c>
      <c r="R2094" s="14">
        <f>VLOOKUP($A2094,[3]Sheet1!$A$1:$X$10000,24,0)</f>
        <v>4.26</v>
      </c>
      <c r="S2094" s="14">
        <f>VLOOKUP($A2094,[3]Sheet1!$A$1:$AB$10000,25,0)</f>
        <v>5.415</v>
      </c>
      <c r="T2094" s="14">
        <f>VLOOKUP($A2094,[3]Sheet1!$A$1:$AB$10000,26,0)</f>
        <v>5.2350000000000003</v>
      </c>
      <c r="U2094" s="14">
        <f>VLOOKUP($A2094,[3]Sheet1!$A$1:$AB$10000,27,0)</f>
        <v>5.1449999999999996</v>
      </c>
      <c r="V2094" s="14">
        <f>VLOOKUP($A2094,[3]Sheet1!$A$1:$AB$10000,28,0)</f>
        <v>5.22</v>
      </c>
      <c r="W2094" s="14">
        <f>VLOOKUP($A2094,[3]Sheet1!$A$1:$AC$10000,29,0)</f>
        <v>5.17</v>
      </c>
      <c r="X2094" s="14" t="s">
        <v>66</v>
      </c>
    </row>
    <row r="2095" spans="1:24" x14ac:dyDescent="0.2">
      <c r="A2095" s="2">
        <v>36788</v>
      </c>
      <c r="B2095" s="5">
        <f t="shared" si="139"/>
        <v>9</v>
      </c>
      <c r="C2095" s="1" t="s">
        <v>49</v>
      </c>
      <c r="D2095" s="14">
        <f>VLOOKUP($A2095,[3]Sheet1!$A$1:$U$10000,15,0)</f>
        <v>6.39</v>
      </c>
      <c r="E2095" s="14">
        <f>VLOOKUP($A2095,[3]Sheet1!$A$1:$U$10000,16,0)</f>
        <v>4.6449999999999996</v>
      </c>
      <c r="F2095" s="14">
        <f>VLOOKUP($A2095,[3]Sheet1!$A$1:$X$10000,22,0)</f>
        <v>3.82</v>
      </c>
      <c r="G2095" s="7">
        <f>VLOOKUP($A2095,[3]Sheet1!$A$1:$X$10000,3,0)</f>
        <v>4.32</v>
      </c>
      <c r="H2095" s="14">
        <f>VLOOKUP($A2095,[3]Sheet1!$A$1:$U$10000,2,0)</f>
        <v>4.9450000000000003</v>
      </c>
      <c r="I2095" s="14">
        <f>VLOOKUP($A2095,[3]Sheet1!$A$1:$U$10000,21,0)</f>
        <v>5.0650000000000004</v>
      </c>
      <c r="J2095" s="14">
        <f>VLOOKUP($A2095,[3]Sheet1!$A$1:$U$10000,13,0)</f>
        <v>5.4850000000000003</v>
      </c>
      <c r="K2095" s="14">
        <f>VLOOKUP($A2095,[3]Sheet1!$A$1:$Z$10000,24,0)</f>
        <v>4.0350000000000001</v>
      </c>
      <c r="L2095" s="14">
        <f>VLOOKUP($A2095,[3]Sheet1!$A$1:$U$10000,17,0)</f>
        <v>4.7649999999999997</v>
      </c>
      <c r="M2095" s="14">
        <f>VLOOKUP($A2095,[3]Sheet1!$A$1:$U$10000,14,0)</f>
        <v>6.2750000000000004</v>
      </c>
      <c r="N2095" s="14">
        <f>VLOOKUP($A2095,[3]Sheet1!$A$1:$X$10000,23,0)</f>
        <v>3.94</v>
      </c>
      <c r="O2095" s="14">
        <f>VLOOKUP($A2095,[3]Sheet1!$A$1:$U$10000,4,0)</f>
        <v>6.31</v>
      </c>
      <c r="P2095" s="14">
        <f>VLOOKUP($A2095,[3]Sheet1!$A$1:$U$10000,6,0)</f>
        <v>5</v>
      </c>
      <c r="Q2095" s="14">
        <f>VLOOKUP($A2095,[3]Sheet1!$A$1:$U$10000,20,0)</f>
        <v>4.6449999999999996</v>
      </c>
      <c r="R2095" s="14">
        <f>VLOOKUP($A2095,[3]Sheet1!$A$1:$X$10000,24,0)</f>
        <v>4.0350000000000001</v>
      </c>
      <c r="S2095" s="14">
        <f>VLOOKUP($A2095,[3]Sheet1!$A$1:$AB$10000,25,0)</f>
        <v>5.2249999999999996</v>
      </c>
      <c r="T2095" s="14">
        <f>VLOOKUP($A2095,[3]Sheet1!$A$1:$AB$10000,26,0)</f>
        <v>5.05</v>
      </c>
      <c r="U2095" s="14">
        <f>VLOOKUP($A2095,[3]Sheet1!$A$1:$AB$10000,27,0)</f>
        <v>4.9400000000000004</v>
      </c>
      <c r="V2095" s="14">
        <f>VLOOKUP($A2095,[3]Sheet1!$A$1:$AB$10000,28,0)</f>
        <v>5.0049999999999999</v>
      </c>
      <c r="W2095" s="14">
        <f>VLOOKUP($A2095,[3]Sheet1!$A$1:$AC$10000,29,0)</f>
        <v>4.9649999999999999</v>
      </c>
      <c r="X2095" s="14" t="s">
        <v>66</v>
      </c>
    </row>
    <row r="2096" spans="1:24" x14ac:dyDescent="0.2">
      <c r="A2096" s="2">
        <v>36789</v>
      </c>
      <c r="B2096" s="5">
        <f t="shared" si="139"/>
        <v>9</v>
      </c>
      <c r="C2096" s="1" t="s">
        <v>50</v>
      </c>
      <c r="D2096" s="14">
        <f>VLOOKUP($A2096,[3]Sheet1!$A$1:$U$10000,15,0)</f>
        <v>6.49</v>
      </c>
      <c r="E2096" s="14">
        <f>VLOOKUP($A2096,[3]Sheet1!$A$1:$U$10000,16,0)</f>
        <v>4.6900000000000004</v>
      </c>
      <c r="F2096" s="14">
        <f>VLOOKUP($A2096,[3]Sheet1!$A$1:$X$10000,22,0)</f>
        <v>3.73</v>
      </c>
      <c r="G2096" s="7">
        <f>VLOOKUP($A2096,[3]Sheet1!$A$1:$X$10000,3,0)</f>
        <v>4.08</v>
      </c>
      <c r="H2096" s="14">
        <f>VLOOKUP($A2096,[3]Sheet1!$A$1:$U$10000,2,0)</f>
        <v>5.0199999999999996</v>
      </c>
      <c r="I2096" s="14">
        <f>VLOOKUP($A2096,[3]Sheet1!$A$1:$U$10000,21,0)</f>
        <v>5.22</v>
      </c>
      <c r="J2096" s="14">
        <f>VLOOKUP($A2096,[3]Sheet1!$A$1:$U$10000,13,0)</f>
        <v>5.4850000000000003</v>
      </c>
      <c r="K2096" s="14">
        <f>VLOOKUP($A2096,[3]Sheet1!$A$1:$Z$10000,24,0)</f>
        <v>3.9249999999999998</v>
      </c>
      <c r="L2096" s="14">
        <f>VLOOKUP($A2096,[3]Sheet1!$A$1:$U$10000,17,0)</f>
        <v>4.7850000000000001</v>
      </c>
      <c r="M2096" s="14">
        <f>VLOOKUP($A2096,[3]Sheet1!$A$1:$U$10000,14,0)</f>
        <v>6.2</v>
      </c>
      <c r="N2096" s="14">
        <f>VLOOKUP($A2096,[3]Sheet1!$A$1:$X$10000,23,0)</f>
        <v>3.7549999999999999</v>
      </c>
      <c r="O2096" s="14">
        <f>VLOOKUP($A2096,[3]Sheet1!$A$1:$U$10000,4,0)</f>
        <v>6.25</v>
      </c>
      <c r="P2096" s="14">
        <f>VLOOKUP($A2096,[3]Sheet1!$A$1:$U$10000,6,0)</f>
        <v>5.12</v>
      </c>
      <c r="Q2096" s="14">
        <f>VLOOKUP($A2096,[3]Sheet1!$A$1:$U$10000,20,0)</f>
        <v>4.7050000000000001</v>
      </c>
      <c r="R2096" s="14">
        <f>VLOOKUP($A2096,[3]Sheet1!$A$1:$X$10000,24,0)</f>
        <v>3.9249999999999998</v>
      </c>
      <c r="S2096" s="14">
        <f>VLOOKUP($A2096,[3]Sheet1!$A$1:$AB$10000,25,0)</f>
        <v>5.38</v>
      </c>
      <c r="T2096" s="14">
        <f>VLOOKUP($A2096,[3]Sheet1!$A$1:$AB$10000,26,0)</f>
        <v>5.18</v>
      </c>
      <c r="U2096" s="14">
        <f>VLOOKUP($A2096,[3]Sheet1!$A$1:$AB$10000,27,0)</f>
        <v>5.0999999999999996</v>
      </c>
      <c r="V2096" s="14">
        <f>VLOOKUP($A2096,[3]Sheet1!$A$1:$AB$10000,28,0)</f>
        <v>5.1950000000000003</v>
      </c>
      <c r="W2096" s="14">
        <f>VLOOKUP($A2096,[3]Sheet1!$A$1:$AC$10000,29,0)</f>
        <v>5.1150000000000002</v>
      </c>
      <c r="X2096" s="14" t="s">
        <v>66</v>
      </c>
    </row>
    <row r="2097" spans="1:24" x14ac:dyDescent="0.2">
      <c r="A2097" s="2">
        <v>36790</v>
      </c>
      <c r="B2097" s="5">
        <f t="shared" si="139"/>
        <v>9</v>
      </c>
      <c r="C2097" s="1" t="s">
        <v>51</v>
      </c>
      <c r="D2097" s="14">
        <f>VLOOKUP($A2097,[3]Sheet1!$A$1:$U$10000,15,0)</f>
        <v>6.2050000000000001</v>
      </c>
      <c r="E2097" s="14">
        <f>VLOOKUP($A2097,[3]Sheet1!$A$1:$U$10000,16,0)</f>
        <v>4.6950000000000003</v>
      </c>
      <c r="F2097" s="14">
        <f>VLOOKUP($A2097,[3]Sheet1!$A$1:$X$10000,22,0)</f>
        <v>3.6349999999999998</v>
      </c>
      <c r="G2097" s="7">
        <f>VLOOKUP($A2097,[3]Sheet1!$A$1:$X$10000,3,0)</f>
        <v>4.0149999999999997</v>
      </c>
      <c r="H2097" s="14">
        <f>VLOOKUP($A2097,[3]Sheet1!$A$1:$U$10000,2,0)</f>
        <v>5.0750000000000002</v>
      </c>
      <c r="I2097" s="14">
        <f>VLOOKUP($A2097,[3]Sheet1!$A$1:$U$10000,21,0)</f>
        <v>5.2450000000000001</v>
      </c>
      <c r="J2097" s="14">
        <f>VLOOKUP($A2097,[3]Sheet1!$A$1:$U$10000,13,0)</f>
        <v>5.4349999999999996</v>
      </c>
      <c r="K2097" s="14">
        <f>VLOOKUP($A2097,[3]Sheet1!$A$1:$Z$10000,24,0)</f>
        <v>3.88</v>
      </c>
      <c r="L2097" s="14">
        <f>VLOOKUP($A2097,[3]Sheet1!$A$1:$U$10000,17,0)</f>
        <v>4.7949999999999999</v>
      </c>
      <c r="M2097" s="14">
        <f>VLOOKUP($A2097,[3]Sheet1!$A$1:$U$10000,14,0)</f>
        <v>6.0449999999999999</v>
      </c>
      <c r="N2097" s="14">
        <f>VLOOKUP($A2097,[3]Sheet1!$A$1:$X$10000,23,0)</f>
        <v>3.625</v>
      </c>
      <c r="O2097" s="14">
        <f>VLOOKUP($A2097,[3]Sheet1!$A$1:$U$10000,4,0)</f>
        <v>6.0750000000000002</v>
      </c>
      <c r="P2097" s="14">
        <f>VLOOKUP($A2097,[3]Sheet1!$A$1:$U$10000,6,0)</f>
        <v>5.18</v>
      </c>
      <c r="Q2097" s="14">
        <f>VLOOKUP($A2097,[3]Sheet1!$A$1:$U$10000,20,0)</f>
        <v>4.7050000000000001</v>
      </c>
      <c r="R2097" s="14">
        <f>VLOOKUP($A2097,[3]Sheet1!$A$1:$X$10000,24,0)</f>
        <v>3.88</v>
      </c>
      <c r="S2097" s="14">
        <f>VLOOKUP($A2097,[3]Sheet1!$A$1:$AB$10000,25,0)</f>
        <v>5.415</v>
      </c>
      <c r="T2097" s="14">
        <f>VLOOKUP($A2097,[3]Sheet1!$A$1:$AB$10000,26,0)</f>
        <v>5.2249999999999996</v>
      </c>
      <c r="U2097" s="14">
        <f>VLOOKUP($A2097,[3]Sheet1!$A$1:$AB$10000,27,0)</f>
        <v>5.15</v>
      </c>
      <c r="V2097" s="14">
        <f>VLOOKUP($A2097,[3]Sheet1!$A$1:$AB$10000,28,0)</f>
        <v>5.2649999999999997</v>
      </c>
      <c r="W2097" s="14">
        <f>VLOOKUP($A2097,[3]Sheet1!$A$1:$AC$10000,29,0)</f>
        <v>5.15</v>
      </c>
      <c r="X2097" s="14" t="s">
        <v>66</v>
      </c>
    </row>
    <row r="2098" spans="1:24" x14ac:dyDescent="0.2">
      <c r="A2098" s="2">
        <v>36791</v>
      </c>
      <c r="B2098" s="5">
        <f t="shared" si="139"/>
        <v>9</v>
      </c>
      <c r="C2098" s="1" t="s">
        <v>45</v>
      </c>
      <c r="D2098" s="14">
        <f>VLOOKUP($A2098,[3]Sheet1!$A$1:$U$10000,15,0)</f>
        <v>4.68</v>
      </c>
      <c r="E2098" s="14">
        <f>VLOOKUP($A2098,[3]Sheet1!$A$1:$U$10000,16,0)</f>
        <v>4.71</v>
      </c>
      <c r="F2098" s="14">
        <f>VLOOKUP($A2098,[3]Sheet1!$A$1:$X$10000,22,0)</f>
        <v>3.62</v>
      </c>
      <c r="G2098" s="7">
        <f>VLOOKUP($A2098,[3]Sheet1!$A$1:$X$10000,3,0)</f>
        <v>3.95</v>
      </c>
      <c r="H2098" s="14">
        <f>VLOOKUP($A2098,[3]Sheet1!$A$1:$U$10000,2,0)</f>
        <v>4.99</v>
      </c>
      <c r="I2098" s="14">
        <f>VLOOKUP($A2098,[3]Sheet1!$A$1:$U$10000,21,0)</f>
        <v>5.16</v>
      </c>
      <c r="J2098" s="14">
        <f>VLOOKUP($A2098,[3]Sheet1!$A$1:$U$10000,13,0)</f>
        <v>5.165</v>
      </c>
      <c r="K2098" s="14">
        <f>VLOOKUP($A2098,[3]Sheet1!$A$1:$Z$10000,24,0)</f>
        <v>3.8149999999999999</v>
      </c>
      <c r="L2098" s="14">
        <f>VLOOKUP($A2098,[3]Sheet1!$A$1:$U$10000,17,0)</f>
        <v>4.8</v>
      </c>
      <c r="M2098" s="14">
        <f>VLOOKUP($A2098,[3]Sheet1!$A$1:$U$10000,14,0)</f>
        <v>5.7450000000000001</v>
      </c>
      <c r="N2098" s="14">
        <f>VLOOKUP($A2098,[3]Sheet1!$A$1:$X$10000,23,0)</f>
        <v>3.62</v>
      </c>
      <c r="O2098" s="14">
        <f>VLOOKUP($A2098,[3]Sheet1!$A$1:$U$10000,4,0)</f>
        <v>5.7</v>
      </c>
      <c r="P2098" s="14">
        <f>VLOOKUP($A2098,[3]Sheet1!$A$1:$U$10000,6,0)</f>
        <v>5.08</v>
      </c>
      <c r="Q2098" s="14">
        <f>VLOOKUP($A2098,[3]Sheet1!$A$1:$U$10000,20,0)</f>
        <v>4.7050000000000001</v>
      </c>
      <c r="R2098" s="14">
        <f>VLOOKUP($A2098,[3]Sheet1!$A$1:$X$10000,24,0)</f>
        <v>3.8149999999999999</v>
      </c>
      <c r="S2098" s="14">
        <f>VLOOKUP($A2098,[3]Sheet1!$A$1:$AB$10000,25,0)</f>
        <v>5.34</v>
      </c>
      <c r="T2098" s="14">
        <f>VLOOKUP($A2098,[3]Sheet1!$A$1:$AB$10000,26,0)</f>
        <v>5.14</v>
      </c>
      <c r="U2098" s="14">
        <f>VLOOKUP($A2098,[3]Sheet1!$A$1:$AB$10000,27,0)</f>
        <v>5.0750000000000002</v>
      </c>
      <c r="V2098" s="14">
        <f>VLOOKUP($A2098,[3]Sheet1!$A$1:$AB$10000,28,0)</f>
        <v>5.2</v>
      </c>
      <c r="W2098" s="14">
        <f>VLOOKUP($A2098,[3]Sheet1!$A$1:$AC$10000,29,0)</f>
        <v>5.085</v>
      </c>
      <c r="X2098" s="14" t="s">
        <v>66</v>
      </c>
    </row>
    <row r="2099" spans="1:24" x14ac:dyDescent="0.2">
      <c r="A2099" s="2">
        <v>36792</v>
      </c>
      <c r="B2099" s="5">
        <f t="shared" si="139"/>
        <v>9</v>
      </c>
      <c r="C2099" s="1" t="s">
        <v>46</v>
      </c>
      <c r="D2099" s="14">
        <f>VLOOKUP($A2099,[3]Sheet1!$A$1:$U$10000,15,0)</f>
        <v>6.5250000000000004</v>
      </c>
      <c r="E2099" s="14">
        <f>VLOOKUP($A2099,[3]Sheet1!$A$1:$U$10000,16,0)</f>
        <v>4.7850000000000001</v>
      </c>
      <c r="F2099" s="14">
        <f>VLOOKUP($A2099,[3]Sheet1!$A$1:$X$10000,22,0)</f>
        <v>3.56</v>
      </c>
      <c r="G2099" s="7">
        <f>VLOOKUP($A2099,[3]Sheet1!$A$1:$X$10000,3,0)</f>
        <v>3.79</v>
      </c>
      <c r="H2099" s="14">
        <f>VLOOKUP($A2099,[3]Sheet1!$A$1:$U$10000,2,0)</f>
        <v>4.915</v>
      </c>
      <c r="I2099" s="14">
        <f>VLOOKUP($A2099,[3]Sheet1!$A$1:$U$10000,21,0)</f>
        <v>5.165</v>
      </c>
      <c r="J2099" s="14">
        <f>VLOOKUP($A2099,[3]Sheet1!$A$1:$U$10000,13,0)</f>
        <v>4.87</v>
      </c>
      <c r="K2099" s="14">
        <f>VLOOKUP($A2099,[3]Sheet1!$A$1:$Z$10000,24,0)</f>
        <v>3.7349999999999999</v>
      </c>
      <c r="L2099" s="14">
        <f>VLOOKUP($A2099,[3]Sheet1!$A$1:$U$10000,17,0)</f>
        <v>4.83</v>
      </c>
      <c r="M2099" s="14">
        <f>VLOOKUP($A2099,[3]Sheet1!$A$1:$U$10000,14,0)</f>
        <v>5.49</v>
      </c>
      <c r="N2099" s="14">
        <f>VLOOKUP($A2099,[3]Sheet1!$A$1:$X$10000,23,0)</f>
        <v>3.5049999999999999</v>
      </c>
      <c r="O2099" s="14">
        <f>VLOOKUP($A2099,[3]Sheet1!$A$1:$U$10000,4,0)</f>
        <v>5.34</v>
      </c>
      <c r="P2099" s="14">
        <f>VLOOKUP($A2099,[3]Sheet1!$A$1:$U$10000,6,0)</f>
        <v>5.0449999999999999</v>
      </c>
      <c r="Q2099" s="14">
        <f>VLOOKUP($A2099,[3]Sheet1!$A$1:$U$10000,20,0)</f>
        <v>4.7549999999999999</v>
      </c>
      <c r="R2099" s="14">
        <f>VLOOKUP($A2099,[3]Sheet1!$A$1:$X$10000,24,0)</f>
        <v>3.7349999999999999</v>
      </c>
      <c r="S2099" s="14">
        <f>VLOOKUP($A2099,[3]Sheet1!$A$1:$AB$10000,25,0)</f>
        <v>5.33</v>
      </c>
      <c r="T2099" s="14">
        <f>VLOOKUP($A2099,[3]Sheet1!$A$1:$AB$10000,26,0)</f>
        <v>5.14</v>
      </c>
      <c r="U2099" s="14">
        <f>VLOOKUP($A2099,[3]Sheet1!$A$1:$AB$10000,27,0)</f>
        <v>5.0549999999999997</v>
      </c>
      <c r="V2099" s="14">
        <f>VLOOKUP($A2099,[3]Sheet1!$A$1:$AB$10000,28,0)</f>
        <v>5.18</v>
      </c>
      <c r="W2099" s="14">
        <f>VLOOKUP($A2099,[3]Sheet1!$A$1:$AC$10000,29,0)</f>
        <v>5.07</v>
      </c>
      <c r="X2099" s="14" t="s">
        <v>66</v>
      </c>
    </row>
    <row r="2100" spans="1:24" x14ac:dyDescent="0.2">
      <c r="A2100" s="2">
        <v>36793</v>
      </c>
      <c r="B2100" s="5">
        <f t="shared" si="139"/>
        <v>9</v>
      </c>
      <c r="C2100" s="1" t="s">
        <v>47</v>
      </c>
      <c r="D2100" s="14">
        <f>VLOOKUP($A2100,[3]Sheet1!$A$1:$U$10000,15,0)</f>
        <v>6.5250000000000004</v>
      </c>
      <c r="E2100" s="14">
        <f>VLOOKUP($A2100,[3]Sheet1!$A$1:$U$10000,16,0)</f>
        <v>4.7850000000000001</v>
      </c>
      <c r="F2100" s="14">
        <f>VLOOKUP($A2100,[3]Sheet1!$A$1:$X$10000,22,0)</f>
        <v>3.56</v>
      </c>
      <c r="G2100" s="7">
        <f>VLOOKUP($A2100,[3]Sheet1!$A$1:$X$10000,3,0)</f>
        <v>3.79</v>
      </c>
      <c r="H2100" s="14">
        <f>VLOOKUP($A2100,[3]Sheet1!$A$1:$U$10000,2,0)</f>
        <v>4.915</v>
      </c>
      <c r="I2100" s="14">
        <f>VLOOKUP($A2100,[3]Sheet1!$A$1:$U$10000,21,0)</f>
        <v>5.165</v>
      </c>
      <c r="J2100" s="14">
        <f>VLOOKUP($A2100,[3]Sheet1!$A$1:$U$10000,13,0)</f>
        <v>4.87</v>
      </c>
      <c r="K2100" s="14">
        <f>VLOOKUP($A2100,[3]Sheet1!$A$1:$Z$10000,24,0)</f>
        <v>3.7349999999999999</v>
      </c>
      <c r="L2100" s="14">
        <f>VLOOKUP($A2100,[3]Sheet1!$A$1:$U$10000,17,0)</f>
        <v>4.83</v>
      </c>
      <c r="M2100" s="14">
        <f>VLOOKUP($A2100,[3]Sheet1!$A$1:$U$10000,14,0)</f>
        <v>5.49</v>
      </c>
      <c r="N2100" s="14">
        <f>VLOOKUP($A2100,[3]Sheet1!$A$1:$X$10000,23,0)</f>
        <v>3.5049999999999999</v>
      </c>
      <c r="O2100" s="14">
        <f>VLOOKUP($A2100,[3]Sheet1!$A$1:$U$10000,4,0)</f>
        <v>5.34</v>
      </c>
      <c r="P2100" s="14">
        <f>VLOOKUP($A2100,[3]Sheet1!$A$1:$U$10000,6,0)</f>
        <v>5.0449999999999999</v>
      </c>
      <c r="Q2100" s="14">
        <f>VLOOKUP($A2100,[3]Sheet1!$A$1:$U$10000,20,0)</f>
        <v>4.7549999999999999</v>
      </c>
      <c r="R2100" s="14">
        <f>VLOOKUP($A2100,[3]Sheet1!$A$1:$X$10000,24,0)</f>
        <v>3.7349999999999999</v>
      </c>
      <c r="S2100" s="14">
        <f>VLOOKUP($A2100,[3]Sheet1!$A$1:$AB$10000,25,0)</f>
        <v>5.33</v>
      </c>
      <c r="T2100" s="14">
        <f>VLOOKUP($A2100,[3]Sheet1!$A$1:$AB$10000,26,0)</f>
        <v>5.14</v>
      </c>
      <c r="U2100" s="14">
        <f>VLOOKUP($A2100,[3]Sheet1!$A$1:$AB$10000,27,0)</f>
        <v>5.0549999999999997</v>
      </c>
      <c r="V2100" s="14">
        <f>VLOOKUP($A2100,[3]Sheet1!$A$1:$AB$10000,28,0)</f>
        <v>5.18</v>
      </c>
      <c r="W2100" s="14">
        <f>VLOOKUP($A2100,[3]Sheet1!$A$1:$AC$10000,29,0)</f>
        <v>5.07</v>
      </c>
      <c r="X2100" s="14" t="s">
        <v>66</v>
      </c>
    </row>
    <row r="2101" spans="1:24" x14ac:dyDescent="0.2">
      <c r="A2101" s="2">
        <v>36794</v>
      </c>
      <c r="B2101" s="5">
        <f t="shared" si="139"/>
        <v>9</v>
      </c>
      <c r="C2101" s="1" t="s">
        <v>48</v>
      </c>
      <c r="D2101" s="14">
        <f>VLOOKUP($A2101,[3]Sheet1!$A$1:$U$10000,15,0)</f>
        <v>6.5250000000000004</v>
      </c>
      <c r="E2101" s="14">
        <f>VLOOKUP($A2101,[3]Sheet1!$A$1:$U$10000,16,0)</f>
        <v>4.7850000000000001</v>
      </c>
      <c r="F2101" s="14">
        <f>VLOOKUP($A2101,[3]Sheet1!$A$1:$X$10000,22,0)</f>
        <v>3.56</v>
      </c>
      <c r="G2101" s="7">
        <f>VLOOKUP($A2101,[3]Sheet1!$A$1:$X$10000,3,0)</f>
        <v>3.79</v>
      </c>
      <c r="H2101" s="14">
        <f>VLOOKUP($A2101,[3]Sheet1!$A$1:$U$10000,2,0)</f>
        <v>4.915</v>
      </c>
      <c r="I2101" s="14">
        <f>VLOOKUP($A2101,[3]Sheet1!$A$1:$U$10000,21,0)</f>
        <v>5.165</v>
      </c>
      <c r="J2101" s="14">
        <f>VLOOKUP($A2101,[3]Sheet1!$A$1:$U$10000,13,0)</f>
        <v>4.87</v>
      </c>
      <c r="K2101" s="14">
        <f>VLOOKUP($A2101,[3]Sheet1!$A$1:$Z$10000,24,0)</f>
        <v>3.7349999999999999</v>
      </c>
      <c r="L2101" s="14">
        <f>VLOOKUP($A2101,[3]Sheet1!$A$1:$U$10000,17,0)</f>
        <v>4.83</v>
      </c>
      <c r="M2101" s="14">
        <f>VLOOKUP($A2101,[3]Sheet1!$A$1:$U$10000,14,0)</f>
        <v>5.49</v>
      </c>
      <c r="N2101" s="14">
        <f>VLOOKUP($A2101,[3]Sheet1!$A$1:$X$10000,23,0)</f>
        <v>3.5049999999999999</v>
      </c>
      <c r="O2101" s="14">
        <f>VLOOKUP($A2101,[3]Sheet1!$A$1:$U$10000,4,0)</f>
        <v>5.34</v>
      </c>
      <c r="P2101" s="14">
        <f>VLOOKUP($A2101,[3]Sheet1!$A$1:$U$10000,6,0)</f>
        <v>5.0449999999999999</v>
      </c>
      <c r="Q2101" s="14">
        <f>VLOOKUP($A2101,[3]Sheet1!$A$1:$U$10000,20,0)</f>
        <v>4.7549999999999999</v>
      </c>
      <c r="R2101" s="14">
        <f>VLOOKUP($A2101,[3]Sheet1!$A$1:$X$10000,24,0)</f>
        <v>3.7349999999999999</v>
      </c>
      <c r="S2101" s="14">
        <f>VLOOKUP($A2101,[3]Sheet1!$A$1:$AB$10000,25,0)</f>
        <v>5.33</v>
      </c>
      <c r="T2101" s="14">
        <f>VLOOKUP($A2101,[3]Sheet1!$A$1:$AB$10000,26,0)</f>
        <v>5.14</v>
      </c>
      <c r="U2101" s="14">
        <f>VLOOKUP($A2101,[3]Sheet1!$A$1:$AB$10000,27,0)</f>
        <v>5.0549999999999997</v>
      </c>
      <c r="V2101" s="14">
        <f>VLOOKUP($A2101,[3]Sheet1!$A$1:$AB$10000,28,0)</f>
        <v>5.18</v>
      </c>
      <c r="W2101" s="14">
        <f>VLOOKUP($A2101,[3]Sheet1!$A$1:$AC$10000,29,0)</f>
        <v>5.07</v>
      </c>
      <c r="X2101" s="14" t="s">
        <v>66</v>
      </c>
    </row>
    <row r="2102" spans="1:24" x14ac:dyDescent="0.2">
      <c r="A2102" s="2">
        <v>36795</v>
      </c>
      <c r="B2102" s="5">
        <f t="shared" si="139"/>
        <v>9</v>
      </c>
      <c r="C2102" s="1" t="s">
        <v>49</v>
      </c>
      <c r="D2102" s="14">
        <f>VLOOKUP($A2102,[3]Sheet1!$A$1:$U$10000,15,0)</f>
        <v>6.44</v>
      </c>
      <c r="E2102" s="14">
        <f>VLOOKUP($A2102,[3]Sheet1!$A$1:$U$10000,16,0)</f>
        <v>4.7149999999999999</v>
      </c>
      <c r="F2102" s="14">
        <f>VLOOKUP($A2102,[3]Sheet1!$A$1:$X$10000,22,0)</f>
        <v>3.63</v>
      </c>
      <c r="G2102" s="7">
        <f>VLOOKUP($A2102,[3]Sheet1!$A$1:$X$10000,3,0)</f>
        <v>3.9049999999999998</v>
      </c>
      <c r="H2102" s="14">
        <f>VLOOKUP($A2102,[3]Sheet1!$A$1:$U$10000,2,0)</f>
        <v>4.9349999999999996</v>
      </c>
      <c r="I2102" s="14">
        <f>VLOOKUP($A2102,[3]Sheet1!$A$1:$U$10000,21,0)</f>
        <v>5.09</v>
      </c>
      <c r="J2102" s="14">
        <f>VLOOKUP($A2102,[3]Sheet1!$A$1:$U$10000,13,0)</f>
        <v>4.88</v>
      </c>
      <c r="K2102" s="14">
        <f>VLOOKUP($A2102,[3]Sheet1!$A$1:$Z$10000,24,0)</f>
        <v>3.8250000000000002</v>
      </c>
      <c r="L2102" s="14">
        <f>VLOOKUP($A2102,[3]Sheet1!$A$1:$U$10000,17,0)</f>
        <v>4.79</v>
      </c>
      <c r="M2102" s="14">
        <f>VLOOKUP($A2102,[3]Sheet1!$A$1:$U$10000,14,0)</f>
        <v>5.585</v>
      </c>
      <c r="N2102" s="14">
        <f>VLOOKUP($A2102,[3]Sheet1!$A$1:$X$10000,23,0)</f>
        <v>3.59</v>
      </c>
      <c r="O2102" s="14">
        <f>VLOOKUP($A2102,[3]Sheet1!$A$1:$U$10000,4,0)</f>
        <v>5.415</v>
      </c>
      <c r="P2102" s="14">
        <f>VLOOKUP($A2102,[3]Sheet1!$A$1:$U$10000,6,0)</f>
        <v>5.0049999999999999</v>
      </c>
      <c r="Q2102" s="14">
        <f>VLOOKUP($A2102,[3]Sheet1!$A$1:$U$10000,20,0)</f>
        <v>4.68</v>
      </c>
      <c r="R2102" s="14">
        <f>VLOOKUP($A2102,[3]Sheet1!$A$1:$X$10000,24,0)</f>
        <v>3.8250000000000002</v>
      </c>
      <c r="S2102" s="14">
        <f>VLOOKUP($A2102,[3]Sheet1!$A$1:$AB$10000,25,0)</f>
        <v>5.28</v>
      </c>
      <c r="T2102" s="14">
        <f>VLOOKUP($A2102,[3]Sheet1!$A$1:$AB$10000,26,0)</f>
        <v>5.0750000000000002</v>
      </c>
      <c r="U2102" s="14">
        <f>VLOOKUP($A2102,[3]Sheet1!$A$1:$AB$10000,27,0)</f>
        <v>4.9850000000000003</v>
      </c>
      <c r="V2102" s="14">
        <f>VLOOKUP($A2102,[3]Sheet1!$A$1:$AB$10000,28,0)</f>
        <v>5.1150000000000002</v>
      </c>
      <c r="W2102" s="14">
        <f>VLOOKUP($A2102,[3]Sheet1!$A$1:$AC$10000,29,0)</f>
        <v>4.9950000000000001</v>
      </c>
      <c r="X2102" s="14" t="s">
        <v>66</v>
      </c>
    </row>
    <row r="2103" spans="1:24" x14ac:dyDescent="0.2">
      <c r="A2103" s="2">
        <v>36796</v>
      </c>
      <c r="B2103" s="5">
        <f t="shared" si="139"/>
        <v>9</v>
      </c>
      <c r="C2103" s="1" t="s">
        <v>50</v>
      </c>
      <c r="D2103" s="14">
        <f>VLOOKUP($A2103,[3]Sheet1!$A$1:$U$10000,15,0)</f>
        <v>6.4450000000000003</v>
      </c>
      <c r="E2103" s="14">
        <f>VLOOKUP($A2103,[3]Sheet1!$A$1:$U$10000,16,0)</f>
        <v>4.7350000000000003</v>
      </c>
      <c r="F2103" s="14">
        <f>VLOOKUP($A2103,[3]Sheet1!$A$1:$X$10000,22,0)</f>
        <v>3.7850000000000001</v>
      </c>
      <c r="G2103" s="7">
        <f>VLOOKUP($A2103,[3]Sheet1!$A$1:$X$10000,3,0)</f>
        <v>4.1749999999999998</v>
      </c>
      <c r="H2103" s="14">
        <f>VLOOKUP($A2103,[3]Sheet1!$A$1:$U$10000,2,0)</f>
        <v>5.1050000000000004</v>
      </c>
      <c r="I2103" s="14">
        <f>VLOOKUP($A2103,[3]Sheet1!$A$1:$U$10000,21,0)</f>
        <v>5.2750000000000004</v>
      </c>
      <c r="J2103" s="14">
        <f>VLOOKUP($A2103,[3]Sheet1!$A$1:$U$10000,13,0)</f>
        <v>5.26</v>
      </c>
      <c r="K2103" s="14">
        <f>VLOOKUP($A2103,[3]Sheet1!$A$1:$Z$10000,24,0)</f>
        <v>4.0149999999999997</v>
      </c>
      <c r="L2103" s="14">
        <f>VLOOKUP($A2103,[3]Sheet1!$A$1:$U$10000,17,0)</f>
        <v>4.8</v>
      </c>
      <c r="M2103" s="14">
        <f>VLOOKUP($A2103,[3]Sheet1!$A$1:$U$10000,14,0)</f>
        <v>5.9</v>
      </c>
      <c r="N2103" s="14">
        <f>VLOOKUP($A2103,[3]Sheet1!$A$1:$X$10000,23,0)</f>
        <v>3.89</v>
      </c>
      <c r="O2103" s="14">
        <f>VLOOKUP($A2103,[3]Sheet1!$A$1:$U$10000,4,0)</f>
        <v>5.64</v>
      </c>
      <c r="P2103" s="14">
        <f>VLOOKUP($A2103,[3]Sheet1!$A$1:$U$10000,6,0)</f>
        <v>5.1550000000000002</v>
      </c>
      <c r="Q2103" s="14">
        <f>VLOOKUP($A2103,[3]Sheet1!$A$1:$U$10000,20,0)</f>
        <v>4.7050000000000001</v>
      </c>
      <c r="R2103" s="14">
        <f>VLOOKUP($A2103,[3]Sheet1!$A$1:$X$10000,24,0)</f>
        <v>4.0149999999999997</v>
      </c>
      <c r="S2103" s="14">
        <f>VLOOKUP($A2103,[3]Sheet1!$A$1:$AB$10000,25,0)</f>
        <v>5.4550000000000001</v>
      </c>
      <c r="T2103" s="14">
        <f>VLOOKUP($A2103,[3]Sheet1!$A$1:$AB$10000,26,0)</f>
        <v>5.2350000000000003</v>
      </c>
      <c r="U2103" s="14">
        <f>VLOOKUP($A2103,[3]Sheet1!$A$1:$AB$10000,27,0)</f>
        <v>5.15</v>
      </c>
      <c r="V2103" s="14">
        <f>VLOOKUP($A2103,[3]Sheet1!$A$1:$AB$10000,28,0)</f>
        <v>5.28</v>
      </c>
      <c r="W2103" s="14">
        <f>VLOOKUP($A2103,[3]Sheet1!$A$1:$AC$10000,29,0)</f>
        <v>5.165</v>
      </c>
      <c r="X2103" s="14" t="s">
        <v>66</v>
      </c>
    </row>
    <row r="2104" spans="1:24" x14ac:dyDescent="0.2">
      <c r="A2104" s="2">
        <v>36797</v>
      </c>
      <c r="B2104" s="5">
        <f t="shared" si="139"/>
        <v>9</v>
      </c>
      <c r="C2104" s="1" t="s">
        <v>51</v>
      </c>
      <c r="D2104" s="14">
        <f>VLOOKUP($A2104,[3]Sheet1!$A$1:$U$10000,15,0)</f>
        <v>6.5949999999999998</v>
      </c>
      <c r="E2104" s="14">
        <f>VLOOKUP($A2104,[3]Sheet1!$A$1:$U$10000,16,0)</f>
        <v>4.8600000000000003</v>
      </c>
      <c r="F2104" s="14">
        <f>VLOOKUP($A2104,[3]Sheet1!$A$1:$X$10000,22,0)</f>
        <v>3.99</v>
      </c>
      <c r="G2104" s="7">
        <f>VLOOKUP($A2104,[3]Sheet1!$A$1:$X$10000,3,0)</f>
        <v>4.28</v>
      </c>
      <c r="H2104" s="14">
        <f>VLOOKUP($A2104,[3]Sheet1!$A$1:$U$10000,2,0)</f>
        <v>5.1749999999999998</v>
      </c>
      <c r="I2104" s="14">
        <f>VLOOKUP($A2104,[3]Sheet1!$A$1:$U$10000,21,0)</f>
        <v>5.35</v>
      </c>
      <c r="J2104" s="14">
        <f>VLOOKUP($A2104,[3]Sheet1!$A$1:$U$10000,13,0)</f>
        <v>5.47</v>
      </c>
      <c r="K2104" s="14">
        <f>VLOOKUP($A2104,[3]Sheet1!$A$1:$Z$10000,24,0)</f>
        <v>4.2350000000000003</v>
      </c>
      <c r="L2104" s="14">
        <f>VLOOKUP($A2104,[3]Sheet1!$A$1:$U$10000,17,0)</f>
        <v>4.8949999999999996</v>
      </c>
      <c r="M2104" s="14">
        <f>VLOOKUP($A2104,[3]Sheet1!$A$1:$U$10000,14,0)</f>
        <v>6.02</v>
      </c>
      <c r="N2104" s="14">
        <f>VLOOKUP($A2104,[3]Sheet1!$A$1:$X$10000,23,0)</f>
        <v>4.0199999999999996</v>
      </c>
      <c r="O2104" s="14">
        <f>VLOOKUP($A2104,[3]Sheet1!$A$1:$U$10000,4,0)</f>
        <v>5.75</v>
      </c>
      <c r="P2104" s="14">
        <f>VLOOKUP($A2104,[3]Sheet1!$A$1:$U$10000,6,0)</f>
        <v>5.22</v>
      </c>
      <c r="Q2104" s="14">
        <f>VLOOKUP($A2104,[3]Sheet1!$A$1:$U$10000,20,0)</f>
        <v>4.7699999999999996</v>
      </c>
      <c r="R2104" s="14">
        <f>VLOOKUP($A2104,[3]Sheet1!$A$1:$X$10000,24,0)</f>
        <v>4.2350000000000003</v>
      </c>
      <c r="S2104" s="14">
        <f>VLOOKUP($A2104,[3]Sheet1!$A$1:$AB$10000,25,0)</f>
        <v>5.5149999999999997</v>
      </c>
      <c r="T2104" s="14">
        <f>VLOOKUP($A2104,[3]Sheet1!$A$1:$AB$10000,26,0)</f>
        <v>5.29</v>
      </c>
      <c r="U2104" s="14">
        <f>VLOOKUP($A2104,[3]Sheet1!$A$1:$AB$10000,27,0)</f>
        <v>5.2050000000000001</v>
      </c>
      <c r="V2104" s="14">
        <f>VLOOKUP($A2104,[3]Sheet1!$A$1:$AB$10000,28,0)</f>
        <v>5.35</v>
      </c>
      <c r="W2104" s="14">
        <f>VLOOKUP($A2104,[3]Sheet1!$A$1:$AC$10000,29,0)</f>
        <v>5.23</v>
      </c>
      <c r="X2104" s="14" t="s">
        <v>66</v>
      </c>
    </row>
    <row r="2105" spans="1:24" x14ac:dyDescent="0.2">
      <c r="A2105" s="2">
        <v>36798</v>
      </c>
      <c r="B2105" s="5">
        <f t="shared" si="139"/>
        <v>9</v>
      </c>
      <c r="C2105" s="1" t="s">
        <v>45</v>
      </c>
      <c r="D2105" s="14">
        <f>VLOOKUP($A2105,[3]Sheet1!$A$1:$U$10000,15,0)</f>
        <v>6.68</v>
      </c>
      <c r="E2105" s="14">
        <f>VLOOKUP($A2105,[3]Sheet1!$A$1:$U$10000,16,0)</f>
        <v>4.9800000000000004</v>
      </c>
      <c r="F2105" s="14">
        <f>VLOOKUP($A2105,[3]Sheet1!$A$1:$X$10000,22,0)</f>
        <v>4</v>
      </c>
      <c r="G2105" s="7">
        <f>VLOOKUP($A2105,[3]Sheet1!$A$1:$X$10000,3,0)</f>
        <v>4.33</v>
      </c>
      <c r="H2105" s="14">
        <f>VLOOKUP($A2105,[3]Sheet1!$A$1:$U$10000,2,0)</f>
        <v>5.0449999999999999</v>
      </c>
      <c r="I2105" s="14">
        <f>VLOOKUP($A2105,[3]Sheet1!$A$1:$U$10000,21,0)</f>
        <v>5.2050000000000001</v>
      </c>
      <c r="J2105" s="14">
        <f>VLOOKUP($A2105,[3]Sheet1!$A$1:$U$10000,13,0)</f>
        <v>5.3</v>
      </c>
      <c r="K2105" s="14">
        <f>VLOOKUP($A2105,[3]Sheet1!$A$1:$Z$10000,24,0)</f>
        <v>4.2149999999999999</v>
      </c>
      <c r="L2105" s="14">
        <f>VLOOKUP($A2105,[3]Sheet1!$A$1:$U$10000,17,0)</f>
        <v>5.0199999999999996</v>
      </c>
      <c r="M2105" s="14">
        <f>VLOOKUP($A2105,[3]Sheet1!$A$1:$U$10000,14,0)</f>
        <v>6.0449999999999999</v>
      </c>
      <c r="N2105" s="14">
        <f>VLOOKUP($A2105,[3]Sheet1!$A$1:$X$10000,23,0)</f>
        <v>4.0449999999999999</v>
      </c>
      <c r="O2105" s="14">
        <f>VLOOKUP($A2105,[3]Sheet1!$A$1:$U$10000,4,0)</f>
        <v>5.8449999999999998</v>
      </c>
      <c r="P2105" s="14">
        <f>VLOOKUP($A2105,[3]Sheet1!$A$1:$U$10000,6,0)</f>
        <v>5.09</v>
      </c>
      <c r="Q2105" s="14">
        <f>VLOOKUP($A2105,[3]Sheet1!$A$1:$U$10000,20,0)</f>
        <v>4.87</v>
      </c>
      <c r="R2105" s="14">
        <f>VLOOKUP($A2105,[3]Sheet1!$A$1:$X$10000,24,0)</f>
        <v>4.2149999999999999</v>
      </c>
      <c r="S2105" s="14">
        <f>VLOOKUP($A2105,[3]Sheet1!$A$1:$AB$10000,25,0)</f>
        <v>5.39</v>
      </c>
      <c r="T2105" s="14">
        <f>VLOOKUP($A2105,[3]Sheet1!$A$1:$AB$10000,26,0)</f>
        <v>5.15</v>
      </c>
      <c r="U2105" s="14">
        <f>VLOOKUP($A2105,[3]Sheet1!$A$1:$AB$10000,27,0)</f>
        <v>5.07</v>
      </c>
      <c r="V2105" s="14">
        <f>VLOOKUP($A2105,[3]Sheet1!$A$1:$AB$10000,28,0)</f>
        <v>5.22</v>
      </c>
      <c r="W2105" s="14">
        <f>VLOOKUP($A2105,[3]Sheet1!$A$1:$AC$10000,29,0)</f>
        <v>5.0949999999999998</v>
      </c>
      <c r="X2105" s="14" t="s">
        <v>66</v>
      </c>
    </row>
    <row r="2106" spans="1:24" x14ac:dyDescent="0.2">
      <c r="A2106" s="2">
        <v>36799</v>
      </c>
      <c r="B2106" s="5">
        <f t="shared" si="139"/>
        <v>9</v>
      </c>
      <c r="C2106" s="1" t="s">
        <v>46</v>
      </c>
      <c r="D2106" s="14">
        <f>VLOOKUP($A2106,[3]Sheet1!$A$1:$U$10000,15,0)</f>
        <v>6.625</v>
      </c>
      <c r="E2106" s="14">
        <f>VLOOKUP($A2106,[3]Sheet1!$A$1:$U$10000,16,0)</f>
        <v>4.8550000000000004</v>
      </c>
      <c r="F2106" s="14">
        <f>VLOOKUP($A2106,[3]Sheet1!$A$1:$X$10000,22,0)</f>
        <v>4.21</v>
      </c>
      <c r="G2106" s="7">
        <f>VLOOKUP($A2106,[3]Sheet1!$A$1:$X$10000,3,0)</f>
        <v>4.8049999999999997</v>
      </c>
      <c r="H2106" s="14">
        <f>VLOOKUP($A2106,[3]Sheet1!$A$1:$U$10000,2,0)</f>
        <v>5.04</v>
      </c>
      <c r="I2106" s="14">
        <f>VLOOKUP($A2106,[3]Sheet1!$A$1:$U$10000,21,0)</f>
        <v>5.1050000000000004</v>
      </c>
      <c r="J2106" s="14">
        <f>VLOOKUP($A2106,[3]Sheet1!$A$1:$U$10000,13,0)</f>
        <v>5.25</v>
      </c>
      <c r="K2106" s="14">
        <f>VLOOKUP($A2106,[3]Sheet1!$A$1:$Z$10000,24,0)</f>
        <v>4.45</v>
      </c>
      <c r="L2106" s="14">
        <f>VLOOKUP($A2106,[3]Sheet1!$A$1:$U$10000,17,0)</f>
        <v>4.9550000000000001</v>
      </c>
      <c r="M2106" s="14">
        <f>VLOOKUP($A2106,[3]Sheet1!$A$1:$U$10000,14,0)</f>
        <v>5.84</v>
      </c>
      <c r="N2106" s="14">
        <f>VLOOKUP($A2106,[3]Sheet1!$A$1:$X$10000,23,0)</f>
        <v>4.34</v>
      </c>
      <c r="O2106" s="14">
        <f>VLOOKUP($A2106,[3]Sheet1!$A$1:$U$10000,4,0)</f>
        <v>5.6950000000000003</v>
      </c>
      <c r="P2106" s="14">
        <f>VLOOKUP($A2106,[3]Sheet1!$A$1:$U$10000,6,0)</f>
        <v>5.08</v>
      </c>
      <c r="Q2106" s="14">
        <f>VLOOKUP($A2106,[3]Sheet1!$A$1:$U$10000,20,0)</f>
        <v>4.83</v>
      </c>
      <c r="R2106" s="14">
        <f>VLOOKUP($A2106,[3]Sheet1!$A$1:$X$10000,24,0)</f>
        <v>4.45</v>
      </c>
      <c r="S2106" s="14">
        <f>VLOOKUP($A2106,[3]Sheet1!$A$1:$AB$10000,25,0)</f>
        <v>5.2750000000000004</v>
      </c>
      <c r="T2106" s="14">
        <f>VLOOKUP($A2106,[3]Sheet1!$A$1:$AB$10000,26,0)</f>
        <v>5.08</v>
      </c>
      <c r="U2106" s="14">
        <f>VLOOKUP($A2106,[3]Sheet1!$A$1:$AB$10000,27,0)</f>
        <v>5.04</v>
      </c>
      <c r="V2106" s="14">
        <f>VLOOKUP($A2106,[3]Sheet1!$A$1:$AB$10000,28,0)</f>
        <v>5.13</v>
      </c>
      <c r="W2106" s="14">
        <f>VLOOKUP($A2106,[3]Sheet1!$A$1:$AC$10000,29,0)</f>
        <v>5.0599999999999996</v>
      </c>
      <c r="X2106" s="14" t="s">
        <v>66</v>
      </c>
    </row>
    <row r="2107" spans="1:24" x14ac:dyDescent="0.2">
      <c r="A2107" s="2">
        <v>36800</v>
      </c>
      <c r="B2107" s="5">
        <f t="shared" si="139"/>
        <v>10</v>
      </c>
      <c r="C2107" s="1" t="s">
        <v>47</v>
      </c>
      <c r="D2107" s="14">
        <f>VLOOKUP($A2107,[3]Sheet1!$A$1:$U$10000,15,0)</f>
        <v>6.625</v>
      </c>
      <c r="E2107" s="14">
        <f>VLOOKUP($A2107,[3]Sheet1!$A$1:$U$10000,16,0)</f>
        <v>4.8550000000000004</v>
      </c>
      <c r="F2107" s="14">
        <f>VLOOKUP($A2107,[3]Sheet1!$A$1:$X$10000,22,0)</f>
        <v>4.21</v>
      </c>
      <c r="G2107" s="7">
        <f>VLOOKUP($A2107,[3]Sheet1!$A$1:$X$10000,3,0)</f>
        <v>4.8049999999999997</v>
      </c>
      <c r="H2107" s="14">
        <f>VLOOKUP($A2107,[3]Sheet1!$A$1:$U$10000,2,0)</f>
        <v>5.04</v>
      </c>
      <c r="I2107" s="14">
        <f>VLOOKUP($A2107,[3]Sheet1!$A$1:$U$10000,21,0)</f>
        <v>5.1050000000000004</v>
      </c>
      <c r="J2107" s="14">
        <f>VLOOKUP($A2107,[3]Sheet1!$A$1:$U$10000,13,0)</f>
        <v>5.25</v>
      </c>
      <c r="K2107" s="14">
        <f>VLOOKUP($A2107,[3]Sheet1!$A$1:$Z$10000,24,0)</f>
        <v>4.45</v>
      </c>
      <c r="L2107" s="14">
        <f>VLOOKUP($A2107,[3]Sheet1!$A$1:$U$10000,17,0)</f>
        <v>4.9550000000000001</v>
      </c>
      <c r="M2107" s="14">
        <f>VLOOKUP($A2107,[3]Sheet1!$A$1:$U$10000,14,0)</f>
        <v>5.84</v>
      </c>
      <c r="N2107" s="14">
        <f>VLOOKUP($A2107,[3]Sheet1!$A$1:$X$10000,23,0)</f>
        <v>4.34</v>
      </c>
      <c r="O2107" s="14">
        <f>VLOOKUP($A2107,[3]Sheet1!$A$1:$U$10000,4,0)</f>
        <v>5.6950000000000003</v>
      </c>
      <c r="P2107" s="14">
        <f>VLOOKUP($A2107,[3]Sheet1!$A$1:$U$10000,6,0)</f>
        <v>5.08</v>
      </c>
      <c r="Q2107" s="14">
        <f>VLOOKUP($A2107,[3]Sheet1!$A$1:$U$10000,20,0)</f>
        <v>4.83</v>
      </c>
      <c r="R2107" s="14">
        <f>VLOOKUP($A2107,[3]Sheet1!$A$1:$X$10000,24,0)</f>
        <v>4.45</v>
      </c>
      <c r="S2107" s="14">
        <f>VLOOKUP($A2107,[3]Sheet1!$A$1:$AB$10000,25,0)</f>
        <v>5.2750000000000004</v>
      </c>
      <c r="T2107" s="14">
        <f>VLOOKUP($A2107,[3]Sheet1!$A$1:$AB$10000,26,0)</f>
        <v>5.08</v>
      </c>
      <c r="U2107" s="14">
        <f>VLOOKUP($A2107,[3]Sheet1!$A$1:$AB$10000,27,0)</f>
        <v>5.04</v>
      </c>
      <c r="V2107" s="14">
        <f>VLOOKUP($A2107,[3]Sheet1!$A$1:$AB$10000,28,0)</f>
        <v>5.13</v>
      </c>
      <c r="W2107" s="14">
        <f>VLOOKUP($A2107,[3]Sheet1!$A$1:$AC$10000,29,0)</f>
        <v>5.0599999999999996</v>
      </c>
      <c r="X2107" s="14" t="s">
        <v>66</v>
      </c>
    </row>
    <row r="2108" spans="1:24" x14ac:dyDescent="0.2">
      <c r="A2108" s="2">
        <v>36801</v>
      </c>
      <c r="B2108" s="5">
        <f t="shared" si="139"/>
        <v>10</v>
      </c>
      <c r="C2108" s="1" t="s">
        <v>48</v>
      </c>
      <c r="D2108" s="14">
        <f>VLOOKUP($A2108,[3]Sheet1!$A$1:$U$10000,15,0)</f>
        <v>6.625</v>
      </c>
      <c r="E2108" s="14">
        <f>VLOOKUP($A2108,[3]Sheet1!$A$1:$U$10000,16,0)</f>
        <v>4.8550000000000004</v>
      </c>
      <c r="F2108" s="14">
        <f>VLOOKUP($A2108,[3]Sheet1!$A$1:$X$10000,22,0)</f>
        <v>4.21</v>
      </c>
      <c r="G2108" s="7">
        <f>VLOOKUP($A2108,[3]Sheet1!$A$1:$X$10000,3,0)</f>
        <v>4.8049999999999997</v>
      </c>
      <c r="H2108" s="14">
        <f>VLOOKUP($A2108,[3]Sheet1!$A$1:$U$10000,2,0)</f>
        <v>5.04</v>
      </c>
      <c r="I2108" s="14">
        <f>VLOOKUP($A2108,[3]Sheet1!$A$1:$U$10000,21,0)</f>
        <v>5.1050000000000004</v>
      </c>
      <c r="J2108" s="14">
        <f>VLOOKUP($A2108,[3]Sheet1!$A$1:$U$10000,13,0)</f>
        <v>5.25</v>
      </c>
      <c r="K2108" s="14">
        <f>VLOOKUP($A2108,[3]Sheet1!$A$1:$Z$10000,24,0)</f>
        <v>4.45</v>
      </c>
      <c r="L2108" s="14">
        <f>VLOOKUP($A2108,[3]Sheet1!$A$1:$U$10000,17,0)</f>
        <v>4.9550000000000001</v>
      </c>
      <c r="M2108" s="14">
        <f>VLOOKUP($A2108,[3]Sheet1!$A$1:$U$10000,14,0)</f>
        <v>5.84</v>
      </c>
      <c r="N2108" s="14">
        <f>VLOOKUP($A2108,[3]Sheet1!$A$1:$X$10000,23,0)</f>
        <v>4.34</v>
      </c>
      <c r="O2108" s="14">
        <f>VLOOKUP($A2108,[3]Sheet1!$A$1:$U$10000,4,0)</f>
        <v>5.6950000000000003</v>
      </c>
      <c r="P2108" s="14">
        <f>VLOOKUP($A2108,[3]Sheet1!$A$1:$U$10000,6,0)</f>
        <v>5.08</v>
      </c>
      <c r="Q2108" s="14">
        <f>VLOOKUP($A2108,[3]Sheet1!$A$1:$U$10000,20,0)</f>
        <v>4.83</v>
      </c>
      <c r="R2108" s="14">
        <f>VLOOKUP($A2108,[3]Sheet1!$A$1:$X$10000,24,0)</f>
        <v>4.45</v>
      </c>
      <c r="S2108" s="14">
        <f>VLOOKUP($A2108,[3]Sheet1!$A$1:$AB$10000,25,0)</f>
        <v>5.2750000000000004</v>
      </c>
      <c r="T2108" s="14">
        <f>VLOOKUP($A2108,[3]Sheet1!$A$1:$AB$10000,26,0)</f>
        <v>5.08</v>
      </c>
      <c r="U2108" s="14">
        <f>VLOOKUP($A2108,[3]Sheet1!$A$1:$AB$10000,27,0)</f>
        <v>5.04</v>
      </c>
      <c r="V2108" s="14">
        <f>VLOOKUP($A2108,[3]Sheet1!$A$1:$AB$10000,28,0)</f>
        <v>5.13</v>
      </c>
      <c r="W2108" s="14">
        <f>VLOOKUP($A2108,[3]Sheet1!$A$1:$AC$10000,29,0)</f>
        <v>5.0599999999999996</v>
      </c>
      <c r="X2108" s="14" t="s">
        <v>66</v>
      </c>
    </row>
    <row r="2109" spans="1:24" x14ac:dyDescent="0.2">
      <c r="A2109" s="2">
        <v>36802</v>
      </c>
      <c r="B2109" s="5">
        <f t="shared" si="139"/>
        <v>10</v>
      </c>
      <c r="C2109" s="1" t="s">
        <v>49</v>
      </c>
      <c r="D2109" s="14">
        <f>VLOOKUP($A2109,[3]Sheet1!$A$1:$U$10000,15,0)</f>
        <v>6.65</v>
      </c>
      <c r="E2109" s="14">
        <f>VLOOKUP($A2109,[3]Sheet1!$A$1:$U$10000,16,0)</f>
        <v>4.8</v>
      </c>
      <c r="F2109" s="14">
        <f>VLOOKUP($A2109,[3]Sheet1!$A$1:$X$10000,22,0)</f>
        <v>4.5250000000000004</v>
      </c>
      <c r="G2109" s="7">
        <f>VLOOKUP($A2109,[3]Sheet1!$A$1:$X$10000,3,0)</f>
        <v>4.99</v>
      </c>
      <c r="H2109" s="14">
        <f>VLOOKUP($A2109,[3]Sheet1!$A$1:$U$10000,2,0)</f>
        <v>5.1950000000000003</v>
      </c>
      <c r="I2109" s="14">
        <f>VLOOKUP($A2109,[3]Sheet1!$A$1:$U$10000,21,0)</f>
        <v>5.2350000000000003</v>
      </c>
      <c r="J2109" s="14">
        <f>VLOOKUP($A2109,[3]Sheet1!$A$1:$U$10000,13,0)</f>
        <v>5.29</v>
      </c>
      <c r="K2109" s="14">
        <f>VLOOKUP($A2109,[3]Sheet1!$A$1:$Z$10000,24,0)</f>
        <v>4.7050000000000001</v>
      </c>
      <c r="L2109" s="14">
        <f>VLOOKUP($A2109,[3]Sheet1!$A$1:$U$10000,17,0)</f>
        <v>4.9649999999999999</v>
      </c>
      <c r="M2109" s="14">
        <f>VLOOKUP($A2109,[3]Sheet1!$A$1:$U$10000,14,0)</f>
        <v>5.9850000000000003</v>
      </c>
      <c r="N2109" s="14">
        <f>VLOOKUP($A2109,[3]Sheet1!$A$1:$X$10000,23,0)</f>
        <v>4.5949999999999998</v>
      </c>
      <c r="O2109" s="14">
        <f>VLOOKUP($A2109,[3]Sheet1!$A$1:$U$10000,4,0)</f>
        <v>5.9749999999999996</v>
      </c>
      <c r="P2109" s="14">
        <f>VLOOKUP($A2109,[3]Sheet1!$A$1:$U$10000,6,0)</f>
        <v>5.21</v>
      </c>
      <c r="Q2109" s="14">
        <f>VLOOKUP($A2109,[3]Sheet1!$A$1:$U$10000,20,0)</f>
        <v>4.8</v>
      </c>
      <c r="R2109" s="14">
        <f>VLOOKUP($A2109,[3]Sheet1!$A$1:$X$10000,24,0)</f>
        <v>4.7050000000000001</v>
      </c>
      <c r="S2109" s="14">
        <f>VLOOKUP($A2109,[3]Sheet1!$A$1:$AB$10000,25,0)</f>
        <v>5.37</v>
      </c>
      <c r="T2109" s="14">
        <f>VLOOKUP($A2109,[3]Sheet1!$A$1:$AB$10000,26,0)</f>
        <v>5.23</v>
      </c>
      <c r="U2109" s="14">
        <f>VLOOKUP($A2109,[3]Sheet1!$A$1:$AB$10000,27,0)</f>
        <v>5.1349999999999998</v>
      </c>
      <c r="V2109" s="14">
        <f>VLOOKUP($A2109,[3]Sheet1!$A$1:$AB$10000,28,0)</f>
        <v>5.27</v>
      </c>
      <c r="W2109" s="14">
        <f>VLOOKUP($A2109,[3]Sheet1!$A$1:$AC$10000,29,0)</f>
        <v>5.14</v>
      </c>
      <c r="X2109" s="14" t="s">
        <v>66</v>
      </c>
    </row>
    <row r="2110" spans="1:24" x14ac:dyDescent="0.2">
      <c r="A2110" s="2">
        <v>36803</v>
      </c>
      <c r="B2110" s="5">
        <f t="shared" si="139"/>
        <v>10</v>
      </c>
      <c r="C2110" s="1" t="s">
        <v>50</v>
      </c>
      <c r="D2110" s="14">
        <f>VLOOKUP($A2110,[3]Sheet1!$A$1:$U$10000,15,0)</f>
        <v>6.7850000000000001</v>
      </c>
      <c r="E2110" s="14">
        <f>VLOOKUP($A2110,[3]Sheet1!$A$1:$U$10000,16,0)</f>
        <v>4.83</v>
      </c>
      <c r="F2110" s="14">
        <f>VLOOKUP($A2110,[3]Sheet1!$A$1:$X$10000,22,0)</f>
        <v>4.75</v>
      </c>
      <c r="G2110" s="7">
        <f>VLOOKUP($A2110,[3]Sheet1!$A$1:$X$10000,3,0)</f>
        <v>5.07</v>
      </c>
      <c r="H2110" s="14">
        <f>VLOOKUP($A2110,[3]Sheet1!$A$1:$U$10000,2,0)</f>
        <v>5.2050000000000001</v>
      </c>
      <c r="I2110" s="14">
        <f>VLOOKUP($A2110,[3]Sheet1!$A$1:$U$10000,21,0)</f>
        <v>5.2350000000000003</v>
      </c>
      <c r="J2110" s="14">
        <f>VLOOKUP($A2110,[3]Sheet1!$A$1:$U$10000,13,0)</f>
        <v>5.2850000000000001</v>
      </c>
      <c r="K2110" s="14">
        <f>VLOOKUP($A2110,[3]Sheet1!$A$1:$Z$10000,24,0)</f>
        <v>4.8150000000000004</v>
      </c>
      <c r="L2110" s="14">
        <f>VLOOKUP($A2110,[3]Sheet1!$A$1:$U$10000,17,0)</f>
        <v>4.9649999999999999</v>
      </c>
      <c r="M2110" s="14">
        <f>VLOOKUP($A2110,[3]Sheet1!$A$1:$U$10000,14,0)</f>
        <v>5.8550000000000004</v>
      </c>
      <c r="N2110" s="14">
        <f>VLOOKUP($A2110,[3]Sheet1!$A$1:$X$10000,23,0)</f>
        <v>4.665</v>
      </c>
      <c r="O2110" s="14">
        <f>VLOOKUP($A2110,[3]Sheet1!$A$1:$U$10000,4,0)</f>
        <v>6.01</v>
      </c>
      <c r="P2110" s="14">
        <f>VLOOKUP($A2110,[3]Sheet1!$A$1:$U$10000,6,0)</f>
        <v>5.25</v>
      </c>
      <c r="Q2110" s="14">
        <f>VLOOKUP($A2110,[3]Sheet1!$A$1:$U$10000,20,0)</f>
        <v>4.8499999999999996</v>
      </c>
      <c r="R2110" s="14">
        <f>VLOOKUP($A2110,[3]Sheet1!$A$1:$X$10000,24,0)</f>
        <v>4.8150000000000004</v>
      </c>
      <c r="S2110" s="14">
        <f>VLOOKUP($A2110,[3]Sheet1!$A$1:$AB$10000,25,0)</f>
        <v>5.3949999999999996</v>
      </c>
      <c r="T2110" s="14">
        <f>VLOOKUP($A2110,[3]Sheet1!$A$1:$AB$10000,26,0)</f>
        <v>5.2350000000000003</v>
      </c>
      <c r="U2110" s="14">
        <f>VLOOKUP($A2110,[3]Sheet1!$A$1:$AB$10000,27,0)</f>
        <v>5.15</v>
      </c>
      <c r="V2110" s="14">
        <f>VLOOKUP($A2110,[3]Sheet1!$A$1:$AB$10000,28,0)</f>
        <v>5.29</v>
      </c>
      <c r="W2110" s="14">
        <f>VLOOKUP($A2110,[3]Sheet1!$A$1:$AC$10000,29,0)</f>
        <v>5.1550000000000002</v>
      </c>
      <c r="X2110" s="14" t="s">
        <v>66</v>
      </c>
    </row>
    <row r="2111" spans="1:24" x14ac:dyDescent="0.2">
      <c r="A2111" s="2">
        <v>36804</v>
      </c>
      <c r="B2111" s="5">
        <f t="shared" si="139"/>
        <v>10</v>
      </c>
      <c r="C2111" s="1" t="s">
        <v>51</v>
      </c>
      <c r="D2111" s="14">
        <f>VLOOKUP($A2111,[3]Sheet1!$A$1:$U$10000,15,0)</f>
        <v>6.7750000000000004</v>
      </c>
      <c r="E2111" s="14">
        <f>VLOOKUP($A2111,[3]Sheet1!$A$1:$U$10000,16,0)</f>
        <v>4.8550000000000004</v>
      </c>
      <c r="F2111" s="14">
        <f>VLOOKUP($A2111,[3]Sheet1!$A$1:$X$10000,22,0)</f>
        <v>4.75</v>
      </c>
      <c r="G2111" s="7">
        <f>VLOOKUP($A2111,[3]Sheet1!$A$1:$X$10000,3,0)</f>
        <v>5.03</v>
      </c>
      <c r="H2111" s="14">
        <f>VLOOKUP($A2111,[3]Sheet1!$A$1:$U$10000,2,0)</f>
        <v>5.16</v>
      </c>
      <c r="I2111" s="14">
        <f>VLOOKUP($A2111,[3]Sheet1!$A$1:$U$10000,21,0)</f>
        <v>5.2149999999999999</v>
      </c>
      <c r="J2111" s="14">
        <f>VLOOKUP($A2111,[3]Sheet1!$A$1:$U$10000,13,0)</f>
        <v>5.375</v>
      </c>
      <c r="K2111" s="14">
        <f>VLOOKUP($A2111,[3]Sheet1!$A$1:$Z$10000,24,0)</f>
        <v>4.8099999999999996</v>
      </c>
      <c r="L2111" s="14">
        <f>VLOOKUP($A2111,[3]Sheet1!$A$1:$U$10000,17,0)</f>
        <v>4.99</v>
      </c>
      <c r="M2111" s="14">
        <f>VLOOKUP($A2111,[3]Sheet1!$A$1:$U$10000,14,0)</f>
        <v>5.8250000000000002</v>
      </c>
      <c r="N2111" s="14">
        <f>VLOOKUP($A2111,[3]Sheet1!$A$1:$X$10000,23,0)</f>
        <v>4.74</v>
      </c>
      <c r="O2111" s="14">
        <f>VLOOKUP($A2111,[3]Sheet1!$A$1:$U$10000,4,0)</f>
        <v>6.02</v>
      </c>
      <c r="P2111" s="14">
        <f>VLOOKUP($A2111,[3]Sheet1!$A$1:$U$10000,6,0)</f>
        <v>5.2149999999999999</v>
      </c>
      <c r="Q2111" s="14">
        <f>VLOOKUP($A2111,[3]Sheet1!$A$1:$U$10000,20,0)</f>
        <v>4.875</v>
      </c>
      <c r="R2111" s="14">
        <f>VLOOKUP($A2111,[3]Sheet1!$A$1:$X$10000,24,0)</f>
        <v>4.8099999999999996</v>
      </c>
      <c r="S2111" s="14">
        <f>VLOOKUP($A2111,[3]Sheet1!$A$1:$AB$10000,25,0)</f>
        <v>5.39</v>
      </c>
      <c r="T2111" s="14">
        <f>VLOOKUP($A2111,[3]Sheet1!$A$1:$AB$10000,26,0)</f>
        <v>5.2050000000000001</v>
      </c>
      <c r="U2111" s="14">
        <f>VLOOKUP($A2111,[3]Sheet1!$A$1:$AB$10000,27,0)</f>
        <v>5.15</v>
      </c>
      <c r="V2111" s="14">
        <f>VLOOKUP($A2111,[3]Sheet1!$A$1:$AB$10000,28,0)</f>
        <v>5.29</v>
      </c>
      <c r="W2111" s="14">
        <f>VLOOKUP($A2111,[3]Sheet1!$A$1:$AC$10000,29,0)</f>
        <v>5.16</v>
      </c>
      <c r="X2111" s="14" t="s">
        <v>66</v>
      </c>
    </row>
    <row r="2112" spans="1:24" x14ac:dyDescent="0.2">
      <c r="A2112" s="2">
        <v>36805</v>
      </c>
      <c r="B2112" s="5">
        <f t="shared" si="139"/>
        <v>10</v>
      </c>
      <c r="C2112" s="1" t="s">
        <v>45</v>
      </c>
      <c r="D2112" s="14">
        <f>VLOOKUP($A2112,[3]Sheet1!$A$1:$U$10000,15,0)</f>
        <v>6.6449999999999996</v>
      </c>
      <c r="E2112" s="14">
        <f>VLOOKUP($A2112,[3]Sheet1!$A$1:$U$10000,16,0)</f>
        <v>4.9550000000000001</v>
      </c>
      <c r="F2112" s="14">
        <f>VLOOKUP($A2112,[3]Sheet1!$A$1:$X$10000,22,0)</f>
        <v>4.67</v>
      </c>
      <c r="G2112" s="7">
        <f>VLOOKUP($A2112,[3]Sheet1!$A$1:$X$10000,3,0)</f>
        <v>4.7949999999999999</v>
      </c>
      <c r="H2112" s="14">
        <f>VLOOKUP($A2112,[3]Sheet1!$A$1:$U$10000,2,0)</f>
        <v>5.09</v>
      </c>
      <c r="I2112" s="14">
        <f>VLOOKUP($A2112,[3]Sheet1!$A$1:$U$10000,21,0)</f>
        <v>5.25</v>
      </c>
      <c r="J2112" s="14">
        <f>VLOOKUP($A2112,[3]Sheet1!$A$1:$U$10000,13,0)</f>
        <v>5.67</v>
      </c>
      <c r="K2112" s="14">
        <f>VLOOKUP($A2112,[3]Sheet1!$A$1:$Z$10000,24,0)</f>
        <v>4.71</v>
      </c>
      <c r="L2112" s="14">
        <f>VLOOKUP($A2112,[3]Sheet1!$A$1:$U$10000,17,0)</f>
        <v>5.0750000000000002</v>
      </c>
      <c r="M2112" s="14">
        <f>VLOOKUP($A2112,[3]Sheet1!$A$1:$U$10000,14,0)</f>
        <v>5.8650000000000002</v>
      </c>
      <c r="N2112" s="14">
        <f>VLOOKUP($A2112,[3]Sheet1!$A$1:$X$10000,23,0)</f>
        <v>4.59</v>
      </c>
      <c r="O2112" s="14">
        <f>VLOOKUP($A2112,[3]Sheet1!$A$1:$U$10000,4,0)</f>
        <v>6</v>
      </c>
      <c r="P2112" s="14">
        <f>VLOOKUP($A2112,[3]Sheet1!$A$1:$U$10000,6,0)</f>
        <v>5.1749999999999998</v>
      </c>
      <c r="Q2112" s="14">
        <f>VLOOKUP($A2112,[3]Sheet1!$A$1:$U$10000,20,0)</f>
        <v>4.9450000000000003</v>
      </c>
      <c r="R2112" s="14">
        <f>VLOOKUP($A2112,[3]Sheet1!$A$1:$X$10000,24,0)</f>
        <v>4.71</v>
      </c>
      <c r="S2112" s="14">
        <f>VLOOKUP($A2112,[3]Sheet1!$A$1:$AB$10000,25,0)</f>
        <v>5.4050000000000002</v>
      </c>
      <c r="T2112" s="14">
        <f>VLOOKUP($A2112,[3]Sheet1!$A$1:$AB$10000,26,0)</f>
        <v>5.19</v>
      </c>
      <c r="U2112" s="14">
        <f>VLOOKUP($A2112,[3]Sheet1!$A$1:$AB$10000,27,0)</f>
        <v>5.16</v>
      </c>
      <c r="V2112" s="14">
        <f>VLOOKUP($A2112,[3]Sheet1!$A$1:$AB$10000,28,0)</f>
        <v>5.2949999999999999</v>
      </c>
      <c r="W2112" s="14">
        <f>VLOOKUP($A2112,[3]Sheet1!$A$1:$AC$10000,29,0)</f>
        <v>5.1749999999999998</v>
      </c>
      <c r="X2112" s="14" t="s">
        <v>66</v>
      </c>
    </row>
    <row r="2113" spans="1:24" x14ac:dyDescent="0.2">
      <c r="A2113" s="2">
        <v>36806</v>
      </c>
      <c r="B2113" s="5">
        <f t="shared" si="139"/>
        <v>10</v>
      </c>
      <c r="C2113" s="1" t="s">
        <v>46</v>
      </c>
      <c r="D2113" s="14">
        <f>VLOOKUP($A2113,[3]Sheet1!$A$1:$U$10000,15,0)</f>
        <v>6.2850000000000001</v>
      </c>
      <c r="E2113" s="14">
        <f>VLOOKUP($A2113,[3]Sheet1!$A$1:$U$10000,16,0)</f>
        <v>4.8150000000000004</v>
      </c>
      <c r="F2113" s="14">
        <f>VLOOKUP($A2113,[3]Sheet1!$A$1:$X$10000,22,0)</f>
        <v>4.3449999999999998</v>
      </c>
      <c r="G2113" s="7">
        <f>VLOOKUP($A2113,[3]Sheet1!$A$1:$X$10000,3,0)</f>
        <v>4.3150000000000004</v>
      </c>
      <c r="H2113" s="14">
        <f>VLOOKUP($A2113,[3]Sheet1!$A$1:$U$10000,2,0)</f>
        <v>4.8600000000000003</v>
      </c>
      <c r="I2113" s="14">
        <f>VLOOKUP($A2113,[3]Sheet1!$A$1:$U$10000,21,0)</f>
        <v>5.0599999999999996</v>
      </c>
      <c r="J2113" s="14">
        <f>VLOOKUP($A2113,[3]Sheet1!$A$1:$U$10000,13,0)</f>
        <v>5.4050000000000002</v>
      </c>
      <c r="K2113" s="14">
        <f>VLOOKUP($A2113,[3]Sheet1!$A$1:$Z$10000,24,0)</f>
        <v>4.3499999999999996</v>
      </c>
      <c r="L2113" s="14">
        <f>VLOOKUP($A2113,[3]Sheet1!$A$1:$U$10000,17,0)</f>
        <v>4.8849999999999998</v>
      </c>
      <c r="M2113" s="14">
        <f>VLOOKUP($A2113,[3]Sheet1!$A$1:$U$10000,14,0)</f>
        <v>5.56</v>
      </c>
      <c r="N2113" s="14">
        <f>VLOOKUP($A2113,[3]Sheet1!$A$1:$X$10000,23,0)</f>
        <v>4.3</v>
      </c>
      <c r="O2113" s="14">
        <f>VLOOKUP($A2113,[3]Sheet1!$A$1:$U$10000,4,0)</f>
        <v>5.7649999999999997</v>
      </c>
      <c r="P2113" s="14">
        <f>VLOOKUP($A2113,[3]Sheet1!$A$1:$U$10000,6,0)</f>
        <v>4.9649999999999999</v>
      </c>
      <c r="Q2113" s="14">
        <f>VLOOKUP($A2113,[3]Sheet1!$A$1:$U$10000,20,0)</f>
        <v>4.8049999999999997</v>
      </c>
      <c r="R2113" s="14">
        <f>VLOOKUP($A2113,[3]Sheet1!$A$1:$X$10000,24,0)</f>
        <v>4.3499999999999996</v>
      </c>
      <c r="S2113" s="14">
        <f>VLOOKUP($A2113,[3]Sheet1!$A$1:$AB$10000,25,0)</f>
        <v>5.24</v>
      </c>
      <c r="T2113" s="14">
        <f>VLOOKUP($A2113,[3]Sheet1!$A$1:$AB$10000,26,0)</f>
        <v>5</v>
      </c>
      <c r="U2113" s="14">
        <f>VLOOKUP($A2113,[3]Sheet1!$A$1:$AB$10000,27,0)</f>
        <v>4.99</v>
      </c>
      <c r="V2113" s="14">
        <f>VLOOKUP($A2113,[3]Sheet1!$A$1:$AB$10000,28,0)</f>
        <v>5.1349999999999998</v>
      </c>
      <c r="W2113" s="14">
        <f>VLOOKUP($A2113,[3]Sheet1!$A$1:$AC$10000,29,0)</f>
        <v>5</v>
      </c>
      <c r="X2113" s="14" t="s">
        <v>66</v>
      </c>
    </row>
    <row r="2114" spans="1:24" x14ac:dyDescent="0.2">
      <c r="A2114" s="2">
        <v>36807</v>
      </c>
      <c r="B2114" s="5">
        <f t="shared" si="139"/>
        <v>10</v>
      </c>
      <c r="C2114" s="1" t="s">
        <v>47</v>
      </c>
      <c r="D2114" s="14">
        <f>VLOOKUP($A2114,[3]Sheet1!$A$1:$U$10000,15,0)</f>
        <v>6.2850000000000001</v>
      </c>
      <c r="E2114" s="14">
        <f>VLOOKUP($A2114,[3]Sheet1!$A$1:$U$10000,16,0)</f>
        <v>4.8150000000000004</v>
      </c>
      <c r="F2114" s="14">
        <f>VLOOKUP($A2114,[3]Sheet1!$A$1:$X$10000,22,0)</f>
        <v>4.3449999999999998</v>
      </c>
      <c r="G2114" s="7">
        <f>VLOOKUP($A2114,[3]Sheet1!$A$1:$X$10000,3,0)</f>
        <v>4.3150000000000004</v>
      </c>
      <c r="H2114" s="14">
        <f>VLOOKUP($A2114,[3]Sheet1!$A$1:$U$10000,2,0)</f>
        <v>4.8600000000000003</v>
      </c>
      <c r="I2114" s="14">
        <f>VLOOKUP($A2114,[3]Sheet1!$A$1:$U$10000,21,0)</f>
        <v>5.0599999999999996</v>
      </c>
      <c r="J2114" s="14">
        <f>VLOOKUP($A2114,[3]Sheet1!$A$1:$U$10000,13,0)</f>
        <v>5.4050000000000002</v>
      </c>
      <c r="K2114" s="14">
        <f>VLOOKUP($A2114,[3]Sheet1!$A$1:$Z$10000,24,0)</f>
        <v>4.3499999999999996</v>
      </c>
      <c r="L2114" s="14">
        <f>VLOOKUP($A2114,[3]Sheet1!$A$1:$U$10000,17,0)</f>
        <v>4.8849999999999998</v>
      </c>
      <c r="M2114" s="14">
        <f>VLOOKUP($A2114,[3]Sheet1!$A$1:$U$10000,14,0)</f>
        <v>5.56</v>
      </c>
      <c r="N2114" s="14">
        <f>VLOOKUP($A2114,[3]Sheet1!$A$1:$X$10000,23,0)</f>
        <v>4.3</v>
      </c>
      <c r="O2114" s="14">
        <f>VLOOKUP($A2114,[3]Sheet1!$A$1:$U$10000,4,0)</f>
        <v>5.7649999999999997</v>
      </c>
      <c r="P2114" s="14">
        <f>VLOOKUP($A2114,[3]Sheet1!$A$1:$U$10000,6,0)</f>
        <v>4.9649999999999999</v>
      </c>
      <c r="Q2114" s="14">
        <f>VLOOKUP($A2114,[3]Sheet1!$A$1:$U$10000,20,0)</f>
        <v>4.8049999999999997</v>
      </c>
      <c r="R2114" s="14">
        <f>VLOOKUP($A2114,[3]Sheet1!$A$1:$X$10000,24,0)</f>
        <v>4.3499999999999996</v>
      </c>
      <c r="S2114" s="14">
        <f>VLOOKUP($A2114,[3]Sheet1!$A$1:$AB$10000,25,0)</f>
        <v>5.24</v>
      </c>
      <c r="T2114" s="14">
        <f>VLOOKUP($A2114,[3]Sheet1!$A$1:$AB$10000,26,0)</f>
        <v>5</v>
      </c>
      <c r="U2114" s="14">
        <f>VLOOKUP($A2114,[3]Sheet1!$A$1:$AB$10000,27,0)</f>
        <v>4.99</v>
      </c>
      <c r="V2114" s="14">
        <f>VLOOKUP($A2114,[3]Sheet1!$A$1:$AB$10000,28,0)</f>
        <v>5.1349999999999998</v>
      </c>
      <c r="W2114" s="14">
        <f>VLOOKUP($A2114,[3]Sheet1!$A$1:$AC$10000,29,0)</f>
        <v>5</v>
      </c>
      <c r="X2114" s="14" t="s">
        <v>66</v>
      </c>
    </row>
    <row r="2115" spans="1:24" x14ac:dyDescent="0.2">
      <c r="A2115" s="2">
        <v>36808</v>
      </c>
      <c r="B2115" s="5">
        <f t="shared" si="139"/>
        <v>10</v>
      </c>
      <c r="C2115" s="1" t="s">
        <v>48</v>
      </c>
      <c r="D2115" s="14">
        <f>VLOOKUP($A2115,[3]Sheet1!$A$1:$U$10000,15,0)</f>
        <v>6.2850000000000001</v>
      </c>
      <c r="E2115" s="14">
        <f>VLOOKUP($A2115,[3]Sheet1!$A$1:$U$10000,16,0)</f>
        <v>4.8150000000000004</v>
      </c>
      <c r="F2115" s="14">
        <f>VLOOKUP($A2115,[3]Sheet1!$A$1:$X$10000,22,0)</f>
        <v>4.3449999999999998</v>
      </c>
      <c r="G2115" s="7">
        <f>VLOOKUP($A2115,[3]Sheet1!$A$1:$X$10000,3,0)</f>
        <v>4.3150000000000004</v>
      </c>
      <c r="H2115" s="14">
        <f>VLOOKUP($A2115,[3]Sheet1!$A$1:$U$10000,2,0)</f>
        <v>4.8600000000000003</v>
      </c>
      <c r="I2115" s="14">
        <f>VLOOKUP($A2115,[3]Sheet1!$A$1:$U$10000,21,0)</f>
        <v>5.0599999999999996</v>
      </c>
      <c r="J2115" s="14">
        <f>VLOOKUP($A2115,[3]Sheet1!$A$1:$U$10000,13,0)</f>
        <v>5.4050000000000002</v>
      </c>
      <c r="K2115" s="14">
        <f>VLOOKUP($A2115,[3]Sheet1!$A$1:$Z$10000,24,0)</f>
        <v>4.3499999999999996</v>
      </c>
      <c r="L2115" s="14">
        <f>VLOOKUP($A2115,[3]Sheet1!$A$1:$U$10000,17,0)</f>
        <v>4.8849999999999998</v>
      </c>
      <c r="M2115" s="14">
        <f>VLOOKUP($A2115,[3]Sheet1!$A$1:$U$10000,14,0)</f>
        <v>5.56</v>
      </c>
      <c r="N2115" s="14">
        <f>VLOOKUP($A2115,[3]Sheet1!$A$1:$X$10000,23,0)</f>
        <v>4.3</v>
      </c>
      <c r="O2115" s="14">
        <f>VLOOKUP($A2115,[3]Sheet1!$A$1:$U$10000,4,0)</f>
        <v>5.7649999999999997</v>
      </c>
      <c r="P2115" s="14">
        <f>VLOOKUP($A2115,[3]Sheet1!$A$1:$U$10000,6,0)</f>
        <v>4.9649999999999999</v>
      </c>
      <c r="Q2115" s="14">
        <f>VLOOKUP($A2115,[3]Sheet1!$A$1:$U$10000,20,0)</f>
        <v>4.8049999999999997</v>
      </c>
      <c r="R2115" s="14">
        <f>VLOOKUP($A2115,[3]Sheet1!$A$1:$X$10000,24,0)</f>
        <v>4.3499999999999996</v>
      </c>
      <c r="S2115" s="14">
        <f>VLOOKUP($A2115,[3]Sheet1!$A$1:$AB$10000,25,0)</f>
        <v>5.24</v>
      </c>
      <c r="T2115" s="14">
        <f>VLOOKUP($A2115,[3]Sheet1!$A$1:$AB$10000,26,0)</f>
        <v>5</v>
      </c>
      <c r="U2115" s="14">
        <f>VLOOKUP($A2115,[3]Sheet1!$A$1:$AB$10000,27,0)</f>
        <v>4.99</v>
      </c>
      <c r="V2115" s="14">
        <f>VLOOKUP($A2115,[3]Sheet1!$A$1:$AB$10000,28,0)</f>
        <v>5.1349999999999998</v>
      </c>
      <c r="W2115" s="14">
        <f>VLOOKUP($A2115,[3]Sheet1!$A$1:$AC$10000,29,0)</f>
        <v>5</v>
      </c>
      <c r="X2115" s="14" t="s">
        <v>66</v>
      </c>
    </row>
    <row r="2116" spans="1:24" x14ac:dyDescent="0.2">
      <c r="A2116" s="2">
        <v>36809</v>
      </c>
      <c r="B2116" s="5">
        <f t="shared" ref="B2116:B2179" si="140">IF(A2116&lt;&gt;"",MONTH(A2116),0)</f>
        <v>10</v>
      </c>
      <c r="C2116" s="1" t="s">
        <v>49</v>
      </c>
      <c r="D2116" s="14">
        <f>VLOOKUP($A2116,[3]Sheet1!$A$1:$U$10000,15,0)</f>
        <v>6.2949999999999999</v>
      </c>
      <c r="E2116" s="14">
        <f>VLOOKUP($A2116,[3]Sheet1!$A$1:$U$10000,16,0)</f>
        <v>4.8099999999999996</v>
      </c>
      <c r="F2116" s="14">
        <f>VLOOKUP($A2116,[3]Sheet1!$A$1:$X$10000,22,0)</f>
        <v>4.4550000000000001</v>
      </c>
      <c r="G2116" s="7">
        <f>VLOOKUP($A2116,[3]Sheet1!$A$1:$X$10000,3,0)</f>
        <v>4.5650000000000004</v>
      </c>
      <c r="H2116" s="14">
        <f>VLOOKUP($A2116,[3]Sheet1!$A$1:$U$10000,2,0)</f>
        <v>4.96</v>
      </c>
      <c r="I2116" s="14">
        <f>VLOOKUP($A2116,[3]Sheet1!$A$1:$U$10000,21,0)</f>
        <v>5.0549999999999997</v>
      </c>
      <c r="J2116" s="14">
        <f>VLOOKUP($A2116,[3]Sheet1!$A$1:$U$10000,13,0)</f>
        <v>5.4450000000000003</v>
      </c>
      <c r="K2116" s="14">
        <f>VLOOKUP($A2116,[3]Sheet1!$A$1:$Z$10000,24,0)</f>
        <v>4.5449999999999999</v>
      </c>
      <c r="L2116" s="14">
        <f>VLOOKUP($A2116,[3]Sheet1!$A$1:$U$10000,17,0)</f>
        <v>5.04</v>
      </c>
      <c r="M2116" s="14">
        <f>VLOOKUP($A2116,[3]Sheet1!$A$1:$U$10000,14,0)</f>
        <v>5.5750000000000002</v>
      </c>
      <c r="N2116" s="14">
        <f>VLOOKUP($A2116,[3]Sheet1!$A$1:$X$10000,23,0)</f>
        <v>4.57</v>
      </c>
      <c r="O2116" s="14">
        <f>VLOOKUP($A2116,[3]Sheet1!$A$1:$U$10000,4,0)</f>
        <v>5.8049999999999997</v>
      </c>
      <c r="P2116" s="14">
        <f>VLOOKUP($A2116,[3]Sheet1!$A$1:$U$10000,6,0)</f>
        <v>5.0199999999999996</v>
      </c>
      <c r="Q2116" s="14">
        <f>VLOOKUP($A2116,[3]Sheet1!$A$1:$U$10000,20,0)</f>
        <v>4.8049999999999997</v>
      </c>
      <c r="R2116" s="14">
        <f>VLOOKUP($A2116,[3]Sheet1!$A$1:$X$10000,24,0)</f>
        <v>4.5449999999999999</v>
      </c>
      <c r="S2116" s="14">
        <f>VLOOKUP($A2116,[3]Sheet1!$A$1:$AB$10000,25,0)</f>
        <v>5.2149999999999999</v>
      </c>
      <c r="T2116" s="14">
        <f>VLOOKUP($A2116,[3]Sheet1!$A$1:$AB$10000,26,0)</f>
        <v>5.0149999999999997</v>
      </c>
      <c r="U2116" s="14">
        <f>VLOOKUP($A2116,[3]Sheet1!$A$1:$AB$10000,27,0)</f>
        <v>4.9950000000000001</v>
      </c>
      <c r="V2116" s="14">
        <f>VLOOKUP($A2116,[3]Sheet1!$A$1:$AB$10000,28,0)</f>
        <v>5.125</v>
      </c>
      <c r="W2116" s="14">
        <f>VLOOKUP($A2116,[3]Sheet1!$A$1:$AC$10000,29,0)</f>
        <v>5</v>
      </c>
      <c r="X2116" s="14" t="s">
        <v>66</v>
      </c>
    </row>
    <row r="2117" spans="1:24" x14ac:dyDescent="0.2">
      <c r="A2117" s="2">
        <v>36810</v>
      </c>
      <c r="B2117" s="5">
        <f t="shared" si="140"/>
        <v>10</v>
      </c>
      <c r="C2117" s="1" t="s">
        <v>50</v>
      </c>
      <c r="D2117" s="14">
        <f>VLOOKUP($A2117,[3]Sheet1!$A$1:$U$10000,15,0)</f>
        <v>6.42</v>
      </c>
      <c r="E2117" s="14">
        <f>VLOOKUP($A2117,[3]Sheet1!$A$1:$U$10000,16,0)</f>
        <v>4.8499999999999996</v>
      </c>
      <c r="F2117" s="14">
        <f>VLOOKUP($A2117,[3]Sheet1!$A$1:$X$10000,22,0)</f>
        <v>4.58</v>
      </c>
      <c r="G2117" s="7">
        <f>VLOOKUP($A2117,[3]Sheet1!$A$1:$X$10000,3,0)</f>
        <v>4.5549999999999997</v>
      </c>
      <c r="H2117" s="14">
        <f>VLOOKUP($A2117,[3]Sheet1!$A$1:$U$10000,2,0)</f>
        <v>5.0049999999999999</v>
      </c>
      <c r="I2117" s="14">
        <f>VLOOKUP($A2117,[3]Sheet1!$A$1:$U$10000,21,0)</f>
        <v>5.08</v>
      </c>
      <c r="J2117" s="14">
        <f>VLOOKUP($A2117,[3]Sheet1!$A$1:$U$10000,13,0)</f>
        <v>5.4450000000000003</v>
      </c>
      <c r="K2117" s="14">
        <f>VLOOKUP($A2117,[3]Sheet1!$A$1:$Z$10000,24,0)</f>
        <v>4.5949999999999998</v>
      </c>
      <c r="L2117" s="14">
        <f>VLOOKUP($A2117,[3]Sheet1!$A$1:$U$10000,17,0)</f>
        <v>5.0449999999999999</v>
      </c>
      <c r="M2117" s="14">
        <f>VLOOKUP($A2117,[3]Sheet1!$A$1:$U$10000,14,0)</f>
        <v>5.7149999999999999</v>
      </c>
      <c r="N2117" s="14">
        <f>VLOOKUP($A2117,[3]Sheet1!$A$1:$X$10000,23,0)</f>
        <v>4.5599999999999996</v>
      </c>
      <c r="O2117" s="14">
        <f>VLOOKUP($A2117,[3]Sheet1!$A$1:$U$10000,4,0)</f>
        <v>5.75</v>
      </c>
      <c r="P2117" s="14">
        <f>VLOOKUP($A2117,[3]Sheet1!$A$1:$U$10000,6,0)</f>
        <v>5.0549999999999997</v>
      </c>
      <c r="Q2117" s="14">
        <f>VLOOKUP($A2117,[3]Sheet1!$A$1:$U$10000,20,0)</f>
        <v>4.83</v>
      </c>
      <c r="R2117" s="14">
        <f>VLOOKUP($A2117,[3]Sheet1!$A$1:$X$10000,24,0)</f>
        <v>4.5949999999999998</v>
      </c>
      <c r="S2117" s="14">
        <f>VLOOKUP($A2117,[3]Sheet1!$A$1:$AB$10000,25,0)</f>
        <v>5.27</v>
      </c>
      <c r="T2117" s="14">
        <f>VLOOKUP($A2117,[3]Sheet1!$A$1:$AB$10000,26,0)</f>
        <v>5.0750000000000002</v>
      </c>
      <c r="U2117" s="14">
        <f>VLOOKUP($A2117,[3]Sheet1!$A$1:$AB$10000,27,0)</f>
        <v>5.0350000000000001</v>
      </c>
      <c r="V2117" s="14">
        <f>VLOOKUP($A2117,[3]Sheet1!$A$1:$AB$10000,28,0)</f>
        <v>5.1449999999999996</v>
      </c>
      <c r="W2117" s="14">
        <f>VLOOKUP($A2117,[3]Sheet1!$A$1:$AC$10000,29,0)</f>
        <v>5.0350000000000001</v>
      </c>
      <c r="X2117" s="14" t="s">
        <v>66</v>
      </c>
    </row>
    <row r="2118" spans="1:24" x14ac:dyDescent="0.2">
      <c r="A2118" s="2">
        <v>36811</v>
      </c>
      <c r="B2118" s="5">
        <f t="shared" si="140"/>
        <v>10</v>
      </c>
      <c r="C2118" s="1" t="s">
        <v>51</v>
      </c>
      <c r="D2118" s="14">
        <f>VLOOKUP($A2118,[3]Sheet1!$A$1:$U$10000,15,0)</f>
        <v>6.5049999999999999</v>
      </c>
      <c r="E2118" s="14">
        <f>VLOOKUP($A2118,[3]Sheet1!$A$1:$U$10000,16,0)</f>
        <v>4.9050000000000002</v>
      </c>
      <c r="F2118" s="14">
        <f>VLOOKUP($A2118,[3]Sheet1!$A$1:$X$10000,22,0)</f>
        <v>4.63</v>
      </c>
      <c r="G2118" s="7">
        <f>VLOOKUP($A2118,[3]Sheet1!$A$1:$X$10000,3,0)</f>
        <v>4.585</v>
      </c>
      <c r="H2118" s="14">
        <f>VLOOKUP($A2118,[3]Sheet1!$A$1:$U$10000,2,0)</f>
        <v>5.1050000000000004</v>
      </c>
      <c r="I2118" s="14">
        <f>VLOOKUP($A2118,[3]Sheet1!$A$1:$U$10000,21,0)</f>
        <v>5.16</v>
      </c>
      <c r="J2118" s="14">
        <f>VLOOKUP($A2118,[3]Sheet1!$A$1:$U$10000,13,0)</f>
        <v>5.44</v>
      </c>
      <c r="K2118" s="14">
        <f>VLOOKUP($A2118,[3]Sheet1!$A$1:$Z$10000,24,0)</f>
        <v>4.5949999999999998</v>
      </c>
      <c r="L2118" s="14">
        <f>VLOOKUP($A2118,[3]Sheet1!$A$1:$U$10000,17,0)</f>
        <v>5.1050000000000004</v>
      </c>
      <c r="M2118" s="14">
        <f>VLOOKUP($A2118,[3]Sheet1!$A$1:$U$10000,14,0)</f>
        <v>5.72</v>
      </c>
      <c r="N2118" s="14">
        <f>VLOOKUP($A2118,[3]Sheet1!$A$1:$X$10000,23,0)</f>
        <v>4.5199999999999996</v>
      </c>
      <c r="O2118" s="14">
        <f>VLOOKUP($A2118,[3]Sheet1!$A$1:$U$10000,4,0)</f>
        <v>5.63</v>
      </c>
      <c r="P2118" s="14">
        <f>VLOOKUP($A2118,[3]Sheet1!$A$1:$U$10000,6,0)</f>
        <v>5.12</v>
      </c>
      <c r="Q2118" s="14">
        <f>VLOOKUP($A2118,[3]Sheet1!$A$1:$U$10000,20,0)</f>
        <v>4.91</v>
      </c>
      <c r="R2118" s="14">
        <f>VLOOKUP($A2118,[3]Sheet1!$A$1:$X$10000,24,0)</f>
        <v>4.5949999999999998</v>
      </c>
      <c r="S2118" s="14">
        <f>VLOOKUP($A2118,[3]Sheet1!$A$1:$AB$10000,25,0)</f>
        <v>5.35</v>
      </c>
      <c r="T2118" s="14">
        <f>VLOOKUP($A2118,[3]Sheet1!$A$1:$AB$10000,26,0)</f>
        <v>5.13</v>
      </c>
      <c r="U2118" s="14">
        <f>VLOOKUP($A2118,[3]Sheet1!$A$1:$AB$10000,27,0)</f>
        <v>5.1100000000000003</v>
      </c>
      <c r="V2118" s="14">
        <f>VLOOKUP($A2118,[3]Sheet1!$A$1:$AB$10000,28,0)</f>
        <v>5.2249999999999996</v>
      </c>
      <c r="W2118" s="14">
        <f>VLOOKUP($A2118,[3]Sheet1!$A$1:$AC$10000,29,0)</f>
        <v>5.1150000000000002</v>
      </c>
      <c r="X2118" s="14" t="s">
        <v>66</v>
      </c>
    </row>
    <row r="2119" spans="1:24" x14ac:dyDescent="0.2">
      <c r="A2119" s="2">
        <v>36812</v>
      </c>
      <c r="B2119" s="5">
        <f t="shared" si="140"/>
        <v>10</v>
      </c>
      <c r="C2119" s="1" t="s">
        <v>45</v>
      </c>
      <c r="D2119" s="14">
        <f>VLOOKUP($A2119,[3]Sheet1!$A$1:$U$10000,15,0)</f>
        <v>7.0049999999999999</v>
      </c>
      <c r="E2119" s="14">
        <f>VLOOKUP($A2119,[3]Sheet1!$A$1:$U$10000,16,0)</f>
        <v>5.1050000000000004</v>
      </c>
      <c r="F2119" s="14">
        <f>VLOOKUP($A2119,[3]Sheet1!$A$1:$X$10000,22,0)</f>
        <v>4.8949999999999996</v>
      </c>
      <c r="G2119" s="7">
        <f>VLOOKUP($A2119,[3]Sheet1!$A$1:$X$10000,3,0)</f>
        <v>4.8</v>
      </c>
      <c r="H2119" s="14">
        <f>VLOOKUP($A2119,[3]Sheet1!$A$1:$U$10000,2,0)</f>
        <v>5.44</v>
      </c>
      <c r="I2119" s="14">
        <f>VLOOKUP($A2119,[3]Sheet1!$A$1:$U$10000,21,0)</f>
        <v>5.5449999999999999</v>
      </c>
      <c r="J2119" s="14">
        <f>VLOOKUP($A2119,[3]Sheet1!$A$1:$U$10000,13,0)</f>
        <v>5.5350000000000001</v>
      </c>
      <c r="K2119" s="14">
        <f>VLOOKUP($A2119,[3]Sheet1!$A$1:$Z$10000,24,0)</f>
        <v>4.9249999999999998</v>
      </c>
      <c r="L2119" s="14">
        <f>VLOOKUP($A2119,[3]Sheet1!$A$1:$U$10000,17,0)</f>
        <v>5.1950000000000003</v>
      </c>
      <c r="M2119" s="14">
        <f>VLOOKUP($A2119,[3]Sheet1!$A$1:$U$10000,14,0)</f>
        <v>5.9649999999999999</v>
      </c>
      <c r="N2119" s="14">
        <f>VLOOKUP($A2119,[3]Sheet1!$A$1:$X$10000,23,0)</f>
        <v>4.74</v>
      </c>
      <c r="O2119" s="14">
        <f>VLOOKUP($A2119,[3]Sheet1!$A$1:$U$10000,4,0)</f>
        <v>5.8150000000000004</v>
      </c>
      <c r="P2119" s="14">
        <f>VLOOKUP($A2119,[3]Sheet1!$A$1:$U$10000,6,0)</f>
        <v>5.49</v>
      </c>
      <c r="Q2119" s="14">
        <f>VLOOKUP($A2119,[3]Sheet1!$A$1:$U$10000,20,0)</f>
        <v>5.14</v>
      </c>
      <c r="R2119" s="14">
        <f>VLOOKUP($A2119,[3]Sheet1!$A$1:$X$10000,24,0)</f>
        <v>4.9249999999999998</v>
      </c>
      <c r="S2119" s="14">
        <f>VLOOKUP($A2119,[3]Sheet1!$A$1:$AB$10000,25,0)</f>
        <v>5.7249999999999996</v>
      </c>
      <c r="T2119" s="14">
        <f>VLOOKUP($A2119,[3]Sheet1!$A$1:$AB$10000,26,0)</f>
        <v>5.51</v>
      </c>
      <c r="U2119" s="14">
        <f>VLOOKUP($A2119,[3]Sheet1!$A$1:$AB$10000,27,0)</f>
        <v>5.46</v>
      </c>
      <c r="V2119" s="14">
        <f>VLOOKUP($A2119,[3]Sheet1!$A$1:$AB$10000,28,0)</f>
        <v>5.56</v>
      </c>
      <c r="W2119" s="14">
        <f>VLOOKUP($A2119,[3]Sheet1!$A$1:$AC$10000,29,0)</f>
        <v>5.4649999999999999</v>
      </c>
      <c r="X2119" s="14">
        <f>VLOOKUP($A2119,[3]Sheet1!$A$1:$AD$10000,30,0)</f>
        <v>5.8550000000000004</v>
      </c>
    </row>
    <row r="2120" spans="1:24" x14ac:dyDescent="0.2">
      <c r="A2120" s="2">
        <v>36813</v>
      </c>
      <c r="B2120" s="5">
        <f t="shared" si="140"/>
        <v>10</v>
      </c>
      <c r="C2120" s="1" t="s">
        <v>46</v>
      </c>
      <c r="D2120" s="14">
        <f>VLOOKUP($A2120,[3]Sheet1!$A$1:$U$10000,15,0)</f>
        <v>6.78</v>
      </c>
      <c r="E2120" s="14">
        <f>VLOOKUP($A2120,[3]Sheet1!$A$1:$U$10000,16,0)</f>
        <v>4.8550000000000004</v>
      </c>
      <c r="F2120" s="14">
        <f>VLOOKUP($A2120,[3]Sheet1!$A$1:$X$10000,22,0)</f>
        <v>4.6500000000000004</v>
      </c>
      <c r="G2120" s="7">
        <f>VLOOKUP($A2120,[3]Sheet1!$A$1:$X$10000,3,0)</f>
        <v>4.5650000000000004</v>
      </c>
      <c r="H2120" s="14">
        <f>VLOOKUP($A2120,[3]Sheet1!$A$1:$U$10000,2,0)</f>
        <v>5.29</v>
      </c>
      <c r="I2120" s="14">
        <f>VLOOKUP($A2120,[3]Sheet1!$A$1:$U$10000,21,0)</f>
        <v>5.43</v>
      </c>
      <c r="J2120" s="14">
        <f>VLOOKUP($A2120,[3]Sheet1!$A$1:$U$10000,13,0)</f>
        <v>5.41</v>
      </c>
      <c r="K2120" s="14">
        <f>VLOOKUP($A2120,[3]Sheet1!$A$1:$Z$10000,24,0)</f>
        <v>4.665</v>
      </c>
      <c r="L2120" s="14">
        <f>VLOOKUP($A2120,[3]Sheet1!$A$1:$U$10000,17,0)</f>
        <v>5.01</v>
      </c>
      <c r="M2120" s="14">
        <f>VLOOKUP($A2120,[3]Sheet1!$A$1:$U$10000,14,0)</f>
        <v>5.8250000000000002</v>
      </c>
      <c r="N2120" s="14">
        <f>VLOOKUP($A2120,[3]Sheet1!$A$1:$X$10000,23,0)</f>
        <v>4.5949999999999998</v>
      </c>
      <c r="O2120" s="14">
        <f>VLOOKUP($A2120,[3]Sheet1!$A$1:$U$10000,4,0)</f>
        <v>5.69</v>
      </c>
      <c r="P2120" s="14">
        <f>VLOOKUP($A2120,[3]Sheet1!$A$1:$U$10000,6,0)</f>
        <v>5.31</v>
      </c>
      <c r="Q2120" s="14">
        <f>VLOOKUP($A2120,[3]Sheet1!$A$1:$U$10000,20,0)</f>
        <v>4.83</v>
      </c>
      <c r="R2120" s="14">
        <f>VLOOKUP($A2120,[3]Sheet1!$A$1:$X$10000,24,0)</f>
        <v>4.665</v>
      </c>
      <c r="S2120" s="14">
        <f>VLOOKUP($A2120,[3]Sheet1!$A$1:$AB$10000,25,0)</f>
        <v>5.57</v>
      </c>
      <c r="T2120" s="14">
        <f>VLOOKUP($A2120,[3]Sheet1!$A$1:$AB$10000,26,0)</f>
        <v>5.3550000000000004</v>
      </c>
      <c r="U2120" s="14">
        <f>VLOOKUP($A2120,[3]Sheet1!$A$1:$AB$10000,27,0)</f>
        <v>5.3449999999999998</v>
      </c>
      <c r="V2120" s="14">
        <f>VLOOKUP($A2120,[3]Sheet1!$A$1:$AB$10000,28,0)</f>
        <v>5.44</v>
      </c>
      <c r="W2120" s="14">
        <f>VLOOKUP($A2120,[3]Sheet1!$A$1:$AC$10000,29,0)</f>
        <v>5.35</v>
      </c>
      <c r="X2120" s="14">
        <f>VLOOKUP($A2120,[3]Sheet1!$A$1:$AD$10000,30,0)</f>
        <v>5.68</v>
      </c>
    </row>
    <row r="2121" spans="1:24" x14ac:dyDescent="0.2">
      <c r="A2121" s="2">
        <v>36814</v>
      </c>
      <c r="B2121" s="5">
        <f t="shared" si="140"/>
        <v>10</v>
      </c>
      <c r="C2121" s="1" t="s">
        <v>47</v>
      </c>
      <c r="D2121" s="14">
        <f>VLOOKUP($A2121,[3]Sheet1!$A$1:$U$10000,15,0)</f>
        <v>6.78</v>
      </c>
      <c r="E2121" s="14">
        <f>VLOOKUP($A2121,[3]Sheet1!$A$1:$U$10000,16,0)</f>
        <v>4.8550000000000004</v>
      </c>
      <c r="F2121" s="14">
        <f>VLOOKUP($A2121,[3]Sheet1!$A$1:$X$10000,22,0)</f>
        <v>4.6500000000000004</v>
      </c>
      <c r="G2121" s="7">
        <f>VLOOKUP($A2121,[3]Sheet1!$A$1:$X$10000,3,0)</f>
        <v>4.5650000000000004</v>
      </c>
      <c r="H2121" s="14">
        <f>VLOOKUP($A2121,[3]Sheet1!$A$1:$U$10000,2,0)</f>
        <v>5.29</v>
      </c>
      <c r="I2121" s="14">
        <f>VLOOKUP($A2121,[3]Sheet1!$A$1:$U$10000,21,0)</f>
        <v>5.43</v>
      </c>
      <c r="J2121" s="14">
        <f>VLOOKUP($A2121,[3]Sheet1!$A$1:$U$10000,13,0)</f>
        <v>5.41</v>
      </c>
      <c r="K2121" s="14">
        <f>VLOOKUP($A2121,[3]Sheet1!$A$1:$Z$10000,24,0)</f>
        <v>4.665</v>
      </c>
      <c r="L2121" s="14">
        <f>VLOOKUP($A2121,[3]Sheet1!$A$1:$U$10000,17,0)</f>
        <v>5.01</v>
      </c>
      <c r="M2121" s="14">
        <f>VLOOKUP($A2121,[3]Sheet1!$A$1:$U$10000,14,0)</f>
        <v>5.8250000000000002</v>
      </c>
      <c r="N2121" s="14">
        <f>VLOOKUP($A2121,[3]Sheet1!$A$1:$X$10000,23,0)</f>
        <v>4.5949999999999998</v>
      </c>
      <c r="O2121" s="14">
        <f>VLOOKUP($A2121,[3]Sheet1!$A$1:$U$10000,4,0)</f>
        <v>5.69</v>
      </c>
      <c r="P2121" s="14">
        <f>VLOOKUP($A2121,[3]Sheet1!$A$1:$U$10000,6,0)</f>
        <v>5.31</v>
      </c>
      <c r="Q2121" s="14">
        <f>VLOOKUP($A2121,[3]Sheet1!$A$1:$U$10000,20,0)</f>
        <v>4.83</v>
      </c>
      <c r="R2121" s="14">
        <f>VLOOKUP($A2121,[3]Sheet1!$A$1:$X$10000,24,0)</f>
        <v>4.665</v>
      </c>
      <c r="S2121" s="14">
        <f>VLOOKUP($A2121,[3]Sheet1!$A$1:$AB$10000,25,0)</f>
        <v>5.57</v>
      </c>
      <c r="T2121" s="14">
        <f>VLOOKUP($A2121,[3]Sheet1!$A$1:$AB$10000,26,0)</f>
        <v>5.3550000000000004</v>
      </c>
      <c r="U2121" s="14">
        <f>VLOOKUP($A2121,[3]Sheet1!$A$1:$AB$10000,27,0)</f>
        <v>5.3449999999999998</v>
      </c>
      <c r="V2121" s="14">
        <f>VLOOKUP($A2121,[3]Sheet1!$A$1:$AB$10000,28,0)</f>
        <v>5.44</v>
      </c>
      <c r="W2121" s="14">
        <f>VLOOKUP($A2121,[3]Sheet1!$A$1:$AC$10000,29,0)</f>
        <v>5.35</v>
      </c>
      <c r="X2121" s="14">
        <f>VLOOKUP($A2121,[3]Sheet1!$A$1:$AD$10000,30,0)</f>
        <v>5.68</v>
      </c>
    </row>
    <row r="2122" spans="1:24" x14ac:dyDescent="0.2">
      <c r="A2122" s="2">
        <v>36815</v>
      </c>
      <c r="B2122" s="5">
        <f t="shared" si="140"/>
        <v>10</v>
      </c>
      <c r="C2122" s="1" t="s">
        <v>48</v>
      </c>
      <c r="D2122" s="14">
        <f>VLOOKUP($A2122,[3]Sheet1!$A$1:$U$10000,15,0)</f>
        <v>6.78</v>
      </c>
      <c r="E2122" s="14">
        <f>VLOOKUP($A2122,[3]Sheet1!$A$1:$U$10000,16,0)</f>
        <v>4.8550000000000004</v>
      </c>
      <c r="F2122" s="14">
        <f>VLOOKUP($A2122,[3]Sheet1!$A$1:$X$10000,22,0)</f>
        <v>4.6500000000000004</v>
      </c>
      <c r="G2122" s="7">
        <f>VLOOKUP($A2122,[3]Sheet1!$A$1:$X$10000,3,0)</f>
        <v>4.5650000000000004</v>
      </c>
      <c r="H2122" s="14">
        <f>VLOOKUP($A2122,[3]Sheet1!$A$1:$U$10000,2,0)</f>
        <v>5.29</v>
      </c>
      <c r="I2122" s="14">
        <f>VLOOKUP($A2122,[3]Sheet1!$A$1:$U$10000,21,0)</f>
        <v>5.43</v>
      </c>
      <c r="J2122" s="14">
        <f>VLOOKUP($A2122,[3]Sheet1!$A$1:$U$10000,13,0)</f>
        <v>5.41</v>
      </c>
      <c r="K2122" s="14">
        <f>VLOOKUP($A2122,[3]Sheet1!$A$1:$Z$10000,24,0)</f>
        <v>4.665</v>
      </c>
      <c r="L2122" s="14">
        <f>VLOOKUP($A2122,[3]Sheet1!$A$1:$U$10000,17,0)</f>
        <v>5.01</v>
      </c>
      <c r="M2122" s="14">
        <f>VLOOKUP($A2122,[3]Sheet1!$A$1:$U$10000,14,0)</f>
        <v>5.8250000000000002</v>
      </c>
      <c r="N2122" s="14">
        <f>VLOOKUP($A2122,[3]Sheet1!$A$1:$X$10000,23,0)</f>
        <v>4.5949999999999998</v>
      </c>
      <c r="O2122" s="14">
        <f>VLOOKUP($A2122,[3]Sheet1!$A$1:$U$10000,4,0)</f>
        <v>5.69</v>
      </c>
      <c r="P2122" s="14">
        <f>VLOOKUP($A2122,[3]Sheet1!$A$1:$U$10000,6,0)</f>
        <v>5.31</v>
      </c>
      <c r="Q2122" s="14">
        <f>VLOOKUP($A2122,[3]Sheet1!$A$1:$U$10000,20,0)</f>
        <v>4.83</v>
      </c>
      <c r="R2122" s="14">
        <f>VLOOKUP($A2122,[3]Sheet1!$A$1:$X$10000,24,0)</f>
        <v>4.665</v>
      </c>
      <c r="S2122" s="14">
        <f>VLOOKUP($A2122,[3]Sheet1!$A$1:$AB$10000,25,0)</f>
        <v>5.57</v>
      </c>
      <c r="T2122" s="14">
        <f>VLOOKUP($A2122,[3]Sheet1!$A$1:$AB$10000,26,0)</f>
        <v>5.3550000000000004</v>
      </c>
      <c r="U2122" s="14">
        <f>VLOOKUP($A2122,[3]Sheet1!$A$1:$AB$10000,27,0)</f>
        <v>5.3449999999999998</v>
      </c>
      <c r="V2122" s="14">
        <f>VLOOKUP($A2122,[3]Sheet1!$A$1:$AB$10000,28,0)</f>
        <v>5.44</v>
      </c>
      <c r="W2122" s="14">
        <f>VLOOKUP($A2122,[3]Sheet1!$A$1:$AC$10000,29,0)</f>
        <v>5.35</v>
      </c>
      <c r="X2122" s="14">
        <f>VLOOKUP($A2122,[3]Sheet1!$A$1:$AD$10000,30,0)</f>
        <v>5.68</v>
      </c>
    </row>
    <row r="2123" spans="1:24" x14ac:dyDescent="0.2">
      <c r="A2123" s="2">
        <v>36816</v>
      </c>
      <c r="B2123" s="5">
        <f t="shared" si="140"/>
        <v>10</v>
      </c>
      <c r="C2123" s="1" t="s">
        <v>49</v>
      </c>
      <c r="D2123" s="14">
        <f>VLOOKUP($A2123,[3]Sheet1!$A$1:$U$10000,15,0)</f>
        <v>6.8949999999999996</v>
      </c>
      <c r="E2123" s="14">
        <f>VLOOKUP($A2123,[3]Sheet1!$A$1:$U$10000,16,0)</f>
        <v>4.79</v>
      </c>
      <c r="F2123" s="14">
        <f>VLOOKUP($A2123,[3]Sheet1!$A$1:$X$10000,22,0)</f>
        <v>4.7</v>
      </c>
      <c r="G2123" s="7">
        <f>VLOOKUP($A2123,[3]Sheet1!$A$1:$X$10000,3,0)</f>
        <v>4.6449999999999996</v>
      </c>
      <c r="H2123" s="14">
        <f>VLOOKUP($A2123,[3]Sheet1!$A$1:$U$10000,2,0)</f>
        <v>5.24</v>
      </c>
      <c r="I2123" s="14">
        <f>VLOOKUP($A2123,[3]Sheet1!$A$1:$U$10000,21,0)</f>
        <v>5.34</v>
      </c>
      <c r="J2123" s="14">
        <f>VLOOKUP($A2123,[3]Sheet1!$A$1:$U$10000,13,0)</f>
        <v>5.33</v>
      </c>
      <c r="K2123" s="14">
        <f>VLOOKUP($A2123,[3]Sheet1!$A$1:$Z$10000,24,0)</f>
        <v>4.78</v>
      </c>
      <c r="L2123" s="14">
        <f>VLOOKUP($A2123,[3]Sheet1!$A$1:$U$10000,17,0)</f>
        <v>4.9850000000000003</v>
      </c>
      <c r="M2123" s="14">
        <f>VLOOKUP($A2123,[3]Sheet1!$A$1:$U$10000,14,0)</f>
        <v>5.835</v>
      </c>
      <c r="N2123" s="14">
        <f>VLOOKUP($A2123,[3]Sheet1!$A$1:$X$10000,23,0)</f>
        <v>4.75</v>
      </c>
      <c r="O2123" s="14">
        <f>VLOOKUP($A2123,[3]Sheet1!$A$1:$U$10000,4,0)</f>
        <v>5.6849999999999996</v>
      </c>
      <c r="P2123" s="14">
        <f>VLOOKUP($A2123,[3]Sheet1!$A$1:$U$10000,6,0)</f>
        <v>5.2850000000000001</v>
      </c>
      <c r="Q2123" s="14">
        <f>VLOOKUP($A2123,[3]Sheet1!$A$1:$U$10000,20,0)</f>
        <v>4.9050000000000002</v>
      </c>
      <c r="R2123" s="14">
        <f>VLOOKUP($A2123,[3]Sheet1!$A$1:$X$10000,24,0)</f>
        <v>4.78</v>
      </c>
      <c r="S2123" s="14">
        <f>VLOOKUP($A2123,[3]Sheet1!$A$1:$AB$10000,25,0)</f>
        <v>5.4749999999999996</v>
      </c>
      <c r="T2123" s="14">
        <f>VLOOKUP($A2123,[3]Sheet1!$A$1:$AB$10000,26,0)</f>
        <v>5.2850000000000001</v>
      </c>
      <c r="U2123" s="14">
        <f>VLOOKUP($A2123,[3]Sheet1!$A$1:$AB$10000,27,0)</f>
        <v>5.2549999999999999</v>
      </c>
      <c r="V2123" s="14">
        <f>VLOOKUP($A2123,[3]Sheet1!$A$1:$AB$10000,28,0)</f>
        <v>5.3449999999999998</v>
      </c>
      <c r="W2123" s="14">
        <f>VLOOKUP($A2123,[3]Sheet1!$A$1:$AC$10000,29,0)</f>
        <v>5.2649999999999997</v>
      </c>
      <c r="X2123" s="14">
        <f>VLOOKUP($A2123,[3]Sheet1!$A$1:$AD$10000,30,0)</f>
        <v>5.59</v>
      </c>
    </row>
    <row r="2124" spans="1:24" x14ac:dyDescent="0.2">
      <c r="A2124" s="2">
        <v>36817</v>
      </c>
      <c r="B2124" s="5">
        <f t="shared" si="140"/>
        <v>10</v>
      </c>
      <c r="C2124" s="1" t="s">
        <v>50</v>
      </c>
      <c r="D2124" s="14">
        <f>VLOOKUP($A2124,[3]Sheet1!$A$1:$U$10000,15,0)</f>
        <v>6.93</v>
      </c>
      <c r="E2124" s="14">
        <f>VLOOKUP($A2124,[3]Sheet1!$A$1:$U$10000,16,0)</f>
        <v>4.87</v>
      </c>
      <c r="F2124" s="14">
        <f>VLOOKUP($A2124,[3]Sheet1!$A$1:$X$10000,22,0)</f>
        <v>4.82</v>
      </c>
      <c r="G2124" s="7">
        <f>VLOOKUP($A2124,[3]Sheet1!$A$1:$X$10000,3,0)</f>
        <v>4.78</v>
      </c>
      <c r="H2124" s="14">
        <f>VLOOKUP($A2124,[3]Sheet1!$A$1:$U$10000,2,0)</f>
        <v>5.1950000000000003</v>
      </c>
      <c r="I2124" s="14">
        <f>VLOOKUP($A2124,[3]Sheet1!$A$1:$U$10000,21,0)</f>
        <v>5.27</v>
      </c>
      <c r="J2124" s="14">
        <f>VLOOKUP($A2124,[3]Sheet1!$A$1:$U$10000,13,0)</f>
        <v>5.38</v>
      </c>
      <c r="K2124" s="14">
        <f>VLOOKUP($A2124,[3]Sheet1!$A$1:$Z$10000,24,0)</f>
        <v>4.8550000000000004</v>
      </c>
      <c r="L2124" s="14">
        <f>VLOOKUP($A2124,[3]Sheet1!$A$1:$U$10000,17,0)</f>
        <v>5.0350000000000001</v>
      </c>
      <c r="M2124" s="14">
        <f>VLOOKUP($A2124,[3]Sheet1!$A$1:$U$10000,14,0)</f>
        <v>5.86</v>
      </c>
      <c r="N2124" s="14">
        <f>VLOOKUP($A2124,[3]Sheet1!$A$1:$X$10000,23,0)</f>
        <v>4.78</v>
      </c>
      <c r="O2124" s="14">
        <f>VLOOKUP($A2124,[3]Sheet1!$A$1:$U$10000,4,0)</f>
        <v>5.6550000000000002</v>
      </c>
      <c r="P2124" s="14">
        <f>VLOOKUP($A2124,[3]Sheet1!$A$1:$U$10000,6,0)</f>
        <v>5.2249999999999996</v>
      </c>
      <c r="Q2124" s="14">
        <f>VLOOKUP($A2124,[3]Sheet1!$A$1:$U$10000,20,0)</f>
        <v>4.96</v>
      </c>
      <c r="R2124" s="14">
        <f>VLOOKUP($A2124,[3]Sheet1!$A$1:$X$10000,24,0)</f>
        <v>4.8550000000000004</v>
      </c>
      <c r="S2124" s="14">
        <f>VLOOKUP($A2124,[3]Sheet1!$A$1:$AB$10000,25,0)</f>
        <v>5.42</v>
      </c>
      <c r="T2124" s="14">
        <f>VLOOKUP($A2124,[3]Sheet1!$A$1:$AB$10000,26,0)</f>
        <v>5.23</v>
      </c>
      <c r="U2124" s="14">
        <f>VLOOKUP($A2124,[3]Sheet1!$A$1:$AB$10000,27,0)</f>
        <v>5.1849999999999996</v>
      </c>
      <c r="V2124" s="14">
        <f>VLOOKUP($A2124,[3]Sheet1!$A$1:$AB$10000,28,0)</f>
        <v>5.29</v>
      </c>
      <c r="W2124" s="14">
        <f>VLOOKUP($A2124,[3]Sheet1!$A$1:$AC$10000,29,0)</f>
        <v>5.2</v>
      </c>
      <c r="X2124" s="14">
        <f>VLOOKUP($A2124,[3]Sheet1!$A$1:$AD$10000,30,0)</f>
        <v>5.52</v>
      </c>
    </row>
    <row r="2125" spans="1:24" x14ac:dyDescent="0.2">
      <c r="A2125" s="2">
        <v>36818</v>
      </c>
      <c r="B2125" s="5">
        <f t="shared" si="140"/>
        <v>10</v>
      </c>
      <c r="C2125" s="1" t="s">
        <v>51</v>
      </c>
      <c r="D2125" s="14">
        <f>VLOOKUP($A2125,[3]Sheet1!$A$1:$U$10000,15,0)</f>
        <v>7.0350000000000001</v>
      </c>
      <c r="E2125" s="14">
        <f>VLOOKUP($A2125,[3]Sheet1!$A$1:$U$10000,16,0)</f>
        <v>4.9550000000000001</v>
      </c>
      <c r="F2125" s="14">
        <f>VLOOKUP($A2125,[3]Sheet1!$A$1:$X$10000,22,0)</f>
        <v>4.9649999999999999</v>
      </c>
      <c r="G2125" s="7">
        <f>VLOOKUP($A2125,[3]Sheet1!$A$1:$X$10000,3,0)</f>
        <v>4.93</v>
      </c>
      <c r="H2125" s="14">
        <f>VLOOKUP($A2125,[3]Sheet1!$A$1:$U$10000,2,0)</f>
        <v>5.2850000000000001</v>
      </c>
      <c r="I2125" s="14">
        <f>VLOOKUP($A2125,[3]Sheet1!$A$1:$U$10000,21,0)</f>
        <v>5.38</v>
      </c>
      <c r="J2125" s="14">
        <f>VLOOKUP($A2125,[3]Sheet1!$A$1:$U$10000,13,0)</f>
        <v>5.55</v>
      </c>
      <c r="K2125" s="14">
        <f>VLOOKUP($A2125,[3]Sheet1!$A$1:$Z$10000,24,0)</f>
        <v>4.99</v>
      </c>
      <c r="L2125" s="14">
        <f>VLOOKUP($A2125,[3]Sheet1!$A$1:$U$10000,17,0)</f>
        <v>5.1050000000000004</v>
      </c>
      <c r="M2125" s="14">
        <f>VLOOKUP($A2125,[3]Sheet1!$A$1:$U$10000,14,0)</f>
        <v>5.95</v>
      </c>
      <c r="N2125" s="14">
        <f>VLOOKUP($A2125,[3]Sheet1!$A$1:$X$10000,23,0)</f>
        <v>4.91</v>
      </c>
      <c r="O2125" s="14">
        <f>VLOOKUP($A2125,[3]Sheet1!$A$1:$U$10000,4,0)</f>
        <v>5.7549999999999999</v>
      </c>
      <c r="P2125" s="14">
        <f>VLOOKUP($A2125,[3]Sheet1!$A$1:$U$10000,6,0)</f>
        <v>5.32</v>
      </c>
      <c r="Q2125" s="14">
        <f>VLOOKUP($A2125,[3]Sheet1!$A$1:$U$10000,20,0)</f>
        <v>5.0449999999999999</v>
      </c>
      <c r="R2125" s="14">
        <f>VLOOKUP($A2125,[3]Sheet1!$A$1:$X$10000,24,0)</f>
        <v>4.99</v>
      </c>
      <c r="S2125" s="14">
        <f>VLOOKUP($A2125,[3]Sheet1!$A$1:$AB$10000,25,0)</f>
        <v>5.5</v>
      </c>
      <c r="T2125" s="14">
        <f>VLOOKUP($A2125,[3]Sheet1!$A$1:$AB$10000,26,0)</f>
        <v>5.32</v>
      </c>
      <c r="U2125" s="14">
        <f>VLOOKUP($A2125,[3]Sheet1!$A$1:$AB$10000,27,0)</f>
        <v>5.2549999999999999</v>
      </c>
      <c r="V2125" s="14">
        <f>VLOOKUP($A2125,[3]Sheet1!$A$1:$AB$10000,28,0)</f>
        <v>5.38</v>
      </c>
      <c r="W2125" s="14">
        <f>VLOOKUP($A2125,[3]Sheet1!$A$1:$AC$10000,29,0)</f>
        <v>5.28</v>
      </c>
      <c r="X2125" s="14">
        <f>VLOOKUP($A2125,[3]Sheet1!$A$1:$AD$10000,30,0)</f>
        <v>5.665</v>
      </c>
    </row>
    <row r="2126" spans="1:24" x14ac:dyDescent="0.2">
      <c r="A2126" s="2">
        <v>36819</v>
      </c>
      <c r="B2126" s="5">
        <f t="shared" si="140"/>
        <v>10</v>
      </c>
      <c r="C2126" s="1" t="s">
        <v>45</v>
      </c>
      <c r="D2126" s="14">
        <f>VLOOKUP($A2126,[3]Sheet1!$A$1:$U$10000,15,0)</f>
        <v>6.57</v>
      </c>
      <c r="E2126" s="14">
        <f>VLOOKUP($A2126,[3]Sheet1!$A$1:$U$10000,16,0)</f>
        <v>4.8049999999999997</v>
      </c>
      <c r="F2126" s="14">
        <f>VLOOKUP($A2126,[3]Sheet1!$A$1:$X$10000,22,0)</f>
        <v>4.7450000000000001</v>
      </c>
      <c r="G2126" s="7">
        <f>VLOOKUP($A2126,[3]Sheet1!$A$1:$X$10000,3,0)</f>
        <v>4.6900000000000004</v>
      </c>
      <c r="H2126" s="14">
        <f>VLOOKUP($A2126,[3]Sheet1!$A$1:$U$10000,2,0)</f>
        <v>4.96</v>
      </c>
      <c r="I2126" s="14">
        <f>VLOOKUP($A2126,[3]Sheet1!$A$1:$U$10000,21,0)</f>
        <v>5.04</v>
      </c>
      <c r="J2126" s="14">
        <f>VLOOKUP($A2126,[3]Sheet1!$A$1:$U$10000,13,0)</f>
        <v>5.335</v>
      </c>
      <c r="K2126" s="14">
        <f>VLOOKUP($A2126,[3]Sheet1!$A$1:$Z$10000,24,0)</f>
        <v>4.7549999999999999</v>
      </c>
      <c r="L2126" s="14">
        <f>VLOOKUP($A2126,[3]Sheet1!$A$1:$U$10000,17,0)</f>
        <v>4.91</v>
      </c>
      <c r="M2126" s="14">
        <f>VLOOKUP($A2126,[3]Sheet1!$A$1:$U$10000,14,0)</f>
        <v>5.5</v>
      </c>
      <c r="N2126" s="14">
        <f>VLOOKUP($A2126,[3]Sheet1!$A$1:$X$10000,23,0)</f>
        <v>4.6900000000000004</v>
      </c>
      <c r="O2126" s="14">
        <f>VLOOKUP($A2126,[3]Sheet1!$A$1:$U$10000,4,0)</f>
        <v>5.58</v>
      </c>
      <c r="P2126" s="14">
        <f>VLOOKUP($A2126,[3]Sheet1!$A$1:$U$10000,6,0)</f>
        <v>4.9850000000000003</v>
      </c>
      <c r="Q2126" s="14">
        <f>VLOOKUP($A2126,[3]Sheet1!$A$1:$U$10000,20,0)</f>
        <v>4.79</v>
      </c>
      <c r="R2126" s="14">
        <f>VLOOKUP($A2126,[3]Sheet1!$A$1:$X$10000,24,0)</f>
        <v>4.7549999999999999</v>
      </c>
      <c r="S2126" s="14">
        <f>VLOOKUP($A2126,[3]Sheet1!$A$1:$AB$10000,25,0)</f>
        <v>5.16</v>
      </c>
      <c r="T2126" s="14">
        <f>VLOOKUP($A2126,[3]Sheet1!$A$1:$AB$10000,26,0)</f>
        <v>4.9950000000000001</v>
      </c>
      <c r="U2126" s="14">
        <f>VLOOKUP($A2126,[3]Sheet1!$A$1:$AB$10000,27,0)</f>
        <v>4.9400000000000004</v>
      </c>
      <c r="V2126" s="14">
        <f>VLOOKUP($A2126,[3]Sheet1!$A$1:$AB$10000,28,0)</f>
        <v>5.07</v>
      </c>
      <c r="W2126" s="14">
        <f>VLOOKUP($A2126,[3]Sheet1!$A$1:$AC$10000,29,0)</f>
        <v>4.9649999999999999</v>
      </c>
      <c r="X2126" s="14">
        <f>VLOOKUP($A2126,[3]Sheet1!$A$1:$AD$10000,30,0)</f>
        <v>5.2850000000000001</v>
      </c>
    </row>
    <row r="2127" spans="1:24" x14ac:dyDescent="0.2">
      <c r="A2127" s="2">
        <v>36820</v>
      </c>
      <c r="B2127" s="5">
        <f t="shared" si="140"/>
        <v>10</v>
      </c>
      <c r="C2127" s="1" t="s">
        <v>46</v>
      </c>
      <c r="D2127" s="14">
        <f>VLOOKUP($A2127,[3]Sheet1!$A$1:$U$10000,15,0)</f>
        <v>6.3</v>
      </c>
      <c r="E2127" s="14">
        <f>VLOOKUP($A2127,[3]Sheet1!$A$1:$U$10000,16,0)</f>
        <v>4.5949999999999998</v>
      </c>
      <c r="F2127" s="14">
        <f>VLOOKUP($A2127,[3]Sheet1!$A$1:$X$10000,22,0)</f>
        <v>4.5250000000000004</v>
      </c>
      <c r="G2127" s="7">
        <f>VLOOKUP($A2127,[3]Sheet1!$A$1:$X$10000,3,0)</f>
        <v>4.4850000000000003</v>
      </c>
      <c r="H2127" s="14">
        <f>VLOOKUP($A2127,[3]Sheet1!$A$1:$U$10000,2,0)</f>
        <v>4.7300000000000004</v>
      </c>
      <c r="I2127" s="14">
        <f>VLOOKUP($A2127,[3]Sheet1!$A$1:$U$10000,21,0)</f>
        <v>4.8449999999999998</v>
      </c>
      <c r="J2127" s="14">
        <f>VLOOKUP($A2127,[3]Sheet1!$A$1:$U$10000,13,0)</f>
        <v>5.1050000000000004</v>
      </c>
      <c r="K2127" s="14">
        <f>VLOOKUP($A2127,[3]Sheet1!$A$1:$Z$10000,24,0)</f>
        <v>4.53</v>
      </c>
      <c r="L2127" s="14">
        <f>VLOOKUP($A2127,[3]Sheet1!$A$1:$U$10000,17,0)</f>
        <v>4.66</v>
      </c>
      <c r="M2127" s="14">
        <f>VLOOKUP($A2127,[3]Sheet1!$A$1:$U$10000,14,0)</f>
        <v>5.23</v>
      </c>
      <c r="N2127" s="14">
        <f>VLOOKUP($A2127,[3]Sheet1!$A$1:$X$10000,23,0)</f>
        <v>4.4950000000000001</v>
      </c>
      <c r="O2127" s="14">
        <f>VLOOKUP($A2127,[3]Sheet1!$A$1:$U$10000,4,0)</f>
        <v>5.4050000000000002</v>
      </c>
      <c r="P2127" s="14">
        <f>VLOOKUP($A2127,[3]Sheet1!$A$1:$U$10000,6,0)</f>
        <v>4.7549999999999999</v>
      </c>
      <c r="Q2127" s="14">
        <f>VLOOKUP($A2127,[3]Sheet1!$A$1:$U$10000,20,0)</f>
        <v>4.55</v>
      </c>
      <c r="R2127" s="14">
        <f>VLOOKUP($A2127,[3]Sheet1!$A$1:$X$10000,24,0)</f>
        <v>4.53</v>
      </c>
      <c r="S2127" s="14">
        <f>VLOOKUP($A2127,[3]Sheet1!$A$1:$AB$10000,25,0)</f>
        <v>4.9649999999999999</v>
      </c>
      <c r="T2127" s="14">
        <f>VLOOKUP($A2127,[3]Sheet1!$A$1:$AB$10000,26,0)</f>
        <v>4.8</v>
      </c>
      <c r="U2127" s="14">
        <f>VLOOKUP($A2127,[3]Sheet1!$A$1:$AB$10000,27,0)</f>
        <v>4.7249999999999996</v>
      </c>
      <c r="V2127" s="14">
        <f>VLOOKUP($A2127,[3]Sheet1!$A$1:$AB$10000,28,0)</f>
        <v>4.8499999999999996</v>
      </c>
      <c r="W2127" s="14">
        <f>VLOOKUP($A2127,[3]Sheet1!$A$1:$AC$10000,29,0)</f>
        <v>4.7450000000000001</v>
      </c>
      <c r="X2127" s="14">
        <f>VLOOKUP($A2127,[3]Sheet1!$A$1:$AD$10000,30,0)</f>
        <v>5.0750000000000002</v>
      </c>
    </row>
    <row r="2128" spans="1:24" x14ac:dyDescent="0.2">
      <c r="A2128" s="2">
        <v>36821</v>
      </c>
      <c r="B2128" s="5">
        <f t="shared" si="140"/>
        <v>10</v>
      </c>
      <c r="C2128" s="1" t="s">
        <v>47</v>
      </c>
      <c r="D2128" s="14">
        <f>VLOOKUP($A2128,[3]Sheet1!$A$1:$U$10000,15,0)</f>
        <v>6.3</v>
      </c>
      <c r="E2128" s="14">
        <f>VLOOKUP($A2128,[3]Sheet1!$A$1:$U$10000,16,0)</f>
        <v>4.5949999999999998</v>
      </c>
      <c r="F2128" s="14">
        <f>VLOOKUP($A2128,[3]Sheet1!$A$1:$X$10000,22,0)</f>
        <v>4.5250000000000004</v>
      </c>
      <c r="G2128" s="7">
        <f>VLOOKUP($A2128,[3]Sheet1!$A$1:$X$10000,3,0)</f>
        <v>4.4850000000000003</v>
      </c>
      <c r="H2128" s="14">
        <f>VLOOKUP($A2128,[3]Sheet1!$A$1:$U$10000,2,0)</f>
        <v>4.7300000000000004</v>
      </c>
      <c r="I2128" s="14">
        <f>VLOOKUP($A2128,[3]Sheet1!$A$1:$U$10000,21,0)</f>
        <v>4.8449999999999998</v>
      </c>
      <c r="J2128" s="14">
        <f>VLOOKUP($A2128,[3]Sheet1!$A$1:$U$10000,13,0)</f>
        <v>5.1050000000000004</v>
      </c>
      <c r="K2128" s="14">
        <f>VLOOKUP($A2128,[3]Sheet1!$A$1:$Z$10000,24,0)</f>
        <v>4.53</v>
      </c>
      <c r="L2128" s="14">
        <f>VLOOKUP($A2128,[3]Sheet1!$A$1:$U$10000,17,0)</f>
        <v>4.66</v>
      </c>
      <c r="M2128" s="14">
        <f>VLOOKUP($A2128,[3]Sheet1!$A$1:$U$10000,14,0)</f>
        <v>5.23</v>
      </c>
      <c r="N2128" s="14">
        <f>VLOOKUP($A2128,[3]Sheet1!$A$1:$X$10000,23,0)</f>
        <v>4.4950000000000001</v>
      </c>
      <c r="O2128" s="14">
        <f>VLOOKUP($A2128,[3]Sheet1!$A$1:$U$10000,4,0)</f>
        <v>5.4050000000000002</v>
      </c>
      <c r="P2128" s="14">
        <f>VLOOKUP($A2128,[3]Sheet1!$A$1:$U$10000,6,0)</f>
        <v>4.7549999999999999</v>
      </c>
      <c r="Q2128" s="14">
        <f>VLOOKUP($A2128,[3]Sheet1!$A$1:$U$10000,20,0)</f>
        <v>4.55</v>
      </c>
      <c r="R2128" s="14">
        <f>VLOOKUP($A2128,[3]Sheet1!$A$1:$X$10000,24,0)</f>
        <v>4.53</v>
      </c>
      <c r="S2128" s="14">
        <f>VLOOKUP($A2128,[3]Sheet1!$A$1:$AB$10000,25,0)</f>
        <v>4.9649999999999999</v>
      </c>
      <c r="T2128" s="14">
        <f>VLOOKUP($A2128,[3]Sheet1!$A$1:$AB$10000,26,0)</f>
        <v>4.8</v>
      </c>
      <c r="U2128" s="14">
        <f>VLOOKUP($A2128,[3]Sheet1!$A$1:$AB$10000,27,0)</f>
        <v>4.7249999999999996</v>
      </c>
      <c r="V2128" s="14">
        <f>VLOOKUP($A2128,[3]Sheet1!$A$1:$AB$10000,28,0)</f>
        <v>4.8499999999999996</v>
      </c>
      <c r="W2128" s="14">
        <f>VLOOKUP($A2128,[3]Sheet1!$A$1:$AC$10000,29,0)</f>
        <v>4.7450000000000001</v>
      </c>
      <c r="X2128" s="14">
        <f>VLOOKUP($A2128,[3]Sheet1!$A$1:$AD$10000,30,0)</f>
        <v>5.0750000000000002</v>
      </c>
    </row>
    <row r="2129" spans="1:24" x14ac:dyDescent="0.2">
      <c r="A2129" s="2">
        <v>36822</v>
      </c>
      <c r="B2129" s="5">
        <f t="shared" si="140"/>
        <v>10</v>
      </c>
      <c r="C2129" s="1" t="s">
        <v>48</v>
      </c>
      <c r="D2129" s="14">
        <f>VLOOKUP($A2129,[3]Sheet1!$A$1:$U$10000,15,0)</f>
        <v>6.3</v>
      </c>
      <c r="E2129" s="14">
        <f>VLOOKUP($A2129,[3]Sheet1!$A$1:$U$10000,16,0)</f>
        <v>4.5949999999999998</v>
      </c>
      <c r="F2129" s="14">
        <f>VLOOKUP($A2129,[3]Sheet1!$A$1:$X$10000,22,0)</f>
        <v>4.5250000000000004</v>
      </c>
      <c r="G2129" s="7">
        <f>VLOOKUP($A2129,[3]Sheet1!$A$1:$X$10000,3,0)</f>
        <v>4.4850000000000003</v>
      </c>
      <c r="H2129" s="14">
        <f>VLOOKUP($A2129,[3]Sheet1!$A$1:$U$10000,2,0)</f>
        <v>4.7300000000000004</v>
      </c>
      <c r="I2129" s="14">
        <f>VLOOKUP($A2129,[3]Sheet1!$A$1:$U$10000,21,0)</f>
        <v>4.8449999999999998</v>
      </c>
      <c r="J2129" s="14">
        <f>VLOOKUP($A2129,[3]Sheet1!$A$1:$U$10000,13,0)</f>
        <v>5.1050000000000004</v>
      </c>
      <c r="K2129" s="14">
        <f>VLOOKUP($A2129,[3]Sheet1!$A$1:$Z$10000,24,0)</f>
        <v>4.53</v>
      </c>
      <c r="L2129" s="14">
        <f>VLOOKUP($A2129,[3]Sheet1!$A$1:$U$10000,17,0)</f>
        <v>4.66</v>
      </c>
      <c r="M2129" s="14">
        <f>VLOOKUP($A2129,[3]Sheet1!$A$1:$U$10000,14,0)</f>
        <v>5.23</v>
      </c>
      <c r="N2129" s="14">
        <f>VLOOKUP($A2129,[3]Sheet1!$A$1:$X$10000,23,0)</f>
        <v>4.4950000000000001</v>
      </c>
      <c r="O2129" s="14">
        <f>VLOOKUP($A2129,[3]Sheet1!$A$1:$U$10000,4,0)</f>
        <v>5.4050000000000002</v>
      </c>
      <c r="P2129" s="14">
        <f>VLOOKUP($A2129,[3]Sheet1!$A$1:$U$10000,6,0)</f>
        <v>4.7549999999999999</v>
      </c>
      <c r="Q2129" s="14">
        <f>VLOOKUP($A2129,[3]Sheet1!$A$1:$U$10000,20,0)</f>
        <v>4.55</v>
      </c>
      <c r="R2129" s="14">
        <f>VLOOKUP($A2129,[3]Sheet1!$A$1:$X$10000,24,0)</f>
        <v>4.53</v>
      </c>
      <c r="S2129" s="14">
        <f>VLOOKUP($A2129,[3]Sheet1!$A$1:$AB$10000,25,0)</f>
        <v>4.9649999999999999</v>
      </c>
      <c r="T2129" s="14">
        <f>VLOOKUP($A2129,[3]Sheet1!$A$1:$AB$10000,26,0)</f>
        <v>4.8</v>
      </c>
      <c r="U2129" s="14">
        <f>VLOOKUP($A2129,[3]Sheet1!$A$1:$AB$10000,27,0)</f>
        <v>4.7249999999999996</v>
      </c>
      <c r="V2129" s="14">
        <f>VLOOKUP($A2129,[3]Sheet1!$A$1:$AB$10000,28,0)</f>
        <v>4.8499999999999996</v>
      </c>
      <c r="W2129" s="14">
        <f>VLOOKUP($A2129,[3]Sheet1!$A$1:$AC$10000,29,0)</f>
        <v>4.7450000000000001</v>
      </c>
      <c r="X2129" s="14">
        <f>VLOOKUP($A2129,[3]Sheet1!$A$1:$AD$10000,30,0)</f>
        <v>5.0750000000000002</v>
      </c>
    </row>
    <row r="2130" spans="1:24" x14ac:dyDescent="0.2">
      <c r="A2130" s="2">
        <v>36823</v>
      </c>
      <c r="B2130" s="5">
        <f t="shared" si="140"/>
        <v>10</v>
      </c>
      <c r="C2130" s="1" t="s">
        <v>49</v>
      </c>
      <c r="D2130" s="14">
        <f>VLOOKUP($A2130,[3]Sheet1!$A$1:$U$10000,15,0)</f>
        <v>6.28</v>
      </c>
      <c r="E2130" s="14">
        <f>VLOOKUP($A2130,[3]Sheet1!$A$1:$U$10000,16,0)</f>
        <v>4.59</v>
      </c>
      <c r="F2130" s="14">
        <f>VLOOKUP($A2130,[3]Sheet1!$A$1:$X$10000,22,0)</f>
        <v>4.54</v>
      </c>
      <c r="G2130" s="7">
        <f>VLOOKUP($A2130,[3]Sheet1!$A$1:$X$10000,3,0)</f>
        <v>4.57</v>
      </c>
      <c r="H2130" s="14">
        <f>VLOOKUP($A2130,[3]Sheet1!$A$1:$U$10000,2,0)</f>
        <v>4.7300000000000004</v>
      </c>
      <c r="I2130" s="14">
        <f>VLOOKUP($A2130,[3]Sheet1!$A$1:$U$10000,21,0)</f>
        <v>4.8150000000000004</v>
      </c>
      <c r="J2130" s="14">
        <f>VLOOKUP($A2130,[3]Sheet1!$A$1:$U$10000,13,0)</f>
        <v>5.31</v>
      </c>
      <c r="K2130" s="14">
        <f>VLOOKUP($A2130,[3]Sheet1!$A$1:$Z$10000,24,0)</f>
        <v>4.5949999999999998</v>
      </c>
      <c r="L2130" s="14">
        <f>VLOOKUP($A2130,[3]Sheet1!$A$1:$U$10000,17,0)</f>
        <v>4.6849999999999996</v>
      </c>
      <c r="M2130" s="14">
        <f>VLOOKUP($A2130,[3]Sheet1!$A$1:$U$10000,14,0)</f>
        <v>5.46</v>
      </c>
      <c r="N2130" s="14">
        <f>VLOOKUP($A2130,[3]Sheet1!$A$1:$X$10000,23,0)</f>
        <v>4.47</v>
      </c>
      <c r="O2130" s="14">
        <f>VLOOKUP($A2130,[3]Sheet1!$A$1:$U$10000,4,0)</f>
        <v>5.375</v>
      </c>
      <c r="P2130" s="14">
        <f>VLOOKUP($A2130,[3]Sheet1!$A$1:$U$10000,6,0)</f>
        <v>4.7750000000000004</v>
      </c>
      <c r="Q2130" s="14">
        <f>VLOOKUP($A2130,[3]Sheet1!$A$1:$U$10000,20,0)</f>
        <v>4.5250000000000004</v>
      </c>
      <c r="R2130" s="14">
        <f>VLOOKUP($A2130,[3]Sheet1!$A$1:$X$10000,24,0)</f>
        <v>4.5949999999999998</v>
      </c>
      <c r="S2130" s="14">
        <f>VLOOKUP($A2130,[3]Sheet1!$A$1:$AB$10000,25,0)</f>
        <v>4.92</v>
      </c>
      <c r="T2130" s="14">
        <f>VLOOKUP($A2130,[3]Sheet1!$A$1:$AB$10000,26,0)</f>
        <v>4.76</v>
      </c>
      <c r="U2130" s="14">
        <f>VLOOKUP($A2130,[3]Sheet1!$A$1:$AB$10000,27,0)</f>
        <v>4.6849999999999996</v>
      </c>
      <c r="V2130" s="14">
        <f>VLOOKUP($A2130,[3]Sheet1!$A$1:$AB$10000,28,0)</f>
        <v>4.8250000000000002</v>
      </c>
      <c r="W2130" s="14">
        <f>VLOOKUP($A2130,[3]Sheet1!$A$1:$AC$10000,29,0)</f>
        <v>4.7</v>
      </c>
      <c r="X2130" s="14">
        <f>VLOOKUP($A2130,[3]Sheet1!$A$1:$AD$10000,30,0)</f>
        <v>5.03</v>
      </c>
    </row>
    <row r="2131" spans="1:24" x14ac:dyDescent="0.2">
      <c r="A2131" s="2">
        <v>36824</v>
      </c>
      <c r="B2131" s="5">
        <f t="shared" si="140"/>
        <v>10</v>
      </c>
      <c r="C2131" s="1" t="s">
        <v>50</v>
      </c>
      <c r="D2131" s="14">
        <f>VLOOKUP($A2131,[3]Sheet1!$A$1:$U$10000,15,0)</f>
        <v>6.29</v>
      </c>
      <c r="E2131" s="14">
        <f>VLOOKUP($A2131,[3]Sheet1!$A$1:$U$10000,16,0)</f>
        <v>4.6449999999999996</v>
      </c>
      <c r="F2131" s="14">
        <f>VLOOKUP($A2131,[3]Sheet1!$A$1:$X$10000,22,0)</f>
        <v>4.665</v>
      </c>
      <c r="G2131" s="7">
        <f>VLOOKUP($A2131,[3]Sheet1!$A$1:$X$10000,3,0)</f>
        <v>4.6900000000000004</v>
      </c>
      <c r="H2131" s="14">
        <f>VLOOKUP($A2131,[3]Sheet1!$A$1:$U$10000,2,0)</f>
        <v>4.79</v>
      </c>
      <c r="I2131" s="14">
        <f>VLOOKUP($A2131,[3]Sheet1!$A$1:$U$10000,21,0)</f>
        <v>4.8449999999999998</v>
      </c>
      <c r="J2131" s="14">
        <f>VLOOKUP($A2131,[3]Sheet1!$A$1:$U$10000,13,0)</f>
        <v>5.26</v>
      </c>
      <c r="K2131" s="14">
        <f>VLOOKUP($A2131,[3]Sheet1!$A$1:$Z$10000,24,0)</f>
        <v>4.7050000000000001</v>
      </c>
      <c r="L2131" s="14">
        <f>VLOOKUP($A2131,[3]Sheet1!$A$1:$U$10000,17,0)</f>
        <v>4.7149999999999999</v>
      </c>
      <c r="M2131" s="14">
        <f>VLOOKUP($A2131,[3]Sheet1!$A$1:$U$10000,14,0)</f>
        <v>5.4649999999999999</v>
      </c>
      <c r="N2131" s="14">
        <f>VLOOKUP($A2131,[3]Sheet1!$A$1:$X$10000,23,0)</f>
        <v>4.57</v>
      </c>
      <c r="O2131" s="14">
        <f>VLOOKUP($A2131,[3]Sheet1!$A$1:$U$10000,4,0)</f>
        <v>5.3449999999999998</v>
      </c>
      <c r="P2131" s="14">
        <f>VLOOKUP($A2131,[3]Sheet1!$A$1:$U$10000,6,0)</f>
        <v>4.83</v>
      </c>
      <c r="Q2131" s="14">
        <f>VLOOKUP($A2131,[3]Sheet1!$A$1:$U$10000,20,0)</f>
        <v>4.5599999999999996</v>
      </c>
      <c r="R2131" s="14">
        <f>VLOOKUP($A2131,[3]Sheet1!$A$1:$X$10000,24,0)</f>
        <v>4.7050000000000001</v>
      </c>
      <c r="S2131" s="14">
        <f>VLOOKUP($A2131,[3]Sheet1!$A$1:$AB$10000,25,0)</f>
        <v>4.9550000000000001</v>
      </c>
      <c r="T2131" s="14">
        <f>VLOOKUP($A2131,[3]Sheet1!$A$1:$AB$10000,26,0)</f>
        <v>4.82</v>
      </c>
      <c r="U2131" s="14">
        <f>VLOOKUP($A2131,[3]Sheet1!$A$1:$AB$10000,27,0)</f>
        <v>4.7149999999999999</v>
      </c>
      <c r="V2131" s="14">
        <f>VLOOKUP($A2131,[3]Sheet1!$A$1:$AB$10000,28,0)</f>
        <v>4.8499999999999996</v>
      </c>
      <c r="W2131" s="14">
        <f>VLOOKUP($A2131,[3]Sheet1!$A$1:$AC$10000,29,0)</f>
        <v>4.74</v>
      </c>
      <c r="X2131" s="14">
        <f>VLOOKUP($A2131,[3]Sheet1!$A$1:$AD$10000,30,0)</f>
        <v>5.0599999999999996</v>
      </c>
    </row>
    <row r="2132" spans="1:24" x14ac:dyDescent="0.2">
      <c r="A2132" s="2">
        <v>36825</v>
      </c>
      <c r="B2132" s="5">
        <f t="shared" si="140"/>
        <v>10</v>
      </c>
      <c r="C2132" s="1" t="s">
        <v>51</v>
      </c>
      <c r="D2132" s="14">
        <f>VLOOKUP($A2132,[3]Sheet1!$A$1:$U$10000,15,0)</f>
        <v>6.1</v>
      </c>
      <c r="E2132" s="14">
        <f>VLOOKUP($A2132,[3]Sheet1!$A$1:$U$10000,16,0)</f>
        <v>4.5149999999999997</v>
      </c>
      <c r="F2132" s="14">
        <f>VLOOKUP($A2132,[3]Sheet1!$A$1:$X$10000,22,0)</f>
        <v>4.5049999999999999</v>
      </c>
      <c r="G2132" s="7">
        <f>VLOOKUP($A2132,[3]Sheet1!$A$1:$X$10000,3,0)</f>
        <v>4.5</v>
      </c>
      <c r="H2132" s="14">
        <f>VLOOKUP($A2132,[3]Sheet1!$A$1:$U$10000,2,0)</f>
        <v>4.6100000000000003</v>
      </c>
      <c r="I2132" s="14">
        <f>VLOOKUP($A2132,[3]Sheet1!$A$1:$U$10000,21,0)</f>
        <v>4.6550000000000002</v>
      </c>
      <c r="J2132" s="14">
        <f>VLOOKUP($A2132,[3]Sheet1!$A$1:$U$10000,13,0)</f>
        <v>5.1100000000000003</v>
      </c>
      <c r="K2132" s="14">
        <f>VLOOKUP($A2132,[3]Sheet1!$A$1:$Z$10000,24,0)</f>
        <v>4.5199999999999996</v>
      </c>
      <c r="L2132" s="14">
        <f>VLOOKUP($A2132,[3]Sheet1!$A$1:$U$10000,17,0)</f>
        <v>4.57</v>
      </c>
      <c r="M2132" s="14">
        <f>VLOOKUP($A2132,[3]Sheet1!$A$1:$U$10000,14,0)</f>
        <v>5.335</v>
      </c>
      <c r="N2132" s="14">
        <f>VLOOKUP($A2132,[3]Sheet1!$A$1:$X$10000,23,0)</f>
        <v>4.3550000000000004</v>
      </c>
      <c r="O2132" s="14">
        <f>VLOOKUP($A2132,[3]Sheet1!$A$1:$U$10000,4,0)</f>
        <v>5.22</v>
      </c>
      <c r="P2132" s="14">
        <f>VLOOKUP($A2132,[3]Sheet1!$A$1:$U$10000,6,0)</f>
        <v>4.625</v>
      </c>
      <c r="Q2132" s="14">
        <f>VLOOKUP($A2132,[3]Sheet1!$A$1:$U$10000,20,0)</f>
        <v>4.47</v>
      </c>
      <c r="R2132" s="14">
        <f>VLOOKUP($A2132,[3]Sheet1!$A$1:$X$10000,24,0)</f>
        <v>4.5199999999999996</v>
      </c>
      <c r="S2132" s="14">
        <f>VLOOKUP($A2132,[3]Sheet1!$A$1:$AB$10000,25,0)</f>
        <v>4.7549999999999999</v>
      </c>
      <c r="T2132" s="14">
        <f>VLOOKUP($A2132,[3]Sheet1!$A$1:$AB$10000,26,0)</f>
        <v>4.63</v>
      </c>
      <c r="U2132" s="14">
        <f>VLOOKUP($A2132,[3]Sheet1!$A$1:$AB$10000,27,0)</f>
        <v>4.5350000000000001</v>
      </c>
      <c r="V2132" s="14">
        <f>VLOOKUP($A2132,[3]Sheet1!$A$1:$AB$10000,28,0)</f>
        <v>4.665</v>
      </c>
      <c r="W2132" s="14">
        <f>VLOOKUP($A2132,[3]Sheet1!$A$1:$AC$10000,29,0)</f>
        <v>4.55</v>
      </c>
      <c r="X2132" s="14">
        <f>VLOOKUP($A2132,[3]Sheet1!$A$1:$AD$10000,30,0)</f>
        <v>4.8650000000000002</v>
      </c>
    </row>
    <row r="2133" spans="1:24" x14ac:dyDescent="0.2">
      <c r="A2133" s="2">
        <v>36826</v>
      </c>
      <c r="B2133" s="5">
        <f t="shared" si="140"/>
        <v>10</v>
      </c>
      <c r="C2133" s="1" t="s">
        <v>45</v>
      </c>
      <c r="D2133" s="14">
        <f>VLOOKUP($A2133,[3]Sheet1!$A$1:$U$10000,15,0)</f>
        <v>5.95</v>
      </c>
      <c r="E2133" s="14">
        <f>VLOOKUP($A2133,[3]Sheet1!$A$1:$U$10000,16,0)</f>
        <v>4.375</v>
      </c>
      <c r="F2133" s="14">
        <f>VLOOKUP($A2133,[3]Sheet1!$A$1:$X$10000,22,0)</f>
        <v>4.38</v>
      </c>
      <c r="G2133" s="7">
        <f>VLOOKUP($A2133,[3]Sheet1!$A$1:$X$10000,3,0)</f>
        <v>4.4550000000000001</v>
      </c>
      <c r="H2133" s="14">
        <f>VLOOKUP($A2133,[3]Sheet1!$A$1:$U$10000,2,0)</f>
        <v>4.5949999999999998</v>
      </c>
      <c r="I2133" s="14">
        <f>VLOOKUP($A2133,[3]Sheet1!$A$1:$U$10000,21,0)</f>
        <v>4.6100000000000003</v>
      </c>
      <c r="J2133" s="14">
        <f>VLOOKUP($A2133,[3]Sheet1!$A$1:$U$10000,13,0)</f>
        <v>5.08</v>
      </c>
      <c r="K2133" s="14">
        <f>VLOOKUP($A2133,[3]Sheet1!$A$1:$Z$10000,24,0)</f>
        <v>4.3650000000000002</v>
      </c>
      <c r="L2133" s="14">
        <f>VLOOKUP($A2133,[3]Sheet1!$A$1:$U$10000,17,0)</f>
        <v>4.4950000000000001</v>
      </c>
      <c r="M2133" s="14">
        <f>VLOOKUP($A2133,[3]Sheet1!$A$1:$U$10000,14,0)</f>
        <v>5.3250000000000002</v>
      </c>
      <c r="N2133" s="14">
        <f>VLOOKUP($A2133,[3]Sheet1!$A$1:$X$10000,23,0)</f>
        <v>4.25</v>
      </c>
      <c r="O2133" s="14">
        <f>VLOOKUP($A2133,[3]Sheet1!$A$1:$U$10000,4,0)</f>
        <v>5.2050000000000001</v>
      </c>
      <c r="P2133" s="14">
        <f>VLOOKUP($A2133,[3]Sheet1!$A$1:$U$10000,6,0)</f>
        <v>4.5949999999999998</v>
      </c>
      <c r="Q2133" s="14">
        <f>VLOOKUP($A2133,[3]Sheet1!$A$1:$U$10000,20,0)</f>
        <v>4.3099999999999996</v>
      </c>
      <c r="R2133" s="14">
        <f>VLOOKUP($A2133,[3]Sheet1!$A$1:$X$10000,24,0)</f>
        <v>4.3650000000000002</v>
      </c>
      <c r="S2133" s="14">
        <f>VLOOKUP($A2133,[3]Sheet1!$A$1:$AB$10000,25,0)</f>
        <v>4.72</v>
      </c>
      <c r="T2133" s="14">
        <f>VLOOKUP($A2133,[3]Sheet1!$A$1:$AB$10000,26,0)</f>
        <v>4.58</v>
      </c>
      <c r="U2133" s="14">
        <f>VLOOKUP($A2133,[3]Sheet1!$A$1:$AB$10000,27,0)</f>
        <v>4.5049999999999999</v>
      </c>
      <c r="V2133" s="14">
        <f>VLOOKUP($A2133,[3]Sheet1!$A$1:$AB$10000,28,0)</f>
        <v>4.6150000000000002</v>
      </c>
      <c r="W2133" s="14">
        <f>VLOOKUP($A2133,[3]Sheet1!$A$1:$AC$10000,29,0)</f>
        <v>4.5199999999999996</v>
      </c>
      <c r="X2133" s="14">
        <f>VLOOKUP($A2133,[3]Sheet1!$A$1:$AD$10000,30,0)</f>
        <v>4.84</v>
      </c>
    </row>
    <row r="2134" spans="1:24" x14ac:dyDescent="0.2">
      <c r="A2134" s="2">
        <v>36827</v>
      </c>
      <c r="B2134" s="5">
        <f t="shared" si="140"/>
        <v>10</v>
      </c>
      <c r="C2134" s="1" t="s">
        <v>46</v>
      </c>
      <c r="D2134" s="14">
        <f>VLOOKUP($A2134,[3]Sheet1!$A$1:$U$10000,15,0)</f>
        <v>5.7850000000000001</v>
      </c>
      <c r="E2134" s="14">
        <f>VLOOKUP($A2134,[3]Sheet1!$A$1:$U$10000,16,0)</f>
        <v>4.2300000000000004</v>
      </c>
      <c r="F2134" s="14">
        <f>VLOOKUP($A2134,[3]Sheet1!$A$1:$X$10000,22,0)</f>
        <v>4.1500000000000004</v>
      </c>
      <c r="G2134" s="7">
        <f>VLOOKUP($A2134,[3]Sheet1!$A$1:$X$10000,3,0)</f>
        <v>4.1550000000000002</v>
      </c>
      <c r="H2134" s="14">
        <f>VLOOKUP($A2134,[3]Sheet1!$A$1:$U$10000,2,0)</f>
        <v>4.3099999999999996</v>
      </c>
      <c r="I2134" s="14">
        <f>VLOOKUP($A2134,[3]Sheet1!$A$1:$U$10000,21,0)</f>
        <v>4.5</v>
      </c>
      <c r="J2134" s="14">
        <f>VLOOKUP($A2134,[3]Sheet1!$A$1:$U$10000,13,0)</f>
        <v>4.7750000000000004</v>
      </c>
      <c r="K2134" s="14">
        <f>VLOOKUP($A2134,[3]Sheet1!$A$1:$Z$10000,24,0)</f>
        <v>4.1550000000000002</v>
      </c>
      <c r="L2134" s="14">
        <f>VLOOKUP($A2134,[3]Sheet1!$A$1:$U$10000,17,0)</f>
        <v>4.2750000000000004</v>
      </c>
      <c r="M2134" s="14">
        <f>VLOOKUP($A2134,[3]Sheet1!$A$1:$U$10000,14,0)</f>
        <v>5.0999999999999996</v>
      </c>
      <c r="N2134" s="14">
        <f>VLOOKUP($A2134,[3]Sheet1!$A$1:$X$10000,23,0)</f>
        <v>3.9950000000000001</v>
      </c>
      <c r="O2134" s="14">
        <f>VLOOKUP($A2134,[3]Sheet1!$A$1:$U$10000,4,0)</f>
        <v>4.9749999999999996</v>
      </c>
      <c r="P2134" s="14">
        <f>VLOOKUP($A2134,[3]Sheet1!$A$1:$U$10000,6,0)</f>
        <v>4.3499999999999996</v>
      </c>
      <c r="Q2134" s="14">
        <f>VLOOKUP($A2134,[3]Sheet1!$A$1:$U$10000,20,0)</f>
        <v>4.1150000000000002</v>
      </c>
      <c r="R2134" s="14">
        <f>VLOOKUP($A2134,[3]Sheet1!$A$1:$X$10000,24,0)</f>
        <v>4.1550000000000002</v>
      </c>
      <c r="S2134" s="14">
        <f>VLOOKUP($A2134,[3]Sheet1!$A$1:$AB$10000,25,0)</f>
        <v>4.57</v>
      </c>
      <c r="T2134" s="14">
        <f>VLOOKUP($A2134,[3]Sheet1!$A$1:$AB$10000,26,0)</f>
        <v>4.41</v>
      </c>
      <c r="U2134" s="14">
        <f>VLOOKUP($A2134,[3]Sheet1!$A$1:$AB$10000,27,0)</f>
        <v>4.32</v>
      </c>
      <c r="V2134" s="14">
        <f>VLOOKUP($A2134,[3]Sheet1!$A$1:$AB$10000,28,0)</f>
        <v>4.46</v>
      </c>
      <c r="W2134" s="14">
        <f>VLOOKUP($A2134,[3]Sheet1!$A$1:$AC$10000,29,0)</f>
        <v>4.33</v>
      </c>
      <c r="X2134" s="14">
        <f>VLOOKUP($A2134,[3]Sheet1!$A$1:$AD$10000,30,0)</f>
        <v>4.7750000000000004</v>
      </c>
    </row>
    <row r="2135" spans="1:24" x14ac:dyDescent="0.2">
      <c r="A2135" s="2">
        <v>36828</v>
      </c>
      <c r="B2135" s="5">
        <f t="shared" si="140"/>
        <v>10</v>
      </c>
      <c r="C2135" s="1" t="s">
        <v>47</v>
      </c>
      <c r="D2135" s="14">
        <f>VLOOKUP($A2135,[3]Sheet1!$A$1:$U$10000,15,0)</f>
        <v>5.7850000000000001</v>
      </c>
      <c r="E2135" s="14">
        <f>VLOOKUP($A2135,[3]Sheet1!$A$1:$U$10000,16,0)</f>
        <v>4.2300000000000004</v>
      </c>
      <c r="F2135" s="14">
        <f>VLOOKUP($A2135,[3]Sheet1!$A$1:$X$10000,22,0)</f>
        <v>4.1500000000000004</v>
      </c>
      <c r="G2135" s="7">
        <f>VLOOKUP($A2135,[3]Sheet1!$A$1:$X$10000,3,0)</f>
        <v>4.1550000000000002</v>
      </c>
      <c r="H2135" s="14">
        <f>VLOOKUP($A2135,[3]Sheet1!$A$1:$U$10000,2,0)</f>
        <v>4.3099999999999996</v>
      </c>
      <c r="I2135" s="14">
        <f>VLOOKUP($A2135,[3]Sheet1!$A$1:$U$10000,21,0)</f>
        <v>4.5</v>
      </c>
      <c r="J2135" s="14">
        <f>VLOOKUP($A2135,[3]Sheet1!$A$1:$U$10000,13,0)</f>
        <v>4.7750000000000004</v>
      </c>
      <c r="K2135" s="14">
        <f>VLOOKUP($A2135,[3]Sheet1!$A$1:$Z$10000,24,0)</f>
        <v>4.1550000000000002</v>
      </c>
      <c r="L2135" s="14">
        <f>VLOOKUP($A2135,[3]Sheet1!$A$1:$U$10000,17,0)</f>
        <v>4.2750000000000004</v>
      </c>
      <c r="M2135" s="14">
        <f>VLOOKUP($A2135,[3]Sheet1!$A$1:$U$10000,14,0)</f>
        <v>5.0999999999999996</v>
      </c>
      <c r="N2135" s="14">
        <f>VLOOKUP($A2135,[3]Sheet1!$A$1:$X$10000,23,0)</f>
        <v>3.9950000000000001</v>
      </c>
      <c r="O2135" s="14">
        <f>VLOOKUP($A2135,[3]Sheet1!$A$1:$U$10000,4,0)</f>
        <v>4.9749999999999996</v>
      </c>
      <c r="P2135" s="14">
        <f>VLOOKUP($A2135,[3]Sheet1!$A$1:$U$10000,6,0)</f>
        <v>4.3499999999999996</v>
      </c>
      <c r="Q2135" s="14">
        <f>VLOOKUP($A2135,[3]Sheet1!$A$1:$U$10000,20,0)</f>
        <v>4.1150000000000002</v>
      </c>
      <c r="R2135" s="14">
        <f>VLOOKUP($A2135,[3]Sheet1!$A$1:$X$10000,24,0)</f>
        <v>4.1550000000000002</v>
      </c>
      <c r="S2135" s="14">
        <f>VLOOKUP($A2135,[3]Sheet1!$A$1:$AB$10000,25,0)</f>
        <v>4.57</v>
      </c>
      <c r="T2135" s="14">
        <f>VLOOKUP($A2135,[3]Sheet1!$A$1:$AB$10000,26,0)</f>
        <v>4.41</v>
      </c>
      <c r="U2135" s="14">
        <f>VLOOKUP($A2135,[3]Sheet1!$A$1:$AB$10000,27,0)</f>
        <v>4.32</v>
      </c>
      <c r="V2135" s="14">
        <f>VLOOKUP($A2135,[3]Sheet1!$A$1:$AB$10000,28,0)</f>
        <v>4.46</v>
      </c>
      <c r="W2135" s="14">
        <f>VLOOKUP($A2135,[3]Sheet1!$A$1:$AC$10000,29,0)</f>
        <v>4.33</v>
      </c>
      <c r="X2135" s="14">
        <f>VLOOKUP($A2135,[3]Sheet1!$A$1:$AD$10000,30,0)</f>
        <v>4.7750000000000004</v>
      </c>
    </row>
    <row r="2136" spans="1:24" x14ac:dyDescent="0.2">
      <c r="A2136" s="2">
        <v>36829</v>
      </c>
      <c r="B2136" s="5">
        <f t="shared" si="140"/>
        <v>10</v>
      </c>
      <c r="C2136" s="1" t="s">
        <v>48</v>
      </c>
      <c r="D2136" s="14">
        <f>VLOOKUP($A2136,[3]Sheet1!$A$1:$U$10000,15,0)</f>
        <v>5.7850000000000001</v>
      </c>
      <c r="E2136" s="14">
        <f>VLOOKUP($A2136,[3]Sheet1!$A$1:$U$10000,16,0)</f>
        <v>4.2300000000000004</v>
      </c>
      <c r="F2136" s="14">
        <f>VLOOKUP($A2136,[3]Sheet1!$A$1:$X$10000,22,0)</f>
        <v>4.1500000000000004</v>
      </c>
      <c r="G2136" s="7">
        <f>VLOOKUP($A2136,[3]Sheet1!$A$1:$X$10000,3,0)</f>
        <v>4.1550000000000002</v>
      </c>
      <c r="H2136" s="14">
        <f>VLOOKUP($A2136,[3]Sheet1!$A$1:$U$10000,2,0)</f>
        <v>4.3099999999999996</v>
      </c>
      <c r="I2136" s="14">
        <f>VLOOKUP($A2136,[3]Sheet1!$A$1:$U$10000,21,0)</f>
        <v>4.5</v>
      </c>
      <c r="J2136" s="14">
        <f>VLOOKUP($A2136,[3]Sheet1!$A$1:$U$10000,13,0)</f>
        <v>4.7750000000000004</v>
      </c>
      <c r="K2136" s="14">
        <f>VLOOKUP($A2136,[3]Sheet1!$A$1:$Z$10000,24,0)</f>
        <v>4.1550000000000002</v>
      </c>
      <c r="L2136" s="14">
        <f>VLOOKUP($A2136,[3]Sheet1!$A$1:$U$10000,17,0)</f>
        <v>4.2750000000000004</v>
      </c>
      <c r="M2136" s="14">
        <f>VLOOKUP($A2136,[3]Sheet1!$A$1:$U$10000,14,0)</f>
        <v>5.0999999999999996</v>
      </c>
      <c r="N2136" s="14">
        <f>VLOOKUP($A2136,[3]Sheet1!$A$1:$X$10000,23,0)</f>
        <v>3.9950000000000001</v>
      </c>
      <c r="O2136" s="14">
        <f>VLOOKUP($A2136,[3]Sheet1!$A$1:$U$10000,4,0)</f>
        <v>4.9749999999999996</v>
      </c>
      <c r="P2136" s="14">
        <f>VLOOKUP($A2136,[3]Sheet1!$A$1:$U$10000,6,0)</f>
        <v>4.3499999999999996</v>
      </c>
      <c r="Q2136" s="14">
        <f>VLOOKUP($A2136,[3]Sheet1!$A$1:$U$10000,20,0)</f>
        <v>4.1150000000000002</v>
      </c>
      <c r="R2136" s="14">
        <f>VLOOKUP($A2136,[3]Sheet1!$A$1:$X$10000,24,0)</f>
        <v>4.1550000000000002</v>
      </c>
      <c r="S2136" s="14">
        <f>VLOOKUP($A2136,[3]Sheet1!$A$1:$AB$10000,25,0)</f>
        <v>4.57</v>
      </c>
      <c r="T2136" s="14">
        <f>VLOOKUP($A2136,[3]Sheet1!$A$1:$AB$10000,26,0)</f>
        <v>4.41</v>
      </c>
      <c r="U2136" s="14">
        <f>VLOOKUP($A2136,[3]Sheet1!$A$1:$AB$10000,27,0)</f>
        <v>4.32</v>
      </c>
      <c r="V2136" s="14">
        <f>VLOOKUP($A2136,[3]Sheet1!$A$1:$AB$10000,28,0)</f>
        <v>4.46</v>
      </c>
      <c r="W2136" s="14">
        <f>VLOOKUP($A2136,[3]Sheet1!$A$1:$AC$10000,29,0)</f>
        <v>4.33</v>
      </c>
      <c r="X2136" s="14">
        <f>VLOOKUP($A2136,[3]Sheet1!$A$1:$AD$10000,30,0)</f>
        <v>4.7750000000000004</v>
      </c>
    </row>
    <row r="2137" spans="1:24" x14ac:dyDescent="0.2">
      <c r="A2137" s="2">
        <v>36830</v>
      </c>
      <c r="B2137" s="5">
        <f t="shared" si="140"/>
        <v>10</v>
      </c>
      <c r="C2137" s="1" t="s">
        <v>49</v>
      </c>
      <c r="D2137" s="14">
        <f>VLOOKUP($A2137,[3]Sheet1!$A$1:$U$10000,15,0)</f>
        <v>5.94</v>
      </c>
      <c r="E2137" s="14">
        <f>VLOOKUP($A2137,[3]Sheet1!$A$1:$U$10000,16,0)</f>
        <v>4.45</v>
      </c>
      <c r="F2137" s="14">
        <f>VLOOKUP($A2137,[3]Sheet1!$A$1:$X$10000,22,0)</f>
        <v>4.1550000000000002</v>
      </c>
      <c r="G2137" s="7">
        <f>VLOOKUP($A2137,[3]Sheet1!$A$1:$X$10000,3,0)</f>
        <v>4.22</v>
      </c>
      <c r="H2137" s="14">
        <f>VLOOKUP($A2137,[3]Sheet1!$A$1:$U$10000,2,0)</f>
        <v>4.3650000000000002</v>
      </c>
      <c r="I2137" s="14">
        <f>VLOOKUP($A2137,[3]Sheet1!$A$1:$U$10000,21,0)</f>
        <v>4.55</v>
      </c>
      <c r="J2137" s="14">
        <f>VLOOKUP($A2137,[3]Sheet1!$A$1:$U$10000,13,0)</f>
        <v>4.9950000000000001</v>
      </c>
      <c r="K2137" s="14">
        <f>VLOOKUP($A2137,[3]Sheet1!$A$1:$Z$10000,24,0)</f>
        <v>4.2</v>
      </c>
      <c r="L2137" s="14">
        <f>VLOOKUP($A2137,[3]Sheet1!$A$1:$U$10000,17,0)</f>
        <v>4.5549999999999997</v>
      </c>
      <c r="M2137" s="14">
        <f>VLOOKUP($A2137,[3]Sheet1!$A$1:$U$10000,14,0)</f>
        <v>5.33</v>
      </c>
      <c r="N2137" s="14">
        <f>VLOOKUP($A2137,[3]Sheet1!$A$1:$X$10000,23,0)</f>
        <v>4.09</v>
      </c>
      <c r="O2137" s="14">
        <f>VLOOKUP($A2137,[3]Sheet1!$A$1:$U$10000,4,0)</f>
        <v>5.1950000000000003</v>
      </c>
      <c r="P2137" s="14">
        <f>VLOOKUP($A2137,[3]Sheet1!$A$1:$U$10000,6,0)</f>
        <v>4.41</v>
      </c>
      <c r="Q2137" s="14">
        <f>VLOOKUP($A2137,[3]Sheet1!$A$1:$U$10000,20,0)</f>
        <v>4.29</v>
      </c>
      <c r="R2137" s="14">
        <f>VLOOKUP($A2137,[3]Sheet1!$A$1:$X$10000,24,0)</f>
        <v>4.2</v>
      </c>
      <c r="S2137" s="14">
        <f>VLOOKUP($A2137,[3]Sheet1!$A$1:$AB$10000,25,0)</f>
        <v>4.6150000000000002</v>
      </c>
      <c r="T2137" s="14">
        <f>VLOOKUP($A2137,[3]Sheet1!$A$1:$AB$10000,26,0)</f>
        <v>4.4450000000000003</v>
      </c>
      <c r="U2137" s="14">
        <f>VLOOKUP($A2137,[3]Sheet1!$A$1:$AB$10000,27,0)</f>
        <v>4.3600000000000003</v>
      </c>
      <c r="V2137" s="14">
        <f>VLOOKUP($A2137,[3]Sheet1!$A$1:$AB$10000,28,0)</f>
        <v>4.4800000000000004</v>
      </c>
      <c r="W2137" s="14">
        <f>VLOOKUP($A2137,[3]Sheet1!$A$1:$AC$10000,29,0)</f>
        <v>4.37</v>
      </c>
      <c r="X2137" s="14">
        <f>VLOOKUP($A2137,[3]Sheet1!$A$1:$AD$10000,30,0)</f>
        <v>4.79</v>
      </c>
    </row>
    <row r="2138" spans="1:24" x14ac:dyDescent="0.2">
      <c r="A2138" s="2">
        <v>36831</v>
      </c>
      <c r="B2138" s="5">
        <f t="shared" si="140"/>
        <v>11</v>
      </c>
      <c r="C2138" s="1" t="s">
        <v>50</v>
      </c>
      <c r="D2138" s="14">
        <f>VLOOKUP($A2138,[3]Sheet1!$A$1:$U$10000,15,0)</f>
        <v>5.82</v>
      </c>
      <c r="E2138" s="14">
        <f>VLOOKUP($A2138,[3]Sheet1!$A$1:$U$10000,16,0)</f>
        <v>4.4950000000000001</v>
      </c>
      <c r="F2138" s="14">
        <f>VLOOKUP($A2138,[3]Sheet1!$A$1:$X$10000,22,0)</f>
        <v>3.96</v>
      </c>
      <c r="G2138" s="7">
        <f>VLOOKUP($A2138,[3]Sheet1!$A$1:$X$10000,3,0)</f>
        <v>4</v>
      </c>
      <c r="H2138" s="14">
        <f>VLOOKUP($A2138,[3]Sheet1!$A$1:$U$10000,2,0)</f>
        <v>4.1950000000000003</v>
      </c>
      <c r="I2138" s="14">
        <f>VLOOKUP($A2138,[3]Sheet1!$A$1:$U$10000,21,0)</f>
        <v>4.38</v>
      </c>
      <c r="J2138" s="14">
        <f>VLOOKUP($A2138,[3]Sheet1!$A$1:$U$10000,13,0)</f>
        <v>5.04</v>
      </c>
      <c r="K2138" s="14">
        <f>VLOOKUP($A2138,[3]Sheet1!$A$1:$Z$10000,24,0)</f>
        <v>4.0599999999999996</v>
      </c>
      <c r="L2138" s="14">
        <f>VLOOKUP($A2138,[3]Sheet1!$A$1:$U$10000,17,0)</f>
        <v>4.5650000000000004</v>
      </c>
      <c r="M2138" s="14">
        <f>VLOOKUP($A2138,[3]Sheet1!$A$1:$U$10000,14,0)</f>
        <v>5.18</v>
      </c>
      <c r="N2138" s="14">
        <f>VLOOKUP($A2138,[3]Sheet1!$A$1:$X$10000,23,0)</f>
        <v>3.85</v>
      </c>
      <c r="O2138" s="14">
        <f>VLOOKUP($A2138,[3]Sheet1!$A$1:$U$10000,4,0)</f>
        <v>5.2</v>
      </c>
      <c r="P2138" s="14">
        <f>VLOOKUP($A2138,[3]Sheet1!$A$1:$U$10000,6,0)</f>
        <v>4.29</v>
      </c>
      <c r="Q2138" s="14">
        <f>VLOOKUP($A2138,[3]Sheet1!$A$1:$U$10000,20,0)</f>
        <v>4.42</v>
      </c>
      <c r="R2138" s="14">
        <f>VLOOKUP($A2138,[3]Sheet1!$A$1:$X$10000,24,0)</f>
        <v>4.0599999999999996</v>
      </c>
      <c r="S2138" s="14">
        <f>VLOOKUP($A2138,[3]Sheet1!$A$1:$AB$10000,25,0)</f>
        <v>4.415</v>
      </c>
      <c r="T2138" s="14">
        <f>VLOOKUP($A2138,[3]Sheet1!$A$1:$AB$10000,26,0)</f>
        <v>4.37</v>
      </c>
      <c r="U2138" s="14">
        <f>VLOOKUP($A2138,[3]Sheet1!$A$1:$AB$10000,27,0)</f>
        <v>4.0949999999999998</v>
      </c>
      <c r="V2138" s="14">
        <f>VLOOKUP($A2138,[3]Sheet1!$A$1:$AB$10000,28,0)</f>
        <v>4.2649999999999997</v>
      </c>
      <c r="W2138" s="14">
        <f>VLOOKUP($A2138,[3]Sheet1!$A$1:$AC$10000,29,0)</f>
        <v>4.1100000000000003</v>
      </c>
      <c r="X2138" s="14">
        <f>VLOOKUP($A2138,[3]Sheet1!$A$1:$AD$10000,30,0)</f>
        <v>4.68</v>
      </c>
    </row>
    <row r="2139" spans="1:24" x14ac:dyDescent="0.2">
      <c r="A2139" s="2">
        <v>36832</v>
      </c>
      <c r="B2139" s="5">
        <f t="shared" si="140"/>
        <v>11</v>
      </c>
      <c r="C2139" s="1" t="s">
        <v>51</v>
      </c>
      <c r="D2139" s="14">
        <f>VLOOKUP($A2139,[3]Sheet1!$A$1:$U$10000,15,0)</f>
        <v>5.6550000000000002</v>
      </c>
      <c r="E2139" s="14">
        <f>VLOOKUP($A2139,[3]Sheet1!$A$1:$U$10000,16,0)</f>
        <v>4.8650000000000002</v>
      </c>
      <c r="F2139" s="14">
        <f>VLOOKUP($A2139,[3]Sheet1!$A$1:$X$10000,22,0)</f>
        <v>3.9049999999999998</v>
      </c>
      <c r="G2139" s="7">
        <f>VLOOKUP($A2139,[3]Sheet1!$A$1:$X$10000,3,0)</f>
        <v>3.9550000000000001</v>
      </c>
      <c r="H2139" s="14">
        <f>VLOOKUP($A2139,[3]Sheet1!$A$1:$U$10000,2,0)</f>
        <v>4.1449999999999996</v>
      </c>
      <c r="I2139" s="14">
        <f>VLOOKUP($A2139,[3]Sheet1!$A$1:$U$10000,21,0)</f>
        <v>4.3899999999999997</v>
      </c>
      <c r="J2139" s="14">
        <f>VLOOKUP($A2139,[3]Sheet1!$A$1:$U$10000,13,0)</f>
        <v>5.0999999999999996</v>
      </c>
      <c r="K2139" s="14">
        <f>VLOOKUP($A2139,[3]Sheet1!$A$1:$Z$10000,24,0)</f>
        <v>3.95</v>
      </c>
      <c r="L2139" s="14">
        <f>VLOOKUP($A2139,[3]Sheet1!$A$1:$U$10000,17,0)</f>
        <v>4.9000000000000004</v>
      </c>
      <c r="M2139" s="14">
        <f>VLOOKUP($A2139,[3]Sheet1!$A$1:$U$10000,14,0)</f>
        <v>5.2149999999999999</v>
      </c>
      <c r="N2139" s="14">
        <f>VLOOKUP($A2139,[3]Sheet1!$A$1:$X$10000,23,0)</f>
        <v>3.8450000000000002</v>
      </c>
      <c r="O2139" s="14">
        <f>VLOOKUP($A2139,[3]Sheet1!$A$1:$U$10000,4,0)</f>
        <v>5.1950000000000003</v>
      </c>
      <c r="P2139" s="14">
        <f>VLOOKUP($A2139,[3]Sheet1!$A$1:$U$10000,6,0)</f>
        <v>4.24</v>
      </c>
      <c r="Q2139" s="14">
        <f>VLOOKUP($A2139,[3]Sheet1!$A$1:$U$10000,20,0)</f>
        <v>4.8049999999999997</v>
      </c>
      <c r="R2139" s="14">
        <f>VLOOKUP($A2139,[3]Sheet1!$A$1:$X$10000,24,0)</f>
        <v>3.95</v>
      </c>
      <c r="S2139" s="14">
        <f>VLOOKUP($A2139,[3]Sheet1!$A$1:$AB$10000,25,0)</f>
        <v>4.43</v>
      </c>
      <c r="T2139" s="14">
        <f>VLOOKUP($A2139,[3]Sheet1!$A$1:$AB$10000,26,0)</f>
        <v>4.335</v>
      </c>
      <c r="U2139" s="14">
        <f>VLOOKUP($A2139,[3]Sheet1!$A$1:$AB$10000,27,0)</f>
        <v>4.09</v>
      </c>
      <c r="V2139" s="14">
        <f>VLOOKUP($A2139,[3]Sheet1!$A$1:$AB$10000,28,0)</f>
        <v>4.26</v>
      </c>
      <c r="W2139" s="14">
        <f>VLOOKUP($A2139,[3]Sheet1!$A$1:$AC$10000,29,0)</f>
        <v>4.1349999999999998</v>
      </c>
      <c r="X2139" s="14">
        <f>VLOOKUP($A2139,[3]Sheet1!$A$1:$AD$10000,30,0)</f>
        <v>4.6449999999999996</v>
      </c>
    </row>
    <row r="2140" spans="1:24" x14ac:dyDescent="0.2">
      <c r="A2140" s="2">
        <v>36833</v>
      </c>
      <c r="B2140" s="5">
        <f t="shared" si="140"/>
        <v>11</v>
      </c>
      <c r="C2140" s="1" t="s">
        <v>45</v>
      </c>
      <c r="D2140" s="14">
        <f>VLOOKUP($A2140,[3]Sheet1!$A$1:$U$10000,15,0)</f>
        <v>5.91</v>
      </c>
      <c r="E2140" s="14">
        <f>VLOOKUP($A2140,[3]Sheet1!$A$1:$U$10000,16,0)</f>
        <v>4.9649999999999999</v>
      </c>
      <c r="F2140" s="14">
        <f>VLOOKUP($A2140,[3]Sheet1!$A$1:$X$10000,22,0)</f>
        <v>3.99</v>
      </c>
      <c r="G2140" s="7">
        <f>VLOOKUP($A2140,[3]Sheet1!$A$1:$X$10000,3,0)</f>
        <v>4.1050000000000004</v>
      </c>
      <c r="H2140" s="14">
        <f>VLOOKUP($A2140,[3]Sheet1!$A$1:$U$10000,2,0)</f>
        <v>4.2249999999999996</v>
      </c>
      <c r="I2140" s="14">
        <f>VLOOKUP($A2140,[3]Sheet1!$A$1:$U$10000,21,0)</f>
        <v>4.47</v>
      </c>
      <c r="J2140" s="14">
        <f>VLOOKUP($A2140,[3]Sheet1!$A$1:$U$10000,13,0)</f>
        <v>5.1050000000000004</v>
      </c>
      <c r="K2140" s="14">
        <f>VLOOKUP($A2140,[3]Sheet1!$A$1:$Z$10000,24,0)</f>
        <v>4.0650000000000004</v>
      </c>
      <c r="L2140" s="14">
        <f>VLOOKUP($A2140,[3]Sheet1!$A$1:$U$10000,17,0)</f>
        <v>5.0549999999999997</v>
      </c>
      <c r="M2140" s="14">
        <f>VLOOKUP($A2140,[3]Sheet1!$A$1:$U$10000,14,0)</f>
        <v>5.34</v>
      </c>
      <c r="N2140" s="14">
        <f>VLOOKUP($A2140,[3]Sheet1!$A$1:$X$10000,23,0)</f>
        <v>3.9350000000000001</v>
      </c>
      <c r="O2140" s="14">
        <f>VLOOKUP($A2140,[3]Sheet1!$A$1:$U$10000,4,0)</f>
        <v>5.3</v>
      </c>
      <c r="P2140" s="14">
        <f>VLOOKUP($A2140,[3]Sheet1!$A$1:$U$10000,6,0)</f>
        <v>4.37</v>
      </c>
      <c r="Q2140" s="14">
        <f>VLOOKUP($A2140,[3]Sheet1!$A$1:$U$10000,20,0)</f>
        <v>4.8650000000000002</v>
      </c>
      <c r="R2140" s="14">
        <f>VLOOKUP($A2140,[3]Sheet1!$A$1:$X$10000,24,0)</f>
        <v>4.0650000000000004</v>
      </c>
      <c r="S2140" s="14">
        <f>VLOOKUP($A2140,[3]Sheet1!$A$1:$AB$10000,25,0)</f>
        <v>4.57</v>
      </c>
      <c r="T2140" s="14">
        <f>VLOOKUP($A2140,[3]Sheet1!$A$1:$AB$10000,26,0)</f>
        <v>4.3949999999999996</v>
      </c>
      <c r="U2140" s="14">
        <f>VLOOKUP($A2140,[3]Sheet1!$A$1:$AB$10000,27,0)</f>
        <v>4.2450000000000001</v>
      </c>
      <c r="V2140" s="14">
        <f>VLOOKUP($A2140,[3]Sheet1!$A$1:$AB$10000,28,0)</f>
        <v>4.3849999999999998</v>
      </c>
      <c r="W2140" s="14">
        <f>VLOOKUP($A2140,[3]Sheet1!$A$1:$AC$10000,29,0)</f>
        <v>4.25</v>
      </c>
      <c r="X2140" s="14">
        <f>VLOOKUP($A2140,[3]Sheet1!$A$1:$AD$10000,30,0)</f>
        <v>4.78</v>
      </c>
    </row>
    <row r="2141" spans="1:24" x14ac:dyDescent="0.2">
      <c r="A2141" s="2">
        <v>36834</v>
      </c>
      <c r="B2141" s="5">
        <f t="shared" si="140"/>
        <v>11</v>
      </c>
      <c r="C2141" s="1" t="s">
        <v>46</v>
      </c>
      <c r="D2141" s="14">
        <f>VLOOKUP($A2141,[3]Sheet1!$A$1:$U$10000,15,0)</f>
        <v>5.98</v>
      </c>
      <c r="E2141" s="14">
        <f>VLOOKUP($A2141,[3]Sheet1!$A$1:$U$10000,16,0)</f>
        <v>5.2450000000000001</v>
      </c>
      <c r="F2141" s="14">
        <f>VLOOKUP($A2141,[3]Sheet1!$A$1:$X$10000,22,0)</f>
        <v>4.18</v>
      </c>
      <c r="G2141" s="7">
        <f>VLOOKUP($A2141,[3]Sheet1!$A$1:$X$10000,3,0)</f>
        <v>4.2</v>
      </c>
      <c r="H2141" s="14">
        <f>VLOOKUP($A2141,[3]Sheet1!$A$1:$U$10000,2,0)</f>
        <v>4.4249999999999998</v>
      </c>
      <c r="I2141" s="14">
        <f>VLOOKUP($A2141,[3]Sheet1!$A$1:$U$10000,21,0)</f>
        <v>4.63</v>
      </c>
      <c r="J2141" s="14">
        <f>VLOOKUP($A2141,[3]Sheet1!$A$1:$U$10000,13,0)</f>
        <v>5.38</v>
      </c>
      <c r="K2141" s="14">
        <f>VLOOKUP($A2141,[3]Sheet1!$A$1:$Z$10000,24,0)</f>
        <v>4.2649999999999997</v>
      </c>
      <c r="L2141" s="14">
        <f>VLOOKUP($A2141,[3]Sheet1!$A$1:$U$10000,17,0)</f>
        <v>5.3250000000000002</v>
      </c>
      <c r="M2141" s="14">
        <f>VLOOKUP($A2141,[3]Sheet1!$A$1:$U$10000,14,0)</f>
        <v>5.54</v>
      </c>
      <c r="N2141" s="14">
        <f>VLOOKUP($A2141,[3]Sheet1!$A$1:$X$10000,23,0)</f>
        <v>4.21</v>
      </c>
      <c r="O2141" s="14">
        <f>VLOOKUP($A2141,[3]Sheet1!$A$1:$U$10000,4,0)</f>
        <v>5.4450000000000003</v>
      </c>
      <c r="P2141" s="14">
        <f>VLOOKUP($A2141,[3]Sheet1!$A$1:$U$10000,6,0)</f>
        <v>4.5650000000000004</v>
      </c>
      <c r="Q2141" s="14">
        <f>VLOOKUP($A2141,[3]Sheet1!$A$1:$U$10000,20,0)</f>
        <v>5.07</v>
      </c>
      <c r="R2141" s="14">
        <f>VLOOKUP($A2141,[3]Sheet1!$A$1:$X$10000,24,0)</f>
        <v>4.2649999999999997</v>
      </c>
      <c r="S2141" s="14">
        <f>VLOOKUP($A2141,[3]Sheet1!$A$1:$AB$10000,25,0)</f>
        <v>4.7149999999999999</v>
      </c>
      <c r="T2141" s="14">
        <f>VLOOKUP($A2141,[3]Sheet1!$A$1:$AB$10000,26,0)</f>
        <v>4.5750000000000002</v>
      </c>
      <c r="U2141" s="14">
        <f>VLOOKUP($A2141,[3]Sheet1!$A$1:$AB$10000,27,0)</f>
        <v>4.4249999999999998</v>
      </c>
      <c r="V2141" s="14">
        <f>VLOOKUP($A2141,[3]Sheet1!$A$1:$AB$10000,28,0)</f>
        <v>4.55</v>
      </c>
      <c r="W2141" s="14">
        <f>VLOOKUP($A2141,[3]Sheet1!$A$1:$AC$10000,29,0)</f>
        <v>4.4550000000000001</v>
      </c>
      <c r="X2141" s="14">
        <f>VLOOKUP($A2141,[3]Sheet1!$A$1:$AD$10000,30,0)</f>
        <v>4.92</v>
      </c>
    </row>
    <row r="2142" spans="1:24" x14ac:dyDescent="0.2">
      <c r="A2142" s="2">
        <v>36835</v>
      </c>
      <c r="B2142" s="5">
        <f t="shared" si="140"/>
        <v>11</v>
      </c>
      <c r="C2142" s="1" t="s">
        <v>47</v>
      </c>
      <c r="D2142" s="14">
        <f>VLOOKUP($A2142,[3]Sheet1!$A$1:$U$10000,15,0)</f>
        <v>5.98</v>
      </c>
      <c r="E2142" s="14">
        <f>VLOOKUP($A2142,[3]Sheet1!$A$1:$U$10000,16,0)</f>
        <v>5.2450000000000001</v>
      </c>
      <c r="F2142" s="14">
        <f>VLOOKUP($A2142,[3]Sheet1!$A$1:$X$10000,22,0)</f>
        <v>4.18</v>
      </c>
      <c r="G2142" s="7">
        <f>VLOOKUP($A2142,[3]Sheet1!$A$1:$X$10000,3,0)</f>
        <v>4.2</v>
      </c>
      <c r="H2142" s="14">
        <f>VLOOKUP($A2142,[3]Sheet1!$A$1:$U$10000,2,0)</f>
        <v>4.4249999999999998</v>
      </c>
      <c r="I2142" s="14">
        <f>VLOOKUP($A2142,[3]Sheet1!$A$1:$U$10000,21,0)</f>
        <v>4.63</v>
      </c>
      <c r="J2142" s="14">
        <f>VLOOKUP($A2142,[3]Sheet1!$A$1:$U$10000,13,0)</f>
        <v>5.38</v>
      </c>
      <c r="K2142" s="14">
        <f>VLOOKUP($A2142,[3]Sheet1!$A$1:$Z$10000,24,0)</f>
        <v>4.2649999999999997</v>
      </c>
      <c r="L2142" s="14">
        <f>VLOOKUP($A2142,[3]Sheet1!$A$1:$U$10000,17,0)</f>
        <v>5.3250000000000002</v>
      </c>
      <c r="M2142" s="14">
        <f>VLOOKUP($A2142,[3]Sheet1!$A$1:$U$10000,14,0)</f>
        <v>5.54</v>
      </c>
      <c r="N2142" s="14">
        <f>VLOOKUP($A2142,[3]Sheet1!$A$1:$X$10000,23,0)</f>
        <v>4.21</v>
      </c>
      <c r="O2142" s="14">
        <f>VLOOKUP($A2142,[3]Sheet1!$A$1:$U$10000,4,0)</f>
        <v>5.4450000000000003</v>
      </c>
      <c r="P2142" s="14">
        <f>VLOOKUP($A2142,[3]Sheet1!$A$1:$U$10000,6,0)</f>
        <v>4.5650000000000004</v>
      </c>
      <c r="Q2142" s="14">
        <f>VLOOKUP($A2142,[3]Sheet1!$A$1:$U$10000,20,0)</f>
        <v>5.07</v>
      </c>
      <c r="R2142" s="14">
        <f>VLOOKUP($A2142,[3]Sheet1!$A$1:$X$10000,24,0)</f>
        <v>4.2649999999999997</v>
      </c>
      <c r="S2142" s="14">
        <f>VLOOKUP($A2142,[3]Sheet1!$A$1:$AB$10000,25,0)</f>
        <v>4.7149999999999999</v>
      </c>
      <c r="T2142" s="14">
        <f>VLOOKUP($A2142,[3]Sheet1!$A$1:$AB$10000,26,0)</f>
        <v>4.5750000000000002</v>
      </c>
      <c r="U2142" s="14">
        <f>VLOOKUP($A2142,[3]Sheet1!$A$1:$AB$10000,27,0)</f>
        <v>4.4249999999999998</v>
      </c>
      <c r="V2142" s="14">
        <f>VLOOKUP($A2142,[3]Sheet1!$A$1:$AB$10000,28,0)</f>
        <v>4.55</v>
      </c>
      <c r="W2142" s="14">
        <f>VLOOKUP($A2142,[3]Sheet1!$A$1:$AC$10000,29,0)</f>
        <v>4.4550000000000001</v>
      </c>
      <c r="X2142" s="14">
        <f>VLOOKUP($A2142,[3]Sheet1!$A$1:$AD$10000,30,0)</f>
        <v>4.92</v>
      </c>
    </row>
    <row r="2143" spans="1:24" x14ac:dyDescent="0.2">
      <c r="A2143" s="2">
        <v>36836</v>
      </c>
      <c r="B2143" s="5">
        <f t="shared" si="140"/>
        <v>11</v>
      </c>
      <c r="C2143" s="1" t="s">
        <v>48</v>
      </c>
      <c r="D2143" s="14">
        <f>VLOOKUP($A2143,[3]Sheet1!$A$1:$U$10000,15,0)</f>
        <v>5.98</v>
      </c>
      <c r="E2143" s="14">
        <f>VLOOKUP($A2143,[3]Sheet1!$A$1:$U$10000,16,0)</f>
        <v>5.2450000000000001</v>
      </c>
      <c r="F2143" s="14">
        <f>VLOOKUP($A2143,[3]Sheet1!$A$1:$X$10000,22,0)</f>
        <v>4.18</v>
      </c>
      <c r="G2143" s="7">
        <f>VLOOKUP($A2143,[3]Sheet1!$A$1:$X$10000,3,0)</f>
        <v>4.2</v>
      </c>
      <c r="H2143" s="14">
        <f>VLOOKUP($A2143,[3]Sheet1!$A$1:$U$10000,2,0)</f>
        <v>4.4249999999999998</v>
      </c>
      <c r="I2143" s="14">
        <f>VLOOKUP($A2143,[3]Sheet1!$A$1:$U$10000,21,0)</f>
        <v>4.63</v>
      </c>
      <c r="J2143" s="14">
        <f>VLOOKUP($A2143,[3]Sheet1!$A$1:$U$10000,13,0)</f>
        <v>5.38</v>
      </c>
      <c r="K2143" s="14">
        <f>VLOOKUP($A2143,[3]Sheet1!$A$1:$Z$10000,24,0)</f>
        <v>4.2649999999999997</v>
      </c>
      <c r="L2143" s="14">
        <f>VLOOKUP($A2143,[3]Sheet1!$A$1:$U$10000,17,0)</f>
        <v>5.3250000000000002</v>
      </c>
      <c r="M2143" s="14">
        <f>VLOOKUP($A2143,[3]Sheet1!$A$1:$U$10000,14,0)</f>
        <v>5.54</v>
      </c>
      <c r="N2143" s="14">
        <f>VLOOKUP($A2143,[3]Sheet1!$A$1:$X$10000,23,0)</f>
        <v>4.21</v>
      </c>
      <c r="O2143" s="14">
        <f>VLOOKUP($A2143,[3]Sheet1!$A$1:$U$10000,4,0)</f>
        <v>5.4450000000000003</v>
      </c>
      <c r="P2143" s="14">
        <f>VLOOKUP($A2143,[3]Sheet1!$A$1:$U$10000,6,0)</f>
        <v>4.5650000000000004</v>
      </c>
      <c r="Q2143" s="14">
        <f>VLOOKUP($A2143,[3]Sheet1!$A$1:$U$10000,20,0)</f>
        <v>5.07</v>
      </c>
      <c r="R2143" s="14">
        <f>VLOOKUP($A2143,[3]Sheet1!$A$1:$X$10000,24,0)</f>
        <v>4.2649999999999997</v>
      </c>
      <c r="S2143" s="14">
        <f>VLOOKUP($A2143,[3]Sheet1!$A$1:$AB$10000,25,0)</f>
        <v>4.7149999999999999</v>
      </c>
      <c r="T2143" s="14">
        <f>VLOOKUP($A2143,[3]Sheet1!$A$1:$AB$10000,26,0)</f>
        <v>4.5750000000000002</v>
      </c>
      <c r="U2143" s="14">
        <f>VLOOKUP($A2143,[3]Sheet1!$A$1:$AB$10000,27,0)</f>
        <v>4.4249999999999998</v>
      </c>
      <c r="V2143" s="14">
        <f>VLOOKUP($A2143,[3]Sheet1!$A$1:$AB$10000,28,0)</f>
        <v>4.55</v>
      </c>
      <c r="W2143" s="14">
        <f>VLOOKUP($A2143,[3]Sheet1!$A$1:$AC$10000,29,0)</f>
        <v>4.4550000000000001</v>
      </c>
      <c r="X2143" s="14">
        <f>VLOOKUP($A2143,[3]Sheet1!$A$1:$AD$10000,30,0)</f>
        <v>4.92</v>
      </c>
    </row>
    <row r="2144" spans="1:24" x14ac:dyDescent="0.2">
      <c r="A2144" s="2">
        <v>36837</v>
      </c>
      <c r="B2144" s="5">
        <f t="shared" si="140"/>
        <v>11</v>
      </c>
      <c r="C2144" s="1" t="s">
        <v>49</v>
      </c>
      <c r="D2144" s="14">
        <f>VLOOKUP($A2144,[3]Sheet1!$A$1:$U$10000,15,0)</f>
        <v>6.17</v>
      </c>
      <c r="E2144" s="14">
        <f>VLOOKUP($A2144,[3]Sheet1!$A$1:$U$10000,16,0)</f>
        <v>5.125</v>
      </c>
      <c r="F2144" s="14">
        <f>VLOOKUP($A2144,[3]Sheet1!$A$1:$X$10000,22,0)</f>
        <v>4.32</v>
      </c>
      <c r="G2144" s="7">
        <f>VLOOKUP($A2144,[3]Sheet1!$A$1:$X$10000,3,0)</f>
        <v>4.4400000000000004</v>
      </c>
      <c r="H2144" s="14">
        <f>VLOOKUP($A2144,[3]Sheet1!$A$1:$U$10000,2,0)</f>
        <v>4.5049999999999999</v>
      </c>
      <c r="I2144" s="14">
        <f>VLOOKUP($A2144,[3]Sheet1!$A$1:$U$10000,21,0)</f>
        <v>4.5999999999999996</v>
      </c>
      <c r="J2144" s="14">
        <f>VLOOKUP($A2144,[3]Sheet1!$A$1:$U$10000,13,0)</f>
        <v>5.38</v>
      </c>
      <c r="K2144" s="14">
        <f>VLOOKUP($A2144,[3]Sheet1!$A$1:$Z$10000,24,0)</f>
        <v>4.4649999999999999</v>
      </c>
      <c r="L2144" s="14">
        <f>VLOOKUP($A2144,[3]Sheet1!$A$1:$U$10000,17,0)</f>
        <v>5.17</v>
      </c>
      <c r="M2144" s="14">
        <f>VLOOKUP($A2144,[3]Sheet1!$A$1:$U$10000,14,0)</f>
        <v>5.5549999999999997</v>
      </c>
      <c r="N2144" s="14">
        <f>VLOOKUP($A2144,[3]Sheet1!$A$1:$X$10000,23,0)</f>
        <v>4.4450000000000003</v>
      </c>
      <c r="O2144" s="14">
        <f>VLOOKUP($A2144,[3]Sheet1!$A$1:$U$10000,4,0)</f>
        <v>5.4550000000000001</v>
      </c>
      <c r="P2144" s="14">
        <f>VLOOKUP($A2144,[3]Sheet1!$A$1:$U$10000,6,0)</f>
        <v>4.5650000000000004</v>
      </c>
      <c r="Q2144" s="14">
        <f>VLOOKUP($A2144,[3]Sheet1!$A$1:$U$10000,20,0)</f>
        <v>4.9850000000000003</v>
      </c>
      <c r="R2144" s="14">
        <f>VLOOKUP($A2144,[3]Sheet1!$A$1:$X$10000,24,0)</f>
        <v>4.4649999999999999</v>
      </c>
      <c r="S2144" s="14">
        <f>VLOOKUP($A2144,[3]Sheet1!$A$1:$AB$10000,25,0)</f>
        <v>4.6849999999999996</v>
      </c>
      <c r="T2144" s="14">
        <f>VLOOKUP($A2144,[3]Sheet1!$A$1:$AB$10000,26,0)</f>
        <v>4.55</v>
      </c>
      <c r="U2144" s="14">
        <f>VLOOKUP($A2144,[3]Sheet1!$A$1:$AB$10000,27,0)</f>
        <v>4.4450000000000003</v>
      </c>
      <c r="V2144" s="14">
        <f>VLOOKUP($A2144,[3]Sheet1!$A$1:$AB$10000,28,0)</f>
        <v>4.5449999999999999</v>
      </c>
      <c r="W2144" s="14">
        <f>VLOOKUP($A2144,[3]Sheet1!$A$1:$AC$10000,29,0)</f>
        <v>4.4800000000000004</v>
      </c>
      <c r="X2144" s="14">
        <f>VLOOKUP($A2144,[3]Sheet1!$A$1:$AD$10000,30,0)</f>
        <v>4.8550000000000004</v>
      </c>
    </row>
    <row r="2145" spans="1:24" x14ac:dyDescent="0.2">
      <c r="A2145" s="2">
        <v>36838</v>
      </c>
      <c r="B2145" s="5">
        <f t="shared" si="140"/>
        <v>11</v>
      </c>
      <c r="C2145" s="1" t="s">
        <v>50</v>
      </c>
      <c r="D2145" s="14" t="s">
        <v>66</v>
      </c>
      <c r="E2145" s="14" t="s">
        <v>66</v>
      </c>
      <c r="F2145" s="14" t="s">
        <v>66</v>
      </c>
      <c r="G2145" s="14" t="s">
        <v>66</v>
      </c>
      <c r="H2145" s="14" t="s">
        <v>66</v>
      </c>
      <c r="I2145" s="14" t="s">
        <v>66</v>
      </c>
      <c r="J2145" s="14" t="s">
        <v>66</v>
      </c>
      <c r="K2145" s="14" t="s">
        <v>66</v>
      </c>
      <c r="L2145" s="14" t="s">
        <v>66</v>
      </c>
      <c r="M2145" s="14" t="s">
        <v>66</v>
      </c>
      <c r="N2145" s="14" t="s">
        <v>66</v>
      </c>
      <c r="O2145" s="14" t="s">
        <v>66</v>
      </c>
      <c r="P2145" s="14" t="s">
        <v>66</v>
      </c>
      <c r="Q2145" s="14" t="s">
        <v>66</v>
      </c>
      <c r="R2145" s="14" t="s">
        <v>66</v>
      </c>
      <c r="S2145" s="14" t="s">
        <v>66</v>
      </c>
      <c r="T2145" s="14" t="s">
        <v>66</v>
      </c>
      <c r="U2145" s="14" t="s">
        <v>66</v>
      </c>
      <c r="V2145" s="14" t="s">
        <v>66</v>
      </c>
      <c r="W2145" s="14" t="s">
        <v>66</v>
      </c>
      <c r="X2145" s="14" t="s">
        <v>66</v>
      </c>
    </row>
    <row r="2146" spans="1:24" x14ac:dyDescent="0.2">
      <c r="A2146" s="2">
        <v>36839</v>
      </c>
      <c r="B2146" s="5">
        <f t="shared" si="140"/>
        <v>11</v>
      </c>
      <c r="C2146" s="1" t="s">
        <v>51</v>
      </c>
      <c r="D2146" s="14" t="s">
        <v>66</v>
      </c>
      <c r="E2146" s="14" t="s">
        <v>66</v>
      </c>
      <c r="F2146" s="14" t="s">
        <v>66</v>
      </c>
      <c r="G2146" s="14" t="s">
        <v>66</v>
      </c>
      <c r="H2146" s="14" t="s">
        <v>66</v>
      </c>
      <c r="I2146" s="14" t="s">
        <v>66</v>
      </c>
      <c r="J2146" s="14" t="s">
        <v>66</v>
      </c>
      <c r="K2146" s="14" t="s">
        <v>66</v>
      </c>
      <c r="L2146" s="14" t="s">
        <v>66</v>
      </c>
      <c r="M2146" s="14" t="s">
        <v>66</v>
      </c>
      <c r="N2146" s="14" t="s">
        <v>66</v>
      </c>
      <c r="O2146" s="14" t="s">
        <v>66</v>
      </c>
      <c r="P2146" s="14" t="s">
        <v>66</v>
      </c>
      <c r="Q2146" s="14" t="s">
        <v>66</v>
      </c>
      <c r="R2146" s="14" t="s">
        <v>66</v>
      </c>
      <c r="S2146" s="14" t="s">
        <v>66</v>
      </c>
      <c r="T2146" s="14" t="s">
        <v>66</v>
      </c>
      <c r="U2146" s="14" t="s">
        <v>66</v>
      </c>
      <c r="V2146" s="14" t="s">
        <v>66</v>
      </c>
      <c r="W2146" s="14" t="s">
        <v>66</v>
      </c>
      <c r="X2146" s="14" t="s">
        <v>66</v>
      </c>
    </row>
    <row r="2147" spans="1:24" x14ac:dyDescent="0.2">
      <c r="A2147" s="2">
        <v>36840</v>
      </c>
      <c r="B2147" s="5">
        <f t="shared" si="140"/>
        <v>11</v>
      </c>
      <c r="C2147" s="1" t="s">
        <v>45</v>
      </c>
      <c r="D2147" s="14" t="s">
        <v>66</v>
      </c>
      <c r="E2147" s="14" t="s">
        <v>66</v>
      </c>
      <c r="F2147" s="14" t="s">
        <v>66</v>
      </c>
      <c r="G2147" s="14" t="s">
        <v>66</v>
      </c>
      <c r="H2147" s="14" t="s">
        <v>66</v>
      </c>
      <c r="I2147" s="14" t="s">
        <v>66</v>
      </c>
      <c r="J2147" s="14" t="s">
        <v>66</v>
      </c>
      <c r="K2147" s="14" t="s">
        <v>66</v>
      </c>
      <c r="L2147" s="14" t="s">
        <v>66</v>
      </c>
      <c r="M2147" s="14" t="s">
        <v>66</v>
      </c>
      <c r="N2147" s="14" t="s">
        <v>66</v>
      </c>
      <c r="O2147" s="14" t="s">
        <v>66</v>
      </c>
      <c r="P2147" s="14" t="s">
        <v>66</v>
      </c>
      <c r="Q2147" s="14" t="s">
        <v>66</v>
      </c>
      <c r="R2147" s="14" t="s">
        <v>66</v>
      </c>
      <c r="S2147" s="14" t="s">
        <v>66</v>
      </c>
      <c r="T2147" s="14" t="s">
        <v>66</v>
      </c>
      <c r="U2147" s="14" t="s">
        <v>66</v>
      </c>
      <c r="V2147" s="14" t="s">
        <v>66</v>
      </c>
      <c r="W2147" s="14" t="s">
        <v>66</v>
      </c>
      <c r="X2147" s="14" t="s">
        <v>66</v>
      </c>
    </row>
    <row r="2148" spans="1:24" x14ac:dyDescent="0.2">
      <c r="A2148" s="2">
        <v>36841</v>
      </c>
      <c r="B2148" s="5">
        <f t="shared" si="140"/>
        <v>11</v>
      </c>
      <c r="C2148" s="1" t="s">
        <v>46</v>
      </c>
      <c r="D2148" s="14" t="s">
        <v>66</v>
      </c>
      <c r="E2148" s="14" t="s">
        <v>66</v>
      </c>
      <c r="F2148" s="14" t="s">
        <v>66</v>
      </c>
      <c r="G2148" s="14" t="s">
        <v>66</v>
      </c>
      <c r="H2148" s="14" t="s">
        <v>66</v>
      </c>
      <c r="I2148" s="14" t="s">
        <v>66</v>
      </c>
      <c r="J2148" s="14" t="s">
        <v>66</v>
      </c>
      <c r="K2148" s="14" t="s">
        <v>66</v>
      </c>
      <c r="L2148" s="14" t="s">
        <v>66</v>
      </c>
      <c r="M2148" s="14" t="s">
        <v>66</v>
      </c>
      <c r="N2148" s="14" t="s">
        <v>66</v>
      </c>
      <c r="O2148" s="14" t="s">
        <v>66</v>
      </c>
      <c r="P2148" s="14" t="s">
        <v>66</v>
      </c>
      <c r="Q2148" s="14" t="s">
        <v>66</v>
      </c>
      <c r="R2148" s="14" t="s">
        <v>66</v>
      </c>
      <c r="S2148" s="14" t="s">
        <v>66</v>
      </c>
      <c r="T2148" s="14" t="s">
        <v>66</v>
      </c>
      <c r="U2148" s="14" t="s">
        <v>66</v>
      </c>
      <c r="V2148" s="14" t="s">
        <v>66</v>
      </c>
      <c r="W2148" s="14" t="s">
        <v>66</v>
      </c>
      <c r="X2148" s="14" t="s">
        <v>66</v>
      </c>
    </row>
    <row r="2149" spans="1:24" x14ac:dyDescent="0.2">
      <c r="A2149" s="2">
        <v>36842</v>
      </c>
      <c r="B2149" s="5">
        <f t="shared" si="140"/>
        <v>11</v>
      </c>
      <c r="C2149" s="1" t="s">
        <v>47</v>
      </c>
      <c r="D2149" s="14" t="s">
        <v>66</v>
      </c>
      <c r="E2149" s="14" t="s">
        <v>66</v>
      </c>
      <c r="F2149" s="14" t="s">
        <v>66</v>
      </c>
      <c r="G2149" s="14" t="s">
        <v>66</v>
      </c>
      <c r="H2149" s="14" t="s">
        <v>66</v>
      </c>
      <c r="I2149" s="14" t="s">
        <v>66</v>
      </c>
      <c r="J2149" s="14" t="s">
        <v>66</v>
      </c>
      <c r="K2149" s="14" t="s">
        <v>66</v>
      </c>
      <c r="L2149" s="14" t="s">
        <v>66</v>
      </c>
      <c r="M2149" s="14" t="s">
        <v>66</v>
      </c>
      <c r="N2149" s="14" t="s">
        <v>66</v>
      </c>
      <c r="O2149" s="14" t="s">
        <v>66</v>
      </c>
      <c r="P2149" s="14" t="s">
        <v>66</v>
      </c>
      <c r="Q2149" s="14" t="s">
        <v>66</v>
      </c>
      <c r="R2149" s="14" t="s">
        <v>66</v>
      </c>
      <c r="S2149" s="14" t="s">
        <v>66</v>
      </c>
      <c r="T2149" s="14" t="s">
        <v>66</v>
      </c>
      <c r="U2149" s="14" t="s">
        <v>66</v>
      </c>
      <c r="V2149" s="14" t="s">
        <v>66</v>
      </c>
      <c r="W2149" s="14" t="s">
        <v>66</v>
      </c>
      <c r="X2149" s="14" t="s">
        <v>66</v>
      </c>
    </row>
    <row r="2150" spans="1:24" x14ac:dyDescent="0.2">
      <c r="A2150" s="2">
        <v>36843</v>
      </c>
      <c r="B2150" s="5">
        <f t="shared" si="140"/>
        <v>11</v>
      </c>
      <c r="C2150" s="1" t="s">
        <v>48</v>
      </c>
      <c r="D2150" s="14" t="s">
        <v>66</v>
      </c>
      <c r="E2150" s="14" t="s">
        <v>66</v>
      </c>
      <c r="F2150" s="14" t="s">
        <v>66</v>
      </c>
      <c r="G2150" s="14" t="s">
        <v>66</v>
      </c>
      <c r="H2150" s="14" t="s">
        <v>66</v>
      </c>
      <c r="I2150" s="14" t="s">
        <v>66</v>
      </c>
      <c r="J2150" s="14" t="s">
        <v>66</v>
      </c>
      <c r="K2150" s="14" t="s">
        <v>66</v>
      </c>
      <c r="L2150" s="14" t="s">
        <v>66</v>
      </c>
      <c r="M2150" s="14" t="s">
        <v>66</v>
      </c>
      <c r="N2150" s="14" t="s">
        <v>66</v>
      </c>
      <c r="O2150" s="14" t="s">
        <v>66</v>
      </c>
      <c r="P2150" s="14" t="s">
        <v>66</v>
      </c>
      <c r="Q2150" s="14" t="s">
        <v>66</v>
      </c>
      <c r="R2150" s="14" t="s">
        <v>66</v>
      </c>
      <c r="S2150" s="14" t="s">
        <v>66</v>
      </c>
      <c r="T2150" s="14" t="s">
        <v>66</v>
      </c>
      <c r="U2150" s="14" t="s">
        <v>66</v>
      </c>
      <c r="V2150" s="14" t="s">
        <v>66</v>
      </c>
      <c r="W2150" s="14" t="s">
        <v>66</v>
      </c>
      <c r="X2150" s="14" t="s">
        <v>66</v>
      </c>
    </row>
    <row r="2151" spans="1:24" x14ac:dyDescent="0.2">
      <c r="A2151" s="2">
        <v>36844</v>
      </c>
      <c r="B2151" s="5">
        <f t="shared" si="140"/>
        <v>11</v>
      </c>
      <c r="C2151" s="1" t="s">
        <v>49</v>
      </c>
      <c r="D2151" s="14" t="s">
        <v>66</v>
      </c>
      <c r="E2151" s="14" t="s">
        <v>66</v>
      </c>
      <c r="F2151" s="14" t="s">
        <v>66</v>
      </c>
      <c r="G2151" s="14" t="s">
        <v>66</v>
      </c>
      <c r="H2151" s="14" t="s">
        <v>66</v>
      </c>
      <c r="I2151" s="14" t="s">
        <v>66</v>
      </c>
      <c r="J2151" s="14" t="s">
        <v>66</v>
      </c>
      <c r="K2151" s="14" t="s">
        <v>66</v>
      </c>
      <c r="L2151" s="14" t="s">
        <v>66</v>
      </c>
      <c r="M2151" s="14" t="s">
        <v>66</v>
      </c>
      <c r="N2151" s="14" t="s">
        <v>66</v>
      </c>
      <c r="O2151" s="14" t="s">
        <v>66</v>
      </c>
      <c r="P2151" s="14" t="s">
        <v>66</v>
      </c>
      <c r="Q2151" s="14" t="s">
        <v>66</v>
      </c>
      <c r="R2151" s="14" t="s">
        <v>66</v>
      </c>
      <c r="S2151" s="14" t="s">
        <v>66</v>
      </c>
      <c r="T2151" s="14" t="s">
        <v>66</v>
      </c>
      <c r="U2151" s="14" t="s">
        <v>66</v>
      </c>
      <c r="V2151" s="14" t="s">
        <v>66</v>
      </c>
      <c r="W2151" s="14" t="s">
        <v>66</v>
      </c>
      <c r="X2151" s="14" t="s">
        <v>66</v>
      </c>
    </row>
    <row r="2152" spans="1:24" x14ac:dyDescent="0.2">
      <c r="A2152" s="2">
        <v>36845</v>
      </c>
      <c r="B2152" s="5">
        <f t="shared" si="140"/>
        <v>11</v>
      </c>
      <c r="C2152" s="1" t="s">
        <v>50</v>
      </c>
      <c r="D2152" s="14" t="s">
        <v>66</v>
      </c>
      <c r="E2152" s="14" t="s">
        <v>66</v>
      </c>
      <c r="F2152" s="14" t="s">
        <v>66</v>
      </c>
      <c r="G2152" s="14" t="s">
        <v>66</v>
      </c>
      <c r="H2152" s="14" t="s">
        <v>66</v>
      </c>
      <c r="I2152" s="14" t="s">
        <v>66</v>
      </c>
      <c r="J2152" s="14" t="s">
        <v>66</v>
      </c>
      <c r="K2152" s="14" t="s">
        <v>66</v>
      </c>
      <c r="L2152" s="14" t="s">
        <v>66</v>
      </c>
      <c r="M2152" s="14" t="s">
        <v>66</v>
      </c>
      <c r="N2152" s="14" t="s">
        <v>66</v>
      </c>
      <c r="O2152" s="14" t="s">
        <v>66</v>
      </c>
      <c r="P2152" s="14" t="s">
        <v>66</v>
      </c>
      <c r="Q2152" s="14" t="s">
        <v>66</v>
      </c>
      <c r="R2152" s="14" t="s">
        <v>66</v>
      </c>
      <c r="S2152" s="14" t="s">
        <v>66</v>
      </c>
      <c r="T2152" s="14" t="s">
        <v>66</v>
      </c>
      <c r="U2152" s="14" t="s">
        <v>66</v>
      </c>
      <c r="V2152" s="14" t="s">
        <v>66</v>
      </c>
      <c r="W2152" s="14" t="s">
        <v>66</v>
      </c>
      <c r="X2152" s="14" t="s">
        <v>66</v>
      </c>
    </row>
    <row r="2153" spans="1:24" x14ac:dyDescent="0.2">
      <c r="A2153" s="2">
        <v>36846</v>
      </c>
      <c r="B2153" s="5">
        <f t="shared" si="140"/>
        <v>11</v>
      </c>
      <c r="C2153" s="1" t="s">
        <v>51</v>
      </c>
      <c r="D2153" s="14" t="s">
        <v>66</v>
      </c>
      <c r="E2153" s="14" t="s">
        <v>66</v>
      </c>
      <c r="F2153" s="14" t="s">
        <v>66</v>
      </c>
      <c r="G2153" s="14" t="s">
        <v>66</v>
      </c>
      <c r="H2153" s="14" t="s">
        <v>66</v>
      </c>
      <c r="I2153" s="14" t="s">
        <v>66</v>
      </c>
      <c r="J2153" s="14" t="s">
        <v>66</v>
      </c>
      <c r="K2153" s="14" t="s">
        <v>66</v>
      </c>
      <c r="L2153" s="14" t="s">
        <v>66</v>
      </c>
      <c r="M2153" s="14" t="s">
        <v>66</v>
      </c>
      <c r="N2153" s="14" t="s">
        <v>66</v>
      </c>
      <c r="O2153" s="14" t="s">
        <v>66</v>
      </c>
      <c r="P2153" s="14" t="s">
        <v>66</v>
      </c>
      <c r="Q2153" s="14" t="s">
        <v>66</v>
      </c>
      <c r="R2153" s="14" t="s">
        <v>66</v>
      </c>
      <c r="S2153" s="14" t="s">
        <v>66</v>
      </c>
      <c r="T2153" s="14" t="s">
        <v>66</v>
      </c>
      <c r="U2153" s="14" t="s">
        <v>66</v>
      </c>
      <c r="V2153" s="14" t="s">
        <v>66</v>
      </c>
      <c r="W2153" s="14" t="s">
        <v>66</v>
      </c>
      <c r="X2153" s="14" t="s">
        <v>66</v>
      </c>
    </row>
    <row r="2154" spans="1:24" x14ac:dyDescent="0.2">
      <c r="A2154" s="2">
        <v>36847</v>
      </c>
      <c r="B2154" s="5">
        <f t="shared" si="140"/>
        <v>11</v>
      </c>
      <c r="C2154" s="1" t="s">
        <v>45</v>
      </c>
      <c r="D2154" s="14" t="s">
        <v>66</v>
      </c>
      <c r="E2154" s="14" t="s">
        <v>66</v>
      </c>
      <c r="F2154" s="14" t="s">
        <v>66</v>
      </c>
      <c r="G2154" s="14" t="s">
        <v>66</v>
      </c>
      <c r="H2154" s="14" t="s">
        <v>66</v>
      </c>
      <c r="I2154" s="14" t="s">
        <v>66</v>
      </c>
      <c r="J2154" s="14" t="s">
        <v>66</v>
      </c>
      <c r="K2154" s="14" t="s">
        <v>66</v>
      </c>
      <c r="L2154" s="14" t="s">
        <v>66</v>
      </c>
      <c r="M2154" s="14" t="s">
        <v>66</v>
      </c>
      <c r="N2154" s="14" t="s">
        <v>66</v>
      </c>
      <c r="O2154" s="14" t="s">
        <v>66</v>
      </c>
      <c r="P2154" s="14" t="s">
        <v>66</v>
      </c>
      <c r="Q2154" s="14" t="s">
        <v>66</v>
      </c>
      <c r="R2154" s="14" t="s">
        <v>66</v>
      </c>
      <c r="S2154" s="14" t="s">
        <v>66</v>
      </c>
      <c r="T2154" s="14" t="s">
        <v>66</v>
      </c>
      <c r="U2154" s="14" t="s">
        <v>66</v>
      </c>
      <c r="V2154" s="14" t="s">
        <v>66</v>
      </c>
      <c r="W2154" s="14" t="s">
        <v>66</v>
      </c>
      <c r="X2154" s="14" t="s">
        <v>66</v>
      </c>
    </row>
    <row r="2155" spans="1:24" x14ac:dyDescent="0.2">
      <c r="A2155" s="2">
        <v>36848</v>
      </c>
      <c r="B2155" s="5">
        <f t="shared" si="140"/>
        <v>11</v>
      </c>
      <c r="C2155" s="1" t="s">
        <v>46</v>
      </c>
      <c r="D2155" s="14" t="s">
        <v>66</v>
      </c>
      <c r="E2155" s="14" t="s">
        <v>66</v>
      </c>
      <c r="F2155" s="14" t="s">
        <v>66</v>
      </c>
      <c r="G2155" s="14" t="s">
        <v>66</v>
      </c>
      <c r="H2155" s="14" t="s">
        <v>66</v>
      </c>
      <c r="I2155" s="14" t="s">
        <v>66</v>
      </c>
      <c r="J2155" s="14" t="s">
        <v>66</v>
      </c>
      <c r="K2155" s="14" t="s">
        <v>66</v>
      </c>
      <c r="L2155" s="14" t="s">
        <v>66</v>
      </c>
      <c r="M2155" s="14" t="s">
        <v>66</v>
      </c>
      <c r="N2155" s="14" t="s">
        <v>66</v>
      </c>
      <c r="O2155" s="14" t="s">
        <v>66</v>
      </c>
      <c r="P2155" s="14" t="s">
        <v>66</v>
      </c>
      <c r="Q2155" s="14" t="s">
        <v>66</v>
      </c>
      <c r="R2155" s="14" t="s">
        <v>66</v>
      </c>
      <c r="S2155" s="14" t="s">
        <v>66</v>
      </c>
      <c r="T2155" s="14" t="s">
        <v>66</v>
      </c>
      <c r="U2155" s="14" t="s">
        <v>66</v>
      </c>
      <c r="V2155" s="14" t="s">
        <v>66</v>
      </c>
      <c r="W2155" s="14" t="s">
        <v>66</v>
      </c>
      <c r="X2155" s="14" t="s">
        <v>66</v>
      </c>
    </row>
    <row r="2156" spans="1:24" x14ac:dyDescent="0.2">
      <c r="A2156" s="2">
        <v>36849</v>
      </c>
      <c r="B2156" s="5">
        <f t="shared" si="140"/>
        <v>11</v>
      </c>
      <c r="C2156" s="1" t="s">
        <v>47</v>
      </c>
      <c r="D2156" s="14" t="s">
        <v>66</v>
      </c>
      <c r="E2156" s="14" t="s">
        <v>66</v>
      </c>
      <c r="F2156" s="14" t="s">
        <v>66</v>
      </c>
      <c r="G2156" s="14" t="s">
        <v>66</v>
      </c>
      <c r="H2156" s="14" t="s">
        <v>66</v>
      </c>
      <c r="I2156" s="14" t="s">
        <v>66</v>
      </c>
      <c r="J2156" s="14" t="s">
        <v>66</v>
      </c>
      <c r="K2156" s="14" t="s">
        <v>66</v>
      </c>
      <c r="L2156" s="14" t="s">
        <v>66</v>
      </c>
      <c r="M2156" s="14" t="s">
        <v>66</v>
      </c>
      <c r="N2156" s="14" t="s">
        <v>66</v>
      </c>
      <c r="O2156" s="14" t="s">
        <v>66</v>
      </c>
      <c r="P2156" s="14" t="s">
        <v>66</v>
      </c>
      <c r="Q2156" s="14" t="s">
        <v>66</v>
      </c>
      <c r="R2156" s="14" t="s">
        <v>66</v>
      </c>
      <c r="S2156" s="14" t="s">
        <v>66</v>
      </c>
      <c r="T2156" s="14" t="s">
        <v>66</v>
      </c>
      <c r="U2156" s="14" t="s">
        <v>66</v>
      </c>
      <c r="V2156" s="14" t="s">
        <v>66</v>
      </c>
      <c r="W2156" s="14" t="s">
        <v>66</v>
      </c>
      <c r="X2156" s="14" t="s">
        <v>66</v>
      </c>
    </row>
    <row r="2157" spans="1:24" x14ac:dyDescent="0.2">
      <c r="A2157" s="2">
        <v>36850</v>
      </c>
      <c r="B2157" s="5">
        <f t="shared" si="140"/>
        <v>11</v>
      </c>
      <c r="C2157" s="1" t="s">
        <v>48</v>
      </c>
      <c r="D2157" s="14" t="s">
        <v>66</v>
      </c>
      <c r="E2157" s="14" t="s">
        <v>66</v>
      </c>
      <c r="F2157" s="14" t="s">
        <v>66</v>
      </c>
      <c r="G2157" s="14" t="s">
        <v>66</v>
      </c>
      <c r="H2157" s="14" t="s">
        <v>66</v>
      </c>
      <c r="I2157" s="14" t="s">
        <v>66</v>
      </c>
      <c r="J2157" s="14" t="s">
        <v>66</v>
      </c>
      <c r="K2157" s="14" t="s">
        <v>66</v>
      </c>
      <c r="L2157" s="14" t="s">
        <v>66</v>
      </c>
      <c r="M2157" s="14" t="s">
        <v>66</v>
      </c>
      <c r="N2157" s="14" t="s">
        <v>66</v>
      </c>
      <c r="O2157" s="14" t="s">
        <v>66</v>
      </c>
      <c r="P2157" s="14" t="s">
        <v>66</v>
      </c>
      <c r="Q2157" s="14" t="s">
        <v>66</v>
      </c>
      <c r="R2157" s="14" t="s">
        <v>66</v>
      </c>
      <c r="S2157" s="14" t="s">
        <v>66</v>
      </c>
      <c r="T2157" s="14" t="s">
        <v>66</v>
      </c>
      <c r="U2157" s="14" t="s">
        <v>66</v>
      </c>
      <c r="V2157" s="14" t="s">
        <v>66</v>
      </c>
      <c r="W2157" s="14" t="s">
        <v>66</v>
      </c>
      <c r="X2157" s="14" t="s">
        <v>66</v>
      </c>
    </row>
    <row r="2158" spans="1:24" x14ac:dyDescent="0.2">
      <c r="A2158" s="2">
        <v>36851</v>
      </c>
      <c r="B2158" s="5">
        <f t="shared" si="140"/>
        <v>11</v>
      </c>
      <c r="C2158" s="1" t="s">
        <v>49</v>
      </c>
      <c r="D2158" s="14" t="s">
        <v>66</v>
      </c>
      <c r="E2158" s="14" t="s">
        <v>66</v>
      </c>
      <c r="F2158" s="14" t="s">
        <v>66</v>
      </c>
      <c r="G2158" s="14" t="s">
        <v>66</v>
      </c>
      <c r="H2158" s="14" t="s">
        <v>66</v>
      </c>
      <c r="I2158" s="14" t="s">
        <v>66</v>
      </c>
      <c r="J2158" s="14" t="s">
        <v>66</v>
      </c>
      <c r="K2158" s="14" t="s">
        <v>66</v>
      </c>
      <c r="L2158" s="14" t="s">
        <v>66</v>
      </c>
      <c r="M2158" s="14" t="s">
        <v>66</v>
      </c>
      <c r="N2158" s="14" t="s">
        <v>66</v>
      </c>
      <c r="O2158" s="14" t="s">
        <v>66</v>
      </c>
      <c r="P2158" s="14" t="s">
        <v>66</v>
      </c>
      <c r="Q2158" s="14" t="s">
        <v>66</v>
      </c>
      <c r="R2158" s="14" t="s">
        <v>66</v>
      </c>
      <c r="S2158" s="14" t="s">
        <v>66</v>
      </c>
      <c r="T2158" s="14" t="s">
        <v>66</v>
      </c>
      <c r="U2158" s="14" t="s">
        <v>66</v>
      </c>
      <c r="V2158" s="14" t="s">
        <v>66</v>
      </c>
      <c r="W2158" s="14" t="s">
        <v>66</v>
      </c>
      <c r="X2158" s="14" t="s">
        <v>66</v>
      </c>
    </row>
    <row r="2159" spans="1:24" x14ac:dyDescent="0.2">
      <c r="A2159" s="2">
        <v>36852</v>
      </c>
      <c r="B2159" s="5">
        <f t="shared" si="140"/>
        <v>11</v>
      </c>
      <c r="C2159" s="1" t="s">
        <v>50</v>
      </c>
      <c r="D2159" s="14" t="s">
        <v>66</v>
      </c>
      <c r="E2159" s="14" t="s">
        <v>66</v>
      </c>
      <c r="F2159" s="14" t="s">
        <v>66</v>
      </c>
      <c r="G2159" s="14" t="s">
        <v>66</v>
      </c>
      <c r="H2159" s="14" t="s">
        <v>66</v>
      </c>
      <c r="I2159" s="14" t="s">
        <v>66</v>
      </c>
      <c r="J2159" s="14" t="s">
        <v>66</v>
      </c>
      <c r="K2159" s="14" t="s">
        <v>66</v>
      </c>
      <c r="L2159" s="14" t="s">
        <v>66</v>
      </c>
      <c r="M2159" s="14" t="s">
        <v>66</v>
      </c>
      <c r="N2159" s="14" t="s">
        <v>66</v>
      </c>
      <c r="O2159" s="14" t="s">
        <v>66</v>
      </c>
      <c r="P2159" s="14" t="s">
        <v>66</v>
      </c>
      <c r="Q2159" s="14" t="s">
        <v>66</v>
      </c>
      <c r="R2159" s="14" t="s">
        <v>66</v>
      </c>
      <c r="S2159" s="14" t="s">
        <v>66</v>
      </c>
      <c r="T2159" s="14" t="s">
        <v>66</v>
      </c>
      <c r="U2159" s="14" t="s">
        <v>66</v>
      </c>
      <c r="V2159" s="14" t="s">
        <v>66</v>
      </c>
      <c r="W2159" s="14" t="s">
        <v>66</v>
      </c>
      <c r="X2159" s="14" t="s">
        <v>66</v>
      </c>
    </row>
    <row r="2160" spans="1:24" x14ac:dyDescent="0.2">
      <c r="A2160" s="2">
        <v>36853</v>
      </c>
      <c r="B2160" s="5">
        <f t="shared" si="140"/>
        <v>11</v>
      </c>
      <c r="C2160" s="1" t="s">
        <v>51</v>
      </c>
      <c r="D2160" s="14" t="s">
        <v>66</v>
      </c>
      <c r="E2160" s="14" t="s">
        <v>66</v>
      </c>
      <c r="F2160" s="14" t="s">
        <v>66</v>
      </c>
      <c r="G2160" s="14" t="s">
        <v>66</v>
      </c>
      <c r="H2160" s="14" t="s">
        <v>66</v>
      </c>
      <c r="I2160" s="14" t="s">
        <v>66</v>
      </c>
      <c r="J2160" s="14" t="s">
        <v>66</v>
      </c>
      <c r="K2160" s="14" t="s">
        <v>66</v>
      </c>
      <c r="L2160" s="14" t="s">
        <v>66</v>
      </c>
      <c r="M2160" s="14" t="s">
        <v>66</v>
      </c>
      <c r="N2160" s="14" t="s">
        <v>66</v>
      </c>
      <c r="O2160" s="14" t="s">
        <v>66</v>
      </c>
      <c r="P2160" s="14" t="s">
        <v>66</v>
      </c>
      <c r="Q2160" s="14" t="s">
        <v>66</v>
      </c>
      <c r="R2160" s="14" t="s">
        <v>66</v>
      </c>
      <c r="S2160" s="14" t="s">
        <v>66</v>
      </c>
      <c r="T2160" s="14" t="s">
        <v>66</v>
      </c>
      <c r="U2160" s="14" t="s">
        <v>66</v>
      </c>
      <c r="V2160" s="14" t="s">
        <v>66</v>
      </c>
      <c r="W2160" s="14" t="s">
        <v>66</v>
      </c>
      <c r="X2160" s="14" t="s">
        <v>66</v>
      </c>
    </row>
    <row r="2161" spans="1:24" x14ac:dyDescent="0.2">
      <c r="A2161" s="2">
        <v>36854</v>
      </c>
      <c r="B2161" s="5">
        <f t="shared" si="140"/>
        <v>11</v>
      </c>
      <c r="C2161" s="1" t="s">
        <v>45</v>
      </c>
      <c r="D2161" s="14" t="s">
        <v>66</v>
      </c>
      <c r="E2161" s="14" t="s">
        <v>66</v>
      </c>
      <c r="F2161" s="14" t="s">
        <v>66</v>
      </c>
      <c r="G2161" s="14" t="s">
        <v>66</v>
      </c>
      <c r="H2161" s="14" t="s">
        <v>66</v>
      </c>
      <c r="I2161" s="14" t="s">
        <v>66</v>
      </c>
      <c r="J2161" s="14" t="s">
        <v>66</v>
      </c>
      <c r="K2161" s="14" t="s">
        <v>66</v>
      </c>
      <c r="L2161" s="14" t="s">
        <v>66</v>
      </c>
      <c r="M2161" s="14" t="s">
        <v>66</v>
      </c>
      <c r="N2161" s="14" t="s">
        <v>66</v>
      </c>
      <c r="O2161" s="14" t="s">
        <v>66</v>
      </c>
      <c r="P2161" s="14" t="s">
        <v>66</v>
      </c>
      <c r="Q2161" s="14" t="s">
        <v>66</v>
      </c>
      <c r="R2161" s="14" t="s">
        <v>66</v>
      </c>
      <c r="S2161" s="14" t="s">
        <v>66</v>
      </c>
      <c r="T2161" s="14" t="s">
        <v>66</v>
      </c>
      <c r="U2161" s="14" t="s">
        <v>66</v>
      </c>
      <c r="V2161" s="14" t="s">
        <v>66</v>
      </c>
      <c r="W2161" s="14" t="s">
        <v>66</v>
      </c>
      <c r="X2161" s="14" t="s">
        <v>66</v>
      </c>
    </row>
    <row r="2162" spans="1:24" x14ac:dyDescent="0.2">
      <c r="A2162" s="2">
        <v>36855</v>
      </c>
      <c r="B2162" s="5">
        <f t="shared" si="140"/>
        <v>11</v>
      </c>
      <c r="C2162" s="1" t="s">
        <v>46</v>
      </c>
      <c r="D2162" s="14" t="s">
        <v>66</v>
      </c>
      <c r="E2162" s="14" t="s">
        <v>66</v>
      </c>
      <c r="F2162" s="14" t="s">
        <v>66</v>
      </c>
      <c r="G2162" s="14" t="s">
        <v>66</v>
      </c>
      <c r="H2162" s="14" t="s">
        <v>66</v>
      </c>
      <c r="I2162" s="14" t="s">
        <v>66</v>
      </c>
      <c r="J2162" s="14" t="s">
        <v>66</v>
      </c>
      <c r="K2162" s="14" t="s">
        <v>66</v>
      </c>
      <c r="L2162" s="14" t="s">
        <v>66</v>
      </c>
      <c r="M2162" s="14" t="s">
        <v>66</v>
      </c>
      <c r="N2162" s="14" t="s">
        <v>66</v>
      </c>
      <c r="O2162" s="14" t="s">
        <v>66</v>
      </c>
      <c r="P2162" s="14" t="s">
        <v>66</v>
      </c>
      <c r="Q2162" s="14" t="s">
        <v>66</v>
      </c>
      <c r="R2162" s="14" t="s">
        <v>66</v>
      </c>
      <c r="S2162" s="14" t="s">
        <v>66</v>
      </c>
      <c r="T2162" s="14" t="s">
        <v>66</v>
      </c>
      <c r="U2162" s="14" t="s">
        <v>66</v>
      </c>
      <c r="V2162" s="14" t="s">
        <v>66</v>
      </c>
      <c r="W2162" s="14" t="s">
        <v>66</v>
      </c>
      <c r="X2162" s="14" t="s">
        <v>66</v>
      </c>
    </row>
    <row r="2163" spans="1:24" x14ac:dyDescent="0.2">
      <c r="A2163" s="2">
        <v>36856</v>
      </c>
      <c r="B2163" s="5">
        <f t="shared" si="140"/>
        <v>11</v>
      </c>
      <c r="C2163" s="1" t="s">
        <v>47</v>
      </c>
      <c r="D2163" s="14" t="s">
        <v>66</v>
      </c>
      <c r="E2163" s="14" t="s">
        <v>66</v>
      </c>
      <c r="F2163" s="14" t="s">
        <v>66</v>
      </c>
      <c r="G2163" s="14" t="s">
        <v>66</v>
      </c>
      <c r="H2163" s="14" t="s">
        <v>66</v>
      </c>
      <c r="I2163" s="14" t="s">
        <v>66</v>
      </c>
      <c r="J2163" s="14" t="s">
        <v>66</v>
      </c>
      <c r="K2163" s="14" t="s">
        <v>66</v>
      </c>
      <c r="L2163" s="14" t="s">
        <v>66</v>
      </c>
      <c r="M2163" s="14" t="s">
        <v>66</v>
      </c>
      <c r="N2163" s="14" t="s">
        <v>66</v>
      </c>
      <c r="O2163" s="14" t="s">
        <v>66</v>
      </c>
      <c r="P2163" s="14" t="s">
        <v>66</v>
      </c>
      <c r="Q2163" s="14" t="s">
        <v>66</v>
      </c>
      <c r="R2163" s="14" t="s">
        <v>66</v>
      </c>
      <c r="S2163" s="14" t="s">
        <v>66</v>
      </c>
      <c r="T2163" s="14" t="s">
        <v>66</v>
      </c>
      <c r="U2163" s="14" t="s">
        <v>66</v>
      </c>
      <c r="V2163" s="14" t="s">
        <v>66</v>
      </c>
      <c r="W2163" s="14" t="s">
        <v>66</v>
      </c>
      <c r="X2163" s="14" t="s">
        <v>66</v>
      </c>
    </row>
    <row r="2164" spans="1:24" x14ac:dyDescent="0.2">
      <c r="A2164" s="2">
        <v>36857</v>
      </c>
      <c r="B2164" s="5">
        <f t="shared" si="140"/>
        <v>11</v>
      </c>
      <c r="C2164" s="1" t="s">
        <v>48</v>
      </c>
      <c r="D2164" s="14" t="s">
        <v>66</v>
      </c>
      <c r="E2164" s="14" t="s">
        <v>66</v>
      </c>
      <c r="F2164" s="14" t="s">
        <v>66</v>
      </c>
      <c r="G2164" s="14" t="s">
        <v>66</v>
      </c>
      <c r="H2164" s="14" t="s">
        <v>66</v>
      </c>
      <c r="I2164" s="14" t="s">
        <v>66</v>
      </c>
      <c r="J2164" s="14" t="s">
        <v>66</v>
      </c>
      <c r="K2164" s="14" t="s">
        <v>66</v>
      </c>
      <c r="L2164" s="14" t="s">
        <v>66</v>
      </c>
      <c r="M2164" s="14" t="s">
        <v>66</v>
      </c>
      <c r="N2164" s="14" t="s">
        <v>66</v>
      </c>
      <c r="O2164" s="14" t="s">
        <v>66</v>
      </c>
      <c r="P2164" s="14" t="s">
        <v>66</v>
      </c>
      <c r="Q2164" s="14" t="s">
        <v>66</v>
      </c>
      <c r="R2164" s="14" t="s">
        <v>66</v>
      </c>
      <c r="S2164" s="14" t="s">
        <v>66</v>
      </c>
      <c r="T2164" s="14" t="s">
        <v>66</v>
      </c>
      <c r="U2164" s="14" t="s">
        <v>66</v>
      </c>
      <c r="V2164" s="14" t="s">
        <v>66</v>
      </c>
      <c r="W2164" s="14" t="s">
        <v>66</v>
      </c>
      <c r="X2164" s="14" t="s">
        <v>66</v>
      </c>
    </row>
    <row r="2165" spans="1:24" x14ac:dyDescent="0.2">
      <c r="A2165" s="2">
        <v>36858</v>
      </c>
      <c r="B2165" s="5">
        <f t="shared" si="140"/>
        <v>11</v>
      </c>
      <c r="C2165" s="1" t="s">
        <v>49</v>
      </c>
      <c r="D2165" s="14" t="s">
        <v>66</v>
      </c>
      <c r="E2165" s="14" t="s">
        <v>66</v>
      </c>
      <c r="F2165" s="14" t="s">
        <v>66</v>
      </c>
      <c r="G2165" s="14" t="s">
        <v>66</v>
      </c>
      <c r="H2165" s="14" t="s">
        <v>66</v>
      </c>
      <c r="I2165" s="14" t="s">
        <v>66</v>
      </c>
      <c r="J2165" s="14" t="s">
        <v>66</v>
      </c>
      <c r="K2165" s="14" t="s">
        <v>66</v>
      </c>
      <c r="L2165" s="14" t="s">
        <v>66</v>
      </c>
      <c r="M2165" s="14" t="s">
        <v>66</v>
      </c>
      <c r="N2165" s="14" t="s">
        <v>66</v>
      </c>
      <c r="O2165" s="14" t="s">
        <v>66</v>
      </c>
      <c r="P2165" s="14" t="s">
        <v>66</v>
      </c>
      <c r="Q2165" s="14" t="s">
        <v>66</v>
      </c>
      <c r="R2165" s="14" t="s">
        <v>66</v>
      </c>
      <c r="S2165" s="14" t="s">
        <v>66</v>
      </c>
      <c r="T2165" s="14" t="s">
        <v>66</v>
      </c>
      <c r="U2165" s="14" t="s">
        <v>66</v>
      </c>
      <c r="V2165" s="14" t="s">
        <v>66</v>
      </c>
      <c r="W2165" s="14" t="s">
        <v>66</v>
      </c>
      <c r="X2165" s="14" t="s">
        <v>66</v>
      </c>
    </row>
    <row r="2166" spans="1:24" x14ac:dyDescent="0.2">
      <c r="A2166" s="2">
        <v>36859</v>
      </c>
      <c r="B2166" s="5">
        <f t="shared" si="140"/>
        <v>11</v>
      </c>
      <c r="C2166" s="1" t="s">
        <v>50</v>
      </c>
      <c r="D2166" s="14" t="s">
        <v>66</v>
      </c>
      <c r="E2166" s="14" t="s">
        <v>66</v>
      </c>
      <c r="F2166" s="14" t="s">
        <v>66</v>
      </c>
      <c r="G2166" s="14" t="s">
        <v>66</v>
      </c>
      <c r="H2166" s="14" t="s">
        <v>66</v>
      </c>
      <c r="I2166" s="14" t="s">
        <v>66</v>
      </c>
      <c r="J2166" s="14" t="s">
        <v>66</v>
      </c>
      <c r="K2166" s="14" t="s">
        <v>66</v>
      </c>
      <c r="L2166" s="14" t="s">
        <v>66</v>
      </c>
      <c r="M2166" s="14" t="s">
        <v>66</v>
      </c>
      <c r="N2166" s="14" t="s">
        <v>66</v>
      </c>
      <c r="O2166" s="14" t="s">
        <v>66</v>
      </c>
      <c r="P2166" s="14" t="s">
        <v>66</v>
      </c>
      <c r="Q2166" s="14" t="s">
        <v>66</v>
      </c>
      <c r="R2166" s="14" t="s">
        <v>66</v>
      </c>
      <c r="S2166" s="14" t="s">
        <v>66</v>
      </c>
      <c r="T2166" s="14" t="s">
        <v>66</v>
      </c>
      <c r="U2166" s="14" t="s">
        <v>66</v>
      </c>
      <c r="V2166" s="14" t="s">
        <v>66</v>
      </c>
      <c r="W2166" s="14" t="s">
        <v>66</v>
      </c>
      <c r="X2166" s="14" t="s">
        <v>66</v>
      </c>
    </row>
    <row r="2167" spans="1:24" x14ac:dyDescent="0.2">
      <c r="A2167" s="2">
        <v>36860</v>
      </c>
      <c r="B2167" s="5">
        <f t="shared" si="140"/>
        <v>11</v>
      </c>
      <c r="C2167" s="1" t="s">
        <v>51</v>
      </c>
      <c r="D2167" s="14" t="s">
        <v>66</v>
      </c>
      <c r="E2167" s="14" t="s">
        <v>66</v>
      </c>
      <c r="F2167" s="14" t="s">
        <v>66</v>
      </c>
      <c r="G2167" s="14" t="s">
        <v>66</v>
      </c>
      <c r="H2167" s="14" t="s">
        <v>66</v>
      </c>
      <c r="I2167" s="14" t="s">
        <v>66</v>
      </c>
      <c r="J2167" s="14" t="s">
        <v>66</v>
      </c>
      <c r="K2167" s="14" t="s">
        <v>66</v>
      </c>
      <c r="L2167" s="14" t="s">
        <v>66</v>
      </c>
      <c r="M2167" s="14" t="s">
        <v>66</v>
      </c>
      <c r="N2167" s="14" t="s">
        <v>66</v>
      </c>
      <c r="O2167" s="14" t="s">
        <v>66</v>
      </c>
      <c r="P2167" s="14" t="s">
        <v>66</v>
      </c>
      <c r="Q2167" s="14" t="s">
        <v>66</v>
      </c>
      <c r="R2167" s="14" t="s">
        <v>66</v>
      </c>
      <c r="S2167" s="14" t="s">
        <v>66</v>
      </c>
      <c r="T2167" s="14" t="s">
        <v>66</v>
      </c>
      <c r="U2167" s="14" t="s">
        <v>66</v>
      </c>
      <c r="V2167" s="14" t="s">
        <v>66</v>
      </c>
      <c r="W2167" s="14" t="s">
        <v>66</v>
      </c>
      <c r="X2167" s="14" t="s">
        <v>66</v>
      </c>
    </row>
    <row r="2168" spans="1:24" x14ac:dyDescent="0.2">
      <c r="A2168" s="2">
        <v>36861</v>
      </c>
      <c r="B2168" s="5">
        <f t="shared" si="140"/>
        <v>12</v>
      </c>
      <c r="C2168" s="1" t="s">
        <v>45</v>
      </c>
      <c r="D2168" s="14" t="s">
        <v>66</v>
      </c>
      <c r="E2168" s="14" t="s">
        <v>66</v>
      </c>
      <c r="F2168" s="14" t="s">
        <v>66</v>
      </c>
      <c r="G2168" s="14" t="s">
        <v>66</v>
      </c>
      <c r="H2168" s="14" t="s">
        <v>66</v>
      </c>
      <c r="I2168" s="14" t="s">
        <v>66</v>
      </c>
      <c r="J2168" s="14" t="s">
        <v>66</v>
      </c>
      <c r="K2168" s="14" t="s">
        <v>66</v>
      </c>
      <c r="L2168" s="14" t="s">
        <v>66</v>
      </c>
      <c r="M2168" s="14" t="s">
        <v>66</v>
      </c>
      <c r="N2168" s="14" t="s">
        <v>66</v>
      </c>
      <c r="O2168" s="14" t="s">
        <v>66</v>
      </c>
      <c r="P2168" s="14" t="s">
        <v>66</v>
      </c>
      <c r="Q2168" s="14" t="s">
        <v>66</v>
      </c>
      <c r="R2168" s="14" t="s">
        <v>66</v>
      </c>
      <c r="S2168" s="14" t="s">
        <v>66</v>
      </c>
      <c r="T2168" s="14" t="s">
        <v>66</v>
      </c>
      <c r="U2168" s="14" t="s">
        <v>66</v>
      </c>
      <c r="V2168" s="14" t="s">
        <v>66</v>
      </c>
      <c r="W2168" s="14" t="s">
        <v>66</v>
      </c>
      <c r="X2168" s="14" t="s">
        <v>66</v>
      </c>
    </row>
    <row r="2169" spans="1:24" x14ac:dyDescent="0.2">
      <c r="A2169" s="2">
        <v>36862</v>
      </c>
      <c r="B2169" s="5">
        <f t="shared" si="140"/>
        <v>12</v>
      </c>
      <c r="C2169" s="1" t="s">
        <v>46</v>
      </c>
      <c r="D2169" s="14" t="s">
        <v>66</v>
      </c>
      <c r="E2169" s="14" t="s">
        <v>66</v>
      </c>
      <c r="F2169" s="14" t="s">
        <v>66</v>
      </c>
      <c r="G2169" s="14" t="s">
        <v>66</v>
      </c>
      <c r="H2169" s="14" t="s">
        <v>66</v>
      </c>
      <c r="I2169" s="14" t="s">
        <v>66</v>
      </c>
      <c r="J2169" s="14" t="s">
        <v>66</v>
      </c>
      <c r="K2169" s="14" t="s">
        <v>66</v>
      </c>
      <c r="L2169" s="14" t="s">
        <v>66</v>
      </c>
      <c r="M2169" s="14" t="s">
        <v>66</v>
      </c>
      <c r="N2169" s="14" t="s">
        <v>66</v>
      </c>
      <c r="O2169" s="14" t="s">
        <v>66</v>
      </c>
      <c r="P2169" s="14" t="s">
        <v>66</v>
      </c>
      <c r="Q2169" s="14" t="s">
        <v>66</v>
      </c>
      <c r="R2169" s="14" t="s">
        <v>66</v>
      </c>
      <c r="S2169" s="14" t="s">
        <v>66</v>
      </c>
      <c r="T2169" s="14" t="s">
        <v>66</v>
      </c>
      <c r="U2169" s="14" t="s">
        <v>66</v>
      </c>
      <c r="V2169" s="14" t="s">
        <v>66</v>
      </c>
      <c r="W2169" s="14" t="s">
        <v>66</v>
      </c>
      <c r="X2169" s="14" t="s">
        <v>66</v>
      </c>
    </row>
    <row r="2170" spans="1:24" x14ac:dyDescent="0.2">
      <c r="A2170" s="2">
        <v>36863</v>
      </c>
      <c r="B2170" s="5">
        <f t="shared" si="140"/>
        <v>12</v>
      </c>
      <c r="C2170" s="1" t="s">
        <v>47</v>
      </c>
      <c r="D2170" s="14" t="s">
        <v>66</v>
      </c>
      <c r="E2170" s="14" t="s">
        <v>66</v>
      </c>
      <c r="F2170" s="14" t="s">
        <v>66</v>
      </c>
      <c r="G2170" s="14" t="s">
        <v>66</v>
      </c>
      <c r="H2170" s="14" t="s">
        <v>66</v>
      </c>
      <c r="I2170" s="14" t="s">
        <v>66</v>
      </c>
      <c r="J2170" s="14" t="s">
        <v>66</v>
      </c>
      <c r="K2170" s="14" t="s">
        <v>66</v>
      </c>
      <c r="L2170" s="14" t="s">
        <v>66</v>
      </c>
      <c r="M2170" s="14" t="s">
        <v>66</v>
      </c>
      <c r="N2170" s="14" t="s">
        <v>66</v>
      </c>
      <c r="O2170" s="14" t="s">
        <v>66</v>
      </c>
      <c r="P2170" s="14" t="s">
        <v>66</v>
      </c>
      <c r="Q2170" s="14" t="s">
        <v>66</v>
      </c>
      <c r="R2170" s="14" t="s">
        <v>66</v>
      </c>
      <c r="S2170" s="14" t="s">
        <v>66</v>
      </c>
      <c r="T2170" s="14" t="s">
        <v>66</v>
      </c>
      <c r="U2170" s="14" t="s">
        <v>66</v>
      </c>
      <c r="V2170" s="14" t="s">
        <v>66</v>
      </c>
      <c r="W2170" s="14" t="s">
        <v>66</v>
      </c>
      <c r="X2170" s="14" t="s">
        <v>66</v>
      </c>
    </row>
    <row r="2171" spans="1:24" x14ac:dyDescent="0.2">
      <c r="A2171" s="2">
        <v>36864</v>
      </c>
      <c r="B2171" s="5">
        <f t="shared" si="140"/>
        <v>12</v>
      </c>
      <c r="C2171" s="1" t="s">
        <v>48</v>
      </c>
      <c r="D2171" s="14" t="s">
        <v>66</v>
      </c>
      <c r="E2171" s="14" t="s">
        <v>66</v>
      </c>
      <c r="F2171" s="14" t="s">
        <v>66</v>
      </c>
      <c r="G2171" s="14" t="s">
        <v>66</v>
      </c>
      <c r="H2171" s="14" t="s">
        <v>66</v>
      </c>
      <c r="I2171" s="14" t="s">
        <v>66</v>
      </c>
      <c r="J2171" s="14" t="s">
        <v>66</v>
      </c>
      <c r="K2171" s="14" t="s">
        <v>66</v>
      </c>
      <c r="L2171" s="14" t="s">
        <v>66</v>
      </c>
      <c r="M2171" s="14" t="s">
        <v>66</v>
      </c>
      <c r="N2171" s="14" t="s">
        <v>66</v>
      </c>
      <c r="O2171" s="14" t="s">
        <v>66</v>
      </c>
      <c r="P2171" s="14" t="s">
        <v>66</v>
      </c>
      <c r="Q2171" s="14" t="s">
        <v>66</v>
      </c>
      <c r="R2171" s="14" t="s">
        <v>66</v>
      </c>
      <c r="S2171" s="14" t="s">
        <v>66</v>
      </c>
      <c r="T2171" s="14" t="s">
        <v>66</v>
      </c>
      <c r="U2171" s="14" t="s">
        <v>66</v>
      </c>
      <c r="V2171" s="14" t="s">
        <v>66</v>
      </c>
      <c r="W2171" s="14" t="s">
        <v>66</v>
      </c>
      <c r="X2171" s="14" t="s">
        <v>66</v>
      </c>
    </row>
    <row r="2172" spans="1:24" x14ac:dyDescent="0.2">
      <c r="A2172" s="2">
        <v>36865</v>
      </c>
      <c r="B2172" s="5">
        <f t="shared" si="140"/>
        <v>12</v>
      </c>
      <c r="C2172" s="1" t="s">
        <v>49</v>
      </c>
      <c r="D2172" s="14" t="s">
        <v>66</v>
      </c>
      <c r="E2172" s="14" t="s">
        <v>66</v>
      </c>
      <c r="F2172" s="14" t="s">
        <v>66</v>
      </c>
      <c r="G2172" s="14" t="s">
        <v>66</v>
      </c>
      <c r="H2172" s="14" t="s">
        <v>66</v>
      </c>
      <c r="I2172" s="14" t="s">
        <v>66</v>
      </c>
      <c r="J2172" s="14" t="s">
        <v>66</v>
      </c>
      <c r="K2172" s="14" t="s">
        <v>66</v>
      </c>
      <c r="L2172" s="14" t="s">
        <v>66</v>
      </c>
      <c r="M2172" s="14" t="s">
        <v>66</v>
      </c>
      <c r="N2172" s="14" t="s">
        <v>66</v>
      </c>
      <c r="O2172" s="14" t="s">
        <v>66</v>
      </c>
      <c r="P2172" s="14" t="s">
        <v>66</v>
      </c>
      <c r="Q2172" s="14" t="s">
        <v>66</v>
      </c>
      <c r="R2172" s="14" t="s">
        <v>66</v>
      </c>
      <c r="S2172" s="14" t="s">
        <v>66</v>
      </c>
      <c r="T2172" s="14" t="s">
        <v>66</v>
      </c>
      <c r="U2172" s="14" t="s">
        <v>66</v>
      </c>
      <c r="V2172" s="14" t="s">
        <v>66</v>
      </c>
      <c r="W2172" s="14" t="s">
        <v>66</v>
      </c>
      <c r="X2172" s="14" t="s">
        <v>66</v>
      </c>
    </row>
    <row r="2173" spans="1:24" x14ac:dyDescent="0.2">
      <c r="A2173" s="2">
        <v>36866</v>
      </c>
      <c r="B2173" s="5">
        <f t="shared" si="140"/>
        <v>12</v>
      </c>
      <c r="C2173" s="1" t="s">
        <v>50</v>
      </c>
      <c r="D2173" s="14" t="s">
        <v>66</v>
      </c>
      <c r="E2173" s="14" t="s">
        <v>66</v>
      </c>
      <c r="F2173" s="14" t="s">
        <v>66</v>
      </c>
      <c r="G2173" s="14" t="s">
        <v>66</v>
      </c>
      <c r="H2173" s="14" t="s">
        <v>66</v>
      </c>
      <c r="I2173" s="14" t="s">
        <v>66</v>
      </c>
      <c r="J2173" s="14" t="s">
        <v>66</v>
      </c>
      <c r="K2173" s="14" t="s">
        <v>66</v>
      </c>
      <c r="L2173" s="14" t="s">
        <v>66</v>
      </c>
      <c r="M2173" s="14" t="s">
        <v>66</v>
      </c>
      <c r="N2173" s="14" t="s">
        <v>66</v>
      </c>
      <c r="O2173" s="14" t="s">
        <v>66</v>
      </c>
      <c r="P2173" s="14" t="s">
        <v>66</v>
      </c>
      <c r="Q2173" s="14" t="s">
        <v>66</v>
      </c>
      <c r="R2173" s="14" t="s">
        <v>66</v>
      </c>
      <c r="S2173" s="14" t="s">
        <v>66</v>
      </c>
      <c r="T2173" s="14" t="s">
        <v>66</v>
      </c>
      <c r="U2173" s="14" t="s">
        <v>66</v>
      </c>
      <c r="V2173" s="14" t="s">
        <v>66</v>
      </c>
      <c r="W2173" s="14" t="s">
        <v>66</v>
      </c>
      <c r="X2173" s="14" t="s">
        <v>66</v>
      </c>
    </row>
    <row r="2174" spans="1:24" x14ac:dyDescent="0.2">
      <c r="A2174" s="2">
        <v>36867</v>
      </c>
      <c r="B2174" s="5">
        <f t="shared" si="140"/>
        <v>12</v>
      </c>
      <c r="C2174" s="1" t="s">
        <v>51</v>
      </c>
      <c r="D2174" s="14" t="s">
        <v>66</v>
      </c>
      <c r="E2174" s="14" t="s">
        <v>66</v>
      </c>
      <c r="F2174" s="14" t="s">
        <v>66</v>
      </c>
      <c r="G2174" s="14" t="s">
        <v>66</v>
      </c>
      <c r="H2174" s="14" t="s">
        <v>66</v>
      </c>
      <c r="I2174" s="14" t="s">
        <v>66</v>
      </c>
      <c r="J2174" s="14" t="s">
        <v>66</v>
      </c>
      <c r="K2174" s="14" t="s">
        <v>66</v>
      </c>
      <c r="L2174" s="14" t="s">
        <v>66</v>
      </c>
      <c r="M2174" s="14" t="s">
        <v>66</v>
      </c>
      <c r="N2174" s="14" t="s">
        <v>66</v>
      </c>
      <c r="O2174" s="14" t="s">
        <v>66</v>
      </c>
      <c r="P2174" s="14" t="s">
        <v>66</v>
      </c>
      <c r="Q2174" s="14" t="s">
        <v>66</v>
      </c>
      <c r="R2174" s="14" t="s">
        <v>66</v>
      </c>
      <c r="S2174" s="14" t="s">
        <v>66</v>
      </c>
      <c r="T2174" s="14" t="s">
        <v>66</v>
      </c>
      <c r="U2174" s="14" t="s">
        <v>66</v>
      </c>
      <c r="V2174" s="14" t="s">
        <v>66</v>
      </c>
      <c r="W2174" s="14" t="s">
        <v>66</v>
      </c>
      <c r="X2174" s="14" t="s">
        <v>66</v>
      </c>
    </row>
    <row r="2175" spans="1:24" x14ac:dyDescent="0.2">
      <c r="A2175" s="2">
        <v>36868</v>
      </c>
      <c r="B2175" s="5">
        <f t="shared" si="140"/>
        <v>12</v>
      </c>
      <c r="C2175" s="1" t="s">
        <v>45</v>
      </c>
      <c r="D2175" s="14" t="s">
        <v>66</v>
      </c>
      <c r="E2175" s="14" t="s">
        <v>66</v>
      </c>
      <c r="F2175" s="14" t="s">
        <v>66</v>
      </c>
      <c r="G2175" s="14" t="s">
        <v>66</v>
      </c>
      <c r="H2175" s="14" t="s">
        <v>66</v>
      </c>
      <c r="I2175" s="14" t="s">
        <v>66</v>
      </c>
      <c r="J2175" s="14" t="s">
        <v>66</v>
      </c>
      <c r="K2175" s="14" t="s">
        <v>66</v>
      </c>
      <c r="L2175" s="14" t="s">
        <v>66</v>
      </c>
      <c r="M2175" s="14" t="s">
        <v>66</v>
      </c>
      <c r="N2175" s="14" t="s">
        <v>66</v>
      </c>
      <c r="O2175" s="14" t="s">
        <v>66</v>
      </c>
      <c r="P2175" s="14" t="s">
        <v>66</v>
      </c>
      <c r="Q2175" s="14" t="s">
        <v>66</v>
      </c>
      <c r="R2175" s="14" t="s">
        <v>66</v>
      </c>
      <c r="S2175" s="14" t="s">
        <v>66</v>
      </c>
      <c r="T2175" s="14" t="s">
        <v>66</v>
      </c>
      <c r="U2175" s="14" t="s">
        <v>66</v>
      </c>
      <c r="V2175" s="14" t="s">
        <v>66</v>
      </c>
      <c r="W2175" s="14" t="s">
        <v>66</v>
      </c>
      <c r="X2175" s="14" t="s">
        <v>66</v>
      </c>
    </row>
    <row r="2176" spans="1:24" x14ac:dyDescent="0.2">
      <c r="A2176" s="2">
        <v>36869</v>
      </c>
      <c r="B2176" s="5">
        <f t="shared" si="140"/>
        <v>12</v>
      </c>
      <c r="C2176" s="1" t="s">
        <v>46</v>
      </c>
      <c r="D2176" s="14" t="s">
        <v>66</v>
      </c>
      <c r="E2176" s="14" t="s">
        <v>66</v>
      </c>
      <c r="F2176" s="14" t="s">
        <v>66</v>
      </c>
      <c r="G2176" s="14" t="s">
        <v>66</v>
      </c>
      <c r="H2176" s="14" t="s">
        <v>66</v>
      </c>
      <c r="I2176" s="14" t="s">
        <v>66</v>
      </c>
      <c r="J2176" s="14" t="s">
        <v>66</v>
      </c>
      <c r="K2176" s="14" t="s">
        <v>66</v>
      </c>
      <c r="L2176" s="14" t="s">
        <v>66</v>
      </c>
      <c r="M2176" s="14" t="s">
        <v>66</v>
      </c>
      <c r="N2176" s="14" t="s">
        <v>66</v>
      </c>
      <c r="O2176" s="14" t="s">
        <v>66</v>
      </c>
      <c r="P2176" s="14" t="s">
        <v>66</v>
      </c>
      <c r="Q2176" s="14" t="s">
        <v>66</v>
      </c>
      <c r="R2176" s="14" t="s">
        <v>66</v>
      </c>
      <c r="S2176" s="14" t="s">
        <v>66</v>
      </c>
      <c r="T2176" s="14" t="s">
        <v>66</v>
      </c>
      <c r="U2176" s="14" t="s">
        <v>66</v>
      </c>
      <c r="V2176" s="14" t="s">
        <v>66</v>
      </c>
      <c r="W2176" s="14" t="s">
        <v>66</v>
      </c>
      <c r="X2176" s="14" t="s">
        <v>66</v>
      </c>
    </row>
    <row r="2177" spans="1:24" x14ac:dyDescent="0.2">
      <c r="A2177" s="2">
        <v>36870</v>
      </c>
      <c r="B2177" s="5">
        <f t="shared" si="140"/>
        <v>12</v>
      </c>
      <c r="C2177" s="1" t="s">
        <v>47</v>
      </c>
      <c r="D2177" s="14" t="s">
        <v>66</v>
      </c>
      <c r="E2177" s="14" t="s">
        <v>66</v>
      </c>
      <c r="F2177" s="14" t="s">
        <v>66</v>
      </c>
      <c r="G2177" s="14" t="s">
        <v>66</v>
      </c>
      <c r="H2177" s="14" t="s">
        <v>66</v>
      </c>
      <c r="I2177" s="14" t="s">
        <v>66</v>
      </c>
      <c r="J2177" s="14" t="s">
        <v>66</v>
      </c>
      <c r="K2177" s="14" t="s">
        <v>66</v>
      </c>
      <c r="L2177" s="14" t="s">
        <v>66</v>
      </c>
      <c r="M2177" s="14" t="s">
        <v>66</v>
      </c>
      <c r="N2177" s="14" t="s">
        <v>66</v>
      </c>
      <c r="O2177" s="14" t="s">
        <v>66</v>
      </c>
      <c r="P2177" s="14" t="s">
        <v>66</v>
      </c>
      <c r="Q2177" s="14" t="s">
        <v>66</v>
      </c>
      <c r="R2177" s="14" t="s">
        <v>66</v>
      </c>
      <c r="S2177" s="14" t="s">
        <v>66</v>
      </c>
      <c r="T2177" s="14" t="s">
        <v>66</v>
      </c>
      <c r="U2177" s="14" t="s">
        <v>66</v>
      </c>
      <c r="V2177" s="14" t="s">
        <v>66</v>
      </c>
      <c r="W2177" s="14" t="s">
        <v>66</v>
      </c>
      <c r="X2177" s="14" t="s">
        <v>66</v>
      </c>
    </row>
    <row r="2178" spans="1:24" x14ac:dyDescent="0.2">
      <c r="A2178" s="2">
        <v>36871</v>
      </c>
      <c r="B2178" s="5">
        <f t="shared" si="140"/>
        <v>12</v>
      </c>
      <c r="C2178" s="1" t="s">
        <v>48</v>
      </c>
      <c r="D2178" s="14" t="s">
        <v>66</v>
      </c>
      <c r="E2178" s="14" t="s">
        <v>66</v>
      </c>
      <c r="F2178" s="14" t="s">
        <v>66</v>
      </c>
      <c r="G2178" s="14" t="s">
        <v>66</v>
      </c>
      <c r="H2178" s="14" t="s">
        <v>66</v>
      </c>
      <c r="I2178" s="14" t="s">
        <v>66</v>
      </c>
      <c r="J2178" s="14" t="s">
        <v>66</v>
      </c>
      <c r="K2178" s="14" t="s">
        <v>66</v>
      </c>
      <c r="L2178" s="14" t="s">
        <v>66</v>
      </c>
      <c r="M2178" s="14" t="s">
        <v>66</v>
      </c>
      <c r="N2178" s="14" t="s">
        <v>66</v>
      </c>
      <c r="O2178" s="14" t="s">
        <v>66</v>
      </c>
      <c r="P2178" s="14" t="s">
        <v>66</v>
      </c>
      <c r="Q2178" s="14" t="s">
        <v>66</v>
      </c>
      <c r="R2178" s="14" t="s">
        <v>66</v>
      </c>
      <c r="S2178" s="14" t="s">
        <v>66</v>
      </c>
      <c r="T2178" s="14" t="s">
        <v>66</v>
      </c>
      <c r="U2178" s="14" t="s">
        <v>66</v>
      </c>
      <c r="V2178" s="14" t="s">
        <v>66</v>
      </c>
      <c r="W2178" s="14" t="s">
        <v>66</v>
      </c>
      <c r="X2178" s="14" t="s">
        <v>66</v>
      </c>
    </row>
    <row r="2179" spans="1:24" x14ac:dyDescent="0.2">
      <c r="A2179" s="2">
        <v>36872</v>
      </c>
      <c r="B2179" s="5">
        <f t="shared" si="140"/>
        <v>12</v>
      </c>
      <c r="C2179" s="1" t="s">
        <v>49</v>
      </c>
      <c r="D2179" s="14" t="s">
        <v>66</v>
      </c>
      <c r="E2179" s="14" t="s">
        <v>66</v>
      </c>
      <c r="F2179" s="14" t="s">
        <v>66</v>
      </c>
      <c r="G2179" s="14" t="s">
        <v>66</v>
      </c>
      <c r="H2179" s="14" t="s">
        <v>66</v>
      </c>
      <c r="I2179" s="14" t="s">
        <v>66</v>
      </c>
      <c r="J2179" s="14" t="s">
        <v>66</v>
      </c>
      <c r="K2179" s="14" t="s">
        <v>66</v>
      </c>
      <c r="L2179" s="14" t="s">
        <v>66</v>
      </c>
      <c r="M2179" s="14" t="s">
        <v>66</v>
      </c>
      <c r="N2179" s="14" t="s">
        <v>66</v>
      </c>
      <c r="O2179" s="14" t="s">
        <v>66</v>
      </c>
      <c r="P2179" s="14" t="s">
        <v>66</v>
      </c>
      <c r="Q2179" s="14" t="s">
        <v>66</v>
      </c>
      <c r="R2179" s="14" t="s">
        <v>66</v>
      </c>
      <c r="S2179" s="14" t="s">
        <v>66</v>
      </c>
      <c r="T2179" s="14" t="s">
        <v>66</v>
      </c>
      <c r="U2179" s="14" t="s">
        <v>66</v>
      </c>
      <c r="V2179" s="14" t="s">
        <v>66</v>
      </c>
      <c r="W2179" s="14" t="s">
        <v>66</v>
      </c>
      <c r="X2179" s="14" t="s">
        <v>66</v>
      </c>
    </row>
    <row r="2180" spans="1:24" x14ac:dyDescent="0.2">
      <c r="A2180" s="2">
        <v>36873</v>
      </c>
      <c r="B2180" s="5">
        <f t="shared" ref="B2180:B2198" si="141">IF(A2180&lt;&gt;"",MONTH(A2180),0)</f>
        <v>12</v>
      </c>
      <c r="C2180" s="1" t="s">
        <v>50</v>
      </c>
      <c r="D2180" s="14" t="s">
        <v>66</v>
      </c>
      <c r="E2180" s="14" t="s">
        <v>66</v>
      </c>
      <c r="F2180" s="14" t="s">
        <v>66</v>
      </c>
      <c r="G2180" s="14" t="s">
        <v>66</v>
      </c>
      <c r="H2180" s="14" t="s">
        <v>66</v>
      </c>
      <c r="I2180" s="14" t="s">
        <v>66</v>
      </c>
      <c r="J2180" s="14" t="s">
        <v>66</v>
      </c>
      <c r="K2180" s="14" t="s">
        <v>66</v>
      </c>
      <c r="L2180" s="14" t="s">
        <v>66</v>
      </c>
      <c r="M2180" s="14" t="s">
        <v>66</v>
      </c>
      <c r="N2180" s="14" t="s">
        <v>66</v>
      </c>
      <c r="O2180" s="14" t="s">
        <v>66</v>
      </c>
      <c r="P2180" s="14" t="s">
        <v>66</v>
      </c>
      <c r="Q2180" s="14" t="s">
        <v>66</v>
      </c>
      <c r="R2180" s="14" t="s">
        <v>66</v>
      </c>
      <c r="S2180" s="14" t="s">
        <v>66</v>
      </c>
      <c r="T2180" s="14" t="s">
        <v>66</v>
      </c>
      <c r="U2180" s="14" t="s">
        <v>66</v>
      </c>
      <c r="V2180" s="14" t="s">
        <v>66</v>
      </c>
      <c r="W2180" s="14" t="s">
        <v>66</v>
      </c>
      <c r="X2180" s="14" t="s">
        <v>66</v>
      </c>
    </row>
    <row r="2181" spans="1:24" x14ac:dyDescent="0.2">
      <c r="A2181" s="2">
        <v>36874</v>
      </c>
      <c r="B2181" s="5">
        <f t="shared" si="141"/>
        <v>12</v>
      </c>
      <c r="C2181" s="1" t="s">
        <v>51</v>
      </c>
      <c r="D2181" s="14" t="s">
        <v>66</v>
      </c>
      <c r="E2181" s="14" t="s">
        <v>66</v>
      </c>
      <c r="F2181" s="14" t="s">
        <v>66</v>
      </c>
      <c r="G2181" s="14" t="s">
        <v>66</v>
      </c>
      <c r="H2181" s="14" t="s">
        <v>66</v>
      </c>
      <c r="I2181" s="14" t="s">
        <v>66</v>
      </c>
      <c r="J2181" s="14" t="s">
        <v>66</v>
      </c>
      <c r="K2181" s="14" t="s">
        <v>66</v>
      </c>
      <c r="L2181" s="14" t="s">
        <v>66</v>
      </c>
      <c r="M2181" s="14" t="s">
        <v>66</v>
      </c>
      <c r="N2181" s="14" t="s">
        <v>66</v>
      </c>
      <c r="O2181" s="14" t="s">
        <v>66</v>
      </c>
      <c r="P2181" s="14" t="s">
        <v>66</v>
      </c>
      <c r="Q2181" s="14" t="s">
        <v>66</v>
      </c>
      <c r="R2181" s="14" t="s">
        <v>66</v>
      </c>
      <c r="S2181" s="14" t="s">
        <v>66</v>
      </c>
      <c r="T2181" s="14" t="s">
        <v>66</v>
      </c>
      <c r="U2181" s="14" t="s">
        <v>66</v>
      </c>
      <c r="V2181" s="14" t="s">
        <v>66</v>
      </c>
      <c r="W2181" s="14" t="s">
        <v>66</v>
      </c>
      <c r="X2181" s="14" t="s">
        <v>66</v>
      </c>
    </row>
    <row r="2182" spans="1:24" x14ac:dyDescent="0.2">
      <c r="A2182" s="2">
        <v>36875</v>
      </c>
      <c r="B2182" s="5">
        <f t="shared" si="141"/>
        <v>12</v>
      </c>
      <c r="C2182" s="1" t="s">
        <v>45</v>
      </c>
      <c r="D2182" s="14" t="s">
        <v>66</v>
      </c>
      <c r="E2182" s="14" t="s">
        <v>66</v>
      </c>
      <c r="F2182" s="14" t="s">
        <v>66</v>
      </c>
      <c r="G2182" s="14" t="s">
        <v>66</v>
      </c>
      <c r="H2182" s="14" t="s">
        <v>66</v>
      </c>
      <c r="I2182" s="14" t="s">
        <v>66</v>
      </c>
      <c r="J2182" s="14" t="s">
        <v>66</v>
      </c>
      <c r="K2182" s="14" t="s">
        <v>66</v>
      </c>
      <c r="L2182" s="14" t="s">
        <v>66</v>
      </c>
      <c r="M2182" s="14" t="s">
        <v>66</v>
      </c>
      <c r="N2182" s="14" t="s">
        <v>66</v>
      </c>
      <c r="O2182" s="14" t="s">
        <v>66</v>
      </c>
      <c r="P2182" s="14" t="s">
        <v>66</v>
      </c>
      <c r="Q2182" s="14" t="s">
        <v>66</v>
      </c>
      <c r="R2182" s="14" t="s">
        <v>66</v>
      </c>
      <c r="S2182" s="14" t="s">
        <v>66</v>
      </c>
      <c r="T2182" s="14" t="s">
        <v>66</v>
      </c>
      <c r="U2182" s="14" t="s">
        <v>66</v>
      </c>
      <c r="V2182" s="14" t="s">
        <v>66</v>
      </c>
      <c r="W2182" s="14" t="s">
        <v>66</v>
      </c>
      <c r="X2182" s="14" t="s">
        <v>66</v>
      </c>
    </row>
    <row r="2183" spans="1:24" x14ac:dyDescent="0.2">
      <c r="A2183" s="2">
        <v>36876</v>
      </c>
      <c r="B2183" s="5">
        <f t="shared" si="141"/>
        <v>12</v>
      </c>
      <c r="C2183" s="1" t="s">
        <v>46</v>
      </c>
      <c r="D2183" s="14" t="s">
        <v>66</v>
      </c>
      <c r="E2183" s="14" t="s">
        <v>66</v>
      </c>
      <c r="F2183" s="14" t="s">
        <v>66</v>
      </c>
      <c r="G2183" s="14" t="s">
        <v>66</v>
      </c>
      <c r="H2183" s="14" t="s">
        <v>66</v>
      </c>
      <c r="I2183" s="14" t="s">
        <v>66</v>
      </c>
      <c r="J2183" s="14" t="s">
        <v>66</v>
      </c>
      <c r="K2183" s="14" t="s">
        <v>66</v>
      </c>
      <c r="L2183" s="14" t="s">
        <v>66</v>
      </c>
      <c r="M2183" s="14" t="s">
        <v>66</v>
      </c>
      <c r="N2183" s="14" t="s">
        <v>66</v>
      </c>
      <c r="O2183" s="14" t="s">
        <v>66</v>
      </c>
      <c r="P2183" s="14" t="s">
        <v>66</v>
      </c>
      <c r="Q2183" s="14" t="s">
        <v>66</v>
      </c>
      <c r="R2183" s="14" t="s">
        <v>66</v>
      </c>
      <c r="S2183" s="14" t="s">
        <v>66</v>
      </c>
      <c r="T2183" s="14" t="s">
        <v>66</v>
      </c>
      <c r="U2183" s="14" t="s">
        <v>66</v>
      </c>
      <c r="V2183" s="14" t="s">
        <v>66</v>
      </c>
      <c r="W2183" s="14" t="s">
        <v>66</v>
      </c>
      <c r="X2183" s="14" t="s">
        <v>66</v>
      </c>
    </row>
    <row r="2184" spans="1:24" x14ac:dyDescent="0.2">
      <c r="A2184" s="2">
        <v>36877</v>
      </c>
      <c r="B2184" s="5">
        <f t="shared" si="141"/>
        <v>12</v>
      </c>
      <c r="C2184" s="1" t="s">
        <v>47</v>
      </c>
      <c r="D2184" s="14" t="s">
        <v>66</v>
      </c>
      <c r="E2184" s="14" t="s">
        <v>66</v>
      </c>
      <c r="F2184" s="14" t="s">
        <v>66</v>
      </c>
      <c r="G2184" s="14" t="s">
        <v>66</v>
      </c>
      <c r="H2184" s="14" t="s">
        <v>66</v>
      </c>
      <c r="I2184" s="14" t="s">
        <v>66</v>
      </c>
      <c r="J2184" s="14" t="s">
        <v>66</v>
      </c>
      <c r="K2184" s="14" t="s">
        <v>66</v>
      </c>
      <c r="L2184" s="14" t="s">
        <v>66</v>
      </c>
      <c r="M2184" s="14" t="s">
        <v>66</v>
      </c>
      <c r="N2184" s="14" t="s">
        <v>66</v>
      </c>
      <c r="O2184" s="14" t="s">
        <v>66</v>
      </c>
      <c r="P2184" s="14" t="s">
        <v>66</v>
      </c>
      <c r="Q2184" s="14" t="s">
        <v>66</v>
      </c>
      <c r="R2184" s="14" t="s">
        <v>66</v>
      </c>
      <c r="S2184" s="14" t="s">
        <v>66</v>
      </c>
      <c r="T2184" s="14" t="s">
        <v>66</v>
      </c>
      <c r="U2184" s="14" t="s">
        <v>66</v>
      </c>
      <c r="V2184" s="14" t="s">
        <v>66</v>
      </c>
      <c r="W2184" s="14" t="s">
        <v>66</v>
      </c>
      <c r="X2184" s="14" t="s">
        <v>66</v>
      </c>
    </row>
    <row r="2185" spans="1:24" x14ac:dyDescent="0.2">
      <c r="A2185" s="2">
        <v>36878</v>
      </c>
      <c r="B2185" s="5">
        <f t="shared" si="141"/>
        <v>12</v>
      </c>
      <c r="C2185" s="1" t="s">
        <v>48</v>
      </c>
      <c r="D2185" s="14" t="s">
        <v>66</v>
      </c>
      <c r="E2185" s="14" t="s">
        <v>66</v>
      </c>
      <c r="F2185" s="14" t="s">
        <v>66</v>
      </c>
      <c r="G2185" s="14" t="s">
        <v>66</v>
      </c>
      <c r="H2185" s="14" t="s">
        <v>66</v>
      </c>
      <c r="I2185" s="14" t="s">
        <v>66</v>
      </c>
      <c r="J2185" s="14" t="s">
        <v>66</v>
      </c>
      <c r="K2185" s="14" t="s">
        <v>66</v>
      </c>
      <c r="L2185" s="14" t="s">
        <v>66</v>
      </c>
      <c r="M2185" s="14" t="s">
        <v>66</v>
      </c>
      <c r="N2185" s="14" t="s">
        <v>66</v>
      </c>
      <c r="O2185" s="14" t="s">
        <v>66</v>
      </c>
      <c r="P2185" s="14" t="s">
        <v>66</v>
      </c>
      <c r="Q2185" s="14" t="s">
        <v>66</v>
      </c>
      <c r="R2185" s="14" t="s">
        <v>66</v>
      </c>
      <c r="S2185" s="14" t="s">
        <v>66</v>
      </c>
      <c r="T2185" s="14" t="s">
        <v>66</v>
      </c>
      <c r="U2185" s="14" t="s">
        <v>66</v>
      </c>
      <c r="V2185" s="14" t="s">
        <v>66</v>
      </c>
      <c r="W2185" s="14" t="s">
        <v>66</v>
      </c>
      <c r="X2185" s="14" t="s">
        <v>66</v>
      </c>
    </row>
    <row r="2186" spans="1:24" x14ac:dyDescent="0.2">
      <c r="A2186" s="2">
        <v>36879</v>
      </c>
      <c r="B2186" s="5">
        <f t="shared" si="141"/>
        <v>12</v>
      </c>
      <c r="C2186" s="1" t="s">
        <v>49</v>
      </c>
      <c r="D2186" s="14" t="s">
        <v>66</v>
      </c>
      <c r="E2186" s="14" t="s">
        <v>66</v>
      </c>
      <c r="F2186" s="14" t="s">
        <v>66</v>
      </c>
      <c r="G2186" s="14" t="s">
        <v>66</v>
      </c>
      <c r="H2186" s="14" t="s">
        <v>66</v>
      </c>
      <c r="I2186" s="14" t="s">
        <v>66</v>
      </c>
      <c r="J2186" s="14" t="s">
        <v>66</v>
      </c>
      <c r="K2186" s="14" t="s">
        <v>66</v>
      </c>
      <c r="L2186" s="14" t="s">
        <v>66</v>
      </c>
      <c r="M2186" s="14" t="s">
        <v>66</v>
      </c>
      <c r="N2186" s="14" t="s">
        <v>66</v>
      </c>
      <c r="O2186" s="14" t="s">
        <v>66</v>
      </c>
      <c r="P2186" s="14" t="s">
        <v>66</v>
      </c>
      <c r="Q2186" s="14" t="s">
        <v>66</v>
      </c>
      <c r="R2186" s="14" t="s">
        <v>66</v>
      </c>
      <c r="S2186" s="14" t="s">
        <v>66</v>
      </c>
      <c r="T2186" s="14" t="s">
        <v>66</v>
      </c>
      <c r="U2186" s="14" t="s">
        <v>66</v>
      </c>
      <c r="V2186" s="14" t="s">
        <v>66</v>
      </c>
      <c r="W2186" s="14" t="s">
        <v>66</v>
      </c>
      <c r="X2186" s="14" t="s">
        <v>66</v>
      </c>
    </row>
    <row r="2187" spans="1:24" x14ac:dyDescent="0.2">
      <c r="A2187" s="2">
        <v>36880</v>
      </c>
      <c r="B2187" s="5">
        <f t="shared" si="141"/>
        <v>12</v>
      </c>
      <c r="C2187" s="1" t="s">
        <v>50</v>
      </c>
      <c r="D2187" s="14" t="s">
        <v>66</v>
      </c>
      <c r="E2187" s="14" t="s">
        <v>66</v>
      </c>
      <c r="F2187" s="14" t="s">
        <v>66</v>
      </c>
      <c r="G2187" s="14" t="s">
        <v>66</v>
      </c>
      <c r="H2187" s="14" t="s">
        <v>66</v>
      </c>
      <c r="I2187" s="14" t="s">
        <v>66</v>
      </c>
      <c r="J2187" s="14" t="s">
        <v>66</v>
      </c>
      <c r="K2187" s="14" t="s">
        <v>66</v>
      </c>
      <c r="L2187" s="14" t="s">
        <v>66</v>
      </c>
      <c r="M2187" s="14" t="s">
        <v>66</v>
      </c>
      <c r="N2187" s="14" t="s">
        <v>66</v>
      </c>
      <c r="O2187" s="14" t="s">
        <v>66</v>
      </c>
      <c r="P2187" s="14" t="s">
        <v>66</v>
      </c>
      <c r="Q2187" s="14" t="s">
        <v>66</v>
      </c>
      <c r="R2187" s="14" t="s">
        <v>66</v>
      </c>
      <c r="S2187" s="14" t="s">
        <v>66</v>
      </c>
      <c r="T2187" s="14" t="s">
        <v>66</v>
      </c>
      <c r="U2187" s="14" t="s">
        <v>66</v>
      </c>
      <c r="V2187" s="14" t="s">
        <v>66</v>
      </c>
      <c r="W2187" s="14" t="s">
        <v>66</v>
      </c>
      <c r="X2187" s="14" t="s">
        <v>66</v>
      </c>
    </row>
    <row r="2188" spans="1:24" x14ac:dyDescent="0.2">
      <c r="A2188" s="2">
        <v>36881</v>
      </c>
      <c r="B2188" s="5">
        <f t="shared" si="141"/>
        <v>12</v>
      </c>
      <c r="C2188" s="1" t="s">
        <v>51</v>
      </c>
      <c r="D2188" s="14" t="s">
        <v>66</v>
      </c>
      <c r="E2188" s="14" t="s">
        <v>66</v>
      </c>
      <c r="F2188" s="14" t="s">
        <v>66</v>
      </c>
      <c r="G2188" s="14" t="s">
        <v>66</v>
      </c>
      <c r="H2188" s="14" t="s">
        <v>66</v>
      </c>
      <c r="I2188" s="14" t="s">
        <v>66</v>
      </c>
      <c r="J2188" s="14" t="s">
        <v>66</v>
      </c>
      <c r="K2188" s="14" t="s">
        <v>66</v>
      </c>
      <c r="L2188" s="14" t="s">
        <v>66</v>
      </c>
      <c r="M2188" s="14" t="s">
        <v>66</v>
      </c>
      <c r="N2188" s="14" t="s">
        <v>66</v>
      </c>
      <c r="O2188" s="14" t="s">
        <v>66</v>
      </c>
      <c r="P2188" s="14" t="s">
        <v>66</v>
      </c>
      <c r="Q2188" s="14" t="s">
        <v>66</v>
      </c>
      <c r="R2188" s="14" t="s">
        <v>66</v>
      </c>
      <c r="S2188" s="14" t="s">
        <v>66</v>
      </c>
      <c r="T2188" s="14" t="s">
        <v>66</v>
      </c>
      <c r="U2188" s="14" t="s">
        <v>66</v>
      </c>
      <c r="V2188" s="14" t="s">
        <v>66</v>
      </c>
      <c r="W2188" s="14" t="s">
        <v>66</v>
      </c>
      <c r="X2188" s="14" t="s">
        <v>66</v>
      </c>
    </row>
    <row r="2189" spans="1:24" x14ac:dyDescent="0.2">
      <c r="A2189" s="2">
        <v>36882</v>
      </c>
      <c r="B2189" s="5">
        <f t="shared" si="141"/>
        <v>12</v>
      </c>
      <c r="C2189" s="1" t="s">
        <v>45</v>
      </c>
      <c r="D2189" s="14" t="s">
        <v>66</v>
      </c>
      <c r="E2189" s="14" t="s">
        <v>66</v>
      </c>
      <c r="F2189" s="14" t="s">
        <v>66</v>
      </c>
      <c r="G2189" s="14" t="s">
        <v>66</v>
      </c>
      <c r="H2189" s="14" t="s">
        <v>66</v>
      </c>
      <c r="I2189" s="14" t="s">
        <v>66</v>
      </c>
      <c r="J2189" s="14" t="s">
        <v>66</v>
      </c>
      <c r="K2189" s="14" t="s">
        <v>66</v>
      </c>
      <c r="L2189" s="14" t="s">
        <v>66</v>
      </c>
      <c r="M2189" s="14" t="s">
        <v>66</v>
      </c>
      <c r="N2189" s="14" t="s">
        <v>66</v>
      </c>
      <c r="O2189" s="14" t="s">
        <v>66</v>
      </c>
      <c r="P2189" s="14" t="s">
        <v>66</v>
      </c>
      <c r="Q2189" s="14" t="s">
        <v>66</v>
      </c>
      <c r="R2189" s="14" t="s">
        <v>66</v>
      </c>
      <c r="S2189" s="14" t="s">
        <v>66</v>
      </c>
      <c r="T2189" s="14" t="s">
        <v>66</v>
      </c>
      <c r="U2189" s="14" t="s">
        <v>66</v>
      </c>
      <c r="V2189" s="14" t="s">
        <v>66</v>
      </c>
      <c r="W2189" s="14" t="s">
        <v>66</v>
      </c>
      <c r="X2189" s="14" t="s">
        <v>66</v>
      </c>
    </row>
    <row r="2190" spans="1:24" x14ac:dyDescent="0.2">
      <c r="A2190" s="2">
        <v>36883</v>
      </c>
      <c r="B2190" s="5">
        <f t="shared" si="141"/>
        <v>12</v>
      </c>
      <c r="C2190" s="1" t="s">
        <v>46</v>
      </c>
      <c r="D2190" s="14" t="s">
        <v>66</v>
      </c>
      <c r="E2190" s="14" t="s">
        <v>66</v>
      </c>
      <c r="F2190" s="14" t="s">
        <v>66</v>
      </c>
      <c r="G2190" s="14" t="s">
        <v>66</v>
      </c>
      <c r="H2190" s="14" t="s">
        <v>66</v>
      </c>
      <c r="I2190" s="14" t="s">
        <v>66</v>
      </c>
      <c r="J2190" s="14" t="s">
        <v>66</v>
      </c>
      <c r="K2190" s="14" t="s">
        <v>66</v>
      </c>
      <c r="L2190" s="14" t="s">
        <v>66</v>
      </c>
      <c r="M2190" s="14" t="s">
        <v>66</v>
      </c>
      <c r="N2190" s="14" t="s">
        <v>66</v>
      </c>
      <c r="O2190" s="14" t="s">
        <v>66</v>
      </c>
      <c r="P2190" s="14" t="s">
        <v>66</v>
      </c>
      <c r="Q2190" s="14" t="s">
        <v>66</v>
      </c>
      <c r="R2190" s="14" t="s">
        <v>66</v>
      </c>
      <c r="S2190" s="14" t="s">
        <v>66</v>
      </c>
      <c r="T2190" s="14" t="s">
        <v>66</v>
      </c>
      <c r="U2190" s="14" t="s">
        <v>66</v>
      </c>
      <c r="V2190" s="14" t="s">
        <v>66</v>
      </c>
      <c r="W2190" s="14" t="s">
        <v>66</v>
      </c>
      <c r="X2190" s="14" t="s">
        <v>66</v>
      </c>
    </row>
    <row r="2191" spans="1:24" x14ac:dyDescent="0.2">
      <c r="A2191" s="2">
        <v>36884</v>
      </c>
      <c r="B2191" s="5">
        <f t="shared" si="141"/>
        <v>12</v>
      </c>
      <c r="C2191" s="1" t="s">
        <v>47</v>
      </c>
      <c r="D2191" s="14" t="s">
        <v>66</v>
      </c>
      <c r="E2191" s="14" t="s">
        <v>66</v>
      </c>
      <c r="F2191" s="14" t="s">
        <v>66</v>
      </c>
      <c r="G2191" s="14" t="s">
        <v>66</v>
      </c>
      <c r="H2191" s="14" t="s">
        <v>66</v>
      </c>
      <c r="I2191" s="14" t="s">
        <v>66</v>
      </c>
      <c r="J2191" s="14" t="s">
        <v>66</v>
      </c>
      <c r="K2191" s="14" t="s">
        <v>66</v>
      </c>
      <c r="L2191" s="14" t="s">
        <v>66</v>
      </c>
      <c r="M2191" s="14" t="s">
        <v>66</v>
      </c>
      <c r="N2191" s="14" t="s">
        <v>66</v>
      </c>
      <c r="O2191" s="14" t="s">
        <v>66</v>
      </c>
      <c r="P2191" s="14" t="s">
        <v>66</v>
      </c>
      <c r="Q2191" s="14" t="s">
        <v>66</v>
      </c>
      <c r="R2191" s="14" t="s">
        <v>66</v>
      </c>
      <c r="S2191" s="14" t="s">
        <v>66</v>
      </c>
      <c r="T2191" s="14" t="s">
        <v>66</v>
      </c>
      <c r="U2191" s="14" t="s">
        <v>66</v>
      </c>
      <c r="V2191" s="14" t="s">
        <v>66</v>
      </c>
      <c r="W2191" s="14" t="s">
        <v>66</v>
      </c>
      <c r="X2191" s="14" t="s">
        <v>66</v>
      </c>
    </row>
    <row r="2192" spans="1:24" x14ac:dyDescent="0.2">
      <c r="A2192" s="2">
        <v>36885</v>
      </c>
      <c r="B2192" s="5">
        <f t="shared" si="141"/>
        <v>12</v>
      </c>
      <c r="C2192" s="1" t="s">
        <v>48</v>
      </c>
      <c r="D2192" s="14" t="s">
        <v>66</v>
      </c>
      <c r="E2192" s="14" t="s">
        <v>66</v>
      </c>
      <c r="F2192" s="14" t="s">
        <v>66</v>
      </c>
      <c r="G2192" s="14" t="s">
        <v>66</v>
      </c>
      <c r="H2192" s="14" t="s">
        <v>66</v>
      </c>
      <c r="I2192" s="14" t="s">
        <v>66</v>
      </c>
      <c r="J2192" s="14" t="s">
        <v>66</v>
      </c>
      <c r="K2192" s="14" t="s">
        <v>66</v>
      </c>
      <c r="L2192" s="14" t="s">
        <v>66</v>
      </c>
      <c r="M2192" s="14" t="s">
        <v>66</v>
      </c>
      <c r="N2192" s="14" t="s">
        <v>66</v>
      </c>
      <c r="O2192" s="14" t="s">
        <v>66</v>
      </c>
      <c r="P2192" s="14" t="s">
        <v>66</v>
      </c>
      <c r="Q2192" s="14" t="s">
        <v>66</v>
      </c>
      <c r="R2192" s="14" t="s">
        <v>66</v>
      </c>
      <c r="S2192" s="14" t="s">
        <v>66</v>
      </c>
      <c r="T2192" s="14" t="s">
        <v>66</v>
      </c>
      <c r="U2192" s="14" t="s">
        <v>66</v>
      </c>
      <c r="V2192" s="14" t="s">
        <v>66</v>
      </c>
      <c r="W2192" s="14" t="s">
        <v>66</v>
      </c>
      <c r="X2192" s="14" t="s">
        <v>66</v>
      </c>
    </row>
    <row r="2193" spans="1:24" x14ac:dyDescent="0.2">
      <c r="A2193" s="2">
        <v>36886</v>
      </c>
      <c r="B2193" s="5">
        <f t="shared" si="141"/>
        <v>12</v>
      </c>
      <c r="C2193" s="1" t="s">
        <v>49</v>
      </c>
      <c r="D2193" s="14" t="s">
        <v>66</v>
      </c>
      <c r="E2193" s="14" t="s">
        <v>66</v>
      </c>
      <c r="F2193" s="14" t="s">
        <v>66</v>
      </c>
      <c r="G2193" s="14" t="s">
        <v>66</v>
      </c>
      <c r="H2193" s="14" t="s">
        <v>66</v>
      </c>
      <c r="I2193" s="14" t="s">
        <v>66</v>
      </c>
      <c r="J2193" s="14" t="s">
        <v>66</v>
      </c>
      <c r="K2193" s="14" t="s">
        <v>66</v>
      </c>
      <c r="L2193" s="14" t="s">
        <v>66</v>
      </c>
      <c r="M2193" s="14" t="s">
        <v>66</v>
      </c>
      <c r="N2193" s="14" t="s">
        <v>66</v>
      </c>
      <c r="O2193" s="14" t="s">
        <v>66</v>
      </c>
      <c r="P2193" s="14" t="s">
        <v>66</v>
      </c>
      <c r="Q2193" s="14" t="s">
        <v>66</v>
      </c>
      <c r="R2193" s="14" t="s">
        <v>66</v>
      </c>
      <c r="S2193" s="14" t="s">
        <v>66</v>
      </c>
      <c r="T2193" s="14" t="s">
        <v>66</v>
      </c>
      <c r="U2193" s="14" t="s">
        <v>66</v>
      </c>
      <c r="V2193" s="14" t="s">
        <v>66</v>
      </c>
      <c r="W2193" s="14" t="s">
        <v>66</v>
      </c>
      <c r="X2193" s="14" t="s">
        <v>66</v>
      </c>
    </row>
    <row r="2194" spans="1:24" x14ac:dyDescent="0.2">
      <c r="A2194" s="2">
        <v>36887</v>
      </c>
      <c r="B2194" s="5">
        <f t="shared" si="141"/>
        <v>12</v>
      </c>
      <c r="C2194" s="1" t="s">
        <v>50</v>
      </c>
      <c r="D2194" s="14" t="s">
        <v>66</v>
      </c>
      <c r="E2194" s="14" t="s">
        <v>66</v>
      </c>
      <c r="F2194" s="14" t="s">
        <v>66</v>
      </c>
      <c r="G2194" s="14" t="s">
        <v>66</v>
      </c>
      <c r="H2194" s="14" t="s">
        <v>66</v>
      </c>
      <c r="I2194" s="14" t="s">
        <v>66</v>
      </c>
      <c r="J2194" s="14" t="s">
        <v>66</v>
      </c>
      <c r="K2194" s="14" t="s">
        <v>66</v>
      </c>
      <c r="L2194" s="14" t="s">
        <v>66</v>
      </c>
      <c r="M2194" s="14" t="s">
        <v>66</v>
      </c>
      <c r="N2194" s="14" t="s">
        <v>66</v>
      </c>
      <c r="O2194" s="14" t="s">
        <v>66</v>
      </c>
      <c r="P2194" s="14" t="s">
        <v>66</v>
      </c>
      <c r="Q2194" s="14" t="s">
        <v>66</v>
      </c>
      <c r="R2194" s="14" t="s">
        <v>66</v>
      </c>
      <c r="S2194" s="14" t="s">
        <v>66</v>
      </c>
      <c r="T2194" s="14" t="s">
        <v>66</v>
      </c>
      <c r="U2194" s="14" t="s">
        <v>66</v>
      </c>
      <c r="V2194" s="14" t="s">
        <v>66</v>
      </c>
      <c r="W2194" s="14" t="s">
        <v>66</v>
      </c>
      <c r="X2194" s="14" t="s">
        <v>66</v>
      </c>
    </row>
    <row r="2195" spans="1:24" x14ac:dyDescent="0.2">
      <c r="A2195" s="2">
        <v>36888</v>
      </c>
      <c r="B2195" s="5">
        <f t="shared" si="141"/>
        <v>12</v>
      </c>
      <c r="C2195" s="1" t="s">
        <v>51</v>
      </c>
      <c r="D2195" s="14" t="s">
        <v>66</v>
      </c>
      <c r="E2195" s="14" t="s">
        <v>66</v>
      </c>
      <c r="F2195" s="14" t="s">
        <v>66</v>
      </c>
      <c r="G2195" s="14" t="s">
        <v>66</v>
      </c>
      <c r="H2195" s="14" t="s">
        <v>66</v>
      </c>
      <c r="I2195" s="14" t="s">
        <v>66</v>
      </c>
      <c r="J2195" s="14" t="s">
        <v>66</v>
      </c>
      <c r="K2195" s="14" t="s">
        <v>66</v>
      </c>
      <c r="L2195" s="14" t="s">
        <v>66</v>
      </c>
      <c r="M2195" s="14" t="s">
        <v>66</v>
      </c>
      <c r="N2195" s="14" t="s">
        <v>66</v>
      </c>
      <c r="O2195" s="14" t="s">
        <v>66</v>
      </c>
      <c r="P2195" s="14" t="s">
        <v>66</v>
      </c>
      <c r="Q2195" s="14" t="s">
        <v>66</v>
      </c>
      <c r="R2195" s="14" t="s">
        <v>66</v>
      </c>
      <c r="S2195" s="14" t="s">
        <v>66</v>
      </c>
      <c r="T2195" s="14" t="s">
        <v>66</v>
      </c>
      <c r="U2195" s="14" t="s">
        <v>66</v>
      </c>
      <c r="V2195" s="14" t="s">
        <v>66</v>
      </c>
      <c r="W2195" s="14" t="s">
        <v>66</v>
      </c>
      <c r="X2195" s="14" t="s">
        <v>66</v>
      </c>
    </row>
    <row r="2196" spans="1:24" x14ac:dyDescent="0.2">
      <c r="A2196" s="2">
        <v>36889</v>
      </c>
      <c r="B2196" s="5">
        <f t="shared" si="141"/>
        <v>12</v>
      </c>
      <c r="C2196" s="1" t="s">
        <v>45</v>
      </c>
      <c r="D2196" s="14" t="s">
        <v>66</v>
      </c>
      <c r="E2196" s="14" t="s">
        <v>66</v>
      </c>
      <c r="F2196" s="14" t="s">
        <v>66</v>
      </c>
      <c r="G2196" s="14" t="s">
        <v>66</v>
      </c>
      <c r="H2196" s="14" t="s">
        <v>66</v>
      </c>
      <c r="I2196" s="14" t="s">
        <v>66</v>
      </c>
      <c r="J2196" s="14" t="s">
        <v>66</v>
      </c>
      <c r="K2196" s="14" t="s">
        <v>66</v>
      </c>
      <c r="L2196" s="14" t="s">
        <v>66</v>
      </c>
      <c r="M2196" s="14" t="s">
        <v>66</v>
      </c>
      <c r="N2196" s="14" t="s">
        <v>66</v>
      </c>
      <c r="O2196" s="14" t="s">
        <v>66</v>
      </c>
      <c r="P2196" s="14" t="s">
        <v>66</v>
      </c>
      <c r="Q2196" s="14" t="s">
        <v>66</v>
      </c>
      <c r="R2196" s="14" t="s">
        <v>66</v>
      </c>
      <c r="S2196" s="14" t="s">
        <v>66</v>
      </c>
      <c r="T2196" s="14" t="s">
        <v>66</v>
      </c>
      <c r="U2196" s="14" t="s">
        <v>66</v>
      </c>
      <c r="V2196" s="14" t="s">
        <v>66</v>
      </c>
      <c r="W2196" s="14" t="s">
        <v>66</v>
      </c>
      <c r="X2196" s="14" t="s">
        <v>66</v>
      </c>
    </row>
    <row r="2197" spans="1:24" x14ac:dyDescent="0.2">
      <c r="A2197" s="2">
        <v>36890</v>
      </c>
      <c r="B2197" s="5">
        <f t="shared" si="141"/>
        <v>12</v>
      </c>
      <c r="C2197" s="1" t="s">
        <v>46</v>
      </c>
      <c r="D2197" s="14" t="s">
        <v>66</v>
      </c>
      <c r="E2197" s="14" t="s">
        <v>66</v>
      </c>
      <c r="F2197" s="14" t="s">
        <v>66</v>
      </c>
      <c r="G2197" s="14" t="s">
        <v>66</v>
      </c>
      <c r="H2197" s="14" t="s">
        <v>66</v>
      </c>
      <c r="I2197" s="14" t="s">
        <v>66</v>
      </c>
      <c r="J2197" s="14" t="s">
        <v>66</v>
      </c>
      <c r="K2197" s="14" t="s">
        <v>66</v>
      </c>
      <c r="L2197" s="14" t="s">
        <v>66</v>
      </c>
      <c r="M2197" s="14" t="s">
        <v>66</v>
      </c>
      <c r="N2197" s="14" t="s">
        <v>66</v>
      </c>
      <c r="O2197" s="14" t="s">
        <v>66</v>
      </c>
      <c r="P2197" s="14" t="s">
        <v>66</v>
      </c>
      <c r="Q2197" s="14" t="s">
        <v>66</v>
      </c>
      <c r="R2197" s="14" t="s">
        <v>66</v>
      </c>
      <c r="S2197" s="14" t="s">
        <v>66</v>
      </c>
      <c r="T2197" s="14" t="s">
        <v>66</v>
      </c>
      <c r="U2197" s="14" t="s">
        <v>66</v>
      </c>
      <c r="V2197" s="14" t="s">
        <v>66</v>
      </c>
      <c r="W2197" s="14" t="s">
        <v>66</v>
      </c>
      <c r="X2197" s="14" t="s">
        <v>66</v>
      </c>
    </row>
    <row r="2198" spans="1:24" x14ac:dyDescent="0.2">
      <c r="A2198" s="2">
        <v>36891</v>
      </c>
      <c r="B2198" s="5">
        <f t="shared" si="141"/>
        <v>12</v>
      </c>
      <c r="C2198" s="1" t="s">
        <v>47</v>
      </c>
      <c r="D2198" s="14" t="s">
        <v>66</v>
      </c>
      <c r="E2198" s="14" t="s">
        <v>66</v>
      </c>
      <c r="F2198" s="14" t="s">
        <v>66</v>
      </c>
      <c r="G2198" s="14" t="s">
        <v>66</v>
      </c>
      <c r="H2198" s="14" t="s">
        <v>66</v>
      </c>
      <c r="I2198" s="14" t="s">
        <v>66</v>
      </c>
      <c r="J2198" s="14" t="s">
        <v>66</v>
      </c>
      <c r="K2198" s="14" t="s">
        <v>66</v>
      </c>
      <c r="L2198" s="14" t="s">
        <v>66</v>
      </c>
      <c r="M2198" s="14" t="s">
        <v>66</v>
      </c>
      <c r="N2198" s="14" t="s">
        <v>66</v>
      </c>
      <c r="O2198" s="14" t="s">
        <v>66</v>
      </c>
      <c r="P2198" s="14" t="s">
        <v>66</v>
      </c>
      <c r="Q2198" s="14" t="s">
        <v>66</v>
      </c>
      <c r="R2198" s="14" t="s">
        <v>66</v>
      </c>
      <c r="S2198" s="14" t="s">
        <v>66</v>
      </c>
      <c r="T2198" s="14" t="s">
        <v>66</v>
      </c>
      <c r="U2198" s="14" t="s">
        <v>66</v>
      </c>
      <c r="V2198" s="14" t="s">
        <v>66</v>
      </c>
      <c r="W2198" s="14" t="s">
        <v>66</v>
      </c>
      <c r="X2198" s="14" t="s">
        <v>66</v>
      </c>
    </row>
    <row r="2199" spans="1:24" x14ac:dyDescent="0.2">
      <c r="X2199" s="14" t="s">
        <v>66</v>
      </c>
    </row>
    <row r="2200" spans="1:24" x14ac:dyDescent="0.2">
      <c r="X2200" s="14" t="s">
        <v>66</v>
      </c>
    </row>
    <row r="2201" spans="1:24" x14ac:dyDescent="0.2">
      <c r="X2201" s="14" t="s">
        <v>66</v>
      </c>
    </row>
    <row r="2202" spans="1:24" x14ac:dyDescent="0.2">
      <c r="X2202" s="14" t="s">
        <v>66</v>
      </c>
    </row>
    <row r="2203" spans="1:24" x14ac:dyDescent="0.2">
      <c r="X2203" s="14" t="s">
        <v>66</v>
      </c>
    </row>
    <row r="2204" spans="1:24" x14ac:dyDescent="0.2">
      <c r="X2204" s="14" t="s">
        <v>66</v>
      </c>
    </row>
    <row r="2205" spans="1:24" x14ac:dyDescent="0.2">
      <c r="X2205" s="14" t="s">
        <v>66</v>
      </c>
    </row>
    <row r="2206" spans="1:24" x14ac:dyDescent="0.2">
      <c r="X2206" s="14" t="s">
        <v>66</v>
      </c>
    </row>
    <row r="2207" spans="1:24" x14ac:dyDescent="0.2">
      <c r="X2207" s="14" t="s">
        <v>66</v>
      </c>
    </row>
    <row r="2208" spans="1:24" x14ac:dyDescent="0.2">
      <c r="X2208" s="14" t="s">
        <v>66</v>
      </c>
    </row>
    <row r="2209" spans="24:24" x14ac:dyDescent="0.2">
      <c r="X2209" s="14" t="s">
        <v>66</v>
      </c>
    </row>
    <row r="2210" spans="24:24" x14ac:dyDescent="0.2">
      <c r="X2210" s="14" t="s">
        <v>66</v>
      </c>
    </row>
    <row r="2211" spans="24:24" x14ac:dyDescent="0.2">
      <c r="X2211" s="14" t="s">
        <v>66</v>
      </c>
    </row>
    <row r="2212" spans="24:24" x14ac:dyDescent="0.2">
      <c r="X2212" s="14" t="s">
        <v>66</v>
      </c>
    </row>
    <row r="2213" spans="24:24" x14ac:dyDescent="0.2">
      <c r="X2213" s="14" t="s">
        <v>66</v>
      </c>
    </row>
    <row r="2214" spans="24:24" x14ac:dyDescent="0.2">
      <c r="X2214" s="14" t="s">
        <v>66</v>
      </c>
    </row>
    <row r="2215" spans="24:24" x14ac:dyDescent="0.2">
      <c r="X2215" s="14" t="s">
        <v>66</v>
      </c>
    </row>
    <row r="2216" spans="24:24" x14ac:dyDescent="0.2">
      <c r="X2216" s="14" t="s">
        <v>66</v>
      </c>
    </row>
    <row r="2217" spans="24:24" x14ac:dyDescent="0.2">
      <c r="X2217" s="14" t="s">
        <v>66</v>
      </c>
    </row>
    <row r="2218" spans="24:24" x14ac:dyDescent="0.2">
      <c r="X2218" s="14" t="s">
        <v>66</v>
      </c>
    </row>
    <row r="2219" spans="24:24" x14ac:dyDescent="0.2">
      <c r="X2219" s="14" t="s">
        <v>66</v>
      </c>
    </row>
    <row r="2220" spans="24:24" x14ac:dyDescent="0.2">
      <c r="X2220" s="14" t="s">
        <v>66</v>
      </c>
    </row>
    <row r="2221" spans="24:24" x14ac:dyDescent="0.2">
      <c r="X2221" s="14" t="s">
        <v>66</v>
      </c>
    </row>
    <row r="2222" spans="24:24" x14ac:dyDescent="0.2">
      <c r="X2222" s="14" t="s">
        <v>66</v>
      </c>
    </row>
    <row r="2223" spans="24:24" x14ac:dyDescent="0.2">
      <c r="X2223" s="14" t="s">
        <v>66</v>
      </c>
    </row>
    <row r="2224" spans="24:24" x14ac:dyDescent="0.2">
      <c r="X2224" s="14" t="s">
        <v>66</v>
      </c>
    </row>
    <row r="2225" spans="24:24" x14ac:dyDescent="0.2">
      <c r="X2225" s="14" t="s">
        <v>66</v>
      </c>
    </row>
    <row r="2226" spans="24:24" x14ac:dyDescent="0.2">
      <c r="X2226" s="14" t="s">
        <v>66</v>
      </c>
    </row>
    <row r="2227" spans="24:24" x14ac:dyDescent="0.2">
      <c r="X2227" s="14" t="s">
        <v>66</v>
      </c>
    </row>
    <row r="2228" spans="24:24" x14ac:dyDescent="0.2">
      <c r="X2228" s="14" t="s">
        <v>66</v>
      </c>
    </row>
    <row r="2229" spans="24:24" x14ac:dyDescent="0.2">
      <c r="X2229" s="14" t="s">
        <v>66</v>
      </c>
    </row>
    <row r="2230" spans="24:24" x14ac:dyDescent="0.2">
      <c r="X2230" s="14" t="s">
        <v>66</v>
      </c>
    </row>
    <row r="2231" spans="24:24" x14ac:dyDescent="0.2">
      <c r="X2231" s="14" t="s">
        <v>66</v>
      </c>
    </row>
    <row r="2232" spans="24:24" x14ac:dyDescent="0.2">
      <c r="X2232" s="14" t="s">
        <v>66</v>
      </c>
    </row>
    <row r="2233" spans="24:24" x14ac:dyDescent="0.2">
      <c r="X2233" s="14" t="s">
        <v>66</v>
      </c>
    </row>
    <row r="2234" spans="24:24" x14ac:dyDescent="0.2">
      <c r="X2234" s="14" t="s">
        <v>66</v>
      </c>
    </row>
    <row r="2235" spans="24:24" x14ac:dyDescent="0.2">
      <c r="X2235" s="14" t="s">
        <v>66</v>
      </c>
    </row>
    <row r="2236" spans="24:24" x14ac:dyDescent="0.2">
      <c r="X2236" s="14" t="s">
        <v>66</v>
      </c>
    </row>
    <row r="2237" spans="24:24" x14ac:dyDescent="0.2">
      <c r="X2237" s="14" t="s">
        <v>66</v>
      </c>
    </row>
    <row r="2238" spans="24:24" x14ac:dyDescent="0.2">
      <c r="X2238" s="14" t="s">
        <v>66</v>
      </c>
    </row>
    <row r="2239" spans="24:24" x14ac:dyDescent="0.2">
      <c r="X2239" s="14" t="s">
        <v>66</v>
      </c>
    </row>
    <row r="2240" spans="24:24" x14ac:dyDescent="0.2">
      <c r="X2240" s="14" t="s">
        <v>66</v>
      </c>
    </row>
    <row r="2241" spans="24:24" x14ac:dyDescent="0.2">
      <c r="X2241" s="14" t="s">
        <v>66</v>
      </c>
    </row>
    <row r="2242" spans="24:24" x14ac:dyDescent="0.2">
      <c r="X2242" s="14" t="s">
        <v>66</v>
      </c>
    </row>
    <row r="2243" spans="24:24" x14ac:dyDescent="0.2">
      <c r="X2243" s="14" t="s">
        <v>66</v>
      </c>
    </row>
    <row r="2244" spans="24:24" x14ac:dyDescent="0.2">
      <c r="X2244" s="14" t="s">
        <v>66</v>
      </c>
    </row>
    <row r="2245" spans="24:24" x14ac:dyDescent="0.2">
      <c r="X2245" s="14" t="s">
        <v>66</v>
      </c>
    </row>
    <row r="2246" spans="24:24" x14ac:dyDescent="0.2">
      <c r="X2246" s="14" t="s">
        <v>66</v>
      </c>
    </row>
    <row r="2247" spans="24:24" x14ac:dyDescent="0.2">
      <c r="X2247" s="14" t="s">
        <v>66</v>
      </c>
    </row>
    <row r="2248" spans="24:24" x14ac:dyDescent="0.2">
      <c r="X2248" s="14" t="s">
        <v>66</v>
      </c>
    </row>
    <row r="2249" spans="24:24" x14ac:dyDescent="0.2">
      <c r="X2249" s="14" t="s">
        <v>66</v>
      </c>
    </row>
    <row r="2250" spans="24:24" x14ac:dyDescent="0.2">
      <c r="X2250" s="14" t="s">
        <v>66</v>
      </c>
    </row>
    <row r="2251" spans="24:24" x14ac:dyDescent="0.2">
      <c r="X2251" s="14" t="s">
        <v>66</v>
      </c>
    </row>
    <row r="2252" spans="24:24" x14ac:dyDescent="0.2">
      <c r="X2252" s="14" t="s">
        <v>66</v>
      </c>
    </row>
    <row r="2253" spans="24:24" x14ac:dyDescent="0.2">
      <c r="X2253" s="14" t="s">
        <v>66</v>
      </c>
    </row>
    <row r="2254" spans="24:24" x14ac:dyDescent="0.2">
      <c r="X2254" s="14" t="s">
        <v>66</v>
      </c>
    </row>
    <row r="2255" spans="24:24" x14ac:dyDescent="0.2">
      <c r="X2255" s="14" t="s">
        <v>66</v>
      </c>
    </row>
    <row r="2256" spans="24:24" x14ac:dyDescent="0.2">
      <c r="X2256" s="14" t="s">
        <v>66</v>
      </c>
    </row>
    <row r="2257" spans="24:24" x14ac:dyDescent="0.2">
      <c r="X2257" s="14" t="s">
        <v>66</v>
      </c>
    </row>
    <row r="2258" spans="24:24" x14ac:dyDescent="0.2">
      <c r="X2258" s="14" t="s">
        <v>66</v>
      </c>
    </row>
    <row r="2259" spans="24:24" x14ac:dyDescent="0.2">
      <c r="X2259" s="14" t="s">
        <v>66</v>
      </c>
    </row>
    <row r="2260" spans="24:24" x14ac:dyDescent="0.2">
      <c r="X2260" s="14" t="s">
        <v>66</v>
      </c>
    </row>
    <row r="2261" spans="24:24" x14ac:dyDescent="0.2">
      <c r="X2261" s="14" t="s">
        <v>66</v>
      </c>
    </row>
    <row r="2262" spans="24:24" x14ac:dyDescent="0.2">
      <c r="X2262" s="14" t="s">
        <v>66</v>
      </c>
    </row>
    <row r="2263" spans="24:24" x14ac:dyDescent="0.2">
      <c r="X2263" s="14" t="s">
        <v>66</v>
      </c>
    </row>
    <row r="2264" spans="24:24" x14ac:dyDescent="0.2">
      <c r="X2264" s="14" t="s">
        <v>66</v>
      </c>
    </row>
    <row r="2265" spans="24:24" x14ac:dyDescent="0.2">
      <c r="X2265" s="14" t="s">
        <v>66</v>
      </c>
    </row>
    <row r="2266" spans="24:24" x14ac:dyDescent="0.2">
      <c r="X2266" s="14" t="s">
        <v>66</v>
      </c>
    </row>
    <row r="2267" spans="24:24" x14ac:dyDescent="0.2">
      <c r="X2267" s="14" t="s">
        <v>66</v>
      </c>
    </row>
    <row r="2268" spans="24:24" x14ac:dyDescent="0.2">
      <c r="X2268" s="14" t="s">
        <v>66</v>
      </c>
    </row>
    <row r="2269" spans="24:24" x14ac:dyDescent="0.2">
      <c r="X2269" s="14" t="s">
        <v>66</v>
      </c>
    </row>
    <row r="2270" spans="24:24" x14ac:dyDescent="0.2">
      <c r="X2270" s="14" t="s">
        <v>66</v>
      </c>
    </row>
    <row r="2271" spans="24:24" x14ac:dyDescent="0.2">
      <c r="X2271" s="14" t="s">
        <v>66</v>
      </c>
    </row>
    <row r="2272" spans="24:24" x14ac:dyDescent="0.2">
      <c r="X2272" s="14" t="s">
        <v>66</v>
      </c>
    </row>
    <row r="2273" spans="24:24" x14ac:dyDescent="0.2">
      <c r="X2273" s="14" t="s">
        <v>66</v>
      </c>
    </row>
    <row r="2274" spans="24:24" x14ac:dyDescent="0.2">
      <c r="X2274" s="14" t="s">
        <v>66</v>
      </c>
    </row>
    <row r="2275" spans="24:24" x14ac:dyDescent="0.2">
      <c r="X2275" s="14" t="s">
        <v>66</v>
      </c>
    </row>
    <row r="2276" spans="24:24" x14ac:dyDescent="0.2">
      <c r="X2276" s="14" t="s">
        <v>66</v>
      </c>
    </row>
    <row r="2277" spans="24:24" x14ac:dyDescent="0.2">
      <c r="X2277" s="14" t="s">
        <v>66</v>
      </c>
    </row>
    <row r="2278" spans="24:24" x14ac:dyDescent="0.2">
      <c r="X2278" s="14" t="s">
        <v>66</v>
      </c>
    </row>
    <row r="2279" spans="24:24" x14ac:dyDescent="0.2">
      <c r="X2279" s="14" t="s">
        <v>66</v>
      </c>
    </row>
    <row r="2280" spans="24:24" x14ac:dyDescent="0.2">
      <c r="X2280" s="14" t="s">
        <v>66</v>
      </c>
    </row>
    <row r="2281" spans="24:24" x14ac:dyDescent="0.2">
      <c r="X2281" s="14" t="s">
        <v>66</v>
      </c>
    </row>
    <row r="2282" spans="24:24" x14ac:dyDescent="0.2">
      <c r="X2282" s="14" t="s">
        <v>66</v>
      </c>
    </row>
    <row r="2283" spans="24:24" x14ac:dyDescent="0.2">
      <c r="X2283" s="14" t="s">
        <v>66</v>
      </c>
    </row>
    <row r="2284" spans="24:24" x14ac:dyDescent="0.2">
      <c r="X2284" s="14" t="s">
        <v>66</v>
      </c>
    </row>
    <row r="2285" spans="24:24" x14ac:dyDescent="0.2">
      <c r="X2285" s="14" t="s">
        <v>66</v>
      </c>
    </row>
    <row r="2286" spans="24:24" x14ac:dyDescent="0.2">
      <c r="X2286" s="14" t="s">
        <v>66</v>
      </c>
    </row>
    <row r="2287" spans="24:24" x14ac:dyDescent="0.2">
      <c r="X2287" s="14" t="s">
        <v>66</v>
      </c>
    </row>
    <row r="2288" spans="24:24" x14ac:dyDescent="0.2">
      <c r="X2288" s="14" t="s">
        <v>66</v>
      </c>
    </row>
    <row r="2289" spans="24:24" x14ac:dyDescent="0.2">
      <c r="X2289" s="14" t="s">
        <v>66</v>
      </c>
    </row>
    <row r="2290" spans="24:24" x14ac:dyDescent="0.2">
      <c r="X2290" s="14" t="s">
        <v>66</v>
      </c>
    </row>
    <row r="2291" spans="24:24" x14ac:dyDescent="0.2">
      <c r="X2291" s="14" t="s">
        <v>66</v>
      </c>
    </row>
    <row r="2292" spans="24:24" x14ac:dyDescent="0.2">
      <c r="X2292" s="14" t="s">
        <v>66</v>
      </c>
    </row>
    <row r="2293" spans="24:24" x14ac:dyDescent="0.2">
      <c r="X2293" s="14" t="s">
        <v>66</v>
      </c>
    </row>
    <row r="2294" spans="24:24" x14ac:dyDescent="0.2">
      <c r="X2294" s="14" t="s">
        <v>66</v>
      </c>
    </row>
    <row r="2295" spans="24:24" x14ac:dyDescent="0.2">
      <c r="X2295" s="14" t="s">
        <v>66</v>
      </c>
    </row>
    <row r="2296" spans="24:24" x14ac:dyDescent="0.2">
      <c r="X2296" s="14" t="s">
        <v>66</v>
      </c>
    </row>
    <row r="2297" spans="24:24" x14ac:dyDescent="0.2">
      <c r="X2297" s="14" t="s">
        <v>66</v>
      </c>
    </row>
    <row r="2298" spans="24:24" x14ac:dyDescent="0.2">
      <c r="X2298" s="14" t="s">
        <v>66</v>
      </c>
    </row>
    <row r="2299" spans="24:24" x14ac:dyDescent="0.2">
      <c r="X2299" s="14" t="s">
        <v>66</v>
      </c>
    </row>
    <row r="2300" spans="24:24" x14ac:dyDescent="0.2">
      <c r="X2300" s="14" t="s">
        <v>66</v>
      </c>
    </row>
    <row r="2301" spans="24:24" x14ac:dyDescent="0.2">
      <c r="X2301" s="14" t="s">
        <v>66</v>
      </c>
    </row>
    <row r="2302" spans="24:24" x14ac:dyDescent="0.2">
      <c r="X2302" s="14" t="s">
        <v>66</v>
      </c>
    </row>
    <row r="2303" spans="24:24" x14ac:dyDescent="0.2">
      <c r="X2303" s="14" t="s">
        <v>66</v>
      </c>
    </row>
    <row r="2304" spans="24:24" x14ac:dyDescent="0.2">
      <c r="X2304" s="14" t="s">
        <v>66</v>
      </c>
    </row>
    <row r="2305" spans="24:24" x14ac:dyDescent="0.2">
      <c r="X2305" s="14" t="s">
        <v>66</v>
      </c>
    </row>
    <row r="2306" spans="24:24" x14ac:dyDescent="0.2">
      <c r="X2306" s="14" t="s">
        <v>66</v>
      </c>
    </row>
    <row r="2307" spans="24:24" x14ac:dyDescent="0.2">
      <c r="X2307" s="14" t="s">
        <v>66</v>
      </c>
    </row>
    <row r="2308" spans="24:24" x14ac:dyDescent="0.2">
      <c r="X2308" s="14" t="s">
        <v>66</v>
      </c>
    </row>
    <row r="2309" spans="24:24" x14ac:dyDescent="0.2">
      <c r="X2309" s="14" t="s">
        <v>66</v>
      </c>
    </row>
    <row r="2310" spans="24:24" x14ac:dyDescent="0.2">
      <c r="X2310" s="14" t="s">
        <v>66</v>
      </c>
    </row>
    <row r="2311" spans="24:24" x14ac:dyDescent="0.2">
      <c r="X2311" s="14" t="s">
        <v>66</v>
      </c>
    </row>
    <row r="2312" spans="24:24" x14ac:dyDescent="0.2">
      <c r="X2312" s="14" t="s">
        <v>66</v>
      </c>
    </row>
    <row r="2313" spans="24:24" x14ac:dyDescent="0.2">
      <c r="X2313" s="14" t="s">
        <v>66</v>
      </c>
    </row>
    <row r="2314" spans="24:24" x14ac:dyDescent="0.2">
      <c r="X2314" s="14" t="s">
        <v>66</v>
      </c>
    </row>
    <row r="2315" spans="24:24" x14ac:dyDescent="0.2">
      <c r="X2315" s="14" t="s">
        <v>66</v>
      </c>
    </row>
    <row r="2316" spans="24:24" x14ac:dyDescent="0.2">
      <c r="X2316" s="14" t="s">
        <v>66</v>
      </c>
    </row>
    <row r="2317" spans="24:24" x14ac:dyDescent="0.2">
      <c r="X2317" s="14" t="s">
        <v>66</v>
      </c>
    </row>
    <row r="2318" spans="24:24" x14ac:dyDescent="0.2">
      <c r="X2318" s="14" t="s">
        <v>66</v>
      </c>
    </row>
    <row r="2319" spans="24:24" x14ac:dyDescent="0.2">
      <c r="X2319" s="14" t="s">
        <v>66</v>
      </c>
    </row>
    <row r="2320" spans="24:24" x14ac:dyDescent="0.2">
      <c r="X2320" s="14" t="s">
        <v>66</v>
      </c>
    </row>
    <row r="2321" spans="24:24" x14ac:dyDescent="0.2">
      <c r="X2321" s="14" t="s">
        <v>66</v>
      </c>
    </row>
    <row r="2322" spans="24:24" x14ac:dyDescent="0.2">
      <c r="X2322" s="14" t="s">
        <v>66</v>
      </c>
    </row>
    <row r="2323" spans="24:24" x14ac:dyDescent="0.2">
      <c r="X2323" s="14" t="s">
        <v>66</v>
      </c>
    </row>
    <row r="2324" spans="24:24" x14ac:dyDescent="0.2">
      <c r="X2324" s="14" t="s">
        <v>66</v>
      </c>
    </row>
    <row r="2325" spans="24:24" x14ac:dyDescent="0.2">
      <c r="X2325" s="14" t="s">
        <v>66</v>
      </c>
    </row>
    <row r="2326" spans="24:24" x14ac:dyDescent="0.2">
      <c r="X2326" s="14" t="s">
        <v>66</v>
      </c>
    </row>
    <row r="2327" spans="24:24" x14ac:dyDescent="0.2">
      <c r="X2327" s="14" t="s">
        <v>66</v>
      </c>
    </row>
    <row r="2328" spans="24:24" x14ac:dyDescent="0.2">
      <c r="X2328" s="14" t="s">
        <v>66</v>
      </c>
    </row>
    <row r="2329" spans="24:24" x14ac:dyDescent="0.2">
      <c r="X2329" s="14" t="s">
        <v>66</v>
      </c>
    </row>
    <row r="2330" spans="24:24" x14ac:dyDescent="0.2">
      <c r="X2330" s="14" t="s">
        <v>66</v>
      </c>
    </row>
    <row r="2331" spans="24:24" x14ac:dyDescent="0.2">
      <c r="X2331" s="14" t="s">
        <v>66</v>
      </c>
    </row>
    <row r="2332" spans="24:24" x14ac:dyDescent="0.2">
      <c r="X2332" s="14" t="s">
        <v>66</v>
      </c>
    </row>
    <row r="2333" spans="24:24" x14ac:dyDescent="0.2">
      <c r="X2333" s="14" t="s">
        <v>66</v>
      </c>
    </row>
    <row r="2334" spans="24:24" x14ac:dyDescent="0.2">
      <c r="X2334" s="14" t="s">
        <v>66</v>
      </c>
    </row>
    <row r="2335" spans="24:24" x14ac:dyDescent="0.2">
      <c r="X2335" s="14" t="s">
        <v>66</v>
      </c>
    </row>
    <row r="2336" spans="24:24" x14ac:dyDescent="0.2">
      <c r="X2336" s="14" t="s">
        <v>66</v>
      </c>
    </row>
    <row r="2337" spans="24:24" x14ac:dyDescent="0.2">
      <c r="X2337" s="14" t="s">
        <v>66</v>
      </c>
    </row>
    <row r="2338" spans="24:24" x14ac:dyDescent="0.2">
      <c r="X2338" s="14" t="s">
        <v>66</v>
      </c>
    </row>
    <row r="2339" spans="24:24" x14ac:dyDescent="0.2">
      <c r="X2339" s="14" t="s">
        <v>66</v>
      </c>
    </row>
    <row r="2340" spans="24:24" x14ac:dyDescent="0.2">
      <c r="X2340" s="14" t="s">
        <v>66</v>
      </c>
    </row>
    <row r="2341" spans="24:24" x14ac:dyDescent="0.2">
      <c r="X2341" s="14" t="s">
        <v>66</v>
      </c>
    </row>
    <row r="2342" spans="24:24" x14ac:dyDescent="0.2">
      <c r="X2342" s="14" t="s">
        <v>66</v>
      </c>
    </row>
    <row r="2343" spans="24:24" x14ac:dyDescent="0.2">
      <c r="X2343" s="14" t="s">
        <v>66</v>
      </c>
    </row>
    <row r="2344" spans="24:24" x14ac:dyDescent="0.2">
      <c r="X2344" s="14" t="s">
        <v>66</v>
      </c>
    </row>
    <row r="2345" spans="24:24" x14ac:dyDescent="0.2">
      <c r="X2345" s="14" t="s">
        <v>66</v>
      </c>
    </row>
    <row r="2346" spans="24:24" x14ac:dyDescent="0.2">
      <c r="X2346" s="14" t="s">
        <v>66</v>
      </c>
    </row>
    <row r="2347" spans="24:24" x14ac:dyDescent="0.2">
      <c r="X2347" s="14" t="s">
        <v>66</v>
      </c>
    </row>
    <row r="2348" spans="24:24" x14ac:dyDescent="0.2">
      <c r="X2348" s="14" t="s">
        <v>66</v>
      </c>
    </row>
    <row r="2349" spans="24:24" x14ac:dyDescent="0.2">
      <c r="X2349" s="14" t="s">
        <v>66</v>
      </c>
    </row>
    <row r="2350" spans="24:24" x14ac:dyDescent="0.2">
      <c r="X2350" s="14" t="s">
        <v>66</v>
      </c>
    </row>
    <row r="2351" spans="24:24" x14ac:dyDescent="0.2">
      <c r="X2351" s="14" t="s">
        <v>66</v>
      </c>
    </row>
    <row r="2352" spans="24:24" x14ac:dyDescent="0.2">
      <c r="X2352" s="14" t="s">
        <v>66</v>
      </c>
    </row>
    <row r="2353" spans="24:24" x14ac:dyDescent="0.2">
      <c r="X2353" s="14" t="s">
        <v>66</v>
      </c>
    </row>
    <row r="2354" spans="24:24" x14ac:dyDescent="0.2">
      <c r="X2354" s="14" t="s">
        <v>66</v>
      </c>
    </row>
    <row r="2355" spans="24:24" x14ac:dyDescent="0.2">
      <c r="X2355" s="14" t="s">
        <v>66</v>
      </c>
    </row>
    <row r="2356" spans="24:24" x14ac:dyDescent="0.2">
      <c r="X2356" s="14" t="s">
        <v>66</v>
      </c>
    </row>
    <row r="2357" spans="24:24" x14ac:dyDescent="0.2">
      <c r="X2357" s="14" t="s">
        <v>66</v>
      </c>
    </row>
    <row r="2358" spans="24:24" x14ac:dyDescent="0.2">
      <c r="X2358" s="14" t="s">
        <v>66</v>
      </c>
    </row>
    <row r="2359" spans="24:24" x14ac:dyDescent="0.2">
      <c r="X2359" s="14" t="s">
        <v>66</v>
      </c>
    </row>
    <row r="2360" spans="24:24" x14ac:dyDescent="0.2">
      <c r="X2360" s="14" t="s">
        <v>66</v>
      </c>
    </row>
    <row r="2361" spans="24:24" x14ac:dyDescent="0.2">
      <c r="X2361" s="14" t="s">
        <v>66</v>
      </c>
    </row>
    <row r="2362" spans="24:24" x14ac:dyDescent="0.2">
      <c r="X2362" s="14" t="s">
        <v>66</v>
      </c>
    </row>
    <row r="2363" spans="24:24" x14ac:dyDescent="0.2">
      <c r="X2363" s="14" t="s">
        <v>66</v>
      </c>
    </row>
    <row r="2364" spans="24:24" x14ac:dyDescent="0.2">
      <c r="X2364" s="14" t="s">
        <v>66</v>
      </c>
    </row>
    <row r="2365" spans="24:24" x14ac:dyDescent="0.2">
      <c r="X2365" s="14" t="s">
        <v>66</v>
      </c>
    </row>
    <row r="2366" spans="24:24" x14ac:dyDescent="0.2">
      <c r="X2366" s="14" t="s">
        <v>66</v>
      </c>
    </row>
    <row r="2367" spans="24:24" x14ac:dyDescent="0.2">
      <c r="X2367" s="14" t="s">
        <v>66</v>
      </c>
    </row>
    <row r="2368" spans="24:24" x14ac:dyDescent="0.2">
      <c r="X2368" s="14" t="s">
        <v>66</v>
      </c>
    </row>
    <row r="2369" spans="24:24" x14ac:dyDescent="0.2">
      <c r="X2369" s="14" t="s">
        <v>66</v>
      </c>
    </row>
    <row r="2370" spans="24:24" x14ac:dyDescent="0.2">
      <c r="X2370" s="14" t="s">
        <v>66</v>
      </c>
    </row>
    <row r="2371" spans="24:24" x14ac:dyDescent="0.2">
      <c r="X2371" s="14" t="s">
        <v>66</v>
      </c>
    </row>
    <row r="2372" spans="24:24" x14ac:dyDescent="0.2">
      <c r="X2372" s="14" t="s">
        <v>66</v>
      </c>
    </row>
    <row r="2373" spans="24:24" x14ac:dyDescent="0.2">
      <c r="X2373" s="14" t="s">
        <v>66</v>
      </c>
    </row>
    <row r="2374" spans="24:24" x14ac:dyDescent="0.2">
      <c r="X2374" s="14" t="s">
        <v>66</v>
      </c>
    </row>
    <row r="2375" spans="24:24" x14ac:dyDescent="0.2">
      <c r="X2375" s="14" t="s">
        <v>66</v>
      </c>
    </row>
    <row r="2376" spans="24:24" x14ac:dyDescent="0.2">
      <c r="X2376" s="14" t="s">
        <v>66</v>
      </c>
    </row>
    <row r="2377" spans="24:24" x14ac:dyDescent="0.2">
      <c r="X2377" s="14" t="s">
        <v>66</v>
      </c>
    </row>
    <row r="2378" spans="24:24" x14ac:dyDescent="0.2">
      <c r="X2378" s="14" t="s">
        <v>66</v>
      </c>
    </row>
    <row r="2379" spans="24:24" x14ac:dyDescent="0.2">
      <c r="X2379" s="14" t="s">
        <v>66</v>
      </c>
    </row>
    <row r="2380" spans="24:24" x14ac:dyDescent="0.2">
      <c r="X2380" s="14" t="s">
        <v>66</v>
      </c>
    </row>
    <row r="2381" spans="24:24" x14ac:dyDescent="0.2">
      <c r="X2381" s="14" t="s">
        <v>66</v>
      </c>
    </row>
    <row r="2382" spans="24:24" x14ac:dyDescent="0.2">
      <c r="X2382" s="14" t="s">
        <v>66</v>
      </c>
    </row>
    <row r="2383" spans="24:24" x14ac:dyDescent="0.2">
      <c r="X2383" s="14" t="s">
        <v>66</v>
      </c>
    </row>
    <row r="2384" spans="24:24" x14ac:dyDescent="0.2">
      <c r="X2384" s="14" t="s">
        <v>66</v>
      </c>
    </row>
    <row r="2385" spans="24:24" x14ac:dyDescent="0.2">
      <c r="X2385" s="14" t="s">
        <v>66</v>
      </c>
    </row>
    <row r="2386" spans="24:24" x14ac:dyDescent="0.2">
      <c r="X2386" s="14" t="s">
        <v>66</v>
      </c>
    </row>
    <row r="2387" spans="24:24" x14ac:dyDescent="0.2">
      <c r="X2387" s="14" t="s">
        <v>66</v>
      </c>
    </row>
    <row r="2388" spans="24:24" x14ac:dyDescent="0.2">
      <c r="X2388" s="14" t="s">
        <v>66</v>
      </c>
    </row>
    <row r="2389" spans="24:24" x14ac:dyDescent="0.2">
      <c r="X2389" s="14" t="s">
        <v>66</v>
      </c>
    </row>
    <row r="2390" spans="24:24" x14ac:dyDescent="0.2">
      <c r="X2390" s="14" t="s">
        <v>66</v>
      </c>
    </row>
    <row r="2391" spans="24:24" x14ac:dyDescent="0.2">
      <c r="X2391" s="14" t="s">
        <v>66</v>
      </c>
    </row>
    <row r="2392" spans="24:24" x14ac:dyDescent="0.2">
      <c r="X2392" s="14" t="s">
        <v>66</v>
      </c>
    </row>
    <row r="2393" spans="24:24" x14ac:dyDescent="0.2">
      <c r="X2393" s="14" t="s">
        <v>66</v>
      </c>
    </row>
    <row r="2394" spans="24:24" x14ac:dyDescent="0.2">
      <c r="X2394" s="14" t="s">
        <v>66</v>
      </c>
    </row>
    <row r="2395" spans="24:24" x14ac:dyDescent="0.2">
      <c r="X2395" s="14" t="s">
        <v>66</v>
      </c>
    </row>
    <row r="2396" spans="24:24" x14ac:dyDescent="0.2">
      <c r="X2396" s="14" t="s">
        <v>66</v>
      </c>
    </row>
    <row r="2397" spans="24:24" x14ac:dyDescent="0.2">
      <c r="X2397" s="14" t="s">
        <v>66</v>
      </c>
    </row>
    <row r="2398" spans="24:24" x14ac:dyDescent="0.2">
      <c r="X2398" s="14" t="s">
        <v>66</v>
      </c>
    </row>
    <row r="2399" spans="24:24" x14ac:dyDescent="0.2">
      <c r="X2399" s="14" t="s">
        <v>66</v>
      </c>
    </row>
    <row r="2400" spans="24:24" x14ac:dyDescent="0.2">
      <c r="X2400" s="14" t="s">
        <v>66</v>
      </c>
    </row>
    <row r="2401" spans="24:24" x14ac:dyDescent="0.2">
      <c r="X2401" s="14" t="s">
        <v>66</v>
      </c>
    </row>
    <row r="2402" spans="24:24" x14ac:dyDescent="0.2">
      <c r="X2402" s="14" t="s">
        <v>66</v>
      </c>
    </row>
    <row r="2403" spans="24:24" x14ac:dyDescent="0.2">
      <c r="X2403" s="14" t="s">
        <v>66</v>
      </c>
    </row>
    <row r="2404" spans="24:24" x14ac:dyDescent="0.2">
      <c r="X2404" s="14" t="s">
        <v>66</v>
      </c>
    </row>
    <row r="2405" spans="24:24" x14ac:dyDescent="0.2">
      <c r="X2405" s="14" t="s">
        <v>66</v>
      </c>
    </row>
    <row r="2406" spans="24:24" x14ac:dyDescent="0.2">
      <c r="X2406" s="14" t="s">
        <v>66</v>
      </c>
    </row>
    <row r="2407" spans="24:24" x14ac:dyDescent="0.2">
      <c r="X2407" s="14" t="s">
        <v>66</v>
      </c>
    </row>
    <row r="2408" spans="24:24" x14ac:dyDescent="0.2">
      <c r="X2408" s="14" t="s">
        <v>66</v>
      </c>
    </row>
    <row r="2409" spans="24:24" x14ac:dyDescent="0.2">
      <c r="X2409" s="14" t="s">
        <v>66</v>
      </c>
    </row>
    <row r="2410" spans="24:24" x14ac:dyDescent="0.2">
      <c r="X2410" s="14" t="s">
        <v>66</v>
      </c>
    </row>
    <row r="2411" spans="24:24" x14ac:dyDescent="0.2">
      <c r="X2411" s="14" t="s">
        <v>66</v>
      </c>
    </row>
    <row r="2412" spans="24:24" x14ac:dyDescent="0.2">
      <c r="X2412" s="14" t="s">
        <v>66</v>
      </c>
    </row>
    <row r="2413" spans="24:24" x14ac:dyDescent="0.2">
      <c r="X2413" s="14" t="s">
        <v>66</v>
      </c>
    </row>
    <row r="2414" spans="24:24" x14ac:dyDescent="0.2">
      <c r="X2414" s="14" t="s">
        <v>66</v>
      </c>
    </row>
    <row r="2415" spans="24:24" x14ac:dyDescent="0.2">
      <c r="X2415" s="14" t="s">
        <v>66</v>
      </c>
    </row>
    <row r="2416" spans="24:24" x14ac:dyDescent="0.2">
      <c r="X2416" s="14" t="s">
        <v>66</v>
      </c>
    </row>
    <row r="2417" spans="24:24" x14ac:dyDescent="0.2">
      <c r="X2417" s="14" t="s">
        <v>66</v>
      </c>
    </row>
    <row r="2418" spans="24:24" x14ac:dyDescent="0.2">
      <c r="X2418" s="14" t="s">
        <v>66</v>
      </c>
    </row>
    <row r="2419" spans="24:24" x14ac:dyDescent="0.2">
      <c r="X2419" s="14" t="s">
        <v>66</v>
      </c>
    </row>
    <row r="2420" spans="24:24" x14ac:dyDescent="0.2">
      <c r="X2420" s="14" t="s">
        <v>66</v>
      </c>
    </row>
    <row r="2421" spans="24:24" x14ac:dyDescent="0.2">
      <c r="X2421" s="14" t="s">
        <v>66</v>
      </c>
    </row>
    <row r="2422" spans="24:24" x14ac:dyDescent="0.2">
      <c r="X2422" s="14" t="s">
        <v>66</v>
      </c>
    </row>
    <row r="2423" spans="24:24" x14ac:dyDescent="0.2">
      <c r="X2423" s="14" t="s">
        <v>66</v>
      </c>
    </row>
    <row r="2424" spans="24:24" x14ac:dyDescent="0.2">
      <c r="X2424" s="14" t="s">
        <v>66</v>
      </c>
    </row>
    <row r="2425" spans="24:24" x14ac:dyDescent="0.2">
      <c r="X2425" s="14" t="s">
        <v>66</v>
      </c>
    </row>
    <row r="2426" spans="24:24" x14ac:dyDescent="0.2">
      <c r="X2426" s="14" t="s">
        <v>66</v>
      </c>
    </row>
    <row r="2427" spans="24:24" x14ac:dyDescent="0.2">
      <c r="X2427" s="14" t="s">
        <v>66</v>
      </c>
    </row>
    <row r="2428" spans="24:24" x14ac:dyDescent="0.2">
      <c r="X2428" s="14" t="s">
        <v>66</v>
      </c>
    </row>
    <row r="2429" spans="24:24" x14ac:dyDescent="0.2">
      <c r="X2429" s="14" t="s">
        <v>66</v>
      </c>
    </row>
    <row r="2430" spans="24:24" x14ac:dyDescent="0.2">
      <c r="X2430" s="14" t="s">
        <v>66</v>
      </c>
    </row>
    <row r="2431" spans="24:24" x14ac:dyDescent="0.2">
      <c r="X2431" s="14" t="s">
        <v>66</v>
      </c>
    </row>
    <row r="2432" spans="24:24" x14ac:dyDescent="0.2">
      <c r="X2432" s="14" t="s">
        <v>66</v>
      </c>
    </row>
    <row r="2433" spans="24:24" x14ac:dyDescent="0.2">
      <c r="X2433" s="14" t="s">
        <v>66</v>
      </c>
    </row>
    <row r="2434" spans="24:24" x14ac:dyDescent="0.2">
      <c r="X2434" s="14" t="s">
        <v>66</v>
      </c>
    </row>
    <row r="2435" spans="24:24" x14ac:dyDescent="0.2">
      <c r="X2435" s="14" t="s">
        <v>66</v>
      </c>
    </row>
    <row r="2436" spans="24:24" x14ac:dyDescent="0.2">
      <c r="X2436" s="14" t="s">
        <v>66</v>
      </c>
    </row>
    <row r="2437" spans="24:24" x14ac:dyDescent="0.2">
      <c r="X2437" s="14" t="s">
        <v>66</v>
      </c>
    </row>
    <row r="2438" spans="24:24" x14ac:dyDescent="0.2">
      <c r="X2438" s="14" t="s">
        <v>66</v>
      </c>
    </row>
    <row r="2439" spans="24:24" x14ac:dyDescent="0.2">
      <c r="X2439" s="14" t="s">
        <v>66</v>
      </c>
    </row>
    <row r="2440" spans="24:24" x14ac:dyDescent="0.2">
      <c r="X2440" s="14" t="s">
        <v>66</v>
      </c>
    </row>
    <row r="2441" spans="24:24" x14ac:dyDescent="0.2">
      <c r="X2441" s="14" t="s">
        <v>66</v>
      </c>
    </row>
    <row r="2442" spans="24:24" x14ac:dyDescent="0.2">
      <c r="X2442" s="14" t="s">
        <v>66</v>
      </c>
    </row>
    <row r="2443" spans="24:24" x14ac:dyDescent="0.2">
      <c r="X2443" s="14" t="s">
        <v>66</v>
      </c>
    </row>
    <row r="2444" spans="24:24" x14ac:dyDescent="0.2">
      <c r="X2444" s="14" t="s">
        <v>66</v>
      </c>
    </row>
    <row r="2445" spans="24:24" x14ac:dyDescent="0.2">
      <c r="X2445" s="14" t="s">
        <v>66</v>
      </c>
    </row>
    <row r="2446" spans="24:24" x14ac:dyDescent="0.2">
      <c r="X2446" s="14" t="s">
        <v>66</v>
      </c>
    </row>
    <row r="2447" spans="24:24" x14ac:dyDescent="0.2">
      <c r="X2447" s="14" t="s">
        <v>66</v>
      </c>
    </row>
    <row r="2448" spans="24:24" x14ac:dyDescent="0.2">
      <c r="X2448" s="14" t="s">
        <v>66</v>
      </c>
    </row>
    <row r="2449" spans="24:24" x14ac:dyDescent="0.2">
      <c r="X2449" s="14" t="s">
        <v>66</v>
      </c>
    </row>
    <row r="2450" spans="24:24" x14ac:dyDescent="0.2">
      <c r="X2450" s="14" t="s">
        <v>66</v>
      </c>
    </row>
    <row r="2451" spans="24:24" x14ac:dyDescent="0.2">
      <c r="X2451" s="14" t="s">
        <v>66</v>
      </c>
    </row>
    <row r="2452" spans="24:24" x14ac:dyDescent="0.2">
      <c r="X2452" s="14" t="s">
        <v>66</v>
      </c>
    </row>
    <row r="2453" spans="24:24" x14ac:dyDescent="0.2">
      <c r="X2453" s="14" t="s">
        <v>66</v>
      </c>
    </row>
    <row r="2454" spans="24:24" x14ac:dyDescent="0.2">
      <c r="X2454" s="14" t="s">
        <v>66</v>
      </c>
    </row>
    <row r="2455" spans="24:24" x14ac:dyDescent="0.2">
      <c r="X2455" s="14" t="s">
        <v>66</v>
      </c>
    </row>
    <row r="2456" spans="24:24" x14ac:dyDescent="0.2">
      <c r="X2456" s="14" t="s">
        <v>66</v>
      </c>
    </row>
    <row r="2457" spans="24:24" x14ac:dyDescent="0.2">
      <c r="X2457" s="14" t="s">
        <v>66</v>
      </c>
    </row>
    <row r="2458" spans="24:24" x14ac:dyDescent="0.2">
      <c r="X2458" s="14" t="s">
        <v>66</v>
      </c>
    </row>
    <row r="2459" spans="24:24" x14ac:dyDescent="0.2">
      <c r="X2459" s="14" t="s">
        <v>66</v>
      </c>
    </row>
    <row r="2460" spans="24:24" x14ac:dyDescent="0.2">
      <c r="X2460" s="14" t="s">
        <v>66</v>
      </c>
    </row>
    <row r="2461" spans="24:24" x14ac:dyDescent="0.2">
      <c r="X2461" s="14" t="s">
        <v>66</v>
      </c>
    </row>
    <row r="2462" spans="24:24" x14ac:dyDescent="0.2">
      <c r="X2462" s="14" t="s">
        <v>66</v>
      </c>
    </row>
    <row r="2463" spans="24:24" x14ac:dyDescent="0.2">
      <c r="X2463" s="14" t="s">
        <v>66</v>
      </c>
    </row>
    <row r="2464" spans="24:24" x14ac:dyDescent="0.2">
      <c r="X2464" s="14" t="s">
        <v>66</v>
      </c>
    </row>
    <row r="2465" spans="24:24" x14ac:dyDescent="0.2">
      <c r="X2465" s="14" t="s">
        <v>66</v>
      </c>
    </row>
    <row r="2466" spans="24:24" x14ac:dyDescent="0.2">
      <c r="X2466" s="14" t="s">
        <v>66</v>
      </c>
    </row>
    <row r="2467" spans="24:24" x14ac:dyDescent="0.2">
      <c r="X2467" s="14" t="s">
        <v>66</v>
      </c>
    </row>
    <row r="2468" spans="24:24" x14ac:dyDescent="0.2">
      <c r="X2468" s="14" t="s">
        <v>66</v>
      </c>
    </row>
    <row r="2469" spans="24:24" x14ac:dyDescent="0.2">
      <c r="X2469" s="14" t="s">
        <v>66</v>
      </c>
    </row>
    <row r="2470" spans="24:24" x14ac:dyDescent="0.2">
      <c r="X2470" s="14" t="s">
        <v>66</v>
      </c>
    </row>
    <row r="2471" spans="24:24" x14ac:dyDescent="0.2">
      <c r="X2471" s="14" t="s">
        <v>66</v>
      </c>
    </row>
    <row r="2472" spans="24:24" x14ac:dyDescent="0.2">
      <c r="X2472" s="14" t="s">
        <v>66</v>
      </c>
    </row>
    <row r="2473" spans="24:24" x14ac:dyDescent="0.2">
      <c r="X2473" s="14" t="s">
        <v>66</v>
      </c>
    </row>
    <row r="2474" spans="24:24" x14ac:dyDescent="0.2">
      <c r="X2474" s="14" t="s">
        <v>66</v>
      </c>
    </row>
    <row r="2475" spans="24:24" x14ac:dyDescent="0.2">
      <c r="X2475" s="14" t="s">
        <v>66</v>
      </c>
    </row>
    <row r="2476" spans="24:24" x14ac:dyDescent="0.2">
      <c r="X2476" s="14" t="s">
        <v>66</v>
      </c>
    </row>
    <row r="2477" spans="24:24" x14ac:dyDescent="0.2">
      <c r="X2477" s="14" t="s">
        <v>66</v>
      </c>
    </row>
    <row r="2478" spans="24:24" x14ac:dyDescent="0.2">
      <c r="X2478" s="14" t="s">
        <v>66</v>
      </c>
    </row>
    <row r="2479" spans="24:24" x14ac:dyDescent="0.2">
      <c r="X2479" s="14" t="s">
        <v>66</v>
      </c>
    </row>
    <row r="2480" spans="24:24" x14ac:dyDescent="0.2">
      <c r="X2480" s="14" t="s">
        <v>66</v>
      </c>
    </row>
    <row r="2481" spans="24:24" x14ac:dyDescent="0.2">
      <c r="X2481" s="14" t="s">
        <v>66</v>
      </c>
    </row>
    <row r="2482" spans="24:24" x14ac:dyDescent="0.2">
      <c r="X2482" s="14" t="s">
        <v>66</v>
      </c>
    </row>
    <row r="2483" spans="24:24" x14ac:dyDescent="0.2">
      <c r="X2483" s="14" t="s">
        <v>66</v>
      </c>
    </row>
    <row r="2484" spans="24:24" x14ac:dyDescent="0.2">
      <c r="X2484" s="14" t="s">
        <v>66</v>
      </c>
    </row>
    <row r="2485" spans="24:24" x14ac:dyDescent="0.2">
      <c r="X2485" s="14" t="s">
        <v>66</v>
      </c>
    </row>
    <row r="2486" spans="24:24" x14ac:dyDescent="0.2">
      <c r="X2486" s="14" t="s">
        <v>66</v>
      </c>
    </row>
    <row r="2487" spans="24:24" x14ac:dyDescent="0.2">
      <c r="X2487" s="14" t="s">
        <v>66</v>
      </c>
    </row>
    <row r="2488" spans="24:24" x14ac:dyDescent="0.2">
      <c r="X2488" s="14" t="s">
        <v>66</v>
      </c>
    </row>
    <row r="2489" spans="24:24" x14ac:dyDescent="0.2">
      <c r="X2489" s="14" t="s">
        <v>66</v>
      </c>
    </row>
    <row r="2490" spans="24:24" x14ac:dyDescent="0.2">
      <c r="X2490" s="14" t="s">
        <v>66</v>
      </c>
    </row>
    <row r="2491" spans="24:24" x14ac:dyDescent="0.2">
      <c r="X2491" s="14" t="s">
        <v>66</v>
      </c>
    </row>
    <row r="2492" spans="24:24" x14ac:dyDescent="0.2">
      <c r="X2492" s="14" t="s">
        <v>66</v>
      </c>
    </row>
    <row r="2493" spans="24:24" x14ac:dyDescent="0.2">
      <c r="X2493" s="14" t="s">
        <v>66</v>
      </c>
    </row>
    <row r="2494" spans="24:24" x14ac:dyDescent="0.2">
      <c r="X2494" s="14" t="s">
        <v>66</v>
      </c>
    </row>
    <row r="2495" spans="24:24" x14ac:dyDescent="0.2">
      <c r="X2495" s="14" t="s">
        <v>66</v>
      </c>
    </row>
    <row r="2496" spans="24:24" x14ac:dyDescent="0.2">
      <c r="X2496" s="14" t="s">
        <v>66</v>
      </c>
    </row>
    <row r="2497" spans="24:24" x14ac:dyDescent="0.2">
      <c r="X2497" s="14" t="s">
        <v>66</v>
      </c>
    </row>
    <row r="2498" spans="24:24" x14ac:dyDescent="0.2">
      <c r="X2498" s="14" t="s">
        <v>66</v>
      </c>
    </row>
    <row r="2499" spans="24:24" x14ac:dyDescent="0.2">
      <c r="X2499" s="14" t="s">
        <v>66</v>
      </c>
    </row>
    <row r="2500" spans="24:24" x14ac:dyDescent="0.2">
      <c r="X2500" s="14" t="s">
        <v>66</v>
      </c>
    </row>
    <row r="2501" spans="24:24" x14ac:dyDescent="0.2">
      <c r="X2501" s="14" t="s">
        <v>66</v>
      </c>
    </row>
    <row r="2502" spans="24:24" x14ac:dyDescent="0.2">
      <c r="X2502" s="14" t="s">
        <v>66</v>
      </c>
    </row>
    <row r="2503" spans="24:24" x14ac:dyDescent="0.2">
      <c r="X2503" s="14" t="s">
        <v>66</v>
      </c>
    </row>
    <row r="2504" spans="24:24" x14ac:dyDescent="0.2">
      <c r="X2504" s="14" t="s">
        <v>66</v>
      </c>
    </row>
    <row r="2505" spans="24:24" x14ac:dyDescent="0.2">
      <c r="X2505" s="14" t="s">
        <v>66</v>
      </c>
    </row>
    <row r="2506" spans="24:24" x14ac:dyDescent="0.2">
      <c r="X2506" s="14" t="s">
        <v>66</v>
      </c>
    </row>
    <row r="2507" spans="24:24" x14ac:dyDescent="0.2">
      <c r="X2507" s="14" t="s">
        <v>66</v>
      </c>
    </row>
    <row r="2508" spans="24:24" x14ac:dyDescent="0.2">
      <c r="X2508" s="14" t="s">
        <v>66</v>
      </c>
    </row>
    <row r="2509" spans="24:24" x14ac:dyDescent="0.2">
      <c r="X2509" s="14" t="s">
        <v>66</v>
      </c>
    </row>
    <row r="2510" spans="24:24" x14ac:dyDescent="0.2">
      <c r="X2510" s="14" t="s">
        <v>66</v>
      </c>
    </row>
    <row r="2511" spans="24:24" x14ac:dyDescent="0.2">
      <c r="X2511" s="14" t="s">
        <v>66</v>
      </c>
    </row>
    <row r="2512" spans="24:24" x14ac:dyDescent="0.2">
      <c r="X2512" s="14" t="s">
        <v>66</v>
      </c>
    </row>
    <row r="2513" spans="24:24" x14ac:dyDescent="0.2">
      <c r="X2513" s="14" t="s">
        <v>66</v>
      </c>
    </row>
    <row r="2514" spans="24:24" x14ac:dyDescent="0.2">
      <c r="X2514" s="14" t="s">
        <v>66</v>
      </c>
    </row>
    <row r="2515" spans="24:24" x14ac:dyDescent="0.2">
      <c r="X2515" s="14" t="s">
        <v>66</v>
      </c>
    </row>
    <row r="2516" spans="24:24" x14ac:dyDescent="0.2">
      <c r="X2516" s="14" t="s">
        <v>66</v>
      </c>
    </row>
    <row r="2517" spans="24:24" x14ac:dyDescent="0.2">
      <c r="X2517" s="14" t="s">
        <v>66</v>
      </c>
    </row>
    <row r="2518" spans="24:24" x14ac:dyDescent="0.2">
      <c r="X2518" s="14" t="s">
        <v>66</v>
      </c>
    </row>
    <row r="2519" spans="24:24" x14ac:dyDescent="0.2">
      <c r="X2519" s="14" t="s">
        <v>66</v>
      </c>
    </row>
    <row r="2520" spans="24:24" x14ac:dyDescent="0.2">
      <c r="X2520" s="14" t="s">
        <v>66</v>
      </c>
    </row>
    <row r="2521" spans="24:24" x14ac:dyDescent="0.2">
      <c r="X2521" s="14" t="s">
        <v>66</v>
      </c>
    </row>
    <row r="2522" spans="24:24" x14ac:dyDescent="0.2">
      <c r="X2522" s="14" t="s">
        <v>66</v>
      </c>
    </row>
    <row r="2523" spans="24:24" x14ac:dyDescent="0.2">
      <c r="X2523" s="14" t="s">
        <v>66</v>
      </c>
    </row>
    <row r="2524" spans="24:24" x14ac:dyDescent="0.2">
      <c r="X2524" s="14" t="s">
        <v>66</v>
      </c>
    </row>
    <row r="2525" spans="24:24" x14ac:dyDescent="0.2">
      <c r="X2525" s="14" t="s">
        <v>66</v>
      </c>
    </row>
    <row r="2526" spans="24:24" x14ac:dyDescent="0.2">
      <c r="X2526" s="14" t="s">
        <v>66</v>
      </c>
    </row>
    <row r="2527" spans="24:24" x14ac:dyDescent="0.2">
      <c r="X2527" s="14" t="s">
        <v>66</v>
      </c>
    </row>
    <row r="2528" spans="24:24" x14ac:dyDescent="0.2">
      <c r="X2528" s="14" t="s">
        <v>66</v>
      </c>
    </row>
    <row r="2529" spans="24:24" x14ac:dyDescent="0.2">
      <c r="X2529" s="14" t="s">
        <v>66</v>
      </c>
    </row>
    <row r="2530" spans="24:24" x14ac:dyDescent="0.2">
      <c r="X2530" s="14" t="s">
        <v>66</v>
      </c>
    </row>
    <row r="2531" spans="24:24" x14ac:dyDescent="0.2">
      <c r="X2531" s="14" t="s">
        <v>66</v>
      </c>
    </row>
    <row r="2532" spans="24:24" x14ac:dyDescent="0.2">
      <c r="X2532" s="14" t="s">
        <v>66</v>
      </c>
    </row>
    <row r="2533" spans="24:24" x14ac:dyDescent="0.2">
      <c r="X2533" s="14" t="s">
        <v>66</v>
      </c>
    </row>
    <row r="2534" spans="24:24" x14ac:dyDescent="0.2">
      <c r="X2534" s="14" t="s">
        <v>66</v>
      </c>
    </row>
    <row r="2535" spans="24:24" x14ac:dyDescent="0.2">
      <c r="X2535" s="14" t="s">
        <v>66</v>
      </c>
    </row>
    <row r="2536" spans="24:24" x14ac:dyDescent="0.2">
      <c r="X2536" s="14" t="s">
        <v>66</v>
      </c>
    </row>
    <row r="2537" spans="24:24" x14ac:dyDescent="0.2">
      <c r="X2537" s="14" t="s">
        <v>66</v>
      </c>
    </row>
    <row r="2538" spans="24:24" x14ac:dyDescent="0.2">
      <c r="X2538" s="14" t="s">
        <v>66</v>
      </c>
    </row>
    <row r="2539" spans="24:24" x14ac:dyDescent="0.2">
      <c r="X2539" s="14" t="s">
        <v>66</v>
      </c>
    </row>
    <row r="2540" spans="24:24" x14ac:dyDescent="0.2">
      <c r="X2540" s="14" t="s">
        <v>66</v>
      </c>
    </row>
    <row r="2541" spans="24:24" x14ac:dyDescent="0.2">
      <c r="X2541" s="14" t="s">
        <v>66</v>
      </c>
    </row>
    <row r="2542" spans="24:24" x14ac:dyDescent="0.2">
      <c r="X2542" s="14" t="s">
        <v>66</v>
      </c>
    </row>
    <row r="2543" spans="24:24" x14ac:dyDescent="0.2">
      <c r="X2543" s="14" t="s">
        <v>66</v>
      </c>
    </row>
    <row r="2544" spans="24:24" x14ac:dyDescent="0.2">
      <c r="X2544" s="14" t="s">
        <v>66</v>
      </c>
    </row>
    <row r="2545" spans="24:24" x14ac:dyDescent="0.2">
      <c r="X2545" s="14" t="s">
        <v>66</v>
      </c>
    </row>
    <row r="2546" spans="24:24" x14ac:dyDescent="0.2">
      <c r="X2546" s="14" t="s">
        <v>66</v>
      </c>
    </row>
    <row r="2547" spans="24:24" x14ac:dyDescent="0.2">
      <c r="X2547" s="14" t="s">
        <v>66</v>
      </c>
    </row>
    <row r="2548" spans="24:24" x14ac:dyDescent="0.2">
      <c r="X2548" s="14" t="s">
        <v>66</v>
      </c>
    </row>
    <row r="2549" spans="24:24" x14ac:dyDescent="0.2">
      <c r="X2549" s="14" t="s">
        <v>66</v>
      </c>
    </row>
    <row r="2550" spans="24:24" x14ac:dyDescent="0.2">
      <c r="X2550" s="14" t="s">
        <v>66</v>
      </c>
    </row>
    <row r="2551" spans="24:24" x14ac:dyDescent="0.2">
      <c r="X2551" s="14" t="s">
        <v>66</v>
      </c>
    </row>
    <row r="2552" spans="24:24" x14ac:dyDescent="0.2">
      <c r="X2552" s="14" t="s">
        <v>66</v>
      </c>
    </row>
    <row r="2553" spans="24:24" x14ac:dyDescent="0.2">
      <c r="X2553" s="14" t="s">
        <v>66</v>
      </c>
    </row>
    <row r="2554" spans="24:24" x14ac:dyDescent="0.2">
      <c r="X2554" s="14" t="s">
        <v>66</v>
      </c>
    </row>
    <row r="2555" spans="24:24" x14ac:dyDescent="0.2">
      <c r="X2555" s="14" t="s">
        <v>66</v>
      </c>
    </row>
    <row r="2556" spans="24:24" x14ac:dyDescent="0.2">
      <c r="X2556" s="14" t="s">
        <v>66</v>
      </c>
    </row>
    <row r="2557" spans="24:24" x14ac:dyDescent="0.2">
      <c r="X2557" s="14" t="s">
        <v>66</v>
      </c>
    </row>
    <row r="2558" spans="24:24" x14ac:dyDescent="0.2">
      <c r="X2558" s="14" t="s">
        <v>66</v>
      </c>
    </row>
    <row r="2559" spans="24:24" x14ac:dyDescent="0.2">
      <c r="X2559" s="14" t="s">
        <v>66</v>
      </c>
    </row>
    <row r="2560" spans="24:24" x14ac:dyDescent="0.2">
      <c r="X2560" s="14" t="s">
        <v>66</v>
      </c>
    </row>
    <row r="2561" spans="24:24" x14ac:dyDescent="0.2">
      <c r="X2561" s="14" t="s">
        <v>66</v>
      </c>
    </row>
    <row r="2562" spans="24:24" x14ac:dyDescent="0.2">
      <c r="X2562" s="14" t="s">
        <v>66</v>
      </c>
    </row>
    <row r="2563" spans="24:24" x14ac:dyDescent="0.2">
      <c r="X2563" s="14" t="s">
        <v>66</v>
      </c>
    </row>
    <row r="2564" spans="24:24" x14ac:dyDescent="0.2">
      <c r="X2564" s="14" t="s">
        <v>66</v>
      </c>
    </row>
    <row r="2565" spans="24:24" x14ac:dyDescent="0.2">
      <c r="X2565" s="14" t="s">
        <v>66</v>
      </c>
    </row>
    <row r="2566" spans="24:24" x14ac:dyDescent="0.2">
      <c r="X2566" s="14" t="s">
        <v>66</v>
      </c>
    </row>
    <row r="2567" spans="24:24" x14ac:dyDescent="0.2">
      <c r="X2567" s="14" t="s">
        <v>66</v>
      </c>
    </row>
    <row r="2568" spans="24:24" x14ac:dyDescent="0.2">
      <c r="X2568" s="14" t="s">
        <v>66</v>
      </c>
    </row>
    <row r="2569" spans="24:24" x14ac:dyDescent="0.2">
      <c r="X2569" s="14" t="s">
        <v>66</v>
      </c>
    </row>
    <row r="2570" spans="24:24" x14ac:dyDescent="0.2">
      <c r="X2570" s="14" t="s">
        <v>66</v>
      </c>
    </row>
    <row r="2571" spans="24:24" x14ac:dyDescent="0.2">
      <c r="X2571" s="14" t="s">
        <v>66</v>
      </c>
    </row>
    <row r="2572" spans="24:24" x14ac:dyDescent="0.2">
      <c r="X2572" s="14" t="s">
        <v>66</v>
      </c>
    </row>
    <row r="2573" spans="24:24" x14ac:dyDescent="0.2">
      <c r="X2573" s="14" t="s">
        <v>66</v>
      </c>
    </row>
    <row r="2574" spans="24:24" x14ac:dyDescent="0.2">
      <c r="X2574" s="14" t="s">
        <v>66</v>
      </c>
    </row>
    <row r="2575" spans="24:24" x14ac:dyDescent="0.2">
      <c r="X2575" s="14" t="s">
        <v>66</v>
      </c>
    </row>
    <row r="2576" spans="24:24" x14ac:dyDescent="0.2">
      <c r="X2576" s="14" t="s">
        <v>66</v>
      </c>
    </row>
    <row r="2577" spans="24:24" x14ac:dyDescent="0.2">
      <c r="X2577" s="14" t="s">
        <v>66</v>
      </c>
    </row>
    <row r="2578" spans="24:24" x14ac:dyDescent="0.2">
      <c r="X2578" s="14" t="s">
        <v>66</v>
      </c>
    </row>
    <row r="2579" spans="24:24" x14ac:dyDescent="0.2">
      <c r="X2579" s="14" t="s">
        <v>66</v>
      </c>
    </row>
    <row r="2580" spans="24:24" x14ac:dyDescent="0.2">
      <c r="X2580" s="14" t="s">
        <v>66</v>
      </c>
    </row>
    <row r="2581" spans="24:24" x14ac:dyDescent="0.2">
      <c r="X2581" s="14" t="s">
        <v>66</v>
      </c>
    </row>
    <row r="2582" spans="24:24" x14ac:dyDescent="0.2">
      <c r="X2582" s="14" t="s">
        <v>66</v>
      </c>
    </row>
    <row r="2583" spans="24:24" x14ac:dyDescent="0.2">
      <c r="X2583" s="14" t="s">
        <v>66</v>
      </c>
    </row>
    <row r="2584" spans="24:24" x14ac:dyDescent="0.2">
      <c r="X2584" s="14" t="s">
        <v>66</v>
      </c>
    </row>
    <row r="2585" spans="24:24" x14ac:dyDescent="0.2">
      <c r="X2585" s="14" t="s">
        <v>66</v>
      </c>
    </row>
    <row r="2586" spans="24:24" x14ac:dyDescent="0.2">
      <c r="X2586" s="14" t="s">
        <v>66</v>
      </c>
    </row>
    <row r="2587" spans="24:24" x14ac:dyDescent="0.2">
      <c r="X2587" s="14" t="s">
        <v>66</v>
      </c>
    </row>
    <row r="2588" spans="24:24" x14ac:dyDescent="0.2">
      <c r="X2588" s="14" t="s">
        <v>66</v>
      </c>
    </row>
    <row r="2589" spans="24:24" x14ac:dyDescent="0.2">
      <c r="X2589" s="14" t="s">
        <v>66</v>
      </c>
    </row>
    <row r="2590" spans="24:24" x14ac:dyDescent="0.2">
      <c r="X2590" s="14" t="s">
        <v>66</v>
      </c>
    </row>
    <row r="2591" spans="24:24" x14ac:dyDescent="0.2">
      <c r="X2591" s="14" t="s">
        <v>66</v>
      </c>
    </row>
    <row r="2592" spans="24:24" x14ac:dyDescent="0.2">
      <c r="X2592" s="14" t="s">
        <v>66</v>
      </c>
    </row>
    <row r="2593" spans="24:24" x14ac:dyDescent="0.2">
      <c r="X2593" s="14" t="s">
        <v>66</v>
      </c>
    </row>
    <row r="2594" spans="24:24" x14ac:dyDescent="0.2">
      <c r="X2594" s="14" t="s">
        <v>66</v>
      </c>
    </row>
    <row r="2595" spans="24:24" x14ac:dyDescent="0.2">
      <c r="X2595" s="14" t="s">
        <v>66</v>
      </c>
    </row>
    <row r="2596" spans="24:24" x14ac:dyDescent="0.2">
      <c r="X2596" s="14" t="s">
        <v>66</v>
      </c>
    </row>
    <row r="2597" spans="24:24" x14ac:dyDescent="0.2">
      <c r="X2597" s="14" t="s">
        <v>66</v>
      </c>
    </row>
    <row r="2598" spans="24:24" x14ac:dyDescent="0.2">
      <c r="X2598" s="14" t="s">
        <v>66</v>
      </c>
    </row>
    <row r="2599" spans="24:24" x14ac:dyDescent="0.2">
      <c r="X2599" s="14" t="s">
        <v>66</v>
      </c>
    </row>
    <row r="2600" spans="24:24" x14ac:dyDescent="0.2">
      <c r="X2600" s="14" t="s">
        <v>66</v>
      </c>
    </row>
    <row r="2601" spans="24:24" x14ac:dyDescent="0.2">
      <c r="X2601" s="14" t="s">
        <v>66</v>
      </c>
    </row>
    <row r="2602" spans="24:24" x14ac:dyDescent="0.2">
      <c r="X2602" s="14" t="s">
        <v>66</v>
      </c>
    </row>
    <row r="2603" spans="24:24" x14ac:dyDescent="0.2">
      <c r="X2603" s="14" t="s">
        <v>66</v>
      </c>
    </row>
    <row r="2604" spans="24:24" x14ac:dyDescent="0.2">
      <c r="X2604" s="14" t="s">
        <v>66</v>
      </c>
    </row>
    <row r="2605" spans="24:24" x14ac:dyDescent="0.2">
      <c r="X2605" s="14" t="s">
        <v>66</v>
      </c>
    </row>
    <row r="2606" spans="24:24" x14ac:dyDescent="0.2">
      <c r="X2606" s="14" t="s">
        <v>66</v>
      </c>
    </row>
    <row r="2607" spans="24:24" x14ac:dyDescent="0.2">
      <c r="X2607" s="14" t="s">
        <v>66</v>
      </c>
    </row>
    <row r="2608" spans="24:24" x14ac:dyDescent="0.2">
      <c r="X2608" s="14" t="s">
        <v>66</v>
      </c>
    </row>
    <row r="2609" spans="24:24" x14ac:dyDescent="0.2">
      <c r="X2609" s="14" t="s">
        <v>66</v>
      </c>
    </row>
    <row r="2610" spans="24:24" x14ac:dyDescent="0.2">
      <c r="X2610" s="14" t="s">
        <v>66</v>
      </c>
    </row>
    <row r="2611" spans="24:24" x14ac:dyDescent="0.2">
      <c r="X2611" s="14" t="s">
        <v>66</v>
      </c>
    </row>
    <row r="2612" spans="24:24" x14ac:dyDescent="0.2">
      <c r="X2612" s="14" t="s">
        <v>66</v>
      </c>
    </row>
    <row r="2613" spans="24:24" x14ac:dyDescent="0.2">
      <c r="X2613" s="14" t="s">
        <v>66</v>
      </c>
    </row>
    <row r="2614" spans="24:24" x14ac:dyDescent="0.2">
      <c r="X2614" s="14" t="s">
        <v>66</v>
      </c>
    </row>
    <row r="2615" spans="24:24" x14ac:dyDescent="0.2">
      <c r="X2615" s="14" t="s">
        <v>66</v>
      </c>
    </row>
    <row r="2616" spans="24:24" x14ac:dyDescent="0.2">
      <c r="X2616" s="14" t="s">
        <v>66</v>
      </c>
    </row>
    <row r="2617" spans="24:24" x14ac:dyDescent="0.2">
      <c r="X2617" s="14" t="s">
        <v>66</v>
      </c>
    </row>
    <row r="2618" spans="24:24" x14ac:dyDescent="0.2">
      <c r="X2618" s="14" t="s">
        <v>66</v>
      </c>
    </row>
    <row r="2619" spans="24:24" x14ac:dyDescent="0.2">
      <c r="X2619" s="14" t="s">
        <v>66</v>
      </c>
    </row>
    <row r="2620" spans="24:24" x14ac:dyDescent="0.2">
      <c r="X2620" s="14" t="s">
        <v>66</v>
      </c>
    </row>
    <row r="2621" spans="24:24" x14ac:dyDescent="0.2">
      <c r="X2621" s="14" t="s">
        <v>66</v>
      </c>
    </row>
    <row r="2622" spans="24:24" x14ac:dyDescent="0.2">
      <c r="X2622" s="14" t="s">
        <v>66</v>
      </c>
    </row>
    <row r="2623" spans="24:24" x14ac:dyDescent="0.2">
      <c r="X2623" s="14" t="s">
        <v>66</v>
      </c>
    </row>
    <row r="2624" spans="24:24" x14ac:dyDescent="0.2">
      <c r="X2624" s="14" t="s">
        <v>66</v>
      </c>
    </row>
    <row r="2625" spans="24:24" x14ac:dyDescent="0.2">
      <c r="X2625" s="14" t="s">
        <v>66</v>
      </c>
    </row>
    <row r="2626" spans="24:24" x14ac:dyDescent="0.2">
      <c r="X2626" s="14" t="s">
        <v>66</v>
      </c>
    </row>
    <row r="2627" spans="24:24" x14ac:dyDescent="0.2">
      <c r="X2627" s="14" t="s">
        <v>66</v>
      </c>
    </row>
    <row r="2628" spans="24:24" x14ac:dyDescent="0.2">
      <c r="X2628" s="14" t="s">
        <v>66</v>
      </c>
    </row>
    <row r="2629" spans="24:24" x14ac:dyDescent="0.2">
      <c r="X2629" s="14" t="s">
        <v>66</v>
      </c>
    </row>
    <row r="2630" spans="24:24" x14ac:dyDescent="0.2">
      <c r="X2630" s="14" t="s">
        <v>66</v>
      </c>
    </row>
    <row r="2631" spans="24:24" x14ac:dyDescent="0.2">
      <c r="X2631" s="14" t="s">
        <v>66</v>
      </c>
    </row>
    <row r="2632" spans="24:24" x14ac:dyDescent="0.2">
      <c r="X2632" s="14" t="s">
        <v>66</v>
      </c>
    </row>
    <row r="2633" spans="24:24" x14ac:dyDescent="0.2">
      <c r="X2633" s="14" t="s">
        <v>66</v>
      </c>
    </row>
    <row r="2634" spans="24:24" x14ac:dyDescent="0.2">
      <c r="X2634" s="14" t="s">
        <v>66</v>
      </c>
    </row>
    <row r="2635" spans="24:24" x14ac:dyDescent="0.2">
      <c r="X2635" s="14" t="s">
        <v>66</v>
      </c>
    </row>
    <row r="2636" spans="24:24" x14ac:dyDescent="0.2">
      <c r="X2636" s="14" t="s">
        <v>66</v>
      </c>
    </row>
    <row r="2637" spans="24:24" x14ac:dyDescent="0.2">
      <c r="X2637" s="14" t="s">
        <v>66</v>
      </c>
    </row>
    <row r="2638" spans="24:24" x14ac:dyDescent="0.2">
      <c r="X2638" s="14" t="s">
        <v>66</v>
      </c>
    </row>
    <row r="2639" spans="24:24" x14ac:dyDescent="0.2">
      <c r="X2639" s="14" t="s">
        <v>66</v>
      </c>
    </row>
    <row r="2640" spans="24:24" x14ac:dyDescent="0.2">
      <c r="X2640" s="14" t="s">
        <v>66</v>
      </c>
    </row>
    <row r="2641" spans="24:24" x14ac:dyDescent="0.2">
      <c r="X2641" s="14" t="s">
        <v>66</v>
      </c>
    </row>
    <row r="2642" spans="24:24" x14ac:dyDescent="0.2">
      <c r="X2642" s="14" t="s">
        <v>66</v>
      </c>
    </row>
    <row r="2643" spans="24:24" x14ac:dyDescent="0.2">
      <c r="X2643" s="14" t="s">
        <v>66</v>
      </c>
    </row>
    <row r="2644" spans="24:24" x14ac:dyDescent="0.2">
      <c r="X2644" s="14" t="s">
        <v>66</v>
      </c>
    </row>
    <row r="2645" spans="24:24" x14ac:dyDescent="0.2">
      <c r="X2645" s="14" t="s">
        <v>66</v>
      </c>
    </row>
    <row r="2646" spans="24:24" x14ac:dyDescent="0.2">
      <c r="X2646" s="14" t="s">
        <v>66</v>
      </c>
    </row>
    <row r="2647" spans="24:24" x14ac:dyDescent="0.2">
      <c r="X2647" s="14" t="s">
        <v>66</v>
      </c>
    </row>
    <row r="2648" spans="24:24" x14ac:dyDescent="0.2">
      <c r="X2648" s="14" t="s">
        <v>66</v>
      </c>
    </row>
    <row r="2649" spans="24:24" x14ac:dyDescent="0.2">
      <c r="X2649" s="14" t="s">
        <v>66</v>
      </c>
    </row>
    <row r="2650" spans="24:24" x14ac:dyDescent="0.2">
      <c r="X2650" s="14" t="s">
        <v>66</v>
      </c>
    </row>
    <row r="2651" spans="24:24" x14ac:dyDescent="0.2">
      <c r="X2651" s="14" t="s">
        <v>66</v>
      </c>
    </row>
    <row r="2652" spans="24:24" x14ac:dyDescent="0.2">
      <c r="X2652" s="14" t="s">
        <v>66</v>
      </c>
    </row>
    <row r="2653" spans="24:24" x14ac:dyDescent="0.2">
      <c r="X2653" s="14" t="s">
        <v>66</v>
      </c>
    </row>
    <row r="2654" spans="24:24" x14ac:dyDescent="0.2">
      <c r="X2654" s="14" t="s">
        <v>66</v>
      </c>
    </row>
    <row r="2655" spans="24:24" x14ac:dyDescent="0.2">
      <c r="X2655" s="14" t="s">
        <v>66</v>
      </c>
    </row>
    <row r="2656" spans="24:24" x14ac:dyDescent="0.2">
      <c r="X2656" s="14" t="s">
        <v>66</v>
      </c>
    </row>
    <row r="2657" spans="24:24" x14ac:dyDescent="0.2">
      <c r="X2657" s="14" t="s">
        <v>66</v>
      </c>
    </row>
    <row r="2658" spans="24:24" x14ac:dyDescent="0.2">
      <c r="X2658" s="14" t="s">
        <v>66</v>
      </c>
    </row>
    <row r="2659" spans="24:24" x14ac:dyDescent="0.2">
      <c r="X2659" s="14" t="s">
        <v>66</v>
      </c>
    </row>
    <row r="2660" spans="24:24" x14ac:dyDescent="0.2">
      <c r="X2660" s="14" t="s">
        <v>66</v>
      </c>
    </row>
    <row r="2661" spans="24:24" x14ac:dyDescent="0.2">
      <c r="X2661" s="14" t="s">
        <v>66</v>
      </c>
    </row>
    <row r="2662" spans="24:24" x14ac:dyDescent="0.2">
      <c r="X2662" s="14" t="s">
        <v>66</v>
      </c>
    </row>
    <row r="2663" spans="24:24" x14ac:dyDescent="0.2">
      <c r="X2663" s="14" t="s">
        <v>66</v>
      </c>
    </row>
    <row r="2664" spans="24:24" x14ac:dyDescent="0.2">
      <c r="X2664" s="14" t="s">
        <v>66</v>
      </c>
    </row>
    <row r="2665" spans="24:24" x14ac:dyDescent="0.2">
      <c r="X2665" s="14" t="s">
        <v>66</v>
      </c>
    </row>
    <row r="2666" spans="24:24" x14ac:dyDescent="0.2">
      <c r="X2666" s="14" t="s">
        <v>66</v>
      </c>
    </row>
    <row r="2667" spans="24:24" x14ac:dyDescent="0.2">
      <c r="X2667" s="14" t="s">
        <v>66</v>
      </c>
    </row>
    <row r="2668" spans="24:24" x14ac:dyDescent="0.2">
      <c r="X2668" s="14" t="s">
        <v>66</v>
      </c>
    </row>
    <row r="2669" spans="24:24" x14ac:dyDescent="0.2">
      <c r="X2669" s="14" t="s">
        <v>66</v>
      </c>
    </row>
    <row r="2670" spans="24:24" x14ac:dyDescent="0.2">
      <c r="X2670" s="14" t="s">
        <v>66</v>
      </c>
    </row>
    <row r="2671" spans="24:24" x14ac:dyDescent="0.2">
      <c r="X2671" s="14" t="s">
        <v>66</v>
      </c>
    </row>
    <row r="2672" spans="24:24" x14ac:dyDescent="0.2">
      <c r="X2672" s="14" t="s">
        <v>66</v>
      </c>
    </row>
    <row r="2673" spans="24:24" x14ac:dyDescent="0.2">
      <c r="X2673" s="14" t="s">
        <v>66</v>
      </c>
    </row>
    <row r="2674" spans="24:24" x14ac:dyDescent="0.2">
      <c r="X2674" s="14" t="s">
        <v>66</v>
      </c>
    </row>
    <row r="2675" spans="24:24" x14ac:dyDescent="0.2">
      <c r="X2675" s="14" t="s">
        <v>66</v>
      </c>
    </row>
    <row r="2676" spans="24:24" x14ac:dyDescent="0.2">
      <c r="X2676" s="14" t="s">
        <v>66</v>
      </c>
    </row>
    <row r="2677" spans="24:24" x14ac:dyDescent="0.2">
      <c r="X2677" s="14" t="s">
        <v>66</v>
      </c>
    </row>
    <row r="2678" spans="24:24" x14ac:dyDescent="0.2">
      <c r="X2678" s="14" t="s">
        <v>66</v>
      </c>
    </row>
    <row r="2679" spans="24:24" x14ac:dyDescent="0.2">
      <c r="X2679" s="14" t="s">
        <v>66</v>
      </c>
    </row>
    <row r="2680" spans="24:24" x14ac:dyDescent="0.2">
      <c r="X2680" s="14" t="s">
        <v>66</v>
      </c>
    </row>
    <row r="2681" spans="24:24" x14ac:dyDescent="0.2">
      <c r="X2681" s="14" t="s">
        <v>66</v>
      </c>
    </row>
    <row r="2682" spans="24:24" x14ac:dyDescent="0.2">
      <c r="X2682" s="14" t="s">
        <v>66</v>
      </c>
    </row>
    <row r="2683" spans="24:24" x14ac:dyDescent="0.2">
      <c r="X2683" s="14" t="s">
        <v>66</v>
      </c>
    </row>
    <row r="2684" spans="24:24" x14ac:dyDescent="0.2">
      <c r="X2684" s="14" t="s">
        <v>66</v>
      </c>
    </row>
    <row r="2685" spans="24:24" x14ac:dyDescent="0.2">
      <c r="X2685" s="14" t="s">
        <v>66</v>
      </c>
    </row>
    <row r="2686" spans="24:24" x14ac:dyDescent="0.2">
      <c r="X2686" s="14" t="s">
        <v>66</v>
      </c>
    </row>
    <row r="2687" spans="24:24" x14ac:dyDescent="0.2">
      <c r="X2687" s="14" t="s">
        <v>66</v>
      </c>
    </row>
    <row r="2688" spans="24:24" x14ac:dyDescent="0.2">
      <c r="X2688" s="14" t="s">
        <v>66</v>
      </c>
    </row>
    <row r="2689" spans="24:24" x14ac:dyDescent="0.2">
      <c r="X2689" s="14" t="s">
        <v>66</v>
      </c>
    </row>
    <row r="2690" spans="24:24" x14ac:dyDescent="0.2">
      <c r="X2690" s="14" t="s">
        <v>66</v>
      </c>
    </row>
    <row r="2691" spans="24:24" x14ac:dyDescent="0.2">
      <c r="X2691" s="14" t="s">
        <v>66</v>
      </c>
    </row>
    <row r="2692" spans="24:24" x14ac:dyDescent="0.2">
      <c r="X2692" s="14" t="s">
        <v>66</v>
      </c>
    </row>
    <row r="2693" spans="24:24" x14ac:dyDescent="0.2">
      <c r="X2693" s="14" t="s">
        <v>66</v>
      </c>
    </row>
    <row r="2694" spans="24:24" x14ac:dyDescent="0.2">
      <c r="X2694" s="14" t="s">
        <v>66</v>
      </c>
    </row>
    <row r="2695" spans="24:24" x14ac:dyDescent="0.2">
      <c r="X2695" s="14" t="s">
        <v>66</v>
      </c>
    </row>
    <row r="2696" spans="24:24" x14ac:dyDescent="0.2">
      <c r="X2696" s="14" t="s">
        <v>66</v>
      </c>
    </row>
    <row r="2697" spans="24:24" x14ac:dyDescent="0.2">
      <c r="X2697" s="14" t="s">
        <v>66</v>
      </c>
    </row>
    <row r="2698" spans="24:24" x14ac:dyDescent="0.2">
      <c r="X2698" s="14" t="s">
        <v>66</v>
      </c>
    </row>
    <row r="2699" spans="24:24" x14ac:dyDescent="0.2">
      <c r="X2699" s="14" t="s">
        <v>66</v>
      </c>
    </row>
    <row r="2700" spans="24:24" x14ac:dyDescent="0.2">
      <c r="X2700" s="14" t="s">
        <v>66</v>
      </c>
    </row>
    <row r="2701" spans="24:24" x14ac:dyDescent="0.2">
      <c r="X2701" s="14" t="s">
        <v>66</v>
      </c>
    </row>
    <row r="2702" spans="24:24" x14ac:dyDescent="0.2">
      <c r="X2702" s="14" t="s">
        <v>66</v>
      </c>
    </row>
    <row r="2703" spans="24:24" x14ac:dyDescent="0.2">
      <c r="X2703" s="14" t="s">
        <v>66</v>
      </c>
    </row>
    <row r="2704" spans="24:24" x14ac:dyDescent="0.2">
      <c r="X2704" s="14" t="s">
        <v>66</v>
      </c>
    </row>
    <row r="2705" spans="24:24" x14ac:dyDescent="0.2">
      <c r="X2705" s="14" t="s">
        <v>66</v>
      </c>
    </row>
    <row r="2706" spans="24:24" x14ac:dyDescent="0.2">
      <c r="X2706" s="14" t="s">
        <v>66</v>
      </c>
    </row>
    <row r="2707" spans="24:24" x14ac:dyDescent="0.2">
      <c r="X2707" s="14" t="s">
        <v>66</v>
      </c>
    </row>
    <row r="2708" spans="24:24" x14ac:dyDescent="0.2">
      <c r="X2708" s="14" t="s">
        <v>66</v>
      </c>
    </row>
    <row r="2709" spans="24:24" x14ac:dyDescent="0.2">
      <c r="X2709" s="14" t="s">
        <v>66</v>
      </c>
    </row>
    <row r="2710" spans="24:24" x14ac:dyDescent="0.2">
      <c r="X2710" s="14" t="s">
        <v>66</v>
      </c>
    </row>
    <row r="2711" spans="24:24" x14ac:dyDescent="0.2">
      <c r="X2711" s="14" t="s">
        <v>66</v>
      </c>
    </row>
    <row r="2712" spans="24:24" x14ac:dyDescent="0.2">
      <c r="X2712" s="14" t="s">
        <v>66</v>
      </c>
    </row>
    <row r="2713" spans="24:24" x14ac:dyDescent="0.2">
      <c r="X2713" s="14" t="s">
        <v>66</v>
      </c>
    </row>
    <row r="2714" spans="24:24" x14ac:dyDescent="0.2">
      <c r="X2714" s="14" t="s">
        <v>66</v>
      </c>
    </row>
    <row r="2715" spans="24:24" x14ac:dyDescent="0.2">
      <c r="X2715" s="14" t="s">
        <v>66</v>
      </c>
    </row>
    <row r="2716" spans="24:24" x14ac:dyDescent="0.2">
      <c r="X2716" s="14" t="s">
        <v>66</v>
      </c>
    </row>
    <row r="2717" spans="24:24" x14ac:dyDescent="0.2">
      <c r="X2717" s="14" t="s">
        <v>66</v>
      </c>
    </row>
    <row r="2718" spans="24:24" x14ac:dyDescent="0.2">
      <c r="X2718" s="14" t="s">
        <v>66</v>
      </c>
    </row>
    <row r="2719" spans="24:24" x14ac:dyDescent="0.2">
      <c r="X2719" s="14" t="s">
        <v>66</v>
      </c>
    </row>
    <row r="2720" spans="24:24" x14ac:dyDescent="0.2">
      <c r="X2720" s="14" t="s">
        <v>66</v>
      </c>
    </row>
    <row r="2721" spans="24:24" x14ac:dyDescent="0.2">
      <c r="X2721" s="14" t="s">
        <v>66</v>
      </c>
    </row>
    <row r="2722" spans="24:24" x14ac:dyDescent="0.2">
      <c r="X2722" s="14" t="s">
        <v>66</v>
      </c>
    </row>
    <row r="2723" spans="24:24" x14ac:dyDescent="0.2">
      <c r="X2723" s="14" t="s">
        <v>66</v>
      </c>
    </row>
    <row r="2724" spans="24:24" x14ac:dyDescent="0.2">
      <c r="X2724" s="14" t="s">
        <v>66</v>
      </c>
    </row>
    <row r="2725" spans="24:24" x14ac:dyDescent="0.2">
      <c r="X2725" s="14" t="s">
        <v>66</v>
      </c>
    </row>
    <row r="2726" spans="24:24" x14ac:dyDescent="0.2">
      <c r="X2726" s="14" t="s">
        <v>66</v>
      </c>
    </row>
    <row r="2727" spans="24:24" x14ac:dyDescent="0.2">
      <c r="X2727" s="14" t="s">
        <v>66</v>
      </c>
    </row>
    <row r="2728" spans="24:24" x14ac:dyDescent="0.2">
      <c r="X2728" s="14" t="s">
        <v>66</v>
      </c>
    </row>
    <row r="2729" spans="24:24" x14ac:dyDescent="0.2">
      <c r="X2729" s="14" t="s">
        <v>66</v>
      </c>
    </row>
    <row r="2730" spans="24:24" x14ac:dyDescent="0.2">
      <c r="X2730" s="14" t="s">
        <v>66</v>
      </c>
    </row>
    <row r="2731" spans="24:24" x14ac:dyDescent="0.2">
      <c r="X2731" s="14" t="s">
        <v>66</v>
      </c>
    </row>
    <row r="2732" spans="24:24" x14ac:dyDescent="0.2">
      <c r="X2732" s="14" t="s">
        <v>66</v>
      </c>
    </row>
    <row r="2733" spans="24:24" x14ac:dyDescent="0.2">
      <c r="X2733" s="14" t="s">
        <v>66</v>
      </c>
    </row>
    <row r="2734" spans="24:24" x14ac:dyDescent="0.2">
      <c r="X2734" s="14" t="s">
        <v>66</v>
      </c>
    </row>
    <row r="2735" spans="24:24" x14ac:dyDescent="0.2">
      <c r="X2735" s="14" t="s">
        <v>66</v>
      </c>
    </row>
    <row r="2736" spans="24:24" x14ac:dyDescent="0.2">
      <c r="X2736" s="14" t="s">
        <v>66</v>
      </c>
    </row>
    <row r="2737" spans="24:24" x14ac:dyDescent="0.2">
      <c r="X2737" s="14" t="s">
        <v>66</v>
      </c>
    </row>
    <row r="2738" spans="24:24" x14ac:dyDescent="0.2">
      <c r="X2738" s="14" t="s">
        <v>66</v>
      </c>
    </row>
    <row r="2739" spans="24:24" x14ac:dyDescent="0.2">
      <c r="X2739" s="14" t="s">
        <v>66</v>
      </c>
    </row>
    <row r="2740" spans="24:24" x14ac:dyDescent="0.2">
      <c r="X2740" s="14" t="s">
        <v>66</v>
      </c>
    </row>
    <row r="2741" spans="24:24" x14ac:dyDescent="0.2">
      <c r="X2741" s="14" t="s">
        <v>66</v>
      </c>
    </row>
    <row r="2742" spans="24:24" x14ac:dyDescent="0.2">
      <c r="X2742" s="14" t="s">
        <v>66</v>
      </c>
    </row>
    <row r="2743" spans="24:24" x14ac:dyDescent="0.2">
      <c r="X2743" s="14" t="s">
        <v>66</v>
      </c>
    </row>
    <row r="2744" spans="24:24" x14ac:dyDescent="0.2">
      <c r="X2744" s="14" t="s">
        <v>66</v>
      </c>
    </row>
    <row r="2745" spans="24:24" x14ac:dyDescent="0.2">
      <c r="X2745" s="14" t="s">
        <v>66</v>
      </c>
    </row>
    <row r="2746" spans="24:24" x14ac:dyDescent="0.2">
      <c r="X2746" s="14" t="s">
        <v>66</v>
      </c>
    </row>
    <row r="2747" spans="24:24" x14ac:dyDescent="0.2">
      <c r="X2747" s="14" t="s">
        <v>66</v>
      </c>
    </row>
    <row r="2748" spans="24:24" x14ac:dyDescent="0.2">
      <c r="X2748" s="14" t="s">
        <v>66</v>
      </c>
    </row>
    <row r="2749" spans="24:24" x14ac:dyDescent="0.2">
      <c r="X2749" s="14" t="s">
        <v>66</v>
      </c>
    </row>
    <row r="2750" spans="24:24" x14ac:dyDescent="0.2">
      <c r="X2750" s="14" t="s">
        <v>66</v>
      </c>
    </row>
    <row r="2751" spans="24:24" x14ac:dyDescent="0.2">
      <c r="X2751" s="14" t="s">
        <v>66</v>
      </c>
    </row>
    <row r="2752" spans="24:24" x14ac:dyDescent="0.2">
      <c r="X2752" s="14" t="s">
        <v>66</v>
      </c>
    </row>
    <row r="2753" spans="24:24" x14ac:dyDescent="0.2">
      <c r="X2753" s="14" t="s">
        <v>66</v>
      </c>
    </row>
    <row r="2754" spans="24:24" x14ac:dyDescent="0.2">
      <c r="X2754" s="14" t="s">
        <v>66</v>
      </c>
    </row>
    <row r="2755" spans="24:24" x14ac:dyDescent="0.2">
      <c r="X2755" s="14" t="s">
        <v>66</v>
      </c>
    </row>
    <row r="2756" spans="24:24" x14ac:dyDescent="0.2">
      <c r="X2756" s="14" t="s">
        <v>66</v>
      </c>
    </row>
    <row r="2757" spans="24:24" x14ac:dyDescent="0.2">
      <c r="X2757" s="14" t="s">
        <v>66</v>
      </c>
    </row>
    <row r="2758" spans="24:24" x14ac:dyDescent="0.2">
      <c r="X2758" s="14" t="s">
        <v>66</v>
      </c>
    </row>
    <row r="2759" spans="24:24" x14ac:dyDescent="0.2">
      <c r="X2759" s="14" t="s">
        <v>66</v>
      </c>
    </row>
    <row r="2760" spans="24:24" x14ac:dyDescent="0.2">
      <c r="X2760" s="14" t="s">
        <v>66</v>
      </c>
    </row>
    <row r="2761" spans="24:24" x14ac:dyDescent="0.2">
      <c r="X2761" s="14" t="s">
        <v>66</v>
      </c>
    </row>
    <row r="2762" spans="24:24" x14ac:dyDescent="0.2">
      <c r="X2762" s="14" t="s">
        <v>66</v>
      </c>
    </row>
    <row r="2763" spans="24:24" x14ac:dyDescent="0.2">
      <c r="X2763" s="14" t="s">
        <v>66</v>
      </c>
    </row>
    <row r="2764" spans="24:24" x14ac:dyDescent="0.2">
      <c r="X2764" s="14" t="s">
        <v>66</v>
      </c>
    </row>
    <row r="2765" spans="24:24" x14ac:dyDescent="0.2">
      <c r="X2765" s="14" t="s">
        <v>66</v>
      </c>
    </row>
    <row r="2766" spans="24:24" x14ac:dyDescent="0.2">
      <c r="X2766" s="14" t="s">
        <v>66</v>
      </c>
    </row>
    <row r="2767" spans="24:24" x14ac:dyDescent="0.2">
      <c r="X2767" s="14" t="s">
        <v>66</v>
      </c>
    </row>
    <row r="2768" spans="24:24" x14ac:dyDescent="0.2">
      <c r="X2768" s="14" t="s">
        <v>66</v>
      </c>
    </row>
    <row r="2769" spans="24:24" x14ac:dyDescent="0.2">
      <c r="X2769" s="14" t="s">
        <v>66</v>
      </c>
    </row>
    <row r="2770" spans="24:24" x14ac:dyDescent="0.2">
      <c r="X2770" s="14" t="s">
        <v>66</v>
      </c>
    </row>
    <row r="2771" spans="24:24" x14ac:dyDescent="0.2">
      <c r="X2771" s="14" t="s">
        <v>66</v>
      </c>
    </row>
    <row r="2772" spans="24:24" x14ac:dyDescent="0.2">
      <c r="X2772" s="14" t="s">
        <v>66</v>
      </c>
    </row>
    <row r="2773" spans="24:24" x14ac:dyDescent="0.2">
      <c r="X2773" s="14" t="s">
        <v>66</v>
      </c>
    </row>
    <row r="2774" spans="24:24" x14ac:dyDescent="0.2">
      <c r="X2774" s="14" t="s">
        <v>66</v>
      </c>
    </row>
    <row r="2775" spans="24:24" x14ac:dyDescent="0.2">
      <c r="X2775" s="14" t="s">
        <v>66</v>
      </c>
    </row>
    <row r="2776" spans="24:24" x14ac:dyDescent="0.2">
      <c r="X2776" s="14" t="s">
        <v>66</v>
      </c>
    </row>
    <row r="2777" spans="24:24" x14ac:dyDescent="0.2">
      <c r="X2777" s="14" t="s">
        <v>66</v>
      </c>
    </row>
    <row r="2778" spans="24:24" x14ac:dyDescent="0.2">
      <c r="X2778" s="14" t="s">
        <v>66</v>
      </c>
    </row>
    <row r="2779" spans="24:24" x14ac:dyDescent="0.2">
      <c r="X2779" s="14" t="s">
        <v>66</v>
      </c>
    </row>
    <row r="2780" spans="24:24" x14ac:dyDescent="0.2">
      <c r="X2780" s="14" t="s">
        <v>66</v>
      </c>
    </row>
    <row r="2781" spans="24:24" x14ac:dyDescent="0.2">
      <c r="X2781" s="14" t="s">
        <v>66</v>
      </c>
    </row>
    <row r="2782" spans="24:24" x14ac:dyDescent="0.2">
      <c r="X2782" s="14" t="s">
        <v>66</v>
      </c>
    </row>
    <row r="2783" spans="24:24" x14ac:dyDescent="0.2">
      <c r="X2783" s="14" t="s">
        <v>66</v>
      </c>
    </row>
    <row r="2784" spans="24:24" x14ac:dyDescent="0.2">
      <c r="X2784" s="14" t="s">
        <v>66</v>
      </c>
    </row>
    <row r="2785" spans="24:24" x14ac:dyDescent="0.2">
      <c r="X2785" s="14" t="s">
        <v>66</v>
      </c>
    </row>
    <row r="2786" spans="24:24" x14ac:dyDescent="0.2">
      <c r="X2786" s="14" t="s">
        <v>66</v>
      </c>
    </row>
    <row r="2787" spans="24:24" x14ac:dyDescent="0.2">
      <c r="X2787" s="14" t="s">
        <v>66</v>
      </c>
    </row>
    <row r="2788" spans="24:24" x14ac:dyDescent="0.2">
      <c r="X2788" s="14" t="s">
        <v>66</v>
      </c>
    </row>
    <row r="2789" spans="24:24" x14ac:dyDescent="0.2">
      <c r="X2789" s="14" t="s">
        <v>66</v>
      </c>
    </row>
    <row r="2790" spans="24:24" x14ac:dyDescent="0.2">
      <c r="X2790" s="14" t="s">
        <v>66</v>
      </c>
    </row>
    <row r="2791" spans="24:24" x14ac:dyDescent="0.2">
      <c r="X2791" s="14" t="s">
        <v>66</v>
      </c>
    </row>
    <row r="2792" spans="24:24" x14ac:dyDescent="0.2">
      <c r="X2792" s="14" t="s">
        <v>66</v>
      </c>
    </row>
    <row r="2793" spans="24:24" x14ac:dyDescent="0.2">
      <c r="X2793" s="14" t="s">
        <v>66</v>
      </c>
    </row>
    <row r="2794" spans="24:24" x14ac:dyDescent="0.2">
      <c r="X2794" s="14" t="s">
        <v>66</v>
      </c>
    </row>
    <row r="2795" spans="24:24" x14ac:dyDescent="0.2">
      <c r="X2795" s="14" t="s">
        <v>66</v>
      </c>
    </row>
    <row r="2796" spans="24:24" x14ac:dyDescent="0.2">
      <c r="X2796" s="14" t="s">
        <v>66</v>
      </c>
    </row>
    <row r="2797" spans="24:24" x14ac:dyDescent="0.2">
      <c r="X2797" s="14" t="s">
        <v>66</v>
      </c>
    </row>
    <row r="2798" spans="24:24" x14ac:dyDescent="0.2">
      <c r="X2798" s="14" t="s">
        <v>66</v>
      </c>
    </row>
    <row r="2799" spans="24:24" x14ac:dyDescent="0.2">
      <c r="X2799" s="14" t="s">
        <v>66</v>
      </c>
    </row>
    <row r="2800" spans="24:24" x14ac:dyDescent="0.2">
      <c r="X2800" s="14" t="s">
        <v>66</v>
      </c>
    </row>
    <row r="2801" spans="24:24" x14ac:dyDescent="0.2">
      <c r="X2801" s="14" t="s">
        <v>66</v>
      </c>
    </row>
    <row r="2802" spans="24:24" x14ac:dyDescent="0.2">
      <c r="X2802" s="14" t="s">
        <v>66</v>
      </c>
    </row>
    <row r="2803" spans="24:24" x14ac:dyDescent="0.2">
      <c r="X2803" s="14" t="s">
        <v>66</v>
      </c>
    </row>
    <row r="2804" spans="24:24" x14ac:dyDescent="0.2">
      <c r="X2804" s="14" t="s">
        <v>66</v>
      </c>
    </row>
    <row r="2805" spans="24:24" x14ac:dyDescent="0.2">
      <c r="X2805" s="14" t="s">
        <v>66</v>
      </c>
    </row>
    <row r="2806" spans="24:24" x14ac:dyDescent="0.2">
      <c r="X2806" s="14" t="s">
        <v>66</v>
      </c>
    </row>
    <row r="2807" spans="24:24" x14ac:dyDescent="0.2">
      <c r="X2807" s="14" t="s">
        <v>66</v>
      </c>
    </row>
    <row r="2808" spans="24:24" x14ac:dyDescent="0.2">
      <c r="X2808" s="14" t="s">
        <v>66</v>
      </c>
    </row>
    <row r="2809" spans="24:24" x14ac:dyDescent="0.2">
      <c r="X2809" s="14" t="s">
        <v>66</v>
      </c>
    </row>
    <row r="2810" spans="24:24" x14ac:dyDescent="0.2">
      <c r="X2810" s="14" t="s">
        <v>66</v>
      </c>
    </row>
    <row r="2811" spans="24:24" x14ac:dyDescent="0.2">
      <c r="X2811" s="14" t="s">
        <v>66</v>
      </c>
    </row>
    <row r="2812" spans="24:24" x14ac:dyDescent="0.2">
      <c r="X2812" s="14" t="s">
        <v>66</v>
      </c>
    </row>
    <row r="2813" spans="24:24" x14ac:dyDescent="0.2">
      <c r="X2813" s="14" t="s">
        <v>66</v>
      </c>
    </row>
    <row r="2814" spans="24:24" x14ac:dyDescent="0.2">
      <c r="X2814" s="14" t="s">
        <v>66</v>
      </c>
    </row>
    <row r="2815" spans="24:24" x14ac:dyDescent="0.2">
      <c r="X2815" s="14" t="s">
        <v>66</v>
      </c>
    </row>
    <row r="2816" spans="24:24" x14ac:dyDescent="0.2">
      <c r="X2816" s="14" t="s">
        <v>66</v>
      </c>
    </row>
    <row r="2817" spans="24:24" x14ac:dyDescent="0.2">
      <c r="X2817" s="14" t="s">
        <v>66</v>
      </c>
    </row>
    <row r="2818" spans="24:24" x14ac:dyDescent="0.2">
      <c r="X2818" s="14" t="s">
        <v>66</v>
      </c>
    </row>
    <row r="2819" spans="24:24" x14ac:dyDescent="0.2">
      <c r="X2819" s="14" t="s">
        <v>66</v>
      </c>
    </row>
    <row r="2820" spans="24:24" x14ac:dyDescent="0.2">
      <c r="X2820" s="14" t="s">
        <v>66</v>
      </c>
    </row>
    <row r="2821" spans="24:24" x14ac:dyDescent="0.2">
      <c r="X2821" s="14" t="s">
        <v>66</v>
      </c>
    </row>
    <row r="2822" spans="24:24" x14ac:dyDescent="0.2">
      <c r="X2822" s="14" t="s">
        <v>66</v>
      </c>
    </row>
    <row r="2823" spans="24:24" x14ac:dyDescent="0.2">
      <c r="X2823" s="14" t="s">
        <v>66</v>
      </c>
    </row>
    <row r="2824" spans="24:24" x14ac:dyDescent="0.2">
      <c r="X2824" s="14" t="s">
        <v>66</v>
      </c>
    </row>
    <row r="2825" spans="24:24" x14ac:dyDescent="0.2">
      <c r="X2825" s="14" t="s">
        <v>66</v>
      </c>
    </row>
    <row r="2826" spans="24:24" x14ac:dyDescent="0.2">
      <c r="X2826" s="14" t="s">
        <v>66</v>
      </c>
    </row>
    <row r="2827" spans="24:24" x14ac:dyDescent="0.2">
      <c r="X2827" s="14" t="s">
        <v>66</v>
      </c>
    </row>
    <row r="2828" spans="24:24" x14ac:dyDescent="0.2">
      <c r="X2828" s="14" t="s">
        <v>66</v>
      </c>
    </row>
    <row r="2829" spans="24:24" x14ac:dyDescent="0.2">
      <c r="X2829" s="14" t="s">
        <v>66</v>
      </c>
    </row>
    <row r="2830" spans="24:24" x14ac:dyDescent="0.2">
      <c r="X2830" s="14" t="s">
        <v>66</v>
      </c>
    </row>
    <row r="2831" spans="24:24" x14ac:dyDescent="0.2">
      <c r="X2831" s="14" t="s">
        <v>66</v>
      </c>
    </row>
    <row r="2832" spans="24:24" x14ac:dyDescent="0.2">
      <c r="X2832" s="14" t="s">
        <v>66</v>
      </c>
    </row>
    <row r="2833" spans="24:24" x14ac:dyDescent="0.2">
      <c r="X2833" s="14" t="s">
        <v>66</v>
      </c>
    </row>
    <row r="2834" spans="24:24" x14ac:dyDescent="0.2">
      <c r="X2834" s="14" t="s">
        <v>66</v>
      </c>
    </row>
    <row r="2835" spans="24:24" x14ac:dyDescent="0.2">
      <c r="X2835" s="14" t="s">
        <v>66</v>
      </c>
    </row>
    <row r="2836" spans="24:24" x14ac:dyDescent="0.2">
      <c r="X2836" s="14" t="s">
        <v>66</v>
      </c>
    </row>
    <row r="2837" spans="24:24" x14ac:dyDescent="0.2">
      <c r="X2837" s="14" t="s">
        <v>66</v>
      </c>
    </row>
    <row r="2838" spans="24:24" x14ac:dyDescent="0.2">
      <c r="X2838" s="14" t="s">
        <v>66</v>
      </c>
    </row>
    <row r="2839" spans="24:24" x14ac:dyDescent="0.2">
      <c r="X2839" s="14" t="s">
        <v>66</v>
      </c>
    </row>
    <row r="2840" spans="24:24" x14ac:dyDescent="0.2">
      <c r="X2840" s="14" t="s">
        <v>66</v>
      </c>
    </row>
    <row r="2841" spans="24:24" x14ac:dyDescent="0.2">
      <c r="X2841" s="14" t="s">
        <v>66</v>
      </c>
    </row>
    <row r="2842" spans="24:24" x14ac:dyDescent="0.2">
      <c r="X2842" s="14" t="s">
        <v>66</v>
      </c>
    </row>
    <row r="2843" spans="24:24" x14ac:dyDescent="0.2">
      <c r="X2843" s="14" t="s">
        <v>66</v>
      </c>
    </row>
    <row r="2844" spans="24:24" x14ac:dyDescent="0.2">
      <c r="X2844" s="14" t="s">
        <v>66</v>
      </c>
    </row>
    <row r="2845" spans="24:24" x14ac:dyDescent="0.2">
      <c r="X2845" s="14" t="s">
        <v>66</v>
      </c>
    </row>
    <row r="2846" spans="24:24" x14ac:dyDescent="0.2">
      <c r="X2846" s="14" t="s">
        <v>66</v>
      </c>
    </row>
    <row r="2847" spans="24:24" x14ac:dyDescent="0.2">
      <c r="X2847" s="14" t="s">
        <v>66</v>
      </c>
    </row>
    <row r="2848" spans="24:24" x14ac:dyDescent="0.2">
      <c r="X2848" s="14" t="s">
        <v>66</v>
      </c>
    </row>
    <row r="2849" spans="24:24" x14ac:dyDescent="0.2">
      <c r="X2849" s="14" t="s">
        <v>66</v>
      </c>
    </row>
    <row r="2850" spans="24:24" x14ac:dyDescent="0.2">
      <c r="X2850" s="14" t="s">
        <v>66</v>
      </c>
    </row>
    <row r="2851" spans="24:24" x14ac:dyDescent="0.2">
      <c r="X2851" s="14" t="s">
        <v>66</v>
      </c>
    </row>
    <row r="2852" spans="24:24" x14ac:dyDescent="0.2">
      <c r="X2852" s="14" t="s">
        <v>66</v>
      </c>
    </row>
    <row r="2853" spans="24:24" x14ac:dyDescent="0.2">
      <c r="X2853" s="14" t="s">
        <v>66</v>
      </c>
    </row>
    <row r="2854" spans="24:24" x14ac:dyDescent="0.2">
      <c r="X2854" s="14" t="s">
        <v>66</v>
      </c>
    </row>
    <row r="2855" spans="24:24" x14ac:dyDescent="0.2">
      <c r="X2855" s="14" t="s">
        <v>66</v>
      </c>
    </row>
    <row r="2856" spans="24:24" x14ac:dyDescent="0.2">
      <c r="X2856" s="14" t="s">
        <v>66</v>
      </c>
    </row>
    <row r="2857" spans="24:24" x14ac:dyDescent="0.2">
      <c r="X2857" s="14" t="s">
        <v>66</v>
      </c>
    </row>
    <row r="2858" spans="24:24" x14ac:dyDescent="0.2">
      <c r="X2858" s="14" t="s">
        <v>66</v>
      </c>
    </row>
    <row r="2859" spans="24:24" x14ac:dyDescent="0.2">
      <c r="X2859" s="14" t="s">
        <v>66</v>
      </c>
    </row>
    <row r="2860" spans="24:24" x14ac:dyDescent="0.2">
      <c r="X2860" s="14" t="s">
        <v>66</v>
      </c>
    </row>
    <row r="2861" spans="24:24" x14ac:dyDescent="0.2">
      <c r="X2861" s="14" t="s">
        <v>66</v>
      </c>
    </row>
    <row r="2862" spans="24:24" x14ac:dyDescent="0.2">
      <c r="X2862" s="14" t="s">
        <v>66</v>
      </c>
    </row>
    <row r="2863" spans="24:24" x14ac:dyDescent="0.2">
      <c r="X2863" s="14" t="s">
        <v>66</v>
      </c>
    </row>
    <row r="2864" spans="24:24" x14ac:dyDescent="0.2">
      <c r="X2864" s="14" t="s">
        <v>66</v>
      </c>
    </row>
    <row r="2865" spans="24:24" x14ac:dyDescent="0.2">
      <c r="X2865" s="14" t="s">
        <v>66</v>
      </c>
    </row>
    <row r="2866" spans="24:24" x14ac:dyDescent="0.2">
      <c r="X2866" s="14" t="s">
        <v>66</v>
      </c>
    </row>
    <row r="2867" spans="24:24" x14ac:dyDescent="0.2">
      <c r="X2867" s="14" t="s">
        <v>66</v>
      </c>
    </row>
    <row r="2868" spans="24:24" x14ac:dyDescent="0.2">
      <c r="X2868" s="14" t="s">
        <v>66</v>
      </c>
    </row>
    <row r="2869" spans="24:24" x14ac:dyDescent="0.2">
      <c r="X2869" s="14" t="s">
        <v>66</v>
      </c>
    </row>
    <row r="2870" spans="24:24" x14ac:dyDescent="0.2">
      <c r="X2870" s="14" t="s">
        <v>66</v>
      </c>
    </row>
    <row r="2871" spans="24:24" x14ac:dyDescent="0.2">
      <c r="X2871" s="14" t="s">
        <v>66</v>
      </c>
    </row>
    <row r="2872" spans="24:24" x14ac:dyDescent="0.2">
      <c r="X2872" s="14" t="s">
        <v>66</v>
      </c>
    </row>
    <row r="2873" spans="24:24" x14ac:dyDescent="0.2">
      <c r="X2873" s="14" t="s">
        <v>66</v>
      </c>
    </row>
    <row r="2874" spans="24:24" x14ac:dyDescent="0.2">
      <c r="X2874" s="14" t="s">
        <v>66</v>
      </c>
    </row>
    <row r="2875" spans="24:24" x14ac:dyDescent="0.2">
      <c r="X2875" s="14" t="s">
        <v>66</v>
      </c>
    </row>
    <row r="2876" spans="24:24" x14ac:dyDescent="0.2">
      <c r="X2876" s="14" t="s">
        <v>66</v>
      </c>
    </row>
    <row r="2877" spans="24:24" x14ac:dyDescent="0.2">
      <c r="X2877" s="14" t="s">
        <v>66</v>
      </c>
    </row>
    <row r="2878" spans="24:24" x14ac:dyDescent="0.2">
      <c r="X2878" s="14" t="s">
        <v>66</v>
      </c>
    </row>
    <row r="2879" spans="24:24" x14ac:dyDescent="0.2">
      <c r="X2879" s="14" t="s">
        <v>66</v>
      </c>
    </row>
    <row r="2880" spans="24:24" x14ac:dyDescent="0.2">
      <c r="X2880" s="14" t="s">
        <v>66</v>
      </c>
    </row>
    <row r="2881" spans="24:24" x14ac:dyDescent="0.2">
      <c r="X2881" s="14" t="s">
        <v>66</v>
      </c>
    </row>
    <row r="2882" spans="24:24" x14ac:dyDescent="0.2">
      <c r="X2882" s="14" t="s">
        <v>66</v>
      </c>
    </row>
    <row r="2883" spans="24:24" x14ac:dyDescent="0.2">
      <c r="X2883" s="14" t="s">
        <v>66</v>
      </c>
    </row>
    <row r="2884" spans="24:24" x14ac:dyDescent="0.2">
      <c r="X2884" s="14" t="s">
        <v>66</v>
      </c>
    </row>
    <row r="2885" spans="24:24" x14ac:dyDescent="0.2">
      <c r="X2885" s="14" t="s">
        <v>66</v>
      </c>
    </row>
    <row r="2886" spans="24:24" x14ac:dyDescent="0.2">
      <c r="X2886" s="14" t="s">
        <v>66</v>
      </c>
    </row>
    <row r="2887" spans="24:24" x14ac:dyDescent="0.2">
      <c r="X2887" s="14" t="s">
        <v>66</v>
      </c>
    </row>
    <row r="2888" spans="24:24" x14ac:dyDescent="0.2">
      <c r="X2888" s="14" t="s">
        <v>66</v>
      </c>
    </row>
    <row r="2889" spans="24:24" x14ac:dyDescent="0.2">
      <c r="X2889" s="14" t="s">
        <v>66</v>
      </c>
    </row>
    <row r="2890" spans="24:24" x14ac:dyDescent="0.2">
      <c r="X2890" s="14" t="s">
        <v>66</v>
      </c>
    </row>
    <row r="2891" spans="24:24" x14ac:dyDescent="0.2">
      <c r="X2891" s="14" t="s">
        <v>66</v>
      </c>
    </row>
    <row r="2892" spans="24:24" x14ac:dyDescent="0.2">
      <c r="X2892" s="14" t="s">
        <v>66</v>
      </c>
    </row>
    <row r="2893" spans="24:24" x14ac:dyDescent="0.2">
      <c r="X2893" s="14" t="s">
        <v>66</v>
      </c>
    </row>
    <row r="2894" spans="24:24" x14ac:dyDescent="0.2">
      <c r="X2894" s="14" t="s">
        <v>66</v>
      </c>
    </row>
    <row r="2895" spans="24:24" x14ac:dyDescent="0.2">
      <c r="X2895" s="14" t="s">
        <v>66</v>
      </c>
    </row>
    <row r="2896" spans="24:24" x14ac:dyDescent="0.2">
      <c r="X2896" s="14" t="s">
        <v>66</v>
      </c>
    </row>
    <row r="2897" spans="24:24" x14ac:dyDescent="0.2">
      <c r="X2897" s="14" t="s">
        <v>66</v>
      </c>
    </row>
    <row r="2898" spans="24:24" x14ac:dyDescent="0.2">
      <c r="X2898" s="14" t="s">
        <v>66</v>
      </c>
    </row>
    <row r="2899" spans="24:24" x14ac:dyDescent="0.2">
      <c r="X2899" s="14" t="s">
        <v>66</v>
      </c>
    </row>
    <row r="2900" spans="24:24" x14ac:dyDescent="0.2">
      <c r="X2900" s="14" t="s">
        <v>66</v>
      </c>
    </row>
    <row r="2901" spans="24:24" x14ac:dyDescent="0.2">
      <c r="X2901" s="14" t="s">
        <v>66</v>
      </c>
    </row>
    <row r="2902" spans="24:24" x14ac:dyDescent="0.2">
      <c r="X2902" s="14" t="s">
        <v>66</v>
      </c>
    </row>
    <row r="2903" spans="24:24" x14ac:dyDescent="0.2">
      <c r="X2903" s="14" t="s">
        <v>66</v>
      </c>
    </row>
    <row r="2904" spans="24:24" x14ac:dyDescent="0.2">
      <c r="X2904" s="14" t="s">
        <v>66</v>
      </c>
    </row>
    <row r="2905" spans="24:24" x14ac:dyDescent="0.2">
      <c r="X2905" s="14" t="s">
        <v>66</v>
      </c>
    </row>
    <row r="2906" spans="24:24" x14ac:dyDescent="0.2">
      <c r="X2906" s="14" t="s">
        <v>66</v>
      </c>
    </row>
    <row r="2907" spans="24:24" x14ac:dyDescent="0.2">
      <c r="X2907" s="14" t="s">
        <v>66</v>
      </c>
    </row>
    <row r="2908" spans="24:24" x14ac:dyDescent="0.2">
      <c r="X2908" s="14" t="s">
        <v>66</v>
      </c>
    </row>
    <row r="2909" spans="24:24" x14ac:dyDescent="0.2">
      <c r="X2909" s="14" t="s">
        <v>66</v>
      </c>
    </row>
    <row r="2910" spans="24:24" x14ac:dyDescent="0.2">
      <c r="X2910" s="14" t="s">
        <v>66</v>
      </c>
    </row>
    <row r="2911" spans="24:24" x14ac:dyDescent="0.2">
      <c r="X2911" s="14" t="s">
        <v>66</v>
      </c>
    </row>
    <row r="2912" spans="24:24" x14ac:dyDescent="0.2">
      <c r="X2912" s="14" t="s">
        <v>66</v>
      </c>
    </row>
    <row r="2913" spans="24:24" x14ac:dyDescent="0.2">
      <c r="X2913" s="14" t="s">
        <v>66</v>
      </c>
    </row>
    <row r="2914" spans="24:24" x14ac:dyDescent="0.2">
      <c r="X2914" s="14" t="s">
        <v>66</v>
      </c>
    </row>
    <row r="2915" spans="24:24" x14ac:dyDescent="0.2">
      <c r="X2915" s="14" t="s">
        <v>66</v>
      </c>
    </row>
    <row r="2916" spans="24:24" x14ac:dyDescent="0.2">
      <c r="X2916" s="14" t="s">
        <v>66</v>
      </c>
    </row>
    <row r="2917" spans="24:24" x14ac:dyDescent="0.2">
      <c r="X2917" s="14" t="s">
        <v>66</v>
      </c>
    </row>
    <row r="2918" spans="24:24" x14ac:dyDescent="0.2">
      <c r="X2918" s="14" t="s">
        <v>66</v>
      </c>
    </row>
    <row r="2919" spans="24:24" x14ac:dyDescent="0.2">
      <c r="X2919" s="14" t="s">
        <v>66</v>
      </c>
    </row>
    <row r="2920" spans="24:24" x14ac:dyDescent="0.2">
      <c r="X2920" s="14" t="s">
        <v>66</v>
      </c>
    </row>
    <row r="2921" spans="24:24" x14ac:dyDescent="0.2">
      <c r="X2921" s="14" t="s">
        <v>66</v>
      </c>
    </row>
    <row r="2922" spans="24:24" x14ac:dyDescent="0.2">
      <c r="X2922" s="14" t="s">
        <v>66</v>
      </c>
    </row>
    <row r="2923" spans="24:24" x14ac:dyDescent="0.2">
      <c r="X2923" s="14" t="s">
        <v>66</v>
      </c>
    </row>
    <row r="2924" spans="24:24" x14ac:dyDescent="0.2">
      <c r="X2924" s="14" t="s">
        <v>66</v>
      </c>
    </row>
    <row r="2925" spans="24:24" x14ac:dyDescent="0.2">
      <c r="X2925" s="14" t="s">
        <v>66</v>
      </c>
    </row>
    <row r="2926" spans="24:24" x14ac:dyDescent="0.2">
      <c r="X2926" s="14" t="s">
        <v>66</v>
      </c>
    </row>
    <row r="2927" spans="24:24" x14ac:dyDescent="0.2">
      <c r="X2927" s="14" t="s">
        <v>66</v>
      </c>
    </row>
    <row r="2928" spans="24:24" x14ac:dyDescent="0.2">
      <c r="X2928" s="14" t="s">
        <v>66</v>
      </c>
    </row>
    <row r="2929" spans="24:24" x14ac:dyDescent="0.2">
      <c r="X2929" s="14" t="s">
        <v>66</v>
      </c>
    </row>
    <row r="2930" spans="24:24" x14ac:dyDescent="0.2">
      <c r="X2930" s="14" t="s">
        <v>66</v>
      </c>
    </row>
    <row r="2931" spans="24:24" x14ac:dyDescent="0.2">
      <c r="X2931" s="14" t="s">
        <v>66</v>
      </c>
    </row>
    <row r="2932" spans="24:24" x14ac:dyDescent="0.2">
      <c r="X2932" s="14" t="s">
        <v>66</v>
      </c>
    </row>
    <row r="2933" spans="24:24" x14ac:dyDescent="0.2">
      <c r="X2933" s="14" t="s">
        <v>66</v>
      </c>
    </row>
    <row r="2934" spans="24:24" x14ac:dyDescent="0.2">
      <c r="X2934" s="14" t="s">
        <v>66</v>
      </c>
    </row>
    <row r="2935" spans="24:24" x14ac:dyDescent="0.2">
      <c r="X2935" s="14" t="s">
        <v>66</v>
      </c>
    </row>
    <row r="2936" spans="24:24" x14ac:dyDescent="0.2">
      <c r="X2936" s="14" t="s">
        <v>66</v>
      </c>
    </row>
    <row r="2937" spans="24:24" x14ac:dyDescent="0.2">
      <c r="X2937" s="14" t="s">
        <v>66</v>
      </c>
    </row>
    <row r="2938" spans="24:24" x14ac:dyDescent="0.2">
      <c r="X2938" s="14" t="s">
        <v>66</v>
      </c>
    </row>
    <row r="2939" spans="24:24" x14ac:dyDescent="0.2">
      <c r="X2939" s="14" t="s">
        <v>66</v>
      </c>
    </row>
    <row r="2940" spans="24:24" x14ac:dyDescent="0.2">
      <c r="X2940" s="14" t="s">
        <v>66</v>
      </c>
    </row>
    <row r="2941" spans="24:24" x14ac:dyDescent="0.2">
      <c r="X2941" s="14" t="s">
        <v>66</v>
      </c>
    </row>
    <row r="2942" spans="24:24" x14ac:dyDescent="0.2">
      <c r="X2942" s="14" t="s">
        <v>66</v>
      </c>
    </row>
    <row r="2943" spans="24:24" x14ac:dyDescent="0.2">
      <c r="X2943" s="14" t="s">
        <v>66</v>
      </c>
    </row>
    <row r="2944" spans="24:24" x14ac:dyDescent="0.2">
      <c r="X2944" s="14" t="s">
        <v>66</v>
      </c>
    </row>
    <row r="2945" spans="24:24" x14ac:dyDescent="0.2">
      <c r="X2945" s="14" t="s">
        <v>66</v>
      </c>
    </row>
    <row r="2946" spans="24:24" x14ac:dyDescent="0.2">
      <c r="X2946" s="14" t="s">
        <v>66</v>
      </c>
    </row>
    <row r="2947" spans="24:24" x14ac:dyDescent="0.2">
      <c r="X2947" s="14" t="s">
        <v>66</v>
      </c>
    </row>
    <row r="2948" spans="24:24" x14ac:dyDescent="0.2">
      <c r="X2948" s="14" t="s">
        <v>66</v>
      </c>
    </row>
    <row r="2949" spans="24:24" x14ac:dyDescent="0.2">
      <c r="X2949" s="14" t="s">
        <v>66</v>
      </c>
    </row>
    <row r="2950" spans="24:24" x14ac:dyDescent="0.2">
      <c r="X2950" s="14" t="s">
        <v>66</v>
      </c>
    </row>
    <row r="2951" spans="24:24" x14ac:dyDescent="0.2">
      <c r="X2951" s="14" t="s">
        <v>66</v>
      </c>
    </row>
    <row r="2952" spans="24:24" x14ac:dyDescent="0.2">
      <c r="X2952" s="14" t="s">
        <v>66</v>
      </c>
    </row>
    <row r="2953" spans="24:24" x14ac:dyDescent="0.2">
      <c r="X2953" s="14" t="s">
        <v>66</v>
      </c>
    </row>
    <row r="2954" spans="24:24" x14ac:dyDescent="0.2">
      <c r="X2954" s="14" t="s">
        <v>66</v>
      </c>
    </row>
    <row r="2955" spans="24:24" x14ac:dyDescent="0.2">
      <c r="X2955" s="14" t="s">
        <v>66</v>
      </c>
    </row>
    <row r="2956" spans="24:24" x14ac:dyDescent="0.2">
      <c r="X2956" s="14" t="s">
        <v>66</v>
      </c>
    </row>
    <row r="2957" spans="24:24" x14ac:dyDescent="0.2">
      <c r="X2957" s="14" t="s">
        <v>66</v>
      </c>
    </row>
    <row r="2958" spans="24:24" x14ac:dyDescent="0.2">
      <c r="X2958" s="14" t="s">
        <v>66</v>
      </c>
    </row>
    <row r="2959" spans="24:24" x14ac:dyDescent="0.2">
      <c r="X2959" s="14" t="s">
        <v>66</v>
      </c>
    </row>
    <row r="2960" spans="24:24" x14ac:dyDescent="0.2">
      <c r="X2960" s="14" t="s">
        <v>66</v>
      </c>
    </row>
    <row r="2961" spans="24:24" x14ac:dyDescent="0.2">
      <c r="X2961" s="14" t="s">
        <v>66</v>
      </c>
    </row>
    <row r="2962" spans="24:24" x14ac:dyDescent="0.2">
      <c r="X2962" s="14" t="s">
        <v>66</v>
      </c>
    </row>
    <row r="2963" spans="24:24" x14ac:dyDescent="0.2">
      <c r="X2963" s="14" t="s">
        <v>66</v>
      </c>
    </row>
    <row r="2964" spans="24:24" x14ac:dyDescent="0.2">
      <c r="X2964" s="14" t="s">
        <v>66</v>
      </c>
    </row>
    <row r="2965" spans="24:24" x14ac:dyDescent="0.2">
      <c r="X2965" s="14" t="s">
        <v>66</v>
      </c>
    </row>
    <row r="2966" spans="24:24" x14ac:dyDescent="0.2">
      <c r="X2966" s="14" t="s">
        <v>66</v>
      </c>
    </row>
    <row r="2967" spans="24:24" x14ac:dyDescent="0.2">
      <c r="X2967" s="14" t="s">
        <v>66</v>
      </c>
    </row>
    <row r="2968" spans="24:24" x14ac:dyDescent="0.2">
      <c r="X2968" s="14" t="s">
        <v>66</v>
      </c>
    </row>
    <row r="2969" spans="24:24" x14ac:dyDescent="0.2">
      <c r="X2969" s="14" t="s">
        <v>66</v>
      </c>
    </row>
    <row r="2970" spans="24:24" x14ac:dyDescent="0.2">
      <c r="X2970" s="14" t="s">
        <v>66</v>
      </c>
    </row>
    <row r="2971" spans="24:24" x14ac:dyDescent="0.2">
      <c r="X2971" s="14" t="s">
        <v>66</v>
      </c>
    </row>
    <row r="2972" spans="24:24" x14ac:dyDescent="0.2">
      <c r="X2972" s="14" t="s">
        <v>66</v>
      </c>
    </row>
    <row r="2973" spans="24:24" x14ac:dyDescent="0.2">
      <c r="X2973" s="14" t="s">
        <v>66</v>
      </c>
    </row>
    <row r="2974" spans="24:24" x14ac:dyDescent="0.2">
      <c r="X2974" s="14" t="s">
        <v>66</v>
      </c>
    </row>
    <row r="2975" spans="24:24" x14ac:dyDescent="0.2">
      <c r="X2975" s="14" t="s">
        <v>66</v>
      </c>
    </row>
    <row r="2976" spans="24:24" x14ac:dyDescent="0.2">
      <c r="X2976" s="14" t="s">
        <v>66</v>
      </c>
    </row>
    <row r="2977" spans="24:24" x14ac:dyDescent="0.2">
      <c r="X2977" s="14" t="s">
        <v>66</v>
      </c>
    </row>
    <row r="2978" spans="24:24" x14ac:dyDescent="0.2">
      <c r="X2978" s="14" t="s">
        <v>66</v>
      </c>
    </row>
    <row r="2979" spans="24:24" x14ac:dyDescent="0.2">
      <c r="X2979" s="14" t="s">
        <v>66</v>
      </c>
    </row>
    <row r="2980" spans="24:24" x14ac:dyDescent="0.2">
      <c r="X2980" s="14" t="s">
        <v>66</v>
      </c>
    </row>
    <row r="2981" spans="24:24" x14ac:dyDescent="0.2">
      <c r="X2981" s="14" t="s">
        <v>66</v>
      </c>
    </row>
    <row r="2982" spans="24:24" x14ac:dyDescent="0.2">
      <c r="X2982" s="14" t="s">
        <v>66</v>
      </c>
    </row>
    <row r="2983" spans="24:24" x14ac:dyDescent="0.2">
      <c r="X2983" s="14" t="s">
        <v>66</v>
      </c>
    </row>
    <row r="2984" spans="24:24" x14ac:dyDescent="0.2">
      <c r="X2984" s="14" t="s">
        <v>66</v>
      </c>
    </row>
    <row r="2985" spans="24:24" x14ac:dyDescent="0.2">
      <c r="X2985" s="14" t="s">
        <v>66</v>
      </c>
    </row>
    <row r="2986" spans="24:24" x14ac:dyDescent="0.2">
      <c r="X2986" s="14" t="s">
        <v>66</v>
      </c>
    </row>
    <row r="2987" spans="24:24" x14ac:dyDescent="0.2">
      <c r="X2987" s="14" t="s">
        <v>66</v>
      </c>
    </row>
    <row r="2988" spans="24:24" x14ac:dyDescent="0.2">
      <c r="X2988" s="14" t="s">
        <v>66</v>
      </c>
    </row>
    <row r="2989" spans="24:24" x14ac:dyDescent="0.2">
      <c r="X2989" s="14" t="s">
        <v>66</v>
      </c>
    </row>
    <row r="2990" spans="24:24" x14ac:dyDescent="0.2">
      <c r="X2990" s="14" t="s">
        <v>66</v>
      </c>
    </row>
    <row r="2991" spans="24:24" x14ac:dyDescent="0.2">
      <c r="X2991" s="14" t="s">
        <v>66</v>
      </c>
    </row>
    <row r="2992" spans="24:24" x14ac:dyDescent="0.2">
      <c r="X2992" s="14" t="s">
        <v>66</v>
      </c>
    </row>
    <row r="2993" spans="24:24" x14ac:dyDescent="0.2">
      <c r="X2993" s="14" t="s">
        <v>66</v>
      </c>
    </row>
    <row r="2994" spans="24:24" x14ac:dyDescent="0.2">
      <c r="X2994" s="14" t="s">
        <v>66</v>
      </c>
    </row>
    <row r="2995" spans="24:24" x14ac:dyDescent="0.2">
      <c r="X2995" s="14" t="s">
        <v>66</v>
      </c>
    </row>
    <row r="2996" spans="24:24" x14ac:dyDescent="0.2">
      <c r="X2996" s="14" t="s">
        <v>66</v>
      </c>
    </row>
    <row r="2997" spans="24:24" x14ac:dyDescent="0.2">
      <c r="X2997" s="14" t="s">
        <v>66</v>
      </c>
    </row>
    <row r="2998" spans="24:24" x14ac:dyDescent="0.2">
      <c r="X2998" s="14" t="s">
        <v>66</v>
      </c>
    </row>
    <row r="2999" spans="24:24" x14ac:dyDescent="0.2">
      <c r="X2999" s="14" t="s">
        <v>66</v>
      </c>
    </row>
    <row r="3000" spans="24:24" x14ac:dyDescent="0.2">
      <c r="X3000" s="14" t="s">
        <v>66</v>
      </c>
    </row>
    <row r="3001" spans="24:24" x14ac:dyDescent="0.2">
      <c r="X3001" s="14" t="s">
        <v>66</v>
      </c>
    </row>
    <row r="3002" spans="24:24" x14ac:dyDescent="0.2">
      <c r="X3002" s="14" t="s">
        <v>66</v>
      </c>
    </row>
    <row r="3003" spans="24:24" x14ac:dyDescent="0.2">
      <c r="X3003" s="14" t="s">
        <v>66</v>
      </c>
    </row>
    <row r="3004" spans="24:24" x14ac:dyDescent="0.2">
      <c r="X3004" s="14" t="s">
        <v>66</v>
      </c>
    </row>
    <row r="3005" spans="24:24" x14ac:dyDescent="0.2">
      <c r="X3005" s="14" t="s">
        <v>66</v>
      </c>
    </row>
    <row r="3006" spans="24:24" x14ac:dyDescent="0.2">
      <c r="X3006" s="14" t="s">
        <v>66</v>
      </c>
    </row>
    <row r="3007" spans="24:24" x14ac:dyDescent="0.2">
      <c r="X3007" s="14" t="s">
        <v>66</v>
      </c>
    </row>
    <row r="3008" spans="24:24" x14ac:dyDescent="0.2">
      <c r="X3008" s="14" t="s">
        <v>66</v>
      </c>
    </row>
    <row r="3009" spans="24:24" x14ac:dyDescent="0.2">
      <c r="X3009" s="14" t="s">
        <v>66</v>
      </c>
    </row>
    <row r="3010" spans="24:24" x14ac:dyDescent="0.2">
      <c r="X3010" s="14" t="s">
        <v>66</v>
      </c>
    </row>
    <row r="3011" spans="24:24" x14ac:dyDescent="0.2">
      <c r="X3011" s="14" t="s">
        <v>66</v>
      </c>
    </row>
    <row r="3012" spans="24:24" x14ac:dyDescent="0.2">
      <c r="X3012" s="14" t="s">
        <v>66</v>
      </c>
    </row>
    <row r="3013" spans="24:24" x14ac:dyDescent="0.2">
      <c r="X3013" s="14" t="s">
        <v>66</v>
      </c>
    </row>
    <row r="3014" spans="24:24" x14ac:dyDescent="0.2">
      <c r="X3014" s="14" t="s">
        <v>66</v>
      </c>
    </row>
    <row r="3015" spans="24:24" x14ac:dyDescent="0.2">
      <c r="X3015" s="14" t="s">
        <v>66</v>
      </c>
    </row>
    <row r="3016" spans="24:24" x14ac:dyDescent="0.2">
      <c r="X3016" s="14" t="s">
        <v>66</v>
      </c>
    </row>
    <row r="3017" spans="24:24" x14ac:dyDescent="0.2">
      <c r="X3017" s="14" t="s">
        <v>66</v>
      </c>
    </row>
    <row r="3018" spans="24:24" x14ac:dyDescent="0.2">
      <c r="X3018" s="14" t="s">
        <v>66</v>
      </c>
    </row>
    <row r="3019" spans="24:24" x14ac:dyDescent="0.2">
      <c r="X3019" s="14" t="s">
        <v>66</v>
      </c>
    </row>
    <row r="3020" spans="24:24" x14ac:dyDescent="0.2">
      <c r="X3020" s="14" t="s">
        <v>66</v>
      </c>
    </row>
    <row r="3021" spans="24:24" x14ac:dyDescent="0.2">
      <c r="X3021" s="14" t="s">
        <v>66</v>
      </c>
    </row>
    <row r="3022" spans="24:24" x14ac:dyDescent="0.2">
      <c r="X3022" s="14" t="s">
        <v>66</v>
      </c>
    </row>
    <row r="3023" spans="24:24" x14ac:dyDescent="0.2">
      <c r="X3023" s="14" t="s">
        <v>66</v>
      </c>
    </row>
    <row r="3024" spans="24:24" x14ac:dyDescent="0.2">
      <c r="X3024" s="14" t="s">
        <v>66</v>
      </c>
    </row>
    <row r="3025" spans="24:24" x14ac:dyDescent="0.2">
      <c r="X3025" s="14" t="s">
        <v>66</v>
      </c>
    </row>
    <row r="3026" spans="24:24" x14ac:dyDescent="0.2">
      <c r="X3026" s="14" t="s">
        <v>66</v>
      </c>
    </row>
    <row r="3027" spans="24:24" x14ac:dyDescent="0.2">
      <c r="X3027" s="14" t="s">
        <v>66</v>
      </c>
    </row>
    <row r="3028" spans="24:24" x14ac:dyDescent="0.2">
      <c r="X3028" s="14" t="s">
        <v>66</v>
      </c>
    </row>
    <row r="3029" spans="24:24" x14ac:dyDescent="0.2">
      <c r="X3029" s="14" t="s">
        <v>66</v>
      </c>
    </row>
    <row r="3030" spans="24:24" x14ac:dyDescent="0.2">
      <c r="X3030" s="14" t="s">
        <v>66</v>
      </c>
    </row>
    <row r="3031" spans="24:24" x14ac:dyDescent="0.2">
      <c r="X3031" s="14" t="s">
        <v>66</v>
      </c>
    </row>
    <row r="3032" spans="24:24" x14ac:dyDescent="0.2">
      <c r="X3032" s="14" t="s">
        <v>66</v>
      </c>
    </row>
    <row r="3033" spans="24:24" x14ac:dyDescent="0.2">
      <c r="X3033" s="14" t="s">
        <v>66</v>
      </c>
    </row>
    <row r="3034" spans="24:24" x14ac:dyDescent="0.2">
      <c r="X3034" s="14" t="s">
        <v>66</v>
      </c>
    </row>
    <row r="3035" spans="24:24" x14ac:dyDescent="0.2">
      <c r="X3035" s="14" t="s">
        <v>66</v>
      </c>
    </row>
    <row r="3036" spans="24:24" x14ac:dyDescent="0.2">
      <c r="X3036" s="14" t="s">
        <v>66</v>
      </c>
    </row>
    <row r="3037" spans="24:24" x14ac:dyDescent="0.2">
      <c r="X3037" s="14" t="s">
        <v>66</v>
      </c>
    </row>
    <row r="3038" spans="24:24" x14ac:dyDescent="0.2">
      <c r="X3038" s="14" t="s">
        <v>66</v>
      </c>
    </row>
    <row r="3039" spans="24:24" x14ac:dyDescent="0.2">
      <c r="X3039" s="14" t="s">
        <v>66</v>
      </c>
    </row>
    <row r="3040" spans="24:24" x14ac:dyDescent="0.2">
      <c r="X3040" s="14" t="s">
        <v>66</v>
      </c>
    </row>
    <row r="3041" spans="24:24" x14ac:dyDescent="0.2">
      <c r="X3041" s="14" t="s">
        <v>66</v>
      </c>
    </row>
    <row r="3042" spans="24:24" x14ac:dyDescent="0.2">
      <c r="X3042" s="14" t="s">
        <v>66</v>
      </c>
    </row>
    <row r="3043" spans="24:24" x14ac:dyDescent="0.2">
      <c r="X3043" s="14" t="s">
        <v>66</v>
      </c>
    </row>
    <row r="3044" spans="24:24" x14ac:dyDescent="0.2">
      <c r="X3044" s="14" t="s">
        <v>66</v>
      </c>
    </row>
    <row r="3045" spans="24:24" x14ac:dyDescent="0.2">
      <c r="X3045" s="14" t="s">
        <v>66</v>
      </c>
    </row>
    <row r="3046" spans="24:24" x14ac:dyDescent="0.2">
      <c r="X3046" s="14" t="s">
        <v>66</v>
      </c>
    </row>
    <row r="3047" spans="24:24" x14ac:dyDescent="0.2">
      <c r="X3047" s="14" t="s">
        <v>66</v>
      </c>
    </row>
    <row r="3048" spans="24:24" x14ac:dyDescent="0.2">
      <c r="X3048" s="14" t="s">
        <v>66</v>
      </c>
    </row>
    <row r="3049" spans="24:24" x14ac:dyDescent="0.2">
      <c r="X3049" s="14" t="s">
        <v>66</v>
      </c>
    </row>
    <row r="3050" spans="24:24" x14ac:dyDescent="0.2">
      <c r="X3050" s="14" t="s">
        <v>66</v>
      </c>
    </row>
    <row r="3051" spans="24:24" x14ac:dyDescent="0.2">
      <c r="X3051" s="14" t="s">
        <v>66</v>
      </c>
    </row>
    <row r="3052" spans="24:24" x14ac:dyDescent="0.2">
      <c r="X3052" s="14" t="s">
        <v>66</v>
      </c>
    </row>
    <row r="3053" spans="24:24" x14ac:dyDescent="0.2">
      <c r="X3053" s="14" t="s">
        <v>66</v>
      </c>
    </row>
    <row r="3054" spans="24:24" x14ac:dyDescent="0.2">
      <c r="X3054" s="14" t="s">
        <v>66</v>
      </c>
    </row>
    <row r="3055" spans="24:24" x14ac:dyDescent="0.2">
      <c r="X3055" s="14" t="s">
        <v>66</v>
      </c>
    </row>
    <row r="3056" spans="24:24" x14ac:dyDescent="0.2">
      <c r="X3056" s="14" t="s">
        <v>66</v>
      </c>
    </row>
    <row r="3057" spans="24:24" x14ac:dyDescent="0.2">
      <c r="X3057" s="14" t="s">
        <v>66</v>
      </c>
    </row>
    <row r="3058" spans="24:24" x14ac:dyDescent="0.2">
      <c r="X3058" s="14" t="s">
        <v>66</v>
      </c>
    </row>
    <row r="3059" spans="24:24" x14ac:dyDescent="0.2">
      <c r="X3059" s="14" t="s">
        <v>66</v>
      </c>
    </row>
    <row r="3060" spans="24:24" x14ac:dyDescent="0.2">
      <c r="X3060" s="14" t="s">
        <v>66</v>
      </c>
    </row>
    <row r="3061" spans="24:24" x14ac:dyDescent="0.2">
      <c r="X3061" s="14" t="s">
        <v>66</v>
      </c>
    </row>
    <row r="3062" spans="24:24" x14ac:dyDescent="0.2">
      <c r="X3062" s="14" t="s">
        <v>66</v>
      </c>
    </row>
    <row r="3063" spans="24:24" x14ac:dyDescent="0.2">
      <c r="X3063" s="14" t="s">
        <v>66</v>
      </c>
    </row>
    <row r="3064" spans="24:24" x14ac:dyDescent="0.2">
      <c r="X3064" s="14" t="s">
        <v>66</v>
      </c>
    </row>
    <row r="3065" spans="24:24" x14ac:dyDescent="0.2">
      <c r="X3065" s="14" t="s">
        <v>66</v>
      </c>
    </row>
    <row r="3066" spans="24:24" x14ac:dyDescent="0.2">
      <c r="X3066" s="14" t="s">
        <v>66</v>
      </c>
    </row>
    <row r="3067" spans="24:24" x14ac:dyDescent="0.2">
      <c r="X3067" s="14" t="s">
        <v>66</v>
      </c>
    </row>
    <row r="3068" spans="24:24" x14ac:dyDescent="0.2">
      <c r="X3068" s="14" t="s">
        <v>66</v>
      </c>
    </row>
    <row r="3069" spans="24:24" x14ac:dyDescent="0.2">
      <c r="X3069" s="14" t="s">
        <v>66</v>
      </c>
    </row>
    <row r="3070" spans="24:24" x14ac:dyDescent="0.2">
      <c r="X3070" s="14" t="s">
        <v>66</v>
      </c>
    </row>
    <row r="3071" spans="24:24" x14ac:dyDescent="0.2">
      <c r="X3071" s="14" t="s">
        <v>66</v>
      </c>
    </row>
    <row r="3072" spans="24:24" x14ac:dyDescent="0.2">
      <c r="X3072" s="14" t="s">
        <v>66</v>
      </c>
    </row>
    <row r="3073" spans="24:24" x14ac:dyDescent="0.2">
      <c r="X3073" s="14" t="s">
        <v>66</v>
      </c>
    </row>
    <row r="3074" spans="24:24" x14ac:dyDescent="0.2">
      <c r="X3074" s="14" t="s">
        <v>66</v>
      </c>
    </row>
    <row r="3075" spans="24:24" x14ac:dyDescent="0.2">
      <c r="X3075" s="14" t="s">
        <v>66</v>
      </c>
    </row>
    <row r="3076" spans="24:24" x14ac:dyDescent="0.2">
      <c r="X3076" s="14" t="s">
        <v>66</v>
      </c>
    </row>
    <row r="3077" spans="24:24" x14ac:dyDescent="0.2">
      <c r="X3077" s="14" t="s">
        <v>66</v>
      </c>
    </row>
    <row r="3078" spans="24:24" x14ac:dyDescent="0.2">
      <c r="X3078" s="14" t="s">
        <v>66</v>
      </c>
    </row>
    <row r="3079" spans="24:24" x14ac:dyDescent="0.2">
      <c r="X3079" s="14" t="s">
        <v>66</v>
      </c>
    </row>
    <row r="3080" spans="24:24" x14ac:dyDescent="0.2">
      <c r="X3080" s="14" t="s">
        <v>66</v>
      </c>
    </row>
    <row r="3081" spans="24:24" x14ac:dyDescent="0.2">
      <c r="X3081" s="14" t="s">
        <v>66</v>
      </c>
    </row>
    <row r="3082" spans="24:24" x14ac:dyDescent="0.2">
      <c r="X3082" s="14" t="s">
        <v>66</v>
      </c>
    </row>
    <row r="3083" spans="24:24" x14ac:dyDescent="0.2">
      <c r="X3083" s="14" t="s">
        <v>66</v>
      </c>
    </row>
    <row r="3084" spans="24:24" x14ac:dyDescent="0.2">
      <c r="X3084" s="14" t="s">
        <v>66</v>
      </c>
    </row>
    <row r="3085" spans="24:24" x14ac:dyDescent="0.2">
      <c r="X3085" s="14" t="s">
        <v>66</v>
      </c>
    </row>
    <row r="3086" spans="24:24" x14ac:dyDescent="0.2">
      <c r="X3086" s="14" t="s">
        <v>66</v>
      </c>
    </row>
    <row r="3087" spans="24:24" x14ac:dyDescent="0.2">
      <c r="X3087" s="14" t="s">
        <v>66</v>
      </c>
    </row>
    <row r="3088" spans="24:24" x14ac:dyDescent="0.2">
      <c r="X3088" s="14" t="s">
        <v>66</v>
      </c>
    </row>
    <row r="3089" spans="24:24" x14ac:dyDescent="0.2">
      <c r="X3089" s="14" t="s">
        <v>66</v>
      </c>
    </row>
    <row r="3090" spans="24:24" x14ac:dyDescent="0.2">
      <c r="X3090" s="14" t="s">
        <v>66</v>
      </c>
    </row>
    <row r="3091" spans="24:24" x14ac:dyDescent="0.2">
      <c r="X3091" s="14" t="s">
        <v>66</v>
      </c>
    </row>
    <row r="3092" spans="24:24" x14ac:dyDescent="0.2">
      <c r="X3092" s="14" t="s">
        <v>66</v>
      </c>
    </row>
    <row r="3093" spans="24:24" x14ac:dyDescent="0.2">
      <c r="X3093" s="14" t="s">
        <v>66</v>
      </c>
    </row>
    <row r="3094" spans="24:24" x14ac:dyDescent="0.2">
      <c r="X3094" s="14" t="s">
        <v>66</v>
      </c>
    </row>
    <row r="3095" spans="24:24" x14ac:dyDescent="0.2">
      <c r="X3095" s="14" t="s">
        <v>66</v>
      </c>
    </row>
    <row r="3096" spans="24:24" x14ac:dyDescent="0.2">
      <c r="X3096" s="14" t="s">
        <v>66</v>
      </c>
    </row>
    <row r="3097" spans="24:24" x14ac:dyDescent="0.2">
      <c r="X3097" s="14" t="s">
        <v>66</v>
      </c>
    </row>
    <row r="3098" spans="24:24" x14ac:dyDescent="0.2">
      <c r="X3098" s="14" t="s">
        <v>66</v>
      </c>
    </row>
    <row r="3099" spans="24:24" x14ac:dyDescent="0.2">
      <c r="X3099" s="14" t="s">
        <v>66</v>
      </c>
    </row>
    <row r="3100" spans="24:24" x14ac:dyDescent="0.2">
      <c r="X3100" s="14" t="s">
        <v>66</v>
      </c>
    </row>
    <row r="3101" spans="24:24" x14ac:dyDescent="0.2">
      <c r="X3101" s="14" t="s">
        <v>66</v>
      </c>
    </row>
    <row r="3102" spans="24:24" x14ac:dyDescent="0.2">
      <c r="X3102" s="14" t="s">
        <v>66</v>
      </c>
    </row>
    <row r="3103" spans="24:24" x14ac:dyDescent="0.2">
      <c r="X3103" s="14" t="s">
        <v>66</v>
      </c>
    </row>
    <row r="3104" spans="24:24" x14ac:dyDescent="0.2">
      <c r="X3104" s="14" t="s">
        <v>66</v>
      </c>
    </row>
    <row r="3105" spans="24:24" x14ac:dyDescent="0.2">
      <c r="X3105" s="14" t="s">
        <v>66</v>
      </c>
    </row>
    <row r="3106" spans="24:24" x14ac:dyDescent="0.2">
      <c r="X3106" s="14" t="s">
        <v>66</v>
      </c>
    </row>
    <row r="3107" spans="24:24" x14ac:dyDescent="0.2">
      <c r="X3107" s="14" t="s">
        <v>66</v>
      </c>
    </row>
    <row r="3108" spans="24:24" x14ac:dyDescent="0.2">
      <c r="X3108" s="14" t="s">
        <v>66</v>
      </c>
    </row>
    <row r="3109" spans="24:24" x14ac:dyDescent="0.2">
      <c r="X3109" s="14" t="s">
        <v>66</v>
      </c>
    </row>
    <row r="3110" spans="24:24" x14ac:dyDescent="0.2">
      <c r="X3110" s="14" t="s">
        <v>66</v>
      </c>
    </row>
    <row r="3111" spans="24:24" x14ac:dyDescent="0.2">
      <c r="X3111" s="14" t="s">
        <v>66</v>
      </c>
    </row>
    <row r="3112" spans="24:24" x14ac:dyDescent="0.2">
      <c r="X3112" s="14" t="s">
        <v>66</v>
      </c>
    </row>
    <row r="3113" spans="24:24" x14ac:dyDescent="0.2">
      <c r="X3113" s="14" t="s">
        <v>66</v>
      </c>
    </row>
    <row r="3114" spans="24:24" x14ac:dyDescent="0.2">
      <c r="X3114" s="14" t="s">
        <v>66</v>
      </c>
    </row>
    <row r="3115" spans="24:24" x14ac:dyDescent="0.2">
      <c r="X3115" s="14" t="s">
        <v>66</v>
      </c>
    </row>
    <row r="3116" spans="24:24" x14ac:dyDescent="0.2">
      <c r="X3116" s="14" t="s">
        <v>66</v>
      </c>
    </row>
    <row r="3117" spans="24:24" x14ac:dyDescent="0.2">
      <c r="X3117" s="14" t="s">
        <v>66</v>
      </c>
    </row>
    <row r="3118" spans="24:24" x14ac:dyDescent="0.2">
      <c r="X3118" s="14" t="s">
        <v>66</v>
      </c>
    </row>
    <row r="3119" spans="24:24" x14ac:dyDescent="0.2">
      <c r="X3119" s="14" t="s">
        <v>66</v>
      </c>
    </row>
    <row r="3120" spans="24:24" x14ac:dyDescent="0.2">
      <c r="X3120" s="14" t="s">
        <v>66</v>
      </c>
    </row>
    <row r="3121" spans="24:24" x14ac:dyDescent="0.2">
      <c r="X3121" s="14" t="s">
        <v>66</v>
      </c>
    </row>
    <row r="3122" spans="24:24" x14ac:dyDescent="0.2">
      <c r="X3122" s="14" t="s">
        <v>66</v>
      </c>
    </row>
    <row r="3123" spans="24:24" x14ac:dyDescent="0.2">
      <c r="X3123" s="14" t="s">
        <v>66</v>
      </c>
    </row>
    <row r="3124" spans="24:24" x14ac:dyDescent="0.2">
      <c r="X3124" s="14" t="s">
        <v>66</v>
      </c>
    </row>
    <row r="3125" spans="24:24" x14ac:dyDescent="0.2">
      <c r="X3125" s="14" t="s">
        <v>66</v>
      </c>
    </row>
    <row r="3126" spans="24:24" x14ac:dyDescent="0.2">
      <c r="X3126" s="14" t="s">
        <v>66</v>
      </c>
    </row>
    <row r="3127" spans="24:24" x14ac:dyDescent="0.2">
      <c r="X3127" s="14" t="s">
        <v>66</v>
      </c>
    </row>
    <row r="3128" spans="24:24" x14ac:dyDescent="0.2">
      <c r="X3128" s="14" t="s">
        <v>66</v>
      </c>
    </row>
    <row r="3129" spans="24:24" x14ac:dyDescent="0.2">
      <c r="X3129" s="14" t="s">
        <v>66</v>
      </c>
    </row>
    <row r="3130" spans="24:24" x14ac:dyDescent="0.2">
      <c r="X3130" s="14" t="s">
        <v>66</v>
      </c>
    </row>
    <row r="3131" spans="24:24" x14ac:dyDescent="0.2">
      <c r="X3131" s="14" t="s">
        <v>66</v>
      </c>
    </row>
    <row r="3132" spans="24:24" x14ac:dyDescent="0.2">
      <c r="X3132" s="14" t="s">
        <v>66</v>
      </c>
    </row>
    <row r="3133" spans="24:24" x14ac:dyDescent="0.2">
      <c r="X3133" s="14" t="s">
        <v>66</v>
      </c>
    </row>
    <row r="3134" spans="24:24" x14ac:dyDescent="0.2">
      <c r="X3134" s="14" t="s">
        <v>66</v>
      </c>
    </row>
    <row r="3135" spans="24:24" x14ac:dyDescent="0.2">
      <c r="X3135" s="14" t="s">
        <v>66</v>
      </c>
    </row>
    <row r="3136" spans="24:24" x14ac:dyDescent="0.2">
      <c r="X3136" s="14" t="s">
        <v>66</v>
      </c>
    </row>
    <row r="3137" spans="24:24" x14ac:dyDescent="0.2">
      <c r="X3137" s="14" t="s">
        <v>66</v>
      </c>
    </row>
    <row r="3138" spans="24:24" x14ac:dyDescent="0.2">
      <c r="X3138" s="14" t="s">
        <v>66</v>
      </c>
    </row>
    <row r="3139" spans="24:24" x14ac:dyDescent="0.2">
      <c r="X3139" s="14" t="s">
        <v>66</v>
      </c>
    </row>
    <row r="3140" spans="24:24" x14ac:dyDescent="0.2">
      <c r="X3140" s="14" t="s">
        <v>66</v>
      </c>
    </row>
    <row r="3141" spans="24:24" x14ac:dyDescent="0.2">
      <c r="X3141" s="14" t="s">
        <v>66</v>
      </c>
    </row>
    <row r="3142" spans="24:24" x14ac:dyDescent="0.2">
      <c r="X3142" s="14" t="s">
        <v>66</v>
      </c>
    </row>
    <row r="3143" spans="24:24" x14ac:dyDescent="0.2">
      <c r="X3143" s="14" t="s">
        <v>66</v>
      </c>
    </row>
    <row r="3144" spans="24:24" x14ac:dyDescent="0.2">
      <c r="X3144" s="14" t="s">
        <v>66</v>
      </c>
    </row>
    <row r="3145" spans="24:24" x14ac:dyDescent="0.2">
      <c r="X3145" s="14" t="s">
        <v>66</v>
      </c>
    </row>
    <row r="3146" spans="24:24" x14ac:dyDescent="0.2">
      <c r="X3146" s="14" t="s">
        <v>66</v>
      </c>
    </row>
    <row r="3147" spans="24:24" x14ac:dyDescent="0.2">
      <c r="X3147" s="14" t="s">
        <v>66</v>
      </c>
    </row>
    <row r="3148" spans="24:24" x14ac:dyDescent="0.2">
      <c r="X3148" s="14" t="s">
        <v>66</v>
      </c>
    </row>
    <row r="3149" spans="24:24" x14ac:dyDescent="0.2">
      <c r="X3149" s="14" t="s">
        <v>66</v>
      </c>
    </row>
    <row r="3150" spans="24:24" x14ac:dyDescent="0.2">
      <c r="X3150" s="14" t="s">
        <v>66</v>
      </c>
    </row>
    <row r="3151" spans="24:24" x14ac:dyDescent="0.2">
      <c r="X3151" s="14" t="s">
        <v>66</v>
      </c>
    </row>
    <row r="3152" spans="24:24" x14ac:dyDescent="0.2">
      <c r="X3152" s="14" t="s">
        <v>66</v>
      </c>
    </row>
    <row r="3153" spans="24:24" x14ac:dyDescent="0.2">
      <c r="X3153" s="14" t="s">
        <v>66</v>
      </c>
    </row>
    <row r="3154" spans="24:24" x14ac:dyDescent="0.2">
      <c r="X3154" s="14" t="s">
        <v>66</v>
      </c>
    </row>
    <row r="3155" spans="24:24" x14ac:dyDescent="0.2">
      <c r="X3155" s="14" t="s">
        <v>66</v>
      </c>
    </row>
    <row r="3156" spans="24:24" x14ac:dyDescent="0.2">
      <c r="X3156" s="14" t="s">
        <v>66</v>
      </c>
    </row>
    <row r="3157" spans="24:24" x14ac:dyDescent="0.2">
      <c r="X3157" s="14" t="s">
        <v>66</v>
      </c>
    </row>
    <row r="3158" spans="24:24" x14ac:dyDescent="0.2">
      <c r="X3158" s="14" t="s">
        <v>66</v>
      </c>
    </row>
    <row r="3159" spans="24:24" x14ac:dyDescent="0.2">
      <c r="X3159" s="14" t="s">
        <v>66</v>
      </c>
    </row>
    <row r="3160" spans="24:24" x14ac:dyDescent="0.2">
      <c r="X3160" s="14" t="s">
        <v>66</v>
      </c>
    </row>
    <row r="3161" spans="24:24" x14ac:dyDescent="0.2">
      <c r="X3161" s="14" t="s">
        <v>66</v>
      </c>
    </row>
    <row r="3162" spans="24:24" x14ac:dyDescent="0.2">
      <c r="X3162" s="14" t="s">
        <v>66</v>
      </c>
    </row>
    <row r="3163" spans="24:24" x14ac:dyDescent="0.2">
      <c r="X3163" s="14" t="s">
        <v>66</v>
      </c>
    </row>
    <row r="3164" spans="24:24" x14ac:dyDescent="0.2">
      <c r="X3164" s="14" t="s">
        <v>66</v>
      </c>
    </row>
    <row r="3165" spans="24:24" x14ac:dyDescent="0.2">
      <c r="X3165" s="14" t="s">
        <v>66</v>
      </c>
    </row>
    <row r="3166" spans="24:24" x14ac:dyDescent="0.2">
      <c r="X3166" s="14" t="s">
        <v>66</v>
      </c>
    </row>
    <row r="3167" spans="24:24" x14ac:dyDescent="0.2">
      <c r="X3167" s="14" t="s">
        <v>66</v>
      </c>
    </row>
    <row r="3168" spans="24:24" x14ac:dyDescent="0.2">
      <c r="X3168" s="14" t="s">
        <v>66</v>
      </c>
    </row>
    <row r="3169" spans="24:24" x14ac:dyDescent="0.2">
      <c r="X3169" s="14" t="s">
        <v>66</v>
      </c>
    </row>
    <row r="3170" spans="24:24" x14ac:dyDescent="0.2">
      <c r="X3170" s="14" t="s">
        <v>66</v>
      </c>
    </row>
    <row r="3171" spans="24:24" x14ac:dyDescent="0.2">
      <c r="X3171" s="14" t="s">
        <v>66</v>
      </c>
    </row>
    <row r="3172" spans="24:24" x14ac:dyDescent="0.2">
      <c r="X3172" s="14" t="s">
        <v>66</v>
      </c>
    </row>
    <row r="3173" spans="24:24" x14ac:dyDescent="0.2">
      <c r="X3173" s="14" t="s">
        <v>66</v>
      </c>
    </row>
    <row r="3174" spans="24:24" x14ac:dyDescent="0.2">
      <c r="X3174" s="14" t="s">
        <v>66</v>
      </c>
    </row>
    <row r="3175" spans="24:24" x14ac:dyDescent="0.2">
      <c r="X3175" s="14" t="s">
        <v>66</v>
      </c>
    </row>
    <row r="3176" spans="24:24" x14ac:dyDescent="0.2">
      <c r="X3176" s="14" t="s">
        <v>66</v>
      </c>
    </row>
    <row r="3177" spans="24:24" x14ac:dyDescent="0.2">
      <c r="X3177" s="14" t="s">
        <v>66</v>
      </c>
    </row>
    <row r="3178" spans="24:24" x14ac:dyDescent="0.2">
      <c r="X3178" s="14" t="s">
        <v>66</v>
      </c>
    </row>
    <row r="3179" spans="24:24" x14ac:dyDescent="0.2">
      <c r="X3179" s="14" t="s">
        <v>66</v>
      </c>
    </row>
    <row r="3180" spans="24:24" x14ac:dyDescent="0.2">
      <c r="X3180" s="14" t="s">
        <v>66</v>
      </c>
    </row>
    <row r="3181" spans="24:24" x14ac:dyDescent="0.2">
      <c r="X3181" s="14" t="s">
        <v>66</v>
      </c>
    </row>
    <row r="3182" spans="24:24" x14ac:dyDescent="0.2">
      <c r="X3182" s="14" t="s">
        <v>66</v>
      </c>
    </row>
    <row r="3183" spans="24:24" x14ac:dyDescent="0.2">
      <c r="X3183" s="14" t="s">
        <v>66</v>
      </c>
    </row>
    <row r="3184" spans="24:24" x14ac:dyDescent="0.2">
      <c r="X3184" s="14" t="s">
        <v>66</v>
      </c>
    </row>
    <row r="3185" spans="24:24" x14ac:dyDescent="0.2">
      <c r="X3185" s="14" t="s">
        <v>66</v>
      </c>
    </row>
    <row r="3186" spans="24:24" x14ac:dyDescent="0.2">
      <c r="X3186" s="14" t="s">
        <v>66</v>
      </c>
    </row>
    <row r="3187" spans="24:24" x14ac:dyDescent="0.2">
      <c r="X3187" s="14" t="s">
        <v>66</v>
      </c>
    </row>
    <row r="3188" spans="24:24" x14ac:dyDescent="0.2">
      <c r="X3188" s="14" t="s">
        <v>66</v>
      </c>
    </row>
    <row r="3189" spans="24:24" x14ac:dyDescent="0.2">
      <c r="X3189" s="14" t="s">
        <v>66</v>
      </c>
    </row>
    <row r="3190" spans="24:24" x14ac:dyDescent="0.2">
      <c r="X3190" s="14" t="s">
        <v>66</v>
      </c>
    </row>
    <row r="3191" spans="24:24" x14ac:dyDescent="0.2">
      <c r="X3191" s="14" t="s">
        <v>66</v>
      </c>
    </row>
    <row r="3192" spans="24:24" x14ac:dyDescent="0.2">
      <c r="X3192" s="14" t="s">
        <v>66</v>
      </c>
    </row>
    <row r="3193" spans="24:24" x14ac:dyDescent="0.2">
      <c r="X3193" s="14" t="s">
        <v>66</v>
      </c>
    </row>
    <row r="3194" spans="24:24" x14ac:dyDescent="0.2">
      <c r="X3194" s="14" t="s">
        <v>66</v>
      </c>
    </row>
    <row r="3195" spans="24:24" x14ac:dyDescent="0.2">
      <c r="X3195" s="14" t="s">
        <v>66</v>
      </c>
    </row>
    <row r="3196" spans="24:24" x14ac:dyDescent="0.2">
      <c r="X3196" s="14" t="s">
        <v>66</v>
      </c>
    </row>
    <row r="3197" spans="24:24" x14ac:dyDescent="0.2">
      <c r="X3197" s="14" t="s">
        <v>66</v>
      </c>
    </row>
    <row r="3198" spans="24:24" x14ac:dyDescent="0.2">
      <c r="X3198" s="14" t="s">
        <v>66</v>
      </c>
    </row>
    <row r="3199" spans="24:24" x14ac:dyDescent="0.2">
      <c r="X3199" s="14" t="s">
        <v>66</v>
      </c>
    </row>
    <row r="3200" spans="24:24" x14ac:dyDescent="0.2">
      <c r="X3200" s="14" t="s">
        <v>66</v>
      </c>
    </row>
    <row r="3201" spans="24:24" x14ac:dyDescent="0.2">
      <c r="X3201" s="14" t="s">
        <v>66</v>
      </c>
    </row>
    <row r="3202" spans="24:24" x14ac:dyDescent="0.2">
      <c r="X3202" s="14" t="s">
        <v>66</v>
      </c>
    </row>
    <row r="3203" spans="24:24" x14ac:dyDescent="0.2">
      <c r="X3203" s="14" t="s">
        <v>66</v>
      </c>
    </row>
    <row r="3204" spans="24:24" x14ac:dyDescent="0.2">
      <c r="X3204" s="14" t="s">
        <v>66</v>
      </c>
    </row>
    <row r="3205" spans="24:24" x14ac:dyDescent="0.2">
      <c r="X3205" s="14" t="s">
        <v>66</v>
      </c>
    </row>
    <row r="3206" spans="24:24" x14ac:dyDescent="0.2">
      <c r="X3206" s="14" t="s">
        <v>66</v>
      </c>
    </row>
    <row r="3207" spans="24:24" x14ac:dyDescent="0.2">
      <c r="X3207" s="14" t="s">
        <v>66</v>
      </c>
    </row>
    <row r="3208" spans="24:24" x14ac:dyDescent="0.2">
      <c r="X3208" s="14" t="s">
        <v>66</v>
      </c>
    </row>
    <row r="3209" spans="24:24" x14ac:dyDescent="0.2">
      <c r="X3209" s="14" t="s">
        <v>66</v>
      </c>
    </row>
    <row r="3210" spans="24:24" x14ac:dyDescent="0.2">
      <c r="X3210" s="14" t="s">
        <v>66</v>
      </c>
    </row>
    <row r="3211" spans="24:24" x14ac:dyDescent="0.2">
      <c r="X3211" s="14" t="s">
        <v>66</v>
      </c>
    </row>
    <row r="3212" spans="24:24" x14ac:dyDescent="0.2">
      <c r="X3212" s="14" t="s">
        <v>66</v>
      </c>
    </row>
    <row r="3213" spans="24:24" x14ac:dyDescent="0.2">
      <c r="X3213" s="14" t="s">
        <v>66</v>
      </c>
    </row>
    <row r="3214" spans="24:24" x14ac:dyDescent="0.2">
      <c r="X3214" s="14" t="s">
        <v>66</v>
      </c>
    </row>
    <row r="3215" spans="24:24" x14ac:dyDescent="0.2">
      <c r="X3215" s="14" t="s">
        <v>66</v>
      </c>
    </row>
    <row r="3216" spans="24:24" x14ac:dyDescent="0.2">
      <c r="X3216" s="14" t="s">
        <v>66</v>
      </c>
    </row>
    <row r="3217" spans="24:24" x14ac:dyDescent="0.2">
      <c r="X3217" s="14" t="s">
        <v>66</v>
      </c>
    </row>
    <row r="3218" spans="24:24" x14ac:dyDescent="0.2">
      <c r="X3218" s="14" t="s">
        <v>66</v>
      </c>
    </row>
    <row r="3219" spans="24:24" x14ac:dyDescent="0.2">
      <c r="X3219" s="14" t="s">
        <v>66</v>
      </c>
    </row>
    <row r="3220" spans="24:24" x14ac:dyDescent="0.2">
      <c r="X3220" s="14" t="s">
        <v>66</v>
      </c>
    </row>
    <row r="3221" spans="24:24" x14ac:dyDescent="0.2">
      <c r="X3221" s="14" t="s">
        <v>66</v>
      </c>
    </row>
    <row r="3222" spans="24:24" x14ac:dyDescent="0.2">
      <c r="X3222" s="14" t="s">
        <v>66</v>
      </c>
    </row>
    <row r="3223" spans="24:24" x14ac:dyDescent="0.2">
      <c r="X3223" s="14" t="s">
        <v>66</v>
      </c>
    </row>
    <row r="3224" spans="24:24" x14ac:dyDescent="0.2">
      <c r="X3224" s="14" t="s">
        <v>66</v>
      </c>
    </row>
    <row r="3225" spans="24:24" x14ac:dyDescent="0.2">
      <c r="X3225" s="14" t="s">
        <v>66</v>
      </c>
    </row>
    <row r="3226" spans="24:24" x14ac:dyDescent="0.2">
      <c r="X3226" s="14" t="s">
        <v>66</v>
      </c>
    </row>
    <row r="3227" spans="24:24" x14ac:dyDescent="0.2">
      <c r="X3227" s="14" t="s">
        <v>66</v>
      </c>
    </row>
    <row r="3228" spans="24:24" x14ac:dyDescent="0.2">
      <c r="X3228" s="14" t="s">
        <v>66</v>
      </c>
    </row>
    <row r="3229" spans="24:24" x14ac:dyDescent="0.2">
      <c r="X3229" s="14" t="s">
        <v>66</v>
      </c>
    </row>
    <row r="3230" spans="24:24" x14ac:dyDescent="0.2">
      <c r="X3230" s="14" t="s">
        <v>66</v>
      </c>
    </row>
    <row r="3231" spans="24:24" x14ac:dyDescent="0.2">
      <c r="X3231" s="14" t="s">
        <v>66</v>
      </c>
    </row>
    <row r="3232" spans="24:24" x14ac:dyDescent="0.2">
      <c r="X3232" s="14" t="s">
        <v>66</v>
      </c>
    </row>
    <row r="3233" spans="24:24" x14ac:dyDescent="0.2">
      <c r="X3233" s="14" t="s">
        <v>66</v>
      </c>
    </row>
    <row r="3234" spans="24:24" x14ac:dyDescent="0.2">
      <c r="X3234" s="14" t="s">
        <v>66</v>
      </c>
    </row>
    <row r="3235" spans="24:24" x14ac:dyDescent="0.2">
      <c r="X3235" s="14" t="s">
        <v>66</v>
      </c>
    </row>
    <row r="3236" spans="24:24" x14ac:dyDescent="0.2">
      <c r="X3236" s="14" t="s">
        <v>66</v>
      </c>
    </row>
    <row r="3237" spans="24:24" x14ac:dyDescent="0.2">
      <c r="X3237" s="14" t="s">
        <v>66</v>
      </c>
    </row>
    <row r="3238" spans="24:24" x14ac:dyDescent="0.2">
      <c r="X3238" s="14" t="s">
        <v>66</v>
      </c>
    </row>
    <row r="3239" spans="24:24" x14ac:dyDescent="0.2">
      <c r="X3239" s="14" t="s">
        <v>66</v>
      </c>
    </row>
    <row r="3240" spans="24:24" x14ac:dyDescent="0.2">
      <c r="X3240" s="14" t="s">
        <v>66</v>
      </c>
    </row>
    <row r="3241" spans="24:24" x14ac:dyDescent="0.2">
      <c r="X3241" s="14" t="s">
        <v>66</v>
      </c>
    </row>
    <row r="3242" spans="24:24" x14ac:dyDescent="0.2">
      <c r="X3242" s="14" t="s">
        <v>66</v>
      </c>
    </row>
    <row r="3243" spans="24:24" x14ac:dyDescent="0.2">
      <c r="X3243" s="14" t="s">
        <v>66</v>
      </c>
    </row>
    <row r="3244" spans="24:24" x14ac:dyDescent="0.2">
      <c r="X3244" s="14" t="s">
        <v>66</v>
      </c>
    </row>
    <row r="3245" spans="24:24" x14ac:dyDescent="0.2">
      <c r="X3245" s="14" t="s">
        <v>66</v>
      </c>
    </row>
    <row r="3246" spans="24:24" x14ac:dyDescent="0.2">
      <c r="X3246" s="14" t="s">
        <v>66</v>
      </c>
    </row>
    <row r="3247" spans="24:24" x14ac:dyDescent="0.2">
      <c r="X3247" s="14" t="s">
        <v>66</v>
      </c>
    </row>
    <row r="3248" spans="24:24" x14ac:dyDescent="0.2">
      <c r="X3248" s="14" t="s">
        <v>66</v>
      </c>
    </row>
    <row r="3249" spans="24:24" x14ac:dyDescent="0.2">
      <c r="X3249" s="14" t="s">
        <v>66</v>
      </c>
    </row>
    <row r="3250" spans="24:24" x14ac:dyDescent="0.2">
      <c r="X3250" s="14" t="s">
        <v>66</v>
      </c>
    </row>
    <row r="3251" spans="24:24" x14ac:dyDescent="0.2">
      <c r="X3251" s="14" t="s">
        <v>66</v>
      </c>
    </row>
    <row r="3252" spans="24:24" x14ac:dyDescent="0.2">
      <c r="X3252" s="14" t="s">
        <v>66</v>
      </c>
    </row>
    <row r="3253" spans="24:24" x14ac:dyDescent="0.2">
      <c r="X3253" s="14" t="s">
        <v>66</v>
      </c>
    </row>
    <row r="3254" spans="24:24" x14ac:dyDescent="0.2">
      <c r="X3254" s="14" t="s">
        <v>66</v>
      </c>
    </row>
    <row r="3255" spans="24:24" x14ac:dyDescent="0.2">
      <c r="X3255" s="14" t="s">
        <v>66</v>
      </c>
    </row>
    <row r="3256" spans="24:24" x14ac:dyDescent="0.2">
      <c r="X3256" s="14" t="s">
        <v>66</v>
      </c>
    </row>
    <row r="3257" spans="24:24" x14ac:dyDescent="0.2">
      <c r="X3257" s="14" t="s">
        <v>66</v>
      </c>
    </row>
    <row r="3258" spans="24:24" x14ac:dyDescent="0.2">
      <c r="X3258" s="14" t="s">
        <v>66</v>
      </c>
    </row>
    <row r="3259" spans="24:24" x14ac:dyDescent="0.2">
      <c r="X3259" s="14" t="s">
        <v>66</v>
      </c>
    </row>
    <row r="3260" spans="24:24" x14ac:dyDescent="0.2">
      <c r="X3260" s="14" t="s">
        <v>66</v>
      </c>
    </row>
    <row r="3261" spans="24:24" x14ac:dyDescent="0.2">
      <c r="X3261" s="14" t="s">
        <v>66</v>
      </c>
    </row>
    <row r="3262" spans="24:24" x14ac:dyDescent="0.2">
      <c r="X3262" s="14" t="s">
        <v>66</v>
      </c>
    </row>
    <row r="3263" spans="24:24" x14ac:dyDescent="0.2">
      <c r="X3263" s="14" t="s">
        <v>66</v>
      </c>
    </row>
    <row r="3264" spans="24:24" x14ac:dyDescent="0.2">
      <c r="X3264" s="14" t="s">
        <v>66</v>
      </c>
    </row>
    <row r="3265" spans="24:24" x14ac:dyDescent="0.2">
      <c r="X3265" s="14" t="s">
        <v>66</v>
      </c>
    </row>
    <row r="3266" spans="24:24" x14ac:dyDescent="0.2">
      <c r="X3266" s="14" t="s">
        <v>66</v>
      </c>
    </row>
    <row r="3267" spans="24:24" x14ac:dyDescent="0.2">
      <c r="X3267" s="14" t="s">
        <v>66</v>
      </c>
    </row>
    <row r="3268" spans="24:24" x14ac:dyDescent="0.2">
      <c r="X3268" s="14" t="s">
        <v>66</v>
      </c>
    </row>
    <row r="3269" spans="24:24" x14ac:dyDescent="0.2">
      <c r="X3269" s="14" t="s">
        <v>66</v>
      </c>
    </row>
    <row r="3270" spans="24:24" x14ac:dyDescent="0.2">
      <c r="X3270" s="14" t="s">
        <v>66</v>
      </c>
    </row>
    <row r="3271" spans="24:24" x14ac:dyDescent="0.2">
      <c r="X3271" s="14" t="s">
        <v>66</v>
      </c>
    </row>
    <row r="3272" spans="24:24" x14ac:dyDescent="0.2">
      <c r="X3272" s="14" t="s">
        <v>66</v>
      </c>
    </row>
    <row r="3273" spans="24:24" x14ac:dyDescent="0.2">
      <c r="X3273" s="14" t="s">
        <v>66</v>
      </c>
    </row>
    <row r="3274" spans="24:24" x14ac:dyDescent="0.2">
      <c r="X3274" s="14" t="s">
        <v>66</v>
      </c>
    </row>
    <row r="3275" spans="24:24" x14ac:dyDescent="0.2">
      <c r="X3275" s="14" t="s">
        <v>66</v>
      </c>
    </row>
    <row r="3276" spans="24:24" x14ac:dyDescent="0.2">
      <c r="X3276" s="14" t="s">
        <v>66</v>
      </c>
    </row>
    <row r="3277" spans="24:24" x14ac:dyDescent="0.2">
      <c r="X3277" s="14" t="s">
        <v>66</v>
      </c>
    </row>
    <row r="3278" spans="24:24" x14ac:dyDescent="0.2">
      <c r="X3278" s="14" t="s">
        <v>66</v>
      </c>
    </row>
    <row r="3279" spans="24:24" x14ac:dyDescent="0.2">
      <c r="X3279" s="14" t="s">
        <v>66</v>
      </c>
    </row>
    <row r="3280" spans="24:24" x14ac:dyDescent="0.2">
      <c r="X3280" s="14" t="s">
        <v>66</v>
      </c>
    </row>
    <row r="3281" spans="24:24" x14ac:dyDescent="0.2">
      <c r="X3281" s="14" t="s">
        <v>66</v>
      </c>
    </row>
    <row r="3282" spans="24:24" x14ac:dyDescent="0.2">
      <c r="X3282" s="14" t="s">
        <v>66</v>
      </c>
    </row>
    <row r="3283" spans="24:24" x14ac:dyDescent="0.2">
      <c r="X3283" s="14" t="s">
        <v>66</v>
      </c>
    </row>
    <row r="3284" spans="24:24" x14ac:dyDescent="0.2">
      <c r="X3284" s="14" t="s">
        <v>66</v>
      </c>
    </row>
    <row r="3285" spans="24:24" x14ac:dyDescent="0.2">
      <c r="X3285" s="14" t="s">
        <v>66</v>
      </c>
    </row>
    <row r="3286" spans="24:24" x14ac:dyDescent="0.2">
      <c r="X3286" s="14" t="s">
        <v>66</v>
      </c>
    </row>
    <row r="3287" spans="24:24" x14ac:dyDescent="0.2">
      <c r="X3287" s="14" t="s">
        <v>66</v>
      </c>
    </row>
    <row r="3288" spans="24:24" x14ac:dyDescent="0.2">
      <c r="X3288" s="14" t="s">
        <v>66</v>
      </c>
    </row>
    <row r="3289" spans="24:24" x14ac:dyDescent="0.2">
      <c r="X3289" s="14" t="s">
        <v>66</v>
      </c>
    </row>
    <row r="3290" spans="24:24" x14ac:dyDescent="0.2">
      <c r="X3290" s="14" t="s">
        <v>66</v>
      </c>
    </row>
    <row r="3291" spans="24:24" x14ac:dyDescent="0.2">
      <c r="X3291" s="14" t="s">
        <v>66</v>
      </c>
    </row>
    <row r="3292" spans="24:24" x14ac:dyDescent="0.2">
      <c r="X3292" s="14" t="s">
        <v>66</v>
      </c>
    </row>
    <row r="3293" spans="24:24" x14ac:dyDescent="0.2">
      <c r="X3293" s="14" t="s">
        <v>66</v>
      </c>
    </row>
    <row r="3294" spans="24:24" x14ac:dyDescent="0.2">
      <c r="X3294" s="14" t="s">
        <v>66</v>
      </c>
    </row>
    <row r="3295" spans="24:24" x14ac:dyDescent="0.2">
      <c r="X3295" s="14" t="s">
        <v>66</v>
      </c>
    </row>
    <row r="3296" spans="24:24" x14ac:dyDescent="0.2">
      <c r="X3296" s="14" t="s">
        <v>66</v>
      </c>
    </row>
    <row r="3297" spans="24:24" x14ac:dyDescent="0.2">
      <c r="X3297" s="14" t="s">
        <v>66</v>
      </c>
    </row>
    <row r="3298" spans="24:24" x14ac:dyDescent="0.2">
      <c r="X3298" s="14" t="s">
        <v>66</v>
      </c>
    </row>
    <row r="3299" spans="24:24" x14ac:dyDescent="0.2">
      <c r="X3299" s="14" t="s">
        <v>66</v>
      </c>
    </row>
    <row r="3300" spans="24:24" x14ac:dyDescent="0.2">
      <c r="X3300" s="14" t="s">
        <v>66</v>
      </c>
    </row>
    <row r="3301" spans="24:24" x14ac:dyDescent="0.2">
      <c r="X3301" s="14" t="s">
        <v>66</v>
      </c>
    </row>
    <row r="3302" spans="24:24" x14ac:dyDescent="0.2">
      <c r="X3302" s="14" t="s">
        <v>66</v>
      </c>
    </row>
    <row r="3303" spans="24:24" x14ac:dyDescent="0.2">
      <c r="X3303" s="14" t="s">
        <v>66</v>
      </c>
    </row>
    <row r="3304" spans="24:24" x14ac:dyDescent="0.2">
      <c r="X3304" s="14" t="s">
        <v>66</v>
      </c>
    </row>
    <row r="3305" spans="24:24" x14ac:dyDescent="0.2">
      <c r="X3305" s="14" t="s">
        <v>66</v>
      </c>
    </row>
    <row r="3306" spans="24:24" x14ac:dyDescent="0.2">
      <c r="X3306" s="14" t="s">
        <v>66</v>
      </c>
    </row>
    <row r="3307" spans="24:24" x14ac:dyDescent="0.2">
      <c r="X3307" s="14" t="s">
        <v>66</v>
      </c>
    </row>
    <row r="3308" spans="24:24" x14ac:dyDescent="0.2">
      <c r="X3308" s="14" t="s">
        <v>66</v>
      </c>
    </row>
    <row r="3309" spans="24:24" x14ac:dyDescent="0.2">
      <c r="X3309" s="14" t="s">
        <v>66</v>
      </c>
    </row>
    <row r="3310" spans="24:24" x14ac:dyDescent="0.2">
      <c r="X3310" s="14" t="s">
        <v>66</v>
      </c>
    </row>
    <row r="3311" spans="24:24" x14ac:dyDescent="0.2">
      <c r="X3311" s="14" t="s">
        <v>66</v>
      </c>
    </row>
    <row r="3312" spans="24:24" x14ac:dyDescent="0.2">
      <c r="X3312" s="14" t="s">
        <v>66</v>
      </c>
    </row>
    <row r="3313" spans="24:24" x14ac:dyDescent="0.2">
      <c r="X3313" s="14" t="s">
        <v>66</v>
      </c>
    </row>
    <row r="3314" spans="24:24" x14ac:dyDescent="0.2">
      <c r="X3314" s="14" t="s">
        <v>66</v>
      </c>
    </row>
    <row r="3315" spans="24:24" x14ac:dyDescent="0.2">
      <c r="X3315" s="14" t="s">
        <v>66</v>
      </c>
    </row>
    <row r="3316" spans="24:24" x14ac:dyDescent="0.2">
      <c r="X3316" s="14" t="s">
        <v>66</v>
      </c>
    </row>
    <row r="3317" spans="24:24" x14ac:dyDescent="0.2">
      <c r="X3317" s="14" t="s">
        <v>66</v>
      </c>
    </row>
    <row r="3318" spans="24:24" x14ac:dyDescent="0.2">
      <c r="X3318" s="14" t="s">
        <v>66</v>
      </c>
    </row>
    <row r="3319" spans="24:24" x14ac:dyDescent="0.2">
      <c r="X3319" s="14" t="s">
        <v>66</v>
      </c>
    </row>
    <row r="3320" spans="24:24" x14ac:dyDescent="0.2">
      <c r="X3320" s="14" t="s">
        <v>66</v>
      </c>
    </row>
    <row r="3321" spans="24:24" x14ac:dyDescent="0.2">
      <c r="X3321" s="14" t="s">
        <v>66</v>
      </c>
    </row>
    <row r="3322" spans="24:24" x14ac:dyDescent="0.2">
      <c r="X3322" s="14" t="s">
        <v>66</v>
      </c>
    </row>
    <row r="3323" spans="24:24" x14ac:dyDescent="0.2">
      <c r="X3323" s="14" t="s">
        <v>66</v>
      </c>
    </row>
    <row r="3324" spans="24:24" x14ac:dyDescent="0.2">
      <c r="X3324" s="14" t="s">
        <v>66</v>
      </c>
    </row>
    <row r="3325" spans="24:24" x14ac:dyDescent="0.2">
      <c r="X3325" s="14" t="s">
        <v>66</v>
      </c>
    </row>
    <row r="3326" spans="24:24" x14ac:dyDescent="0.2">
      <c r="X3326" s="14" t="s">
        <v>66</v>
      </c>
    </row>
    <row r="3327" spans="24:24" x14ac:dyDescent="0.2">
      <c r="X3327" s="14" t="s">
        <v>66</v>
      </c>
    </row>
    <row r="3328" spans="24:24" x14ac:dyDescent="0.2">
      <c r="X3328" s="14" t="s">
        <v>66</v>
      </c>
    </row>
    <row r="3329" spans="24:24" x14ac:dyDescent="0.2">
      <c r="X3329" s="14" t="s">
        <v>66</v>
      </c>
    </row>
    <row r="3330" spans="24:24" x14ac:dyDescent="0.2">
      <c r="X3330" s="14" t="s">
        <v>66</v>
      </c>
    </row>
    <row r="3331" spans="24:24" x14ac:dyDescent="0.2">
      <c r="X3331" s="14" t="s">
        <v>66</v>
      </c>
    </row>
    <row r="3332" spans="24:24" x14ac:dyDescent="0.2">
      <c r="X3332" s="14" t="s">
        <v>66</v>
      </c>
    </row>
    <row r="3333" spans="24:24" x14ac:dyDescent="0.2">
      <c r="X3333" s="14" t="s">
        <v>66</v>
      </c>
    </row>
    <row r="3334" spans="24:24" x14ac:dyDescent="0.2">
      <c r="X3334" s="14" t="s">
        <v>66</v>
      </c>
    </row>
    <row r="3335" spans="24:24" x14ac:dyDescent="0.2">
      <c r="X3335" s="14" t="s">
        <v>66</v>
      </c>
    </row>
    <row r="3336" spans="24:24" x14ac:dyDescent="0.2">
      <c r="X3336" s="14" t="s">
        <v>66</v>
      </c>
    </row>
    <row r="3337" spans="24:24" x14ac:dyDescent="0.2">
      <c r="X3337" s="14" t="s">
        <v>66</v>
      </c>
    </row>
    <row r="3338" spans="24:24" x14ac:dyDescent="0.2">
      <c r="X3338" s="14" t="s">
        <v>66</v>
      </c>
    </row>
    <row r="3339" spans="24:24" x14ac:dyDescent="0.2">
      <c r="X3339" s="14" t="s">
        <v>66</v>
      </c>
    </row>
    <row r="3340" spans="24:24" x14ac:dyDescent="0.2">
      <c r="X3340" s="14" t="s">
        <v>66</v>
      </c>
    </row>
    <row r="3341" spans="24:24" x14ac:dyDescent="0.2">
      <c r="X3341" s="14" t="s">
        <v>66</v>
      </c>
    </row>
    <row r="3342" spans="24:24" x14ac:dyDescent="0.2">
      <c r="X3342" s="14" t="s">
        <v>66</v>
      </c>
    </row>
    <row r="3343" spans="24:24" x14ac:dyDescent="0.2">
      <c r="X3343" s="14" t="s">
        <v>66</v>
      </c>
    </row>
    <row r="3344" spans="24:24" x14ac:dyDescent="0.2">
      <c r="X3344" s="14" t="s">
        <v>66</v>
      </c>
    </row>
    <row r="3345" spans="24:24" x14ac:dyDescent="0.2">
      <c r="X3345" s="14" t="s">
        <v>66</v>
      </c>
    </row>
    <row r="3346" spans="24:24" x14ac:dyDescent="0.2">
      <c r="X3346" s="14" t="s">
        <v>66</v>
      </c>
    </row>
    <row r="3347" spans="24:24" x14ac:dyDescent="0.2">
      <c r="X3347" s="14" t="s">
        <v>66</v>
      </c>
    </row>
    <row r="3348" spans="24:24" x14ac:dyDescent="0.2">
      <c r="X3348" s="14" t="s">
        <v>66</v>
      </c>
    </row>
    <row r="3349" spans="24:24" x14ac:dyDescent="0.2">
      <c r="X3349" s="14" t="s">
        <v>66</v>
      </c>
    </row>
    <row r="3350" spans="24:24" x14ac:dyDescent="0.2">
      <c r="X3350" s="14" t="s">
        <v>66</v>
      </c>
    </row>
    <row r="3351" spans="24:24" x14ac:dyDescent="0.2">
      <c r="X3351" s="14" t="s">
        <v>66</v>
      </c>
    </row>
    <row r="3352" spans="24:24" x14ac:dyDescent="0.2">
      <c r="X3352" s="14" t="s">
        <v>66</v>
      </c>
    </row>
    <row r="3353" spans="24:24" x14ac:dyDescent="0.2">
      <c r="X3353" s="14" t="s">
        <v>66</v>
      </c>
    </row>
    <row r="3354" spans="24:24" x14ac:dyDescent="0.2">
      <c r="X3354" s="14" t="s">
        <v>66</v>
      </c>
    </row>
    <row r="3355" spans="24:24" x14ac:dyDescent="0.2">
      <c r="X3355" s="14" t="s">
        <v>66</v>
      </c>
    </row>
    <row r="3356" spans="24:24" x14ac:dyDescent="0.2">
      <c r="X3356" s="14" t="s">
        <v>66</v>
      </c>
    </row>
    <row r="3357" spans="24:24" x14ac:dyDescent="0.2">
      <c r="X3357" s="14" t="s">
        <v>66</v>
      </c>
    </row>
    <row r="3358" spans="24:24" x14ac:dyDescent="0.2">
      <c r="X3358" s="14" t="s">
        <v>66</v>
      </c>
    </row>
    <row r="3359" spans="24:24" x14ac:dyDescent="0.2">
      <c r="X3359" s="14" t="s">
        <v>66</v>
      </c>
    </row>
    <row r="3360" spans="24:24" x14ac:dyDescent="0.2">
      <c r="X3360" s="14" t="s">
        <v>66</v>
      </c>
    </row>
    <row r="3361" spans="24:24" x14ac:dyDescent="0.2">
      <c r="X3361" s="14" t="s">
        <v>66</v>
      </c>
    </row>
    <row r="3362" spans="24:24" x14ac:dyDescent="0.2">
      <c r="X3362" s="14" t="s">
        <v>66</v>
      </c>
    </row>
    <row r="3363" spans="24:24" x14ac:dyDescent="0.2">
      <c r="X3363" s="14" t="s">
        <v>66</v>
      </c>
    </row>
    <row r="3364" spans="24:24" x14ac:dyDescent="0.2">
      <c r="X3364" s="14" t="s">
        <v>66</v>
      </c>
    </row>
    <row r="3365" spans="24:24" x14ac:dyDescent="0.2">
      <c r="X3365" s="14" t="s">
        <v>66</v>
      </c>
    </row>
    <row r="3366" spans="24:24" x14ac:dyDescent="0.2">
      <c r="X3366" s="14" t="s">
        <v>66</v>
      </c>
    </row>
    <row r="3367" spans="24:24" x14ac:dyDescent="0.2">
      <c r="X3367" s="14" t="s">
        <v>66</v>
      </c>
    </row>
    <row r="3368" spans="24:24" x14ac:dyDescent="0.2">
      <c r="X3368" s="14" t="s">
        <v>66</v>
      </c>
    </row>
    <row r="3369" spans="24:24" x14ac:dyDescent="0.2">
      <c r="X3369" s="14" t="s">
        <v>66</v>
      </c>
    </row>
    <row r="3370" spans="24:24" x14ac:dyDescent="0.2">
      <c r="X3370" s="14" t="s">
        <v>66</v>
      </c>
    </row>
    <row r="3371" spans="24:24" x14ac:dyDescent="0.2">
      <c r="X3371" s="14" t="s">
        <v>66</v>
      </c>
    </row>
    <row r="3372" spans="24:24" x14ac:dyDescent="0.2">
      <c r="X3372" s="14" t="s">
        <v>66</v>
      </c>
    </row>
    <row r="3373" spans="24:24" x14ac:dyDescent="0.2">
      <c r="X3373" s="14" t="s">
        <v>66</v>
      </c>
    </row>
    <row r="3374" spans="24:24" x14ac:dyDescent="0.2">
      <c r="X3374" s="14" t="s">
        <v>66</v>
      </c>
    </row>
    <row r="3375" spans="24:24" x14ac:dyDescent="0.2">
      <c r="X3375" s="14" t="s">
        <v>66</v>
      </c>
    </row>
    <row r="3376" spans="24:24" x14ac:dyDescent="0.2">
      <c r="X3376" s="14" t="s">
        <v>66</v>
      </c>
    </row>
    <row r="3377" spans="24:24" x14ac:dyDescent="0.2">
      <c r="X3377" s="14" t="s">
        <v>66</v>
      </c>
    </row>
    <row r="3378" spans="24:24" x14ac:dyDescent="0.2">
      <c r="X3378" s="14" t="s">
        <v>66</v>
      </c>
    </row>
    <row r="3379" spans="24:24" x14ac:dyDescent="0.2">
      <c r="X3379" s="14" t="s">
        <v>66</v>
      </c>
    </row>
    <row r="3380" spans="24:24" x14ac:dyDescent="0.2">
      <c r="X3380" s="14" t="s">
        <v>66</v>
      </c>
    </row>
    <row r="3381" spans="24:24" x14ac:dyDescent="0.2">
      <c r="X3381" s="14" t="s">
        <v>66</v>
      </c>
    </row>
    <row r="3382" spans="24:24" x14ac:dyDescent="0.2">
      <c r="X3382" s="14" t="s">
        <v>66</v>
      </c>
    </row>
    <row r="3383" spans="24:24" x14ac:dyDescent="0.2">
      <c r="X3383" s="14" t="s">
        <v>66</v>
      </c>
    </row>
    <row r="3384" spans="24:24" x14ac:dyDescent="0.2">
      <c r="X3384" s="14" t="s">
        <v>66</v>
      </c>
    </row>
    <row r="3385" spans="24:24" x14ac:dyDescent="0.2">
      <c r="X3385" s="14" t="s">
        <v>66</v>
      </c>
    </row>
    <row r="3386" spans="24:24" x14ac:dyDescent="0.2">
      <c r="X3386" s="14" t="s">
        <v>66</v>
      </c>
    </row>
    <row r="3387" spans="24:24" x14ac:dyDescent="0.2">
      <c r="X3387" s="14" t="s">
        <v>66</v>
      </c>
    </row>
    <row r="3388" spans="24:24" x14ac:dyDescent="0.2">
      <c r="X3388" s="14" t="s">
        <v>66</v>
      </c>
    </row>
    <row r="3389" spans="24:24" x14ac:dyDescent="0.2">
      <c r="X3389" s="14" t="s">
        <v>66</v>
      </c>
    </row>
    <row r="3390" spans="24:24" x14ac:dyDescent="0.2">
      <c r="X3390" s="14" t="s">
        <v>66</v>
      </c>
    </row>
    <row r="3391" spans="24:24" x14ac:dyDescent="0.2">
      <c r="X3391" s="14" t="s">
        <v>66</v>
      </c>
    </row>
    <row r="3392" spans="24:24" x14ac:dyDescent="0.2">
      <c r="X3392" s="14" t="s">
        <v>66</v>
      </c>
    </row>
    <row r="3393" spans="24:24" x14ac:dyDescent="0.2">
      <c r="X3393" s="14" t="s">
        <v>66</v>
      </c>
    </row>
    <row r="3394" spans="24:24" x14ac:dyDescent="0.2">
      <c r="X3394" s="14" t="s">
        <v>66</v>
      </c>
    </row>
    <row r="3395" spans="24:24" x14ac:dyDescent="0.2">
      <c r="X3395" s="14" t="s">
        <v>66</v>
      </c>
    </row>
    <row r="3396" spans="24:24" x14ac:dyDescent="0.2">
      <c r="X3396" s="14" t="s">
        <v>66</v>
      </c>
    </row>
    <row r="3397" spans="24:24" x14ac:dyDescent="0.2">
      <c r="X3397" s="14" t="s">
        <v>66</v>
      </c>
    </row>
    <row r="3398" spans="24:24" x14ac:dyDescent="0.2">
      <c r="X3398" s="14" t="s">
        <v>66</v>
      </c>
    </row>
    <row r="3399" spans="24:24" x14ac:dyDescent="0.2">
      <c r="X3399" s="14" t="s">
        <v>66</v>
      </c>
    </row>
    <row r="3400" spans="24:24" x14ac:dyDescent="0.2">
      <c r="X3400" s="14" t="s">
        <v>66</v>
      </c>
    </row>
    <row r="3401" spans="24:24" x14ac:dyDescent="0.2">
      <c r="X3401" s="14" t="s">
        <v>66</v>
      </c>
    </row>
    <row r="3402" spans="24:24" x14ac:dyDescent="0.2">
      <c r="X3402" s="14" t="s">
        <v>66</v>
      </c>
    </row>
    <row r="3403" spans="24:24" x14ac:dyDescent="0.2">
      <c r="X3403" s="14" t="s">
        <v>66</v>
      </c>
    </row>
    <row r="3404" spans="24:24" x14ac:dyDescent="0.2">
      <c r="X3404" s="14" t="s">
        <v>66</v>
      </c>
    </row>
    <row r="3405" spans="24:24" x14ac:dyDescent="0.2">
      <c r="X3405" s="14" t="s">
        <v>66</v>
      </c>
    </row>
    <row r="3406" spans="24:24" x14ac:dyDescent="0.2">
      <c r="X3406" s="14" t="s">
        <v>66</v>
      </c>
    </row>
    <row r="3407" spans="24:24" x14ac:dyDescent="0.2">
      <c r="X3407" s="14" t="s">
        <v>66</v>
      </c>
    </row>
    <row r="3408" spans="24:24" x14ac:dyDescent="0.2">
      <c r="X3408" s="14" t="s">
        <v>66</v>
      </c>
    </row>
    <row r="3409" spans="24:24" x14ac:dyDescent="0.2">
      <c r="X3409" s="14" t="s">
        <v>66</v>
      </c>
    </row>
    <row r="3410" spans="24:24" x14ac:dyDescent="0.2">
      <c r="X3410" s="14" t="s">
        <v>66</v>
      </c>
    </row>
    <row r="3411" spans="24:24" x14ac:dyDescent="0.2">
      <c r="X3411" s="14" t="s">
        <v>66</v>
      </c>
    </row>
    <row r="3412" spans="24:24" x14ac:dyDescent="0.2">
      <c r="X3412" s="14" t="s">
        <v>66</v>
      </c>
    </row>
    <row r="3413" spans="24:24" x14ac:dyDescent="0.2">
      <c r="X3413" s="14" t="s">
        <v>66</v>
      </c>
    </row>
    <row r="3414" spans="24:24" x14ac:dyDescent="0.2">
      <c r="X3414" s="14" t="s">
        <v>66</v>
      </c>
    </row>
    <row r="3415" spans="24:24" x14ac:dyDescent="0.2">
      <c r="X3415" s="14" t="s">
        <v>66</v>
      </c>
    </row>
    <row r="3416" spans="24:24" x14ac:dyDescent="0.2">
      <c r="X3416" s="14" t="s">
        <v>66</v>
      </c>
    </row>
    <row r="3417" spans="24:24" x14ac:dyDescent="0.2">
      <c r="X3417" s="14" t="s">
        <v>66</v>
      </c>
    </row>
    <row r="3418" spans="24:24" x14ac:dyDescent="0.2">
      <c r="X3418" s="14" t="s">
        <v>66</v>
      </c>
    </row>
    <row r="3419" spans="24:24" x14ac:dyDescent="0.2">
      <c r="X3419" s="14" t="s">
        <v>66</v>
      </c>
    </row>
    <row r="3420" spans="24:24" x14ac:dyDescent="0.2">
      <c r="X3420" s="14" t="s">
        <v>66</v>
      </c>
    </row>
    <row r="3421" spans="24:24" x14ac:dyDescent="0.2">
      <c r="X3421" s="14" t="s">
        <v>66</v>
      </c>
    </row>
    <row r="3422" spans="24:24" x14ac:dyDescent="0.2">
      <c r="X3422" s="14" t="s">
        <v>66</v>
      </c>
    </row>
    <row r="3423" spans="24:24" x14ac:dyDescent="0.2">
      <c r="X3423" s="14" t="s">
        <v>66</v>
      </c>
    </row>
    <row r="3424" spans="24:24" x14ac:dyDescent="0.2">
      <c r="X3424" s="14" t="s">
        <v>66</v>
      </c>
    </row>
    <row r="3425" spans="24:24" x14ac:dyDescent="0.2">
      <c r="X3425" s="14" t="s">
        <v>66</v>
      </c>
    </row>
    <row r="3426" spans="24:24" x14ac:dyDescent="0.2">
      <c r="X3426" s="14" t="s">
        <v>66</v>
      </c>
    </row>
    <row r="3427" spans="24:24" x14ac:dyDescent="0.2">
      <c r="X3427" s="14" t="s">
        <v>66</v>
      </c>
    </row>
    <row r="3428" spans="24:24" x14ac:dyDescent="0.2">
      <c r="X3428" s="14" t="s">
        <v>66</v>
      </c>
    </row>
    <row r="3429" spans="24:24" x14ac:dyDescent="0.2">
      <c r="X3429" s="14" t="s">
        <v>66</v>
      </c>
    </row>
    <row r="3430" spans="24:24" x14ac:dyDescent="0.2">
      <c r="X3430" s="14" t="s">
        <v>66</v>
      </c>
    </row>
    <row r="3431" spans="24:24" x14ac:dyDescent="0.2">
      <c r="X3431" s="14" t="s">
        <v>66</v>
      </c>
    </row>
    <row r="3432" spans="24:24" x14ac:dyDescent="0.2">
      <c r="X3432" s="14" t="s">
        <v>66</v>
      </c>
    </row>
    <row r="3433" spans="24:24" x14ac:dyDescent="0.2">
      <c r="X3433" s="14" t="s">
        <v>66</v>
      </c>
    </row>
    <row r="3434" spans="24:24" x14ac:dyDescent="0.2">
      <c r="X3434" s="14" t="s">
        <v>66</v>
      </c>
    </row>
    <row r="3435" spans="24:24" x14ac:dyDescent="0.2">
      <c r="X3435" s="14" t="s">
        <v>66</v>
      </c>
    </row>
    <row r="3436" spans="24:24" x14ac:dyDescent="0.2">
      <c r="X3436" s="14" t="s">
        <v>66</v>
      </c>
    </row>
    <row r="3437" spans="24:24" x14ac:dyDescent="0.2">
      <c r="X3437" s="14" t="s">
        <v>66</v>
      </c>
    </row>
    <row r="3438" spans="24:24" x14ac:dyDescent="0.2">
      <c r="X3438" s="14" t="s">
        <v>66</v>
      </c>
    </row>
    <row r="3439" spans="24:24" x14ac:dyDescent="0.2">
      <c r="X3439" s="14" t="s">
        <v>66</v>
      </c>
    </row>
    <row r="3440" spans="24:24" x14ac:dyDescent="0.2">
      <c r="X3440" s="14" t="s">
        <v>66</v>
      </c>
    </row>
    <row r="3441" spans="24:24" x14ac:dyDescent="0.2">
      <c r="X3441" s="14" t="s">
        <v>66</v>
      </c>
    </row>
    <row r="3442" spans="24:24" x14ac:dyDescent="0.2">
      <c r="X3442" s="14" t="s">
        <v>66</v>
      </c>
    </row>
    <row r="3443" spans="24:24" x14ac:dyDescent="0.2">
      <c r="X3443" s="14" t="s">
        <v>66</v>
      </c>
    </row>
    <row r="3444" spans="24:24" x14ac:dyDescent="0.2">
      <c r="X3444" s="14" t="s">
        <v>66</v>
      </c>
    </row>
    <row r="3445" spans="24:24" x14ac:dyDescent="0.2">
      <c r="X3445" s="14" t="s">
        <v>66</v>
      </c>
    </row>
    <row r="3446" spans="24:24" x14ac:dyDescent="0.2">
      <c r="X3446" s="14" t="s">
        <v>66</v>
      </c>
    </row>
    <row r="3447" spans="24:24" x14ac:dyDescent="0.2">
      <c r="X3447" s="14" t="s">
        <v>66</v>
      </c>
    </row>
    <row r="3448" spans="24:24" x14ac:dyDescent="0.2">
      <c r="X3448" s="14" t="s">
        <v>66</v>
      </c>
    </row>
    <row r="3449" spans="24:24" x14ac:dyDescent="0.2">
      <c r="X3449" s="14" t="s">
        <v>66</v>
      </c>
    </row>
    <row r="3450" spans="24:24" x14ac:dyDescent="0.2">
      <c r="X3450" s="14" t="s">
        <v>66</v>
      </c>
    </row>
    <row r="3451" spans="24:24" x14ac:dyDescent="0.2">
      <c r="X3451" s="14" t="s">
        <v>66</v>
      </c>
    </row>
    <row r="3452" spans="24:24" x14ac:dyDescent="0.2">
      <c r="X3452" s="14" t="s">
        <v>66</v>
      </c>
    </row>
    <row r="3453" spans="24:24" x14ac:dyDescent="0.2">
      <c r="X3453" s="14" t="s">
        <v>66</v>
      </c>
    </row>
    <row r="3454" spans="24:24" x14ac:dyDescent="0.2">
      <c r="X3454" s="14" t="s">
        <v>66</v>
      </c>
    </row>
    <row r="3455" spans="24:24" x14ac:dyDescent="0.2">
      <c r="X3455" s="14" t="s">
        <v>66</v>
      </c>
    </row>
    <row r="3456" spans="24:24" x14ac:dyDescent="0.2">
      <c r="X3456" s="14" t="s">
        <v>66</v>
      </c>
    </row>
    <row r="3457" spans="24:24" x14ac:dyDescent="0.2">
      <c r="X3457" s="14" t="s">
        <v>66</v>
      </c>
    </row>
    <row r="3458" spans="24:24" x14ac:dyDescent="0.2">
      <c r="X3458" s="14" t="s">
        <v>66</v>
      </c>
    </row>
    <row r="3459" spans="24:24" x14ac:dyDescent="0.2">
      <c r="X3459" s="14" t="s">
        <v>66</v>
      </c>
    </row>
    <row r="3460" spans="24:24" x14ac:dyDescent="0.2">
      <c r="X3460" s="14" t="s">
        <v>66</v>
      </c>
    </row>
    <row r="3461" spans="24:24" x14ac:dyDescent="0.2">
      <c r="X3461" s="14" t="s">
        <v>66</v>
      </c>
    </row>
    <row r="3462" spans="24:24" x14ac:dyDescent="0.2">
      <c r="X3462" s="14" t="s">
        <v>66</v>
      </c>
    </row>
    <row r="3463" spans="24:24" x14ac:dyDescent="0.2">
      <c r="X3463" s="14" t="s">
        <v>66</v>
      </c>
    </row>
    <row r="3464" spans="24:24" x14ac:dyDescent="0.2">
      <c r="X3464" s="14" t="s">
        <v>66</v>
      </c>
    </row>
    <row r="3465" spans="24:24" x14ac:dyDescent="0.2">
      <c r="X3465" s="14" t="s">
        <v>66</v>
      </c>
    </row>
    <row r="3466" spans="24:24" x14ac:dyDescent="0.2">
      <c r="X3466" s="14" t="s">
        <v>66</v>
      </c>
    </row>
    <row r="3467" spans="24:24" x14ac:dyDescent="0.2">
      <c r="X3467" s="14" t="s">
        <v>66</v>
      </c>
    </row>
    <row r="3468" spans="24:24" x14ac:dyDescent="0.2">
      <c r="X3468" s="14" t="s">
        <v>66</v>
      </c>
    </row>
    <row r="3469" spans="24:24" x14ac:dyDescent="0.2">
      <c r="X3469" s="14" t="s">
        <v>66</v>
      </c>
    </row>
    <row r="3470" spans="24:24" x14ac:dyDescent="0.2">
      <c r="X3470" s="14" t="s">
        <v>66</v>
      </c>
    </row>
    <row r="3471" spans="24:24" x14ac:dyDescent="0.2">
      <c r="X3471" s="14" t="s">
        <v>66</v>
      </c>
    </row>
    <row r="3472" spans="24:24" x14ac:dyDescent="0.2">
      <c r="X3472" s="14" t="s">
        <v>66</v>
      </c>
    </row>
    <row r="3473" spans="24:24" x14ac:dyDescent="0.2">
      <c r="X3473" s="14" t="s">
        <v>66</v>
      </c>
    </row>
    <row r="3474" spans="24:24" x14ac:dyDescent="0.2">
      <c r="X3474" s="14" t="s">
        <v>66</v>
      </c>
    </row>
    <row r="3475" spans="24:24" x14ac:dyDescent="0.2">
      <c r="X3475" s="14" t="s">
        <v>66</v>
      </c>
    </row>
    <row r="3476" spans="24:24" x14ac:dyDescent="0.2">
      <c r="X3476" s="14" t="s">
        <v>66</v>
      </c>
    </row>
    <row r="3477" spans="24:24" x14ac:dyDescent="0.2">
      <c r="X3477" s="14" t="s">
        <v>66</v>
      </c>
    </row>
    <row r="3478" spans="24:24" x14ac:dyDescent="0.2">
      <c r="X3478" s="14" t="s">
        <v>66</v>
      </c>
    </row>
    <row r="3479" spans="24:24" x14ac:dyDescent="0.2">
      <c r="X3479" s="14" t="s">
        <v>66</v>
      </c>
    </row>
    <row r="3480" spans="24:24" x14ac:dyDescent="0.2">
      <c r="X3480" s="14" t="s">
        <v>66</v>
      </c>
    </row>
    <row r="3481" spans="24:24" x14ac:dyDescent="0.2">
      <c r="X3481" s="14" t="s">
        <v>66</v>
      </c>
    </row>
    <row r="3482" spans="24:24" x14ac:dyDescent="0.2">
      <c r="X3482" s="14" t="s">
        <v>66</v>
      </c>
    </row>
    <row r="3483" spans="24:24" x14ac:dyDescent="0.2">
      <c r="X3483" s="14" t="s">
        <v>66</v>
      </c>
    </row>
    <row r="3484" spans="24:24" x14ac:dyDescent="0.2">
      <c r="X3484" s="14" t="s">
        <v>66</v>
      </c>
    </row>
    <row r="3485" spans="24:24" x14ac:dyDescent="0.2">
      <c r="X3485" s="14" t="s">
        <v>66</v>
      </c>
    </row>
    <row r="3486" spans="24:24" x14ac:dyDescent="0.2">
      <c r="X3486" s="14" t="s">
        <v>66</v>
      </c>
    </row>
    <row r="3487" spans="24:24" x14ac:dyDescent="0.2">
      <c r="X3487" s="14" t="s">
        <v>66</v>
      </c>
    </row>
    <row r="3488" spans="24:24" x14ac:dyDescent="0.2">
      <c r="X3488" s="14" t="s">
        <v>66</v>
      </c>
    </row>
    <row r="3489" spans="24:24" x14ac:dyDescent="0.2">
      <c r="X3489" s="14" t="s">
        <v>66</v>
      </c>
    </row>
    <row r="3490" spans="24:24" x14ac:dyDescent="0.2">
      <c r="X3490" s="14" t="s">
        <v>66</v>
      </c>
    </row>
    <row r="3491" spans="24:24" x14ac:dyDescent="0.2">
      <c r="X3491" s="14" t="s">
        <v>66</v>
      </c>
    </row>
    <row r="3492" spans="24:24" x14ac:dyDescent="0.2">
      <c r="X3492" s="14" t="s">
        <v>66</v>
      </c>
    </row>
    <row r="3493" spans="24:24" x14ac:dyDescent="0.2">
      <c r="X3493" s="14" t="s">
        <v>66</v>
      </c>
    </row>
    <row r="3494" spans="24:24" x14ac:dyDescent="0.2">
      <c r="X3494" s="14" t="s">
        <v>66</v>
      </c>
    </row>
    <row r="3495" spans="24:24" x14ac:dyDescent="0.2">
      <c r="X3495" s="14" t="s">
        <v>66</v>
      </c>
    </row>
    <row r="3496" spans="24:24" x14ac:dyDescent="0.2">
      <c r="X3496" s="14" t="s">
        <v>66</v>
      </c>
    </row>
    <row r="3497" spans="24:24" x14ac:dyDescent="0.2">
      <c r="X3497" s="14" t="s">
        <v>66</v>
      </c>
    </row>
    <row r="3498" spans="24:24" x14ac:dyDescent="0.2">
      <c r="X3498" s="14" t="s">
        <v>66</v>
      </c>
    </row>
    <row r="3499" spans="24:24" x14ac:dyDescent="0.2">
      <c r="X3499" s="14" t="s">
        <v>66</v>
      </c>
    </row>
    <row r="3500" spans="24:24" x14ac:dyDescent="0.2">
      <c r="X3500" s="14" t="s">
        <v>66</v>
      </c>
    </row>
    <row r="3501" spans="24:24" x14ac:dyDescent="0.2">
      <c r="X3501" s="14" t="s">
        <v>66</v>
      </c>
    </row>
    <row r="3502" spans="24:24" x14ac:dyDescent="0.2">
      <c r="X3502" s="14" t="s">
        <v>66</v>
      </c>
    </row>
    <row r="3503" spans="24:24" x14ac:dyDescent="0.2">
      <c r="X3503" s="14" t="s">
        <v>66</v>
      </c>
    </row>
    <row r="3504" spans="24:24" x14ac:dyDescent="0.2">
      <c r="X3504" s="14" t="s">
        <v>66</v>
      </c>
    </row>
    <row r="3505" spans="24:24" x14ac:dyDescent="0.2">
      <c r="X3505" s="14" t="s">
        <v>66</v>
      </c>
    </row>
    <row r="3506" spans="24:24" x14ac:dyDescent="0.2">
      <c r="X3506" s="14" t="s">
        <v>66</v>
      </c>
    </row>
    <row r="3507" spans="24:24" x14ac:dyDescent="0.2">
      <c r="X3507" s="14" t="s">
        <v>66</v>
      </c>
    </row>
    <row r="3508" spans="24:24" x14ac:dyDescent="0.2">
      <c r="X3508" s="14" t="s">
        <v>66</v>
      </c>
    </row>
    <row r="3509" spans="24:24" x14ac:dyDescent="0.2">
      <c r="X3509" s="14" t="s">
        <v>66</v>
      </c>
    </row>
    <row r="3510" spans="24:24" x14ac:dyDescent="0.2">
      <c r="X3510" s="14" t="s">
        <v>66</v>
      </c>
    </row>
    <row r="3511" spans="24:24" x14ac:dyDescent="0.2">
      <c r="X3511" s="14" t="s">
        <v>66</v>
      </c>
    </row>
    <row r="3512" spans="24:24" x14ac:dyDescent="0.2">
      <c r="X3512" s="14" t="s">
        <v>66</v>
      </c>
    </row>
    <row r="3513" spans="24:24" x14ac:dyDescent="0.2">
      <c r="X3513" s="14" t="s">
        <v>66</v>
      </c>
    </row>
    <row r="3514" spans="24:24" x14ac:dyDescent="0.2">
      <c r="X3514" s="14" t="s">
        <v>66</v>
      </c>
    </row>
    <row r="3515" spans="24:24" x14ac:dyDescent="0.2">
      <c r="X3515" s="14" t="s">
        <v>66</v>
      </c>
    </row>
    <row r="3516" spans="24:24" x14ac:dyDescent="0.2">
      <c r="X3516" s="14" t="s">
        <v>66</v>
      </c>
    </row>
    <row r="3517" spans="24:24" x14ac:dyDescent="0.2">
      <c r="X3517" s="14" t="s">
        <v>66</v>
      </c>
    </row>
    <row r="3518" spans="24:24" x14ac:dyDescent="0.2">
      <c r="X3518" s="14" t="s">
        <v>66</v>
      </c>
    </row>
    <row r="3519" spans="24:24" x14ac:dyDescent="0.2">
      <c r="X3519" s="14" t="s">
        <v>66</v>
      </c>
    </row>
    <row r="3520" spans="24:24" x14ac:dyDescent="0.2">
      <c r="X3520" s="14" t="s">
        <v>66</v>
      </c>
    </row>
    <row r="3521" spans="24:24" x14ac:dyDescent="0.2">
      <c r="X3521" s="14" t="s">
        <v>66</v>
      </c>
    </row>
    <row r="3522" spans="24:24" x14ac:dyDescent="0.2">
      <c r="X3522" s="14" t="s">
        <v>66</v>
      </c>
    </row>
    <row r="3523" spans="24:24" x14ac:dyDescent="0.2">
      <c r="X3523" s="14" t="s">
        <v>66</v>
      </c>
    </row>
    <row r="3524" spans="24:24" x14ac:dyDescent="0.2">
      <c r="X3524" s="14" t="s">
        <v>66</v>
      </c>
    </row>
    <row r="3525" spans="24:24" x14ac:dyDescent="0.2">
      <c r="X3525" s="14" t="s">
        <v>66</v>
      </c>
    </row>
    <row r="3526" spans="24:24" x14ac:dyDescent="0.2">
      <c r="X3526" s="14" t="s">
        <v>66</v>
      </c>
    </row>
    <row r="3527" spans="24:24" x14ac:dyDescent="0.2">
      <c r="X3527" s="14" t="s">
        <v>66</v>
      </c>
    </row>
    <row r="3528" spans="24:24" x14ac:dyDescent="0.2">
      <c r="X3528" s="14" t="s">
        <v>66</v>
      </c>
    </row>
    <row r="3529" spans="24:24" x14ac:dyDescent="0.2">
      <c r="X3529" s="14" t="s">
        <v>66</v>
      </c>
    </row>
    <row r="3530" spans="24:24" x14ac:dyDescent="0.2">
      <c r="X3530" s="14" t="s">
        <v>66</v>
      </c>
    </row>
    <row r="3531" spans="24:24" x14ac:dyDescent="0.2">
      <c r="X3531" s="14" t="s">
        <v>66</v>
      </c>
    </row>
    <row r="3532" spans="24:24" x14ac:dyDescent="0.2">
      <c r="X3532" s="14" t="s">
        <v>66</v>
      </c>
    </row>
    <row r="3533" spans="24:24" x14ac:dyDescent="0.2">
      <c r="X3533" s="14" t="s">
        <v>66</v>
      </c>
    </row>
    <row r="3534" spans="24:24" x14ac:dyDescent="0.2">
      <c r="X3534" s="14" t="s">
        <v>66</v>
      </c>
    </row>
    <row r="3535" spans="24:24" x14ac:dyDescent="0.2">
      <c r="X3535" s="14" t="s">
        <v>66</v>
      </c>
    </row>
    <row r="3536" spans="24:24" x14ac:dyDescent="0.2">
      <c r="X3536" s="14" t="s">
        <v>66</v>
      </c>
    </row>
    <row r="3537" spans="24:24" x14ac:dyDescent="0.2">
      <c r="X3537" s="14" t="s">
        <v>66</v>
      </c>
    </row>
    <row r="3538" spans="24:24" x14ac:dyDescent="0.2">
      <c r="X3538" s="14" t="s">
        <v>66</v>
      </c>
    </row>
    <row r="3539" spans="24:24" x14ac:dyDescent="0.2">
      <c r="X3539" s="14" t="s">
        <v>66</v>
      </c>
    </row>
    <row r="3540" spans="24:24" x14ac:dyDescent="0.2">
      <c r="X3540" s="14" t="s">
        <v>66</v>
      </c>
    </row>
    <row r="3541" spans="24:24" x14ac:dyDescent="0.2">
      <c r="X3541" s="14" t="s">
        <v>66</v>
      </c>
    </row>
    <row r="3542" spans="24:24" x14ac:dyDescent="0.2">
      <c r="X3542" s="14" t="s">
        <v>66</v>
      </c>
    </row>
    <row r="3543" spans="24:24" x14ac:dyDescent="0.2">
      <c r="X3543" s="14" t="s">
        <v>66</v>
      </c>
    </row>
    <row r="3544" spans="24:24" x14ac:dyDescent="0.2">
      <c r="X3544" s="14" t="s">
        <v>66</v>
      </c>
    </row>
    <row r="3545" spans="24:24" x14ac:dyDescent="0.2">
      <c r="X3545" s="14" t="s">
        <v>66</v>
      </c>
    </row>
    <row r="3546" spans="24:24" x14ac:dyDescent="0.2">
      <c r="X3546" s="14" t="s">
        <v>66</v>
      </c>
    </row>
    <row r="3547" spans="24:24" x14ac:dyDescent="0.2">
      <c r="X3547" s="14" t="s">
        <v>66</v>
      </c>
    </row>
    <row r="3548" spans="24:24" x14ac:dyDescent="0.2">
      <c r="X3548" s="14" t="s">
        <v>66</v>
      </c>
    </row>
    <row r="3549" spans="24:24" x14ac:dyDescent="0.2">
      <c r="X3549" s="14" t="s">
        <v>66</v>
      </c>
    </row>
    <row r="3550" spans="24:24" x14ac:dyDescent="0.2">
      <c r="X3550" s="14" t="s">
        <v>66</v>
      </c>
    </row>
    <row r="3551" spans="24:24" x14ac:dyDescent="0.2">
      <c r="X3551" s="14" t="s">
        <v>66</v>
      </c>
    </row>
    <row r="3552" spans="24:24" x14ac:dyDescent="0.2">
      <c r="X3552" s="14" t="s">
        <v>66</v>
      </c>
    </row>
    <row r="3553" spans="24:24" x14ac:dyDescent="0.2">
      <c r="X3553" s="14" t="s">
        <v>66</v>
      </c>
    </row>
    <row r="3554" spans="24:24" x14ac:dyDescent="0.2">
      <c r="X3554" s="14" t="s">
        <v>66</v>
      </c>
    </row>
    <row r="3555" spans="24:24" x14ac:dyDescent="0.2">
      <c r="X3555" s="14" t="s">
        <v>66</v>
      </c>
    </row>
    <row r="3556" spans="24:24" x14ac:dyDescent="0.2">
      <c r="X3556" s="14" t="s">
        <v>66</v>
      </c>
    </row>
    <row r="3557" spans="24:24" x14ac:dyDescent="0.2">
      <c r="X3557" s="14" t="s">
        <v>66</v>
      </c>
    </row>
    <row r="3558" spans="24:24" x14ac:dyDescent="0.2">
      <c r="X3558" s="14" t="s">
        <v>66</v>
      </c>
    </row>
    <row r="3559" spans="24:24" x14ac:dyDescent="0.2">
      <c r="X3559" s="14" t="s">
        <v>66</v>
      </c>
    </row>
    <row r="3560" spans="24:24" x14ac:dyDescent="0.2">
      <c r="X3560" s="14" t="s">
        <v>66</v>
      </c>
    </row>
    <row r="3561" spans="24:24" x14ac:dyDescent="0.2">
      <c r="X3561" s="14" t="s">
        <v>66</v>
      </c>
    </row>
    <row r="3562" spans="24:24" x14ac:dyDescent="0.2">
      <c r="X3562" s="14" t="s">
        <v>66</v>
      </c>
    </row>
    <row r="3563" spans="24:24" x14ac:dyDescent="0.2">
      <c r="X3563" s="14" t="s">
        <v>66</v>
      </c>
    </row>
    <row r="3564" spans="24:24" x14ac:dyDescent="0.2">
      <c r="X3564" s="14" t="s">
        <v>66</v>
      </c>
    </row>
    <row r="3565" spans="24:24" x14ac:dyDescent="0.2">
      <c r="X3565" s="14" t="s">
        <v>66</v>
      </c>
    </row>
    <row r="3566" spans="24:24" x14ac:dyDescent="0.2">
      <c r="X3566" s="14" t="s">
        <v>66</v>
      </c>
    </row>
    <row r="3567" spans="24:24" x14ac:dyDescent="0.2">
      <c r="X3567" s="14" t="s">
        <v>66</v>
      </c>
    </row>
    <row r="3568" spans="24:24" x14ac:dyDescent="0.2">
      <c r="X3568" s="14" t="s">
        <v>66</v>
      </c>
    </row>
    <row r="3569" spans="24:24" x14ac:dyDescent="0.2">
      <c r="X3569" s="14" t="s">
        <v>66</v>
      </c>
    </row>
    <row r="3570" spans="24:24" x14ac:dyDescent="0.2">
      <c r="X3570" s="14" t="s">
        <v>66</v>
      </c>
    </row>
    <row r="3571" spans="24:24" x14ac:dyDescent="0.2">
      <c r="X3571" s="14" t="s">
        <v>66</v>
      </c>
    </row>
    <row r="3572" spans="24:24" x14ac:dyDescent="0.2">
      <c r="X3572" s="14" t="s">
        <v>66</v>
      </c>
    </row>
    <row r="3573" spans="24:24" x14ac:dyDescent="0.2">
      <c r="X3573" s="14" t="s">
        <v>66</v>
      </c>
    </row>
    <row r="3574" spans="24:24" x14ac:dyDescent="0.2">
      <c r="X3574" s="14" t="s">
        <v>66</v>
      </c>
    </row>
    <row r="3575" spans="24:24" x14ac:dyDescent="0.2">
      <c r="X3575" s="14" t="s">
        <v>66</v>
      </c>
    </row>
    <row r="3576" spans="24:24" x14ac:dyDescent="0.2">
      <c r="X3576" s="14" t="s">
        <v>66</v>
      </c>
    </row>
    <row r="3577" spans="24:24" x14ac:dyDescent="0.2">
      <c r="X3577" s="14" t="s">
        <v>66</v>
      </c>
    </row>
    <row r="3578" spans="24:24" x14ac:dyDescent="0.2">
      <c r="X3578" s="14" t="s">
        <v>66</v>
      </c>
    </row>
    <row r="3579" spans="24:24" x14ac:dyDescent="0.2">
      <c r="X3579" s="14" t="s">
        <v>66</v>
      </c>
    </row>
    <row r="3580" spans="24:24" x14ac:dyDescent="0.2">
      <c r="X3580" s="14" t="s">
        <v>66</v>
      </c>
    </row>
    <row r="3581" spans="24:24" x14ac:dyDescent="0.2">
      <c r="X3581" s="14" t="s">
        <v>66</v>
      </c>
    </row>
    <row r="3582" spans="24:24" x14ac:dyDescent="0.2">
      <c r="X3582" s="14" t="s">
        <v>66</v>
      </c>
    </row>
    <row r="3583" spans="24:24" x14ac:dyDescent="0.2">
      <c r="X3583" s="14" t="s">
        <v>66</v>
      </c>
    </row>
    <row r="3584" spans="24:24" x14ac:dyDescent="0.2">
      <c r="X3584" s="14" t="s">
        <v>66</v>
      </c>
    </row>
    <row r="3585" spans="24:24" x14ac:dyDescent="0.2">
      <c r="X3585" s="14" t="s">
        <v>66</v>
      </c>
    </row>
    <row r="3586" spans="24:24" x14ac:dyDescent="0.2">
      <c r="X3586" s="14" t="s">
        <v>66</v>
      </c>
    </row>
    <row r="3587" spans="24:24" x14ac:dyDescent="0.2">
      <c r="X3587" s="14" t="s">
        <v>66</v>
      </c>
    </row>
    <row r="3588" spans="24:24" x14ac:dyDescent="0.2">
      <c r="X3588" s="14" t="s">
        <v>66</v>
      </c>
    </row>
    <row r="3589" spans="24:24" x14ac:dyDescent="0.2">
      <c r="X3589" s="14" t="s">
        <v>66</v>
      </c>
    </row>
    <row r="3590" spans="24:24" x14ac:dyDescent="0.2">
      <c r="X3590" s="14" t="s">
        <v>66</v>
      </c>
    </row>
    <row r="3591" spans="24:24" x14ac:dyDescent="0.2">
      <c r="X3591" s="14" t="s">
        <v>66</v>
      </c>
    </row>
    <row r="3592" spans="24:24" x14ac:dyDescent="0.2">
      <c r="X3592" s="14" t="s">
        <v>66</v>
      </c>
    </row>
    <row r="3593" spans="24:24" x14ac:dyDescent="0.2">
      <c r="X3593" s="14" t="s">
        <v>66</v>
      </c>
    </row>
    <row r="3594" spans="24:24" x14ac:dyDescent="0.2">
      <c r="X3594" s="14" t="s">
        <v>66</v>
      </c>
    </row>
    <row r="3595" spans="24:24" x14ac:dyDescent="0.2">
      <c r="X3595" s="14" t="s">
        <v>66</v>
      </c>
    </row>
    <row r="3596" spans="24:24" x14ac:dyDescent="0.2">
      <c r="X3596" s="14" t="s">
        <v>66</v>
      </c>
    </row>
    <row r="3597" spans="24:24" x14ac:dyDescent="0.2">
      <c r="X3597" s="14" t="s">
        <v>66</v>
      </c>
    </row>
    <row r="3598" spans="24:24" x14ac:dyDescent="0.2">
      <c r="X3598" s="14" t="s">
        <v>66</v>
      </c>
    </row>
    <row r="3599" spans="24:24" x14ac:dyDescent="0.2">
      <c r="X3599" s="14" t="s">
        <v>66</v>
      </c>
    </row>
    <row r="3600" spans="24:24" x14ac:dyDescent="0.2">
      <c r="X3600" s="14" t="s">
        <v>66</v>
      </c>
    </row>
    <row r="3601" spans="24:24" x14ac:dyDescent="0.2">
      <c r="X3601" s="14" t="s">
        <v>66</v>
      </c>
    </row>
    <row r="3602" spans="24:24" x14ac:dyDescent="0.2">
      <c r="X3602" s="14" t="s">
        <v>66</v>
      </c>
    </row>
    <row r="3603" spans="24:24" x14ac:dyDescent="0.2">
      <c r="X3603" s="14" t="s">
        <v>66</v>
      </c>
    </row>
    <row r="3604" spans="24:24" x14ac:dyDescent="0.2">
      <c r="X3604" s="14" t="s">
        <v>66</v>
      </c>
    </row>
    <row r="3605" spans="24:24" x14ac:dyDescent="0.2">
      <c r="X3605" s="14" t="s">
        <v>66</v>
      </c>
    </row>
    <row r="3606" spans="24:24" x14ac:dyDescent="0.2">
      <c r="X3606" s="14" t="s">
        <v>66</v>
      </c>
    </row>
    <row r="3607" spans="24:24" x14ac:dyDescent="0.2">
      <c r="X3607" s="14" t="s">
        <v>66</v>
      </c>
    </row>
    <row r="3608" spans="24:24" x14ac:dyDescent="0.2">
      <c r="X3608" s="14" t="s">
        <v>66</v>
      </c>
    </row>
    <row r="3609" spans="24:24" x14ac:dyDescent="0.2">
      <c r="X3609" s="14" t="s">
        <v>66</v>
      </c>
    </row>
    <row r="3610" spans="24:24" x14ac:dyDescent="0.2">
      <c r="X3610" s="14" t="s">
        <v>66</v>
      </c>
    </row>
    <row r="3611" spans="24:24" x14ac:dyDescent="0.2">
      <c r="X3611" s="14" t="s">
        <v>66</v>
      </c>
    </row>
    <row r="3612" spans="24:24" x14ac:dyDescent="0.2">
      <c r="X3612" s="14" t="s">
        <v>66</v>
      </c>
    </row>
    <row r="3613" spans="24:24" x14ac:dyDescent="0.2">
      <c r="X3613" s="14" t="s">
        <v>66</v>
      </c>
    </row>
    <row r="3614" spans="24:24" x14ac:dyDescent="0.2">
      <c r="X3614" s="14" t="s">
        <v>66</v>
      </c>
    </row>
    <row r="3615" spans="24:24" x14ac:dyDescent="0.2">
      <c r="X3615" s="14" t="s">
        <v>66</v>
      </c>
    </row>
    <row r="3616" spans="24:24" x14ac:dyDescent="0.2">
      <c r="X3616" s="14" t="s">
        <v>66</v>
      </c>
    </row>
    <row r="3617" spans="24:24" x14ac:dyDescent="0.2">
      <c r="X3617" s="14" t="s">
        <v>66</v>
      </c>
    </row>
    <row r="3618" spans="24:24" x14ac:dyDescent="0.2">
      <c r="X3618" s="14" t="s">
        <v>66</v>
      </c>
    </row>
    <row r="3619" spans="24:24" x14ac:dyDescent="0.2">
      <c r="X3619" s="14" t="s">
        <v>66</v>
      </c>
    </row>
    <row r="3620" spans="24:24" x14ac:dyDescent="0.2">
      <c r="X3620" s="14" t="s">
        <v>66</v>
      </c>
    </row>
    <row r="3621" spans="24:24" x14ac:dyDescent="0.2">
      <c r="X3621" s="14" t="s">
        <v>66</v>
      </c>
    </row>
    <row r="3622" spans="24:24" x14ac:dyDescent="0.2">
      <c r="X3622" s="14" t="s">
        <v>66</v>
      </c>
    </row>
    <row r="3623" spans="24:24" x14ac:dyDescent="0.2">
      <c r="X3623" s="14" t="s">
        <v>66</v>
      </c>
    </row>
    <row r="3624" spans="24:24" x14ac:dyDescent="0.2">
      <c r="X3624" s="14" t="s">
        <v>66</v>
      </c>
    </row>
    <row r="3625" spans="24:24" x14ac:dyDescent="0.2">
      <c r="X3625" s="14" t="s">
        <v>66</v>
      </c>
    </row>
    <row r="3626" spans="24:24" x14ac:dyDescent="0.2">
      <c r="X3626" s="14" t="s">
        <v>66</v>
      </c>
    </row>
    <row r="3627" spans="24:24" x14ac:dyDescent="0.2">
      <c r="X3627" s="14" t="s">
        <v>66</v>
      </c>
    </row>
    <row r="3628" spans="24:24" x14ac:dyDescent="0.2">
      <c r="X3628" s="14" t="s">
        <v>66</v>
      </c>
    </row>
    <row r="3629" spans="24:24" x14ac:dyDescent="0.2">
      <c r="X3629" s="14" t="s">
        <v>66</v>
      </c>
    </row>
    <row r="3630" spans="24:24" x14ac:dyDescent="0.2">
      <c r="X3630" s="14" t="s">
        <v>66</v>
      </c>
    </row>
    <row r="3631" spans="24:24" x14ac:dyDescent="0.2">
      <c r="X3631" s="14" t="s">
        <v>66</v>
      </c>
    </row>
    <row r="3632" spans="24:24" x14ac:dyDescent="0.2">
      <c r="X3632" s="14" t="s">
        <v>66</v>
      </c>
    </row>
    <row r="3633" spans="24:24" x14ac:dyDescent="0.2">
      <c r="X3633" s="14" t="s">
        <v>66</v>
      </c>
    </row>
    <row r="3634" spans="24:24" x14ac:dyDescent="0.2">
      <c r="X3634" s="14" t="s">
        <v>66</v>
      </c>
    </row>
    <row r="3635" spans="24:24" x14ac:dyDescent="0.2">
      <c r="X3635" s="14" t="s">
        <v>66</v>
      </c>
    </row>
    <row r="3636" spans="24:24" x14ac:dyDescent="0.2">
      <c r="X3636" s="14" t="s">
        <v>66</v>
      </c>
    </row>
    <row r="3637" spans="24:24" x14ac:dyDescent="0.2">
      <c r="X3637" s="14" t="s">
        <v>66</v>
      </c>
    </row>
    <row r="3638" spans="24:24" x14ac:dyDescent="0.2">
      <c r="X3638" s="14" t="s">
        <v>66</v>
      </c>
    </row>
    <row r="3639" spans="24:24" x14ac:dyDescent="0.2">
      <c r="X3639" s="14" t="s">
        <v>66</v>
      </c>
    </row>
    <row r="3640" spans="24:24" x14ac:dyDescent="0.2">
      <c r="X3640" s="14" t="s">
        <v>66</v>
      </c>
    </row>
    <row r="3641" spans="24:24" x14ac:dyDescent="0.2">
      <c r="X3641" s="14" t="s">
        <v>66</v>
      </c>
    </row>
    <row r="3642" spans="24:24" x14ac:dyDescent="0.2">
      <c r="X3642" s="14" t="s">
        <v>66</v>
      </c>
    </row>
    <row r="3643" spans="24:24" x14ac:dyDescent="0.2">
      <c r="X3643" s="14" t="s">
        <v>66</v>
      </c>
    </row>
    <row r="3644" spans="24:24" x14ac:dyDescent="0.2">
      <c r="X3644" s="14" t="s">
        <v>66</v>
      </c>
    </row>
    <row r="3645" spans="24:24" x14ac:dyDescent="0.2">
      <c r="X3645" s="14" t="s">
        <v>66</v>
      </c>
    </row>
    <row r="3646" spans="24:24" x14ac:dyDescent="0.2">
      <c r="X3646" s="14" t="s">
        <v>66</v>
      </c>
    </row>
    <row r="3647" spans="24:24" x14ac:dyDescent="0.2">
      <c r="X3647" s="14" t="s">
        <v>66</v>
      </c>
    </row>
    <row r="3648" spans="24:24" x14ac:dyDescent="0.2">
      <c r="X3648" s="14" t="s">
        <v>66</v>
      </c>
    </row>
    <row r="3649" spans="24:24" x14ac:dyDescent="0.2">
      <c r="X3649" s="14" t="s">
        <v>66</v>
      </c>
    </row>
    <row r="3650" spans="24:24" x14ac:dyDescent="0.2">
      <c r="X3650" s="14" t="s">
        <v>66</v>
      </c>
    </row>
    <row r="3651" spans="24:24" x14ac:dyDescent="0.2">
      <c r="X3651" s="14" t="s">
        <v>66</v>
      </c>
    </row>
    <row r="3652" spans="24:24" x14ac:dyDescent="0.2">
      <c r="X3652" s="14" t="s">
        <v>66</v>
      </c>
    </row>
    <row r="3653" spans="24:24" x14ac:dyDescent="0.2">
      <c r="X3653" s="14" t="s">
        <v>66</v>
      </c>
    </row>
    <row r="3654" spans="24:24" x14ac:dyDescent="0.2">
      <c r="X3654" s="14" t="s">
        <v>66</v>
      </c>
    </row>
    <row r="3655" spans="24:24" x14ac:dyDescent="0.2">
      <c r="X3655" s="14" t="s">
        <v>66</v>
      </c>
    </row>
    <row r="3656" spans="24:24" x14ac:dyDescent="0.2">
      <c r="X3656" s="14" t="s">
        <v>66</v>
      </c>
    </row>
    <row r="3657" spans="24:24" x14ac:dyDescent="0.2">
      <c r="X3657" s="14" t="s">
        <v>66</v>
      </c>
    </row>
    <row r="3658" spans="24:24" x14ac:dyDescent="0.2">
      <c r="X3658" s="14" t="s">
        <v>66</v>
      </c>
    </row>
    <row r="3659" spans="24:24" x14ac:dyDescent="0.2">
      <c r="X3659" s="14" t="s">
        <v>66</v>
      </c>
    </row>
    <row r="3660" spans="24:24" x14ac:dyDescent="0.2">
      <c r="X3660" s="14" t="s">
        <v>66</v>
      </c>
    </row>
    <row r="3661" spans="24:24" x14ac:dyDescent="0.2">
      <c r="X3661" s="14" t="s">
        <v>66</v>
      </c>
    </row>
    <row r="3662" spans="24:24" x14ac:dyDescent="0.2">
      <c r="X3662" s="14" t="s">
        <v>66</v>
      </c>
    </row>
    <row r="3663" spans="24:24" x14ac:dyDescent="0.2">
      <c r="X3663" s="14" t="s">
        <v>66</v>
      </c>
    </row>
    <row r="3664" spans="24:24" x14ac:dyDescent="0.2">
      <c r="X3664" s="14" t="s">
        <v>66</v>
      </c>
    </row>
    <row r="3665" spans="24:24" x14ac:dyDescent="0.2">
      <c r="X3665" s="14" t="s">
        <v>66</v>
      </c>
    </row>
    <row r="3666" spans="24:24" x14ac:dyDescent="0.2">
      <c r="X3666" s="14" t="s">
        <v>66</v>
      </c>
    </row>
    <row r="3667" spans="24:24" x14ac:dyDescent="0.2">
      <c r="X3667" s="14" t="s">
        <v>66</v>
      </c>
    </row>
    <row r="3668" spans="24:24" x14ac:dyDescent="0.2">
      <c r="X3668" s="14" t="s">
        <v>66</v>
      </c>
    </row>
    <row r="3669" spans="24:24" x14ac:dyDescent="0.2">
      <c r="X3669" s="14" t="s">
        <v>66</v>
      </c>
    </row>
    <row r="3670" spans="24:24" x14ac:dyDescent="0.2">
      <c r="X3670" s="14" t="s">
        <v>66</v>
      </c>
    </row>
    <row r="3671" spans="24:24" x14ac:dyDescent="0.2">
      <c r="X3671" s="14" t="s">
        <v>66</v>
      </c>
    </row>
    <row r="3672" spans="24:24" x14ac:dyDescent="0.2">
      <c r="X3672" s="14" t="s">
        <v>66</v>
      </c>
    </row>
    <row r="3673" spans="24:24" x14ac:dyDescent="0.2">
      <c r="X3673" s="14" t="s">
        <v>66</v>
      </c>
    </row>
    <row r="3674" spans="24:24" x14ac:dyDescent="0.2">
      <c r="X3674" s="14" t="s">
        <v>66</v>
      </c>
    </row>
    <row r="3675" spans="24:24" x14ac:dyDescent="0.2">
      <c r="X3675" s="14" t="s">
        <v>66</v>
      </c>
    </row>
    <row r="3676" spans="24:24" x14ac:dyDescent="0.2">
      <c r="X3676" s="14" t="s">
        <v>66</v>
      </c>
    </row>
    <row r="3677" spans="24:24" x14ac:dyDescent="0.2">
      <c r="X3677" s="14" t="s">
        <v>66</v>
      </c>
    </row>
    <row r="3678" spans="24:24" x14ac:dyDescent="0.2">
      <c r="X3678" s="14" t="s">
        <v>66</v>
      </c>
    </row>
    <row r="3679" spans="24:24" x14ac:dyDescent="0.2">
      <c r="X3679" s="14" t="s">
        <v>66</v>
      </c>
    </row>
    <row r="3680" spans="24:24" x14ac:dyDescent="0.2">
      <c r="X3680" s="14" t="s">
        <v>66</v>
      </c>
    </row>
    <row r="3681" spans="24:24" x14ac:dyDescent="0.2">
      <c r="X3681" s="14" t="s">
        <v>66</v>
      </c>
    </row>
    <row r="3682" spans="24:24" x14ac:dyDescent="0.2">
      <c r="X3682" s="14" t="s">
        <v>66</v>
      </c>
    </row>
    <row r="3683" spans="24:24" x14ac:dyDescent="0.2">
      <c r="X3683" s="14" t="s">
        <v>66</v>
      </c>
    </row>
    <row r="3684" spans="24:24" x14ac:dyDescent="0.2">
      <c r="X3684" s="14" t="s">
        <v>66</v>
      </c>
    </row>
    <row r="3685" spans="24:24" x14ac:dyDescent="0.2">
      <c r="X3685" s="14" t="s">
        <v>66</v>
      </c>
    </row>
    <row r="3686" spans="24:24" x14ac:dyDescent="0.2">
      <c r="X3686" s="14" t="s">
        <v>66</v>
      </c>
    </row>
    <row r="3687" spans="24:24" x14ac:dyDescent="0.2">
      <c r="X3687" s="14" t="s">
        <v>66</v>
      </c>
    </row>
    <row r="3688" spans="24:24" x14ac:dyDescent="0.2">
      <c r="X3688" s="14" t="s">
        <v>66</v>
      </c>
    </row>
    <row r="3689" spans="24:24" x14ac:dyDescent="0.2">
      <c r="X3689" s="14" t="s">
        <v>66</v>
      </c>
    </row>
    <row r="3690" spans="24:24" x14ac:dyDescent="0.2">
      <c r="X3690" s="14" t="s">
        <v>66</v>
      </c>
    </row>
    <row r="3691" spans="24:24" x14ac:dyDescent="0.2">
      <c r="X3691" s="14" t="s">
        <v>66</v>
      </c>
    </row>
    <row r="3692" spans="24:24" x14ac:dyDescent="0.2">
      <c r="X3692" s="14" t="s">
        <v>66</v>
      </c>
    </row>
    <row r="3693" spans="24:24" x14ac:dyDescent="0.2">
      <c r="X3693" s="14" t="s">
        <v>66</v>
      </c>
    </row>
    <row r="3694" spans="24:24" x14ac:dyDescent="0.2">
      <c r="X3694" s="14" t="s">
        <v>66</v>
      </c>
    </row>
    <row r="3695" spans="24:24" x14ac:dyDescent="0.2">
      <c r="X3695" s="14" t="s">
        <v>66</v>
      </c>
    </row>
    <row r="3696" spans="24:24" x14ac:dyDescent="0.2">
      <c r="X3696" s="14" t="s">
        <v>66</v>
      </c>
    </row>
    <row r="3697" spans="24:24" x14ac:dyDescent="0.2">
      <c r="X3697" s="14" t="s">
        <v>66</v>
      </c>
    </row>
    <row r="3698" spans="24:24" x14ac:dyDescent="0.2">
      <c r="X3698" s="14" t="s">
        <v>66</v>
      </c>
    </row>
    <row r="3699" spans="24:24" x14ac:dyDescent="0.2">
      <c r="X3699" s="14" t="s">
        <v>66</v>
      </c>
    </row>
    <row r="3700" spans="24:24" x14ac:dyDescent="0.2">
      <c r="X3700" s="14" t="s">
        <v>66</v>
      </c>
    </row>
    <row r="3701" spans="24:24" x14ac:dyDescent="0.2">
      <c r="X3701" s="14" t="s">
        <v>66</v>
      </c>
    </row>
    <row r="3702" spans="24:24" x14ac:dyDescent="0.2">
      <c r="X3702" s="14" t="s">
        <v>66</v>
      </c>
    </row>
    <row r="3703" spans="24:24" x14ac:dyDescent="0.2">
      <c r="X3703" s="14" t="s">
        <v>66</v>
      </c>
    </row>
    <row r="3704" spans="24:24" x14ac:dyDescent="0.2">
      <c r="X3704" s="14" t="s">
        <v>66</v>
      </c>
    </row>
    <row r="3705" spans="24:24" x14ac:dyDescent="0.2">
      <c r="X3705" s="14" t="s">
        <v>66</v>
      </c>
    </row>
    <row r="3706" spans="24:24" x14ac:dyDescent="0.2">
      <c r="X3706" s="14" t="s">
        <v>66</v>
      </c>
    </row>
    <row r="3707" spans="24:24" x14ac:dyDescent="0.2">
      <c r="X3707" s="14" t="s">
        <v>66</v>
      </c>
    </row>
    <row r="3708" spans="24:24" x14ac:dyDescent="0.2">
      <c r="X3708" s="14" t="s">
        <v>66</v>
      </c>
    </row>
    <row r="3709" spans="24:24" x14ac:dyDescent="0.2">
      <c r="X3709" s="14" t="s">
        <v>66</v>
      </c>
    </row>
    <row r="3710" spans="24:24" x14ac:dyDescent="0.2">
      <c r="X3710" s="14" t="s">
        <v>66</v>
      </c>
    </row>
    <row r="3711" spans="24:24" x14ac:dyDescent="0.2">
      <c r="X3711" s="14" t="s">
        <v>66</v>
      </c>
    </row>
    <row r="3712" spans="24:24" x14ac:dyDescent="0.2">
      <c r="X3712" s="14" t="s">
        <v>66</v>
      </c>
    </row>
    <row r="3713" spans="24:24" x14ac:dyDescent="0.2">
      <c r="X3713" s="14" t="s">
        <v>66</v>
      </c>
    </row>
    <row r="3714" spans="24:24" x14ac:dyDescent="0.2">
      <c r="X3714" s="14" t="s">
        <v>66</v>
      </c>
    </row>
    <row r="3715" spans="24:24" x14ac:dyDescent="0.2">
      <c r="X3715" s="14" t="s">
        <v>66</v>
      </c>
    </row>
    <row r="3716" spans="24:24" x14ac:dyDescent="0.2">
      <c r="X3716" s="14" t="s">
        <v>66</v>
      </c>
    </row>
    <row r="3717" spans="24:24" x14ac:dyDescent="0.2">
      <c r="X3717" s="14" t="s">
        <v>66</v>
      </c>
    </row>
    <row r="3718" spans="24:24" x14ac:dyDescent="0.2">
      <c r="X3718" s="14" t="s">
        <v>66</v>
      </c>
    </row>
    <row r="3719" spans="24:24" x14ac:dyDescent="0.2">
      <c r="X3719" s="14" t="s">
        <v>66</v>
      </c>
    </row>
    <row r="3720" spans="24:24" x14ac:dyDescent="0.2">
      <c r="X3720" s="14" t="s">
        <v>66</v>
      </c>
    </row>
    <row r="3721" spans="24:24" x14ac:dyDescent="0.2">
      <c r="X3721" s="14" t="s">
        <v>66</v>
      </c>
    </row>
    <row r="3722" spans="24:24" x14ac:dyDescent="0.2">
      <c r="X3722" s="14" t="s">
        <v>66</v>
      </c>
    </row>
    <row r="3723" spans="24:24" x14ac:dyDescent="0.2">
      <c r="X3723" s="14" t="s">
        <v>66</v>
      </c>
    </row>
    <row r="3724" spans="24:24" x14ac:dyDescent="0.2">
      <c r="X3724" s="14" t="s">
        <v>66</v>
      </c>
    </row>
    <row r="3725" spans="24:24" x14ac:dyDescent="0.2">
      <c r="X3725" s="14" t="s">
        <v>66</v>
      </c>
    </row>
    <row r="3726" spans="24:24" x14ac:dyDescent="0.2">
      <c r="X3726" s="14" t="s">
        <v>66</v>
      </c>
    </row>
    <row r="3727" spans="24:24" x14ac:dyDescent="0.2">
      <c r="X3727" s="14" t="s">
        <v>66</v>
      </c>
    </row>
    <row r="3728" spans="24:24" x14ac:dyDescent="0.2">
      <c r="X3728" s="14" t="s">
        <v>66</v>
      </c>
    </row>
    <row r="3729" spans="24:24" x14ac:dyDescent="0.2">
      <c r="X3729" s="14" t="s">
        <v>66</v>
      </c>
    </row>
    <row r="3730" spans="24:24" x14ac:dyDescent="0.2">
      <c r="X3730" s="14" t="s">
        <v>66</v>
      </c>
    </row>
    <row r="3731" spans="24:24" x14ac:dyDescent="0.2">
      <c r="X3731" s="14" t="s">
        <v>66</v>
      </c>
    </row>
    <row r="3732" spans="24:24" x14ac:dyDescent="0.2">
      <c r="X3732" s="14" t="s">
        <v>66</v>
      </c>
    </row>
    <row r="3733" spans="24:24" x14ac:dyDescent="0.2">
      <c r="X3733" s="14" t="s">
        <v>66</v>
      </c>
    </row>
    <row r="3734" spans="24:24" x14ac:dyDescent="0.2">
      <c r="X3734" s="14" t="s">
        <v>66</v>
      </c>
    </row>
    <row r="3735" spans="24:24" x14ac:dyDescent="0.2">
      <c r="X3735" s="14" t="s">
        <v>66</v>
      </c>
    </row>
    <row r="3736" spans="24:24" x14ac:dyDescent="0.2">
      <c r="X3736" s="14" t="s">
        <v>66</v>
      </c>
    </row>
    <row r="3737" spans="24:24" x14ac:dyDescent="0.2">
      <c r="X3737" s="14" t="s">
        <v>66</v>
      </c>
    </row>
    <row r="3738" spans="24:24" x14ac:dyDescent="0.2">
      <c r="X3738" s="14" t="s">
        <v>66</v>
      </c>
    </row>
    <row r="3739" spans="24:24" x14ac:dyDescent="0.2">
      <c r="X3739" s="14" t="s">
        <v>66</v>
      </c>
    </row>
    <row r="3740" spans="24:24" x14ac:dyDescent="0.2">
      <c r="X3740" s="14" t="s">
        <v>66</v>
      </c>
    </row>
    <row r="3741" spans="24:24" x14ac:dyDescent="0.2">
      <c r="X3741" s="14" t="s">
        <v>66</v>
      </c>
    </row>
    <row r="3742" spans="24:24" x14ac:dyDescent="0.2">
      <c r="X3742" s="14" t="s">
        <v>66</v>
      </c>
    </row>
    <row r="3743" spans="24:24" x14ac:dyDescent="0.2">
      <c r="X3743" s="14" t="s">
        <v>66</v>
      </c>
    </row>
    <row r="3744" spans="24:24" x14ac:dyDescent="0.2">
      <c r="X3744" s="14" t="s">
        <v>66</v>
      </c>
    </row>
    <row r="3745" spans="24:24" x14ac:dyDescent="0.2">
      <c r="X3745" s="14" t="s">
        <v>66</v>
      </c>
    </row>
    <row r="3746" spans="24:24" x14ac:dyDescent="0.2">
      <c r="X3746" s="14" t="s">
        <v>66</v>
      </c>
    </row>
    <row r="3747" spans="24:24" x14ac:dyDescent="0.2">
      <c r="X3747" s="14" t="s">
        <v>66</v>
      </c>
    </row>
    <row r="3748" spans="24:24" x14ac:dyDescent="0.2">
      <c r="X3748" s="14" t="s">
        <v>66</v>
      </c>
    </row>
    <row r="3749" spans="24:24" x14ac:dyDescent="0.2">
      <c r="X3749" s="14" t="s">
        <v>66</v>
      </c>
    </row>
    <row r="3750" spans="24:24" x14ac:dyDescent="0.2">
      <c r="X3750" s="14" t="s">
        <v>66</v>
      </c>
    </row>
    <row r="3751" spans="24:24" x14ac:dyDescent="0.2">
      <c r="X3751" s="14" t="s">
        <v>66</v>
      </c>
    </row>
    <row r="3752" spans="24:24" x14ac:dyDescent="0.2">
      <c r="X3752" s="14" t="s">
        <v>66</v>
      </c>
    </row>
    <row r="3753" spans="24:24" x14ac:dyDescent="0.2">
      <c r="X3753" s="14" t="s">
        <v>66</v>
      </c>
    </row>
    <row r="3754" spans="24:24" x14ac:dyDescent="0.2">
      <c r="X3754" s="14" t="s">
        <v>66</v>
      </c>
    </row>
    <row r="3755" spans="24:24" x14ac:dyDescent="0.2">
      <c r="X3755" s="14" t="s">
        <v>66</v>
      </c>
    </row>
    <row r="3756" spans="24:24" x14ac:dyDescent="0.2">
      <c r="X3756" s="14" t="s">
        <v>66</v>
      </c>
    </row>
    <row r="3757" spans="24:24" x14ac:dyDescent="0.2">
      <c r="X3757" s="14" t="s">
        <v>66</v>
      </c>
    </row>
    <row r="3758" spans="24:24" x14ac:dyDescent="0.2">
      <c r="X3758" s="14" t="s">
        <v>66</v>
      </c>
    </row>
    <row r="3759" spans="24:24" x14ac:dyDescent="0.2">
      <c r="X3759" s="14" t="s">
        <v>66</v>
      </c>
    </row>
    <row r="3760" spans="24:24" x14ac:dyDescent="0.2">
      <c r="X3760" s="14" t="s">
        <v>66</v>
      </c>
    </row>
    <row r="3761" spans="24:24" x14ac:dyDescent="0.2">
      <c r="X3761" s="14" t="s">
        <v>66</v>
      </c>
    </row>
    <row r="3762" spans="24:24" x14ac:dyDescent="0.2">
      <c r="X3762" s="14" t="s">
        <v>66</v>
      </c>
    </row>
    <row r="3763" spans="24:24" x14ac:dyDescent="0.2">
      <c r="X3763" s="14" t="s">
        <v>66</v>
      </c>
    </row>
    <row r="3764" spans="24:24" x14ac:dyDescent="0.2">
      <c r="X3764" s="14" t="s">
        <v>66</v>
      </c>
    </row>
    <row r="3765" spans="24:24" x14ac:dyDescent="0.2">
      <c r="X3765" s="14" t="s">
        <v>66</v>
      </c>
    </row>
    <row r="3766" spans="24:24" x14ac:dyDescent="0.2">
      <c r="X3766" s="14" t="s">
        <v>66</v>
      </c>
    </row>
    <row r="3767" spans="24:24" x14ac:dyDescent="0.2">
      <c r="X3767" s="14" t="s">
        <v>66</v>
      </c>
    </row>
    <row r="3768" spans="24:24" x14ac:dyDescent="0.2">
      <c r="X3768" s="14" t="s">
        <v>66</v>
      </c>
    </row>
    <row r="3769" spans="24:24" x14ac:dyDescent="0.2">
      <c r="X3769" s="14" t="s">
        <v>66</v>
      </c>
    </row>
    <row r="3770" spans="24:24" x14ac:dyDescent="0.2">
      <c r="X3770" s="14" t="s">
        <v>66</v>
      </c>
    </row>
    <row r="3771" spans="24:24" x14ac:dyDescent="0.2">
      <c r="X3771" s="14" t="s">
        <v>66</v>
      </c>
    </row>
    <row r="3772" spans="24:24" x14ac:dyDescent="0.2">
      <c r="X3772" s="14" t="s">
        <v>66</v>
      </c>
    </row>
    <row r="3773" spans="24:24" x14ac:dyDescent="0.2">
      <c r="X3773" s="14" t="s">
        <v>66</v>
      </c>
    </row>
    <row r="3774" spans="24:24" x14ac:dyDescent="0.2">
      <c r="X3774" s="14" t="s">
        <v>66</v>
      </c>
    </row>
    <row r="3775" spans="24:24" x14ac:dyDescent="0.2">
      <c r="X3775" s="14" t="s">
        <v>66</v>
      </c>
    </row>
    <row r="3776" spans="24:24" x14ac:dyDescent="0.2">
      <c r="X3776" s="14" t="s">
        <v>66</v>
      </c>
    </row>
    <row r="3777" spans="24:24" x14ac:dyDescent="0.2">
      <c r="X3777" s="14" t="s">
        <v>66</v>
      </c>
    </row>
    <row r="3778" spans="24:24" x14ac:dyDescent="0.2">
      <c r="X3778" s="14" t="s">
        <v>66</v>
      </c>
    </row>
    <row r="3779" spans="24:24" x14ac:dyDescent="0.2">
      <c r="X3779" s="14" t="s">
        <v>66</v>
      </c>
    </row>
    <row r="3780" spans="24:24" x14ac:dyDescent="0.2">
      <c r="X3780" s="14" t="s">
        <v>66</v>
      </c>
    </row>
    <row r="3781" spans="24:24" x14ac:dyDescent="0.2">
      <c r="X3781" s="14" t="s">
        <v>66</v>
      </c>
    </row>
    <row r="3782" spans="24:24" x14ac:dyDescent="0.2">
      <c r="X3782" s="14" t="s">
        <v>66</v>
      </c>
    </row>
    <row r="3783" spans="24:24" x14ac:dyDescent="0.2">
      <c r="X3783" s="14" t="s">
        <v>66</v>
      </c>
    </row>
    <row r="3784" spans="24:24" x14ac:dyDescent="0.2">
      <c r="X3784" s="14" t="s">
        <v>66</v>
      </c>
    </row>
    <row r="3785" spans="24:24" x14ac:dyDescent="0.2">
      <c r="X3785" s="14" t="s">
        <v>66</v>
      </c>
    </row>
    <row r="3786" spans="24:24" x14ac:dyDescent="0.2">
      <c r="X3786" s="14" t="s">
        <v>66</v>
      </c>
    </row>
    <row r="3787" spans="24:24" x14ac:dyDescent="0.2">
      <c r="X3787" s="14" t="s">
        <v>66</v>
      </c>
    </row>
    <row r="3788" spans="24:24" x14ac:dyDescent="0.2">
      <c r="X3788" s="14" t="s">
        <v>66</v>
      </c>
    </row>
    <row r="3789" spans="24:24" x14ac:dyDescent="0.2">
      <c r="X3789" s="14" t="s">
        <v>66</v>
      </c>
    </row>
    <row r="3790" spans="24:24" x14ac:dyDescent="0.2">
      <c r="X3790" s="14" t="s">
        <v>66</v>
      </c>
    </row>
    <row r="3791" spans="24:24" x14ac:dyDescent="0.2">
      <c r="X3791" s="14" t="s">
        <v>66</v>
      </c>
    </row>
    <row r="3792" spans="24:24" x14ac:dyDescent="0.2">
      <c r="X3792" s="14" t="s">
        <v>66</v>
      </c>
    </row>
    <row r="3793" spans="24:24" x14ac:dyDescent="0.2">
      <c r="X3793" s="14" t="s">
        <v>66</v>
      </c>
    </row>
    <row r="3794" spans="24:24" x14ac:dyDescent="0.2">
      <c r="X3794" s="14" t="s">
        <v>66</v>
      </c>
    </row>
    <row r="3795" spans="24:24" x14ac:dyDescent="0.2">
      <c r="X3795" s="14" t="s">
        <v>66</v>
      </c>
    </row>
    <row r="3796" spans="24:24" x14ac:dyDescent="0.2">
      <c r="X3796" s="14" t="s">
        <v>66</v>
      </c>
    </row>
    <row r="3797" spans="24:24" x14ac:dyDescent="0.2">
      <c r="X3797" s="14" t="s">
        <v>66</v>
      </c>
    </row>
    <row r="3798" spans="24:24" x14ac:dyDescent="0.2">
      <c r="X3798" s="14" t="s">
        <v>66</v>
      </c>
    </row>
    <row r="3799" spans="24:24" x14ac:dyDescent="0.2">
      <c r="X3799" s="14" t="s">
        <v>66</v>
      </c>
    </row>
    <row r="3800" spans="24:24" x14ac:dyDescent="0.2">
      <c r="X3800" s="14" t="s">
        <v>66</v>
      </c>
    </row>
    <row r="3801" spans="24:24" x14ac:dyDescent="0.2">
      <c r="X3801" s="14" t="s">
        <v>66</v>
      </c>
    </row>
    <row r="3802" spans="24:24" x14ac:dyDescent="0.2">
      <c r="X3802" s="14" t="s">
        <v>66</v>
      </c>
    </row>
    <row r="3803" spans="24:24" x14ac:dyDescent="0.2">
      <c r="X3803" s="14" t="s">
        <v>66</v>
      </c>
    </row>
    <row r="3804" spans="24:24" x14ac:dyDescent="0.2">
      <c r="X3804" s="14" t="s">
        <v>66</v>
      </c>
    </row>
    <row r="3805" spans="24:24" x14ac:dyDescent="0.2">
      <c r="X3805" s="14" t="s">
        <v>66</v>
      </c>
    </row>
    <row r="3806" spans="24:24" x14ac:dyDescent="0.2">
      <c r="X3806" s="14" t="s">
        <v>66</v>
      </c>
    </row>
    <row r="3807" spans="24:24" x14ac:dyDescent="0.2">
      <c r="X3807" s="14" t="s">
        <v>66</v>
      </c>
    </row>
    <row r="3808" spans="24:24" x14ac:dyDescent="0.2">
      <c r="X3808" s="14" t="s">
        <v>66</v>
      </c>
    </row>
    <row r="3809" spans="24:24" x14ac:dyDescent="0.2">
      <c r="X3809" s="14" t="s">
        <v>66</v>
      </c>
    </row>
    <row r="3810" spans="24:24" x14ac:dyDescent="0.2">
      <c r="X3810" s="14" t="s">
        <v>66</v>
      </c>
    </row>
    <row r="3811" spans="24:24" x14ac:dyDescent="0.2">
      <c r="X3811" s="14" t="s">
        <v>66</v>
      </c>
    </row>
    <row r="3812" spans="24:24" x14ac:dyDescent="0.2">
      <c r="X3812" s="14" t="s">
        <v>66</v>
      </c>
    </row>
    <row r="3813" spans="24:24" x14ac:dyDescent="0.2">
      <c r="X3813" s="14" t="s">
        <v>66</v>
      </c>
    </row>
    <row r="3814" spans="24:24" x14ac:dyDescent="0.2">
      <c r="X3814" s="14" t="s">
        <v>66</v>
      </c>
    </row>
    <row r="3815" spans="24:24" x14ac:dyDescent="0.2">
      <c r="X3815" s="14" t="s">
        <v>66</v>
      </c>
    </row>
    <row r="3816" spans="24:24" x14ac:dyDescent="0.2">
      <c r="X3816" s="14" t="s">
        <v>66</v>
      </c>
    </row>
    <row r="3817" spans="24:24" x14ac:dyDescent="0.2">
      <c r="X3817" s="14" t="s">
        <v>66</v>
      </c>
    </row>
    <row r="3818" spans="24:24" x14ac:dyDescent="0.2">
      <c r="X3818" s="14" t="s">
        <v>66</v>
      </c>
    </row>
    <row r="3819" spans="24:24" x14ac:dyDescent="0.2">
      <c r="X3819" s="14" t="s">
        <v>66</v>
      </c>
    </row>
    <row r="3820" spans="24:24" x14ac:dyDescent="0.2">
      <c r="X3820" s="14" t="s">
        <v>66</v>
      </c>
    </row>
    <row r="3821" spans="24:24" x14ac:dyDescent="0.2">
      <c r="X3821" s="14" t="s">
        <v>66</v>
      </c>
    </row>
    <row r="3822" spans="24:24" x14ac:dyDescent="0.2">
      <c r="X3822" s="14" t="s">
        <v>66</v>
      </c>
    </row>
    <row r="3823" spans="24:24" x14ac:dyDescent="0.2">
      <c r="X3823" s="14" t="s">
        <v>66</v>
      </c>
    </row>
    <row r="3824" spans="24:24" x14ac:dyDescent="0.2">
      <c r="X3824" s="14" t="s">
        <v>66</v>
      </c>
    </row>
    <row r="3825" spans="24:24" x14ac:dyDescent="0.2">
      <c r="X3825" s="14" t="s">
        <v>66</v>
      </c>
    </row>
    <row r="3826" spans="24:24" x14ac:dyDescent="0.2">
      <c r="X3826" s="14" t="s">
        <v>66</v>
      </c>
    </row>
    <row r="3827" spans="24:24" x14ac:dyDescent="0.2">
      <c r="X3827" s="14" t="s">
        <v>66</v>
      </c>
    </row>
    <row r="3828" spans="24:24" x14ac:dyDescent="0.2">
      <c r="X3828" s="14" t="s">
        <v>66</v>
      </c>
    </row>
    <row r="3829" spans="24:24" x14ac:dyDescent="0.2">
      <c r="X3829" s="14" t="s">
        <v>66</v>
      </c>
    </row>
    <row r="3830" spans="24:24" x14ac:dyDescent="0.2">
      <c r="X3830" s="14" t="s">
        <v>66</v>
      </c>
    </row>
    <row r="3831" spans="24:24" x14ac:dyDescent="0.2">
      <c r="X3831" s="14" t="s">
        <v>66</v>
      </c>
    </row>
    <row r="3832" spans="24:24" x14ac:dyDescent="0.2">
      <c r="X3832" s="14" t="s">
        <v>66</v>
      </c>
    </row>
    <row r="3833" spans="24:24" x14ac:dyDescent="0.2">
      <c r="X3833" s="14" t="s">
        <v>66</v>
      </c>
    </row>
    <row r="3834" spans="24:24" x14ac:dyDescent="0.2">
      <c r="X3834" s="14" t="s">
        <v>66</v>
      </c>
    </row>
    <row r="3835" spans="24:24" x14ac:dyDescent="0.2">
      <c r="X3835" s="14" t="s">
        <v>66</v>
      </c>
    </row>
    <row r="3836" spans="24:24" x14ac:dyDescent="0.2">
      <c r="X3836" s="14" t="s">
        <v>66</v>
      </c>
    </row>
    <row r="3837" spans="24:24" x14ac:dyDescent="0.2">
      <c r="X3837" s="14" t="s">
        <v>66</v>
      </c>
    </row>
    <row r="3838" spans="24:24" x14ac:dyDescent="0.2">
      <c r="X3838" s="14" t="s">
        <v>66</v>
      </c>
    </row>
    <row r="3839" spans="24:24" x14ac:dyDescent="0.2">
      <c r="X3839" s="14" t="s">
        <v>66</v>
      </c>
    </row>
    <row r="3840" spans="24:24" x14ac:dyDescent="0.2">
      <c r="X3840" s="14" t="s">
        <v>66</v>
      </c>
    </row>
    <row r="3841" spans="24:24" x14ac:dyDescent="0.2">
      <c r="X3841" s="14" t="s">
        <v>66</v>
      </c>
    </row>
    <row r="3842" spans="24:24" x14ac:dyDescent="0.2">
      <c r="X3842" s="14" t="s">
        <v>66</v>
      </c>
    </row>
    <row r="3843" spans="24:24" x14ac:dyDescent="0.2">
      <c r="X3843" s="14" t="s">
        <v>66</v>
      </c>
    </row>
    <row r="3844" spans="24:24" x14ac:dyDescent="0.2">
      <c r="X3844" s="14" t="s">
        <v>66</v>
      </c>
    </row>
    <row r="3845" spans="24:24" x14ac:dyDescent="0.2">
      <c r="X3845" s="14" t="s">
        <v>66</v>
      </c>
    </row>
    <row r="3846" spans="24:24" x14ac:dyDescent="0.2">
      <c r="X3846" s="14" t="s">
        <v>66</v>
      </c>
    </row>
    <row r="3847" spans="24:24" x14ac:dyDescent="0.2">
      <c r="X3847" s="14" t="s">
        <v>66</v>
      </c>
    </row>
    <row r="3848" spans="24:24" x14ac:dyDescent="0.2">
      <c r="X3848" s="14" t="s">
        <v>66</v>
      </c>
    </row>
    <row r="3849" spans="24:24" x14ac:dyDescent="0.2">
      <c r="X3849" s="14" t="s">
        <v>66</v>
      </c>
    </row>
    <row r="3850" spans="24:24" x14ac:dyDescent="0.2">
      <c r="X3850" s="14" t="s">
        <v>66</v>
      </c>
    </row>
    <row r="3851" spans="24:24" x14ac:dyDescent="0.2">
      <c r="X3851" s="14" t="s">
        <v>66</v>
      </c>
    </row>
    <row r="3852" spans="24:24" x14ac:dyDescent="0.2">
      <c r="X3852" s="14" t="s">
        <v>66</v>
      </c>
    </row>
    <row r="3853" spans="24:24" x14ac:dyDescent="0.2">
      <c r="X3853" s="14" t="s">
        <v>66</v>
      </c>
    </row>
    <row r="3854" spans="24:24" x14ac:dyDescent="0.2">
      <c r="X3854" s="14" t="s">
        <v>66</v>
      </c>
    </row>
    <row r="3855" spans="24:24" x14ac:dyDescent="0.2">
      <c r="X3855" s="14" t="s">
        <v>66</v>
      </c>
    </row>
    <row r="3856" spans="24:24" x14ac:dyDescent="0.2">
      <c r="X3856" s="14" t="s">
        <v>66</v>
      </c>
    </row>
    <row r="3857" spans="24:24" x14ac:dyDescent="0.2">
      <c r="X3857" s="14" t="s">
        <v>66</v>
      </c>
    </row>
    <row r="3858" spans="24:24" x14ac:dyDescent="0.2">
      <c r="X3858" s="14" t="s">
        <v>66</v>
      </c>
    </row>
    <row r="3859" spans="24:24" x14ac:dyDescent="0.2">
      <c r="X3859" s="14" t="s">
        <v>66</v>
      </c>
    </row>
    <row r="3860" spans="24:24" x14ac:dyDescent="0.2">
      <c r="X3860" s="14" t="s">
        <v>66</v>
      </c>
    </row>
    <row r="3861" spans="24:24" x14ac:dyDescent="0.2">
      <c r="X3861" s="14" t="s">
        <v>66</v>
      </c>
    </row>
    <row r="3862" spans="24:24" x14ac:dyDescent="0.2">
      <c r="X3862" s="14" t="s">
        <v>66</v>
      </c>
    </row>
    <row r="3863" spans="24:24" x14ac:dyDescent="0.2">
      <c r="X3863" s="14" t="s">
        <v>66</v>
      </c>
    </row>
    <row r="3864" spans="24:24" x14ac:dyDescent="0.2">
      <c r="X3864" s="14" t="s">
        <v>66</v>
      </c>
    </row>
    <row r="3865" spans="24:24" x14ac:dyDescent="0.2">
      <c r="X3865" s="14" t="s">
        <v>66</v>
      </c>
    </row>
    <row r="3866" spans="24:24" x14ac:dyDescent="0.2">
      <c r="X3866" s="14" t="s">
        <v>66</v>
      </c>
    </row>
    <row r="3867" spans="24:24" x14ac:dyDescent="0.2">
      <c r="X3867" s="14" t="s">
        <v>66</v>
      </c>
    </row>
    <row r="3868" spans="24:24" x14ac:dyDescent="0.2">
      <c r="X3868" s="14" t="s">
        <v>66</v>
      </c>
    </row>
    <row r="3869" spans="24:24" x14ac:dyDescent="0.2">
      <c r="X3869" s="14" t="s">
        <v>66</v>
      </c>
    </row>
    <row r="3870" spans="24:24" x14ac:dyDescent="0.2">
      <c r="X3870" s="14" t="s">
        <v>66</v>
      </c>
    </row>
    <row r="3871" spans="24:24" x14ac:dyDescent="0.2">
      <c r="X3871" s="14" t="s">
        <v>66</v>
      </c>
    </row>
    <row r="3872" spans="24:24" x14ac:dyDescent="0.2">
      <c r="X3872" s="14" t="s">
        <v>66</v>
      </c>
    </row>
    <row r="3873" spans="24:24" x14ac:dyDescent="0.2">
      <c r="X3873" s="14" t="s">
        <v>66</v>
      </c>
    </row>
    <row r="3874" spans="24:24" x14ac:dyDescent="0.2">
      <c r="X3874" s="14" t="s">
        <v>66</v>
      </c>
    </row>
    <row r="3875" spans="24:24" x14ac:dyDescent="0.2">
      <c r="X3875" s="14" t="s">
        <v>66</v>
      </c>
    </row>
    <row r="3876" spans="24:24" x14ac:dyDescent="0.2">
      <c r="X3876" s="14" t="s">
        <v>66</v>
      </c>
    </row>
    <row r="3877" spans="24:24" x14ac:dyDescent="0.2">
      <c r="X3877" s="14" t="s">
        <v>66</v>
      </c>
    </row>
    <row r="3878" spans="24:24" x14ac:dyDescent="0.2">
      <c r="X3878" s="14" t="s">
        <v>66</v>
      </c>
    </row>
    <row r="3879" spans="24:24" x14ac:dyDescent="0.2">
      <c r="X3879" s="14" t="s">
        <v>66</v>
      </c>
    </row>
    <row r="3880" spans="24:24" x14ac:dyDescent="0.2">
      <c r="X3880" s="14" t="s">
        <v>66</v>
      </c>
    </row>
    <row r="3881" spans="24:24" x14ac:dyDescent="0.2">
      <c r="X3881" s="14" t="s">
        <v>66</v>
      </c>
    </row>
    <row r="3882" spans="24:24" x14ac:dyDescent="0.2">
      <c r="X3882" s="14" t="s">
        <v>66</v>
      </c>
    </row>
    <row r="3883" spans="24:24" x14ac:dyDescent="0.2">
      <c r="X3883" s="14" t="s">
        <v>66</v>
      </c>
    </row>
    <row r="3884" spans="24:24" x14ac:dyDescent="0.2">
      <c r="X3884" s="14" t="s">
        <v>66</v>
      </c>
    </row>
    <row r="3885" spans="24:24" x14ac:dyDescent="0.2">
      <c r="X3885" s="14" t="s">
        <v>66</v>
      </c>
    </row>
    <row r="3886" spans="24:24" x14ac:dyDescent="0.2">
      <c r="X3886" s="14" t="s">
        <v>66</v>
      </c>
    </row>
    <row r="3887" spans="24:24" x14ac:dyDescent="0.2">
      <c r="X3887" s="14" t="s">
        <v>66</v>
      </c>
    </row>
    <row r="3888" spans="24:24" x14ac:dyDescent="0.2">
      <c r="X3888" s="14" t="s">
        <v>66</v>
      </c>
    </row>
    <row r="3889" spans="24:24" x14ac:dyDescent="0.2">
      <c r="X3889" s="14" t="s">
        <v>66</v>
      </c>
    </row>
    <row r="3890" spans="24:24" x14ac:dyDescent="0.2">
      <c r="X3890" s="14" t="s">
        <v>66</v>
      </c>
    </row>
    <row r="3891" spans="24:24" x14ac:dyDescent="0.2">
      <c r="X3891" s="14" t="s">
        <v>66</v>
      </c>
    </row>
    <row r="3892" spans="24:24" x14ac:dyDescent="0.2">
      <c r="X3892" s="14" t="s">
        <v>66</v>
      </c>
    </row>
    <row r="3893" spans="24:24" x14ac:dyDescent="0.2">
      <c r="X3893" s="14" t="s">
        <v>66</v>
      </c>
    </row>
    <row r="3894" spans="24:24" x14ac:dyDescent="0.2">
      <c r="X3894" s="14" t="s">
        <v>66</v>
      </c>
    </row>
    <row r="3895" spans="24:24" x14ac:dyDescent="0.2">
      <c r="X3895" s="14" t="s">
        <v>66</v>
      </c>
    </row>
    <row r="3896" spans="24:24" x14ac:dyDescent="0.2">
      <c r="X3896" s="14" t="s">
        <v>66</v>
      </c>
    </row>
    <row r="3897" spans="24:24" x14ac:dyDescent="0.2">
      <c r="X3897" s="14" t="s">
        <v>66</v>
      </c>
    </row>
    <row r="3898" spans="24:24" x14ac:dyDescent="0.2">
      <c r="X3898" s="14" t="s">
        <v>66</v>
      </c>
    </row>
    <row r="3899" spans="24:24" x14ac:dyDescent="0.2">
      <c r="X3899" s="14" t="s">
        <v>66</v>
      </c>
    </row>
    <row r="3900" spans="24:24" x14ac:dyDescent="0.2">
      <c r="X3900" s="14" t="s">
        <v>66</v>
      </c>
    </row>
    <row r="3901" spans="24:24" x14ac:dyDescent="0.2">
      <c r="X3901" s="14" t="s">
        <v>66</v>
      </c>
    </row>
    <row r="3902" spans="24:24" x14ac:dyDescent="0.2">
      <c r="X3902" s="14" t="s">
        <v>66</v>
      </c>
    </row>
    <row r="3903" spans="24:24" x14ac:dyDescent="0.2">
      <c r="X3903" s="14" t="s">
        <v>66</v>
      </c>
    </row>
    <row r="3904" spans="24:24" x14ac:dyDescent="0.2">
      <c r="X3904" s="14" t="s">
        <v>66</v>
      </c>
    </row>
    <row r="3905" spans="24:24" x14ac:dyDescent="0.2">
      <c r="X3905" s="14" t="s">
        <v>66</v>
      </c>
    </row>
    <row r="3906" spans="24:24" x14ac:dyDescent="0.2">
      <c r="X3906" s="14" t="s">
        <v>66</v>
      </c>
    </row>
    <row r="3907" spans="24:24" x14ac:dyDescent="0.2">
      <c r="X3907" s="14" t="s">
        <v>66</v>
      </c>
    </row>
    <row r="3908" spans="24:24" x14ac:dyDescent="0.2">
      <c r="X3908" s="14" t="s">
        <v>66</v>
      </c>
    </row>
    <row r="3909" spans="24:24" x14ac:dyDescent="0.2">
      <c r="X3909" s="14" t="s">
        <v>66</v>
      </c>
    </row>
    <row r="3910" spans="24:24" x14ac:dyDescent="0.2">
      <c r="X3910" s="14" t="s">
        <v>66</v>
      </c>
    </row>
    <row r="3911" spans="24:24" x14ac:dyDescent="0.2">
      <c r="X3911" s="14" t="s">
        <v>66</v>
      </c>
    </row>
    <row r="3912" spans="24:24" x14ac:dyDescent="0.2">
      <c r="X3912" s="14" t="s">
        <v>66</v>
      </c>
    </row>
    <row r="3913" spans="24:24" x14ac:dyDescent="0.2">
      <c r="X3913" s="14" t="s">
        <v>66</v>
      </c>
    </row>
    <row r="3914" spans="24:24" x14ac:dyDescent="0.2">
      <c r="X3914" s="14" t="s">
        <v>66</v>
      </c>
    </row>
    <row r="3915" spans="24:24" x14ac:dyDescent="0.2">
      <c r="X3915" s="14" t="s">
        <v>66</v>
      </c>
    </row>
    <row r="3916" spans="24:24" x14ac:dyDescent="0.2">
      <c r="X3916" s="14" t="s">
        <v>66</v>
      </c>
    </row>
    <row r="3917" spans="24:24" x14ac:dyDescent="0.2">
      <c r="X3917" s="14" t="s">
        <v>66</v>
      </c>
    </row>
    <row r="3918" spans="24:24" x14ac:dyDescent="0.2">
      <c r="X3918" s="14" t="s">
        <v>66</v>
      </c>
    </row>
    <row r="3919" spans="24:24" x14ac:dyDescent="0.2">
      <c r="X3919" s="14" t="s">
        <v>66</v>
      </c>
    </row>
    <row r="3920" spans="24:24" x14ac:dyDescent="0.2">
      <c r="X3920" s="14" t="s">
        <v>66</v>
      </c>
    </row>
    <row r="3921" spans="24:24" x14ac:dyDescent="0.2">
      <c r="X3921" s="14" t="s">
        <v>66</v>
      </c>
    </row>
    <row r="3922" spans="24:24" x14ac:dyDescent="0.2">
      <c r="X3922" s="14" t="s">
        <v>66</v>
      </c>
    </row>
    <row r="3923" spans="24:24" x14ac:dyDescent="0.2">
      <c r="X3923" s="14" t="s">
        <v>66</v>
      </c>
    </row>
    <row r="3924" spans="24:24" x14ac:dyDescent="0.2">
      <c r="X3924" s="14" t="s">
        <v>66</v>
      </c>
    </row>
    <row r="3925" spans="24:24" x14ac:dyDescent="0.2">
      <c r="X3925" s="14" t="s">
        <v>66</v>
      </c>
    </row>
    <row r="3926" spans="24:24" x14ac:dyDescent="0.2">
      <c r="X3926" s="14" t="s">
        <v>66</v>
      </c>
    </row>
    <row r="3927" spans="24:24" x14ac:dyDescent="0.2">
      <c r="X3927" s="14" t="s">
        <v>66</v>
      </c>
    </row>
    <row r="3928" spans="24:24" x14ac:dyDescent="0.2">
      <c r="X3928" s="14" t="s">
        <v>66</v>
      </c>
    </row>
    <row r="3929" spans="24:24" x14ac:dyDescent="0.2">
      <c r="X3929" s="14" t="s">
        <v>66</v>
      </c>
    </row>
    <row r="3930" spans="24:24" x14ac:dyDescent="0.2">
      <c r="X3930" s="14" t="s">
        <v>66</v>
      </c>
    </row>
    <row r="3931" spans="24:24" x14ac:dyDescent="0.2">
      <c r="X3931" s="14" t="s">
        <v>66</v>
      </c>
    </row>
    <row r="3932" spans="24:24" x14ac:dyDescent="0.2">
      <c r="X3932" s="14" t="s">
        <v>66</v>
      </c>
    </row>
    <row r="3933" spans="24:24" x14ac:dyDescent="0.2">
      <c r="X3933" s="14" t="s">
        <v>66</v>
      </c>
    </row>
    <row r="3934" spans="24:24" x14ac:dyDescent="0.2">
      <c r="X3934" s="14" t="s">
        <v>66</v>
      </c>
    </row>
    <row r="3935" spans="24:24" x14ac:dyDescent="0.2">
      <c r="X3935" s="14" t="s">
        <v>66</v>
      </c>
    </row>
    <row r="3936" spans="24:24" x14ac:dyDescent="0.2">
      <c r="X3936" s="14" t="s">
        <v>66</v>
      </c>
    </row>
    <row r="3937" spans="24:24" x14ac:dyDescent="0.2">
      <c r="X3937" s="14" t="s">
        <v>66</v>
      </c>
    </row>
    <row r="3938" spans="24:24" x14ac:dyDescent="0.2">
      <c r="X3938" s="14" t="s">
        <v>66</v>
      </c>
    </row>
    <row r="3939" spans="24:24" x14ac:dyDescent="0.2">
      <c r="X3939" s="14" t="s">
        <v>66</v>
      </c>
    </row>
    <row r="3940" spans="24:24" x14ac:dyDescent="0.2">
      <c r="X3940" s="14" t="s">
        <v>66</v>
      </c>
    </row>
    <row r="3941" spans="24:24" x14ac:dyDescent="0.2">
      <c r="X3941" s="14" t="s">
        <v>66</v>
      </c>
    </row>
    <row r="3942" spans="24:24" x14ac:dyDescent="0.2">
      <c r="X3942" s="14" t="s">
        <v>66</v>
      </c>
    </row>
    <row r="3943" spans="24:24" x14ac:dyDescent="0.2">
      <c r="X3943" s="14" t="s">
        <v>66</v>
      </c>
    </row>
    <row r="3944" spans="24:24" x14ac:dyDescent="0.2">
      <c r="X3944" s="14" t="s">
        <v>66</v>
      </c>
    </row>
    <row r="3945" spans="24:24" x14ac:dyDescent="0.2">
      <c r="X3945" s="14" t="s">
        <v>66</v>
      </c>
    </row>
    <row r="3946" spans="24:24" x14ac:dyDescent="0.2">
      <c r="X3946" s="14" t="s">
        <v>66</v>
      </c>
    </row>
    <row r="3947" spans="24:24" x14ac:dyDescent="0.2">
      <c r="X3947" s="14" t="s">
        <v>66</v>
      </c>
    </row>
    <row r="3948" spans="24:24" x14ac:dyDescent="0.2">
      <c r="X3948" s="14" t="s">
        <v>66</v>
      </c>
    </row>
    <row r="3949" spans="24:24" x14ac:dyDescent="0.2">
      <c r="X3949" s="14" t="s">
        <v>66</v>
      </c>
    </row>
    <row r="3950" spans="24:24" x14ac:dyDescent="0.2">
      <c r="X3950" s="14" t="s">
        <v>66</v>
      </c>
    </row>
    <row r="3951" spans="24:24" x14ac:dyDescent="0.2">
      <c r="X3951" s="14" t="s">
        <v>66</v>
      </c>
    </row>
    <row r="3952" spans="24:24" x14ac:dyDescent="0.2">
      <c r="X3952" s="14" t="s">
        <v>66</v>
      </c>
    </row>
    <row r="3953" spans="24:24" x14ac:dyDescent="0.2">
      <c r="X3953" s="14" t="s">
        <v>66</v>
      </c>
    </row>
    <row r="3954" spans="24:24" x14ac:dyDescent="0.2">
      <c r="X3954" s="14" t="s">
        <v>66</v>
      </c>
    </row>
    <row r="3955" spans="24:24" x14ac:dyDescent="0.2">
      <c r="X3955" s="14" t="s">
        <v>66</v>
      </c>
    </row>
    <row r="3956" spans="24:24" x14ac:dyDescent="0.2">
      <c r="X3956" s="14" t="s">
        <v>66</v>
      </c>
    </row>
    <row r="3957" spans="24:24" x14ac:dyDescent="0.2">
      <c r="X3957" s="14" t="s">
        <v>66</v>
      </c>
    </row>
    <row r="3958" spans="24:24" x14ac:dyDescent="0.2">
      <c r="X3958" s="14" t="s">
        <v>66</v>
      </c>
    </row>
    <row r="3959" spans="24:24" x14ac:dyDescent="0.2">
      <c r="X3959" s="14" t="s">
        <v>66</v>
      </c>
    </row>
    <row r="3960" spans="24:24" x14ac:dyDescent="0.2">
      <c r="X3960" s="14" t="s">
        <v>66</v>
      </c>
    </row>
    <row r="3961" spans="24:24" x14ac:dyDescent="0.2">
      <c r="X3961" s="14" t="s">
        <v>66</v>
      </c>
    </row>
    <row r="3962" spans="24:24" x14ac:dyDescent="0.2">
      <c r="X3962" s="14" t="s">
        <v>66</v>
      </c>
    </row>
    <row r="3963" spans="24:24" x14ac:dyDescent="0.2">
      <c r="X3963" s="14" t="s">
        <v>66</v>
      </c>
    </row>
    <row r="3964" spans="24:24" x14ac:dyDescent="0.2">
      <c r="X3964" s="14" t="s">
        <v>66</v>
      </c>
    </row>
    <row r="3965" spans="24:24" x14ac:dyDescent="0.2">
      <c r="X3965" s="14" t="s">
        <v>66</v>
      </c>
    </row>
    <row r="3966" spans="24:24" x14ac:dyDescent="0.2">
      <c r="X3966" s="14" t="s">
        <v>66</v>
      </c>
    </row>
    <row r="3967" spans="24:24" x14ac:dyDescent="0.2">
      <c r="X3967" s="14" t="s">
        <v>66</v>
      </c>
    </row>
    <row r="3968" spans="24:24" x14ac:dyDescent="0.2">
      <c r="X3968" s="14" t="s">
        <v>66</v>
      </c>
    </row>
    <row r="3969" spans="24:24" x14ac:dyDescent="0.2">
      <c r="X3969" s="14" t="s">
        <v>66</v>
      </c>
    </row>
    <row r="3970" spans="24:24" x14ac:dyDescent="0.2">
      <c r="X3970" s="14" t="s">
        <v>66</v>
      </c>
    </row>
    <row r="3971" spans="24:24" x14ac:dyDescent="0.2">
      <c r="X3971" s="14" t="s">
        <v>66</v>
      </c>
    </row>
    <row r="3972" spans="24:24" x14ac:dyDescent="0.2">
      <c r="X3972" s="14" t="s">
        <v>66</v>
      </c>
    </row>
    <row r="3973" spans="24:24" x14ac:dyDescent="0.2">
      <c r="X3973" s="14" t="s">
        <v>66</v>
      </c>
    </row>
    <row r="3974" spans="24:24" x14ac:dyDescent="0.2">
      <c r="X3974" s="14" t="s">
        <v>66</v>
      </c>
    </row>
    <row r="3975" spans="24:24" x14ac:dyDescent="0.2">
      <c r="X3975" s="14" t="s">
        <v>66</v>
      </c>
    </row>
    <row r="3976" spans="24:24" x14ac:dyDescent="0.2">
      <c r="X3976" s="14" t="s">
        <v>66</v>
      </c>
    </row>
    <row r="3977" spans="24:24" x14ac:dyDescent="0.2">
      <c r="X3977" s="14" t="s">
        <v>66</v>
      </c>
    </row>
    <row r="3978" spans="24:24" x14ac:dyDescent="0.2">
      <c r="X3978" s="14" t="s">
        <v>66</v>
      </c>
    </row>
    <row r="3979" spans="24:24" x14ac:dyDescent="0.2">
      <c r="X3979" s="14" t="s">
        <v>66</v>
      </c>
    </row>
    <row r="3980" spans="24:24" x14ac:dyDescent="0.2">
      <c r="X3980" s="14" t="s">
        <v>66</v>
      </c>
    </row>
    <row r="3981" spans="24:24" x14ac:dyDescent="0.2">
      <c r="X3981" s="14" t="s">
        <v>66</v>
      </c>
    </row>
    <row r="3982" spans="24:24" x14ac:dyDescent="0.2">
      <c r="X3982" s="14" t="s">
        <v>66</v>
      </c>
    </row>
    <row r="3983" spans="24:24" x14ac:dyDescent="0.2">
      <c r="X3983" s="14" t="s">
        <v>66</v>
      </c>
    </row>
    <row r="3984" spans="24:24" x14ac:dyDescent="0.2">
      <c r="X3984" s="14" t="s">
        <v>66</v>
      </c>
    </row>
    <row r="3985" spans="24:24" x14ac:dyDescent="0.2">
      <c r="X3985" s="14" t="s">
        <v>66</v>
      </c>
    </row>
    <row r="3986" spans="24:24" x14ac:dyDescent="0.2">
      <c r="X3986" s="14" t="s">
        <v>66</v>
      </c>
    </row>
    <row r="3987" spans="24:24" x14ac:dyDescent="0.2">
      <c r="X3987" s="14" t="s">
        <v>66</v>
      </c>
    </row>
    <row r="3988" spans="24:24" x14ac:dyDescent="0.2">
      <c r="X3988" s="14" t="s">
        <v>66</v>
      </c>
    </row>
    <row r="3989" spans="24:24" x14ac:dyDescent="0.2">
      <c r="X3989" s="14" t="s">
        <v>66</v>
      </c>
    </row>
    <row r="3990" spans="24:24" x14ac:dyDescent="0.2">
      <c r="X3990" s="14" t="s">
        <v>66</v>
      </c>
    </row>
    <row r="3991" spans="24:24" x14ac:dyDescent="0.2">
      <c r="X3991" s="14" t="s">
        <v>66</v>
      </c>
    </row>
    <row r="3992" spans="24:24" x14ac:dyDescent="0.2">
      <c r="X3992" s="14" t="s">
        <v>66</v>
      </c>
    </row>
    <row r="3993" spans="24:24" x14ac:dyDescent="0.2">
      <c r="X3993" s="14" t="s">
        <v>66</v>
      </c>
    </row>
    <row r="3994" spans="24:24" x14ac:dyDescent="0.2">
      <c r="X3994" s="14" t="s">
        <v>66</v>
      </c>
    </row>
    <row r="3995" spans="24:24" x14ac:dyDescent="0.2">
      <c r="X3995" s="14" t="s">
        <v>66</v>
      </c>
    </row>
    <row r="3996" spans="24:24" x14ac:dyDescent="0.2">
      <c r="X3996" s="14" t="s">
        <v>66</v>
      </c>
    </row>
    <row r="3997" spans="24:24" x14ac:dyDescent="0.2">
      <c r="X3997" s="14" t="s">
        <v>66</v>
      </c>
    </row>
    <row r="3998" spans="24:24" x14ac:dyDescent="0.2">
      <c r="X3998" s="14" t="s">
        <v>66</v>
      </c>
    </row>
    <row r="3999" spans="24:24" x14ac:dyDescent="0.2">
      <c r="X3999" s="14" t="s">
        <v>66</v>
      </c>
    </row>
    <row r="4000" spans="24:24" x14ac:dyDescent="0.2">
      <c r="X4000" s="14" t="s">
        <v>66</v>
      </c>
    </row>
    <row r="4001" spans="24:24" x14ac:dyDescent="0.2">
      <c r="X4001" s="14" t="s">
        <v>66</v>
      </c>
    </row>
    <row r="4002" spans="24:24" x14ac:dyDescent="0.2">
      <c r="X4002" s="14" t="s">
        <v>66</v>
      </c>
    </row>
    <row r="4003" spans="24:24" x14ac:dyDescent="0.2">
      <c r="X4003" s="14" t="s">
        <v>66</v>
      </c>
    </row>
    <row r="4004" spans="24:24" x14ac:dyDescent="0.2">
      <c r="X4004" s="14" t="s">
        <v>66</v>
      </c>
    </row>
    <row r="4005" spans="24:24" x14ac:dyDescent="0.2">
      <c r="X4005" s="14" t="s">
        <v>66</v>
      </c>
    </row>
    <row r="4006" spans="24:24" x14ac:dyDescent="0.2">
      <c r="X4006" s="14" t="s">
        <v>66</v>
      </c>
    </row>
    <row r="4007" spans="24:24" x14ac:dyDescent="0.2">
      <c r="X4007" s="14" t="s">
        <v>66</v>
      </c>
    </row>
    <row r="4008" spans="24:24" x14ac:dyDescent="0.2">
      <c r="X4008" s="14" t="s">
        <v>66</v>
      </c>
    </row>
    <row r="4009" spans="24:24" x14ac:dyDescent="0.2">
      <c r="X4009" s="14" t="s">
        <v>66</v>
      </c>
    </row>
    <row r="4010" spans="24:24" x14ac:dyDescent="0.2">
      <c r="X4010" s="14" t="s">
        <v>66</v>
      </c>
    </row>
    <row r="4011" spans="24:24" x14ac:dyDescent="0.2">
      <c r="X4011" s="14" t="s">
        <v>66</v>
      </c>
    </row>
    <row r="4012" spans="24:24" x14ac:dyDescent="0.2">
      <c r="X4012" s="14" t="s">
        <v>66</v>
      </c>
    </row>
    <row r="4013" spans="24:24" x14ac:dyDescent="0.2">
      <c r="X4013" s="14" t="s">
        <v>66</v>
      </c>
    </row>
    <row r="4014" spans="24:24" x14ac:dyDescent="0.2">
      <c r="X4014" s="14" t="s">
        <v>66</v>
      </c>
    </row>
    <row r="4015" spans="24:24" x14ac:dyDescent="0.2">
      <c r="X4015" s="14" t="s">
        <v>66</v>
      </c>
    </row>
    <row r="4016" spans="24:24" x14ac:dyDescent="0.2">
      <c r="X4016" s="14" t="s">
        <v>66</v>
      </c>
    </row>
    <row r="4017" spans="24:24" x14ac:dyDescent="0.2">
      <c r="X4017" s="14" t="s">
        <v>66</v>
      </c>
    </row>
    <row r="4018" spans="24:24" x14ac:dyDescent="0.2">
      <c r="X4018" s="14" t="s">
        <v>66</v>
      </c>
    </row>
    <row r="4019" spans="24:24" x14ac:dyDescent="0.2">
      <c r="X4019" s="14" t="s">
        <v>66</v>
      </c>
    </row>
    <row r="4020" spans="24:24" x14ac:dyDescent="0.2">
      <c r="X4020" s="14" t="s">
        <v>66</v>
      </c>
    </row>
    <row r="4021" spans="24:24" x14ac:dyDescent="0.2">
      <c r="X4021" s="14" t="s">
        <v>66</v>
      </c>
    </row>
    <row r="4022" spans="24:24" x14ac:dyDescent="0.2">
      <c r="X4022" s="14" t="s">
        <v>66</v>
      </c>
    </row>
    <row r="4023" spans="24:24" x14ac:dyDescent="0.2">
      <c r="X4023" s="14" t="s">
        <v>66</v>
      </c>
    </row>
    <row r="4024" spans="24:24" x14ac:dyDescent="0.2">
      <c r="X4024" s="14" t="s">
        <v>66</v>
      </c>
    </row>
    <row r="4025" spans="24:24" x14ac:dyDescent="0.2">
      <c r="X4025" s="14" t="s">
        <v>66</v>
      </c>
    </row>
    <row r="4026" spans="24:24" x14ac:dyDescent="0.2">
      <c r="X4026" s="14" t="s">
        <v>66</v>
      </c>
    </row>
    <row r="4027" spans="24:24" x14ac:dyDescent="0.2">
      <c r="X4027" s="14" t="s">
        <v>66</v>
      </c>
    </row>
    <row r="4028" spans="24:24" x14ac:dyDescent="0.2">
      <c r="X4028" s="14" t="s">
        <v>66</v>
      </c>
    </row>
    <row r="4029" spans="24:24" x14ac:dyDescent="0.2">
      <c r="X4029" s="14" t="s">
        <v>66</v>
      </c>
    </row>
    <row r="4030" spans="24:24" x14ac:dyDescent="0.2">
      <c r="X4030" s="14" t="s">
        <v>66</v>
      </c>
    </row>
    <row r="4031" spans="24:24" x14ac:dyDescent="0.2">
      <c r="X4031" s="14" t="s">
        <v>66</v>
      </c>
    </row>
    <row r="4032" spans="24:24" x14ac:dyDescent="0.2">
      <c r="X4032" s="14" t="s">
        <v>66</v>
      </c>
    </row>
    <row r="4033" spans="24:24" x14ac:dyDescent="0.2">
      <c r="X4033" s="14" t="s">
        <v>66</v>
      </c>
    </row>
    <row r="4034" spans="24:24" x14ac:dyDescent="0.2">
      <c r="X4034" s="14" t="s">
        <v>66</v>
      </c>
    </row>
    <row r="4035" spans="24:24" x14ac:dyDescent="0.2">
      <c r="X4035" s="14" t="s">
        <v>66</v>
      </c>
    </row>
    <row r="4036" spans="24:24" x14ac:dyDescent="0.2">
      <c r="X4036" s="14" t="s">
        <v>66</v>
      </c>
    </row>
    <row r="4037" spans="24:24" x14ac:dyDescent="0.2">
      <c r="X4037" s="14" t="s">
        <v>66</v>
      </c>
    </row>
    <row r="4038" spans="24:24" x14ac:dyDescent="0.2">
      <c r="X4038" s="14" t="s">
        <v>66</v>
      </c>
    </row>
    <row r="4039" spans="24:24" x14ac:dyDescent="0.2">
      <c r="X4039" s="14" t="s">
        <v>66</v>
      </c>
    </row>
    <row r="4040" spans="24:24" x14ac:dyDescent="0.2">
      <c r="X4040" s="14" t="s">
        <v>66</v>
      </c>
    </row>
    <row r="4041" spans="24:24" x14ac:dyDescent="0.2">
      <c r="X4041" s="14" t="s">
        <v>66</v>
      </c>
    </row>
    <row r="4042" spans="24:24" x14ac:dyDescent="0.2">
      <c r="X4042" s="14" t="s">
        <v>66</v>
      </c>
    </row>
    <row r="4043" spans="24:24" x14ac:dyDescent="0.2">
      <c r="X4043" s="14" t="s">
        <v>66</v>
      </c>
    </row>
    <row r="4044" spans="24:24" x14ac:dyDescent="0.2">
      <c r="X4044" s="14" t="s">
        <v>66</v>
      </c>
    </row>
    <row r="4045" spans="24:24" x14ac:dyDescent="0.2">
      <c r="X4045" s="14" t="s">
        <v>66</v>
      </c>
    </row>
    <row r="4046" spans="24:24" x14ac:dyDescent="0.2">
      <c r="X4046" s="14" t="s">
        <v>66</v>
      </c>
    </row>
    <row r="4047" spans="24:24" x14ac:dyDescent="0.2">
      <c r="X4047" s="14" t="s">
        <v>66</v>
      </c>
    </row>
    <row r="4048" spans="24:24" x14ac:dyDescent="0.2">
      <c r="X4048" s="14" t="s">
        <v>66</v>
      </c>
    </row>
    <row r="4049" spans="24:24" x14ac:dyDescent="0.2">
      <c r="X4049" s="14" t="s">
        <v>66</v>
      </c>
    </row>
    <row r="4050" spans="24:24" x14ac:dyDescent="0.2">
      <c r="X4050" s="14" t="s">
        <v>66</v>
      </c>
    </row>
    <row r="4051" spans="24:24" x14ac:dyDescent="0.2">
      <c r="X4051" s="14" t="s">
        <v>66</v>
      </c>
    </row>
    <row r="4052" spans="24:24" x14ac:dyDescent="0.2">
      <c r="X4052" s="14" t="s">
        <v>66</v>
      </c>
    </row>
    <row r="4053" spans="24:24" x14ac:dyDescent="0.2">
      <c r="X4053" s="14" t="s">
        <v>66</v>
      </c>
    </row>
    <row r="4054" spans="24:24" x14ac:dyDescent="0.2">
      <c r="X4054" s="14" t="s">
        <v>66</v>
      </c>
    </row>
    <row r="4055" spans="24:24" x14ac:dyDescent="0.2">
      <c r="X4055" s="14" t="s">
        <v>66</v>
      </c>
    </row>
    <row r="4056" spans="24:24" x14ac:dyDescent="0.2">
      <c r="X4056" s="14" t="s">
        <v>66</v>
      </c>
    </row>
    <row r="4057" spans="24:24" x14ac:dyDescent="0.2">
      <c r="X4057" s="14" t="s">
        <v>66</v>
      </c>
    </row>
    <row r="4058" spans="24:24" x14ac:dyDescent="0.2">
      <c r="X4058" s="14" t="s">
        <v>66</v>
      </c>
    </row>
    <row r="4059" spans="24:24" x14ac:dyDescent="0.2">
      <c r="X4059" s="14" t="s">
        <v>66</v>
      </c>
    </row>
    <row r="4060" spans="24:24" x14ac:dyDescent="0.2">
      <c r="X4060" s="14" t="s">
        <v>66</v>
      </c>
    </row>
    <row r="4061" spans="24:24" x14ac:dyDescent="0.2">
      <c r="X4061" s="14" t="s">
        <v>66</v>
      </c>
    </row>
    <row r="4062" spans="24:24" x14ac:dyDescent="0.2">
      <c r="X4062" s="14" t="s">
        <v>66</v>
      </c>
    </row>
    <row r="4063" spans="24:24" x14ac:dyDescent="0.2">
      <c r="X4063" s="14" t="s">
        <v>66</v>
      </c>
    </row>
    <row r="4064" spans="24:24" x14ac:dyDescent="0.2">
      <c r="X4064" s="14" t="s">
        <v>66</v>
      </c>
    </row>
    <row r="4065" spans="24:24" x14ac:dyDescent="0.2">
      <c r="X4065" s="14" t="s">
        <v>66</v>
      </c>
    </row>
    <row r="4066" spans="24:24" x14ac:dyDescent="0.2">
      <c r="X4066" s="14" t="s">
        <v>66</v>
      </c>
    </row>
    <row r="4067" spans="24:24" x14ac:dyDescent="0.2">
      <c r="X4067" s="14" t="s">
        <v>66</v>
      </c>
    </row>
    <row r="4068" spans="24:24" x14ac:dyDescent="0.2">
      <c r="X4068" s="14" t="s">
        <v>66</v>
      </c>
    </row>
    <row r="4069" spans="24:24" x14ac:dyDescent="0.2">
      <c r="X4069" s="14" t="s">
        <v>66</v>
      </c>
    </row>
    <row r="4070" spans="24:24" x14ac:dyDescent="0.2">
      <c r="X4070" s="14" t="s">
        <v>66</v>
      </c>
    </row>
    <row r="4071" spans="24:24" x14ac:dyDescent="0.2">
      <c r="X4071" s="14" t="s">
        <v>66</v>
      </c>
    </row>
    <row r="4072" spans="24:24" x14ac:dyDescent="0.2">
      <c r="X4072" s="14" t="s">
        <v>66</v>
      </c>
    </row>
    <row r="4073" spans="24:24" x14ac:dyDescent="0.2">
      <c r="X4073" s="14" t="s">
        <v>66</v>
      </c>
    </row>
    <row r="4074" spans="24:24" x14ac:dyDescent="0.2">
      <c r="X4074" s="14" t="s">
        <v>66</v>
      </c>
    </row>
    <row r="4075" spans="24:24" x14ac:dyDescent="0.2">
      <c r="X4075" s="14" t="s">
        <v>66</v>
      </c>
    </row>
    <row r="4076" spans="24:24" x14ac:dyDescent="0.2">
      <c r="X4076" s="14" t="s">
        <v>66</v>
      </c>
    </row>
    <row r="4077" spans="24:24" x14ac:dyDescent="0.2">
      <c r="X4077" s="14" t="s">
        <v>66</v>
      </c>
    </row>
    <row r="4078" spans="24:24" x14ac:dyDescent="0.2">
      <c r="X4078" s="14" t="s">
        <v>66</v>
      </c>
    </row>
    <row r="4079" spans="24:24" x14ac:dyDescent="0.2">
      <c r="X4079" s="14" t="s">
        <v>66</v>
      </c>
    </row>
    <row r="4080" spans="24:24" x14ac:dyDescent="0.2">
      <c r="X4080" s="14" t="s">
        <v>66</v>
      </c>
    </row>
    <row r="4081" spans="24:24" x14ac:dyDescent="0.2">
      <c r="X4081" s="14" t="s">
        <v>66</v>
      </c>
    </row>
    <row r="4082" spans="24:24" x14ac:dyDescent="0.2">
      <c r="X4082" s="14" t="s">
        <v>66</v>
      </c>
    </row>
    <row r="4083" spans="24:24" x14ac:dyDescent="0.2">
      <c r="X4083" s="14" t="s">
        <v>66</v>
      </c>
    </row>
    <row r="4084" spans="24:24" x14ac:dyDescent="0.2">
      <c r="X4084" s="14" t="s">
        <v>66</v>
      </c>
    </row>
    <row r="4085" spans="24:24" x14ac:dyDescent="0.2">
      <c r="X4085" s="14" t="s">
        <v>66</v>
      </c>
    </row>
    <row r="4086" spans="24:24" x14ac:dyDescent="0.2">
      <c r="X4086" s="14" t="s">
        <v>66</v>
      </c>
    </row>
    <row r="4087" spans="24:24" x14ac:dyDescent="0.2">
      <c r="X4087" s="14" t="s">
        <v>66</v>
      </c>
    </row>
    <row r="4088" spans="24:24" x14ac:dyDescent="0.2">
      <c r="X4088" s="14" t="s">
        <v>66</v>
      </c>
    </row>
    <row r="4089" spans="24:24" x14ac:dyDescent="0.2">
      <c r="X4089" s="14" t="s">
        <v>66</v>
      </c>
    </row>
    <row r="4090" spans="24:24" x14ac:dyDescent="0.2">
      <c r="X4090" s="14" t="s">
        <v>66</v>
      </c>
    </row>
    <row r="4091" spans="24:24" x14ac:dyDescent="0.2">
      <c r="X4091" s="14" t="s">
        <v>66</v>
      </c>
    </row>
    <row r="4092" spans="24:24" x14ac:dyDescent="0.2">
      <c r="X4092" s="14" t="s">
        <v>66</v>
      </c>
    </row>
    <row r="4093" spans="24:24" x14ac:dyDescent="0.2">
      <c r="X4093" s="14" t="s">
        <v>66</v>
      </c>
    </row>
    <row r="4094" spans="24:24" x14ac:dyDescent="0.2">
      <c r="X4094" s="14" t="s">
        <v>66</v>
      </c>
    </row>
    <row r="4095" spans="24:24" x14ac:dyDescent="0.2">
      <c r="X4095" s="14" t="s">
        <v>66</v>
      </c>
    </row>
    <row r="4096" spans="24:24" x14ac:dyDescent="0.2">
      <c r="X4096" s="14" t="s">
        <v>66</v>
      </c>
    </row>
    <row r="4097" spans="24:24" x14ac:dyDescent="0.2">
      <c r="X4097" s="14" t="s">
        <v>66</v>
      </c>
    </row>
    <row r="4098" spans="24:24" x14ac:dyDescent="0.2">
      <c r="X4098" s="14" t="s">
        <v>66</v>
      </c>
    </row>
    <row r="4099" spans="24:24" x14ac:dyDescent="0.2">
      <c r="X4099" s="14" t="s">
        <v>66</v>
      </c>
    </row>
    <row r="4100" spans="24:24" x14ac:dyDescent="0.2">
      <c r="X4100" s="14" t="s">
        <v>66</v>
      </c>
    </row>
    <row r="4101" spans="24:24" x14ac:dyDescent="0.2">
      <c r="X4101" s="14" t="s">
        <v>66</v>
      </c>
    </row>
    <row r="4102" spans="24:24" x14ac:dyDescent="0.2">
      <c r="X4102" s="14" t="s">
        <v>66</v>
      </c>
    </row>
    <row r="4103" spans="24:24" x14ac:dyDescent="0.2">
      <c r="X4103" s="14" t="s">
        <v>66</v>
      </c>
    </row>
    <row r="4104" spans="24:24" x14ac:dyDescent="0.2">
      <c r="X4104" s="14" t="s">
        <v>66</v>
      </c>
    </row>
    <row r="4105" spans="24:24" x14ac:dyDescent="0.2">
      <c r="X4105" s="14" t="s">
        <v>66</v>
      </c>
    </row>
    <row r="4106" spans="24:24" x14ac:dyDescent="0.2">
      <c r="X4106" s="14" t="s">
        <v>66</v>
      </c>
    </row>
    <row r="4107" spans="24:24" x14ac:dyDescent="0.2">
      <c r="X4107" s="14" t="s">
        <v>66</v>
      </c>
    </row>
    <row r="4108" spans="24:24" x14ac:dyDescent="0.2">
      <c r="X4108" s="14" t="s">
        <v>66</v>
      </c>
    </row>
    <row r="4109" spans="24:24" x14ac:dyDescent="0.2">
      <c r="X4109" s="14" t="s">
        <v>66</v>
      </c>
    </row>
    <row r="4110" spans="24:24" x14ac:dyDescent="0.2">
      <c r="X4110" s="14" t="s">
        <v>66</v>
      </c>
    </row>
    <row r="4111" spans="24:24" x14ac:dyDescent="0.2">
      <c r="X4111" s="14" t="s">
        <v>66</v>
      </c>
    </row>
    <row r="4112" spans="24:24" x14ac:dyDescent="0.2">
      <c r="X4112" s="14" t="s">
        <v>66</v>
      </c>
    </row>
    <row r="4113" spans="24:24" x14ac:dyDescent="0.2">
      <c r="X4113" s="14" t="s">
        <v>66</v>
      </c>
    </row>
    <row r="4114" spans="24:24" x14ac:dyDescent="0.2">
      <c r="X4114" s="14" t="s">
        <v>66</v>
      </c>
    </row>
    <row r="4115" spans="24:24" x14ac:dyDescent="0.2">
      <c r="X4115" s="14" t="s">
        <v>66</v>
      </c>
    </row>
    <row r="4116" spans="24:24" x14ac:dyDescent="0.2">
      <c r="X4116" s="14" t="s">
        <v>66</v>
      </c>
    </row>
    <row r="4117" spans="24:24" x14ac:dyDescent="0.2">
      <c r="X4117" s="14" t="s">
        <v>66</v>
      </c>
    </row>
    <row r="4118" spans="24:24" x14ac:dyDescent="0.2">
      <c r="X4118" s="14" t="s">
        <v>66</v>
      </c>
    </row>
    <row r="4119" spans="24:24" x14ac:dyDescent="0.2">
      <c r="X4119" s="14" t="s">
        <v>66</v>
      </c>
    </row>
    <row r="4120" spans="24:24" x14ac:dyDescent="0.2">
      <c r="X4120" s="14" t="s">
        <v>66</v>
      </c>
    </row>
    <row r="4121" spans="24:24" x14ac:dyDescent="0.2">
      <c r="X4121" s="14" t="s">
        <v>66</v>
      </c>
    </row>
    <row r="4122" spans="24:24" x14ac:dyDescent="0.2">
      <c r="X4122" s="14" t="s">
        <v>66</v>
      </c>
    </row>
    <row r="4123" spans="24:24" x14ac:dyDescent="0.2">
      <c r="X4123" s="14" t="s">
        <v>66</v>
      </c>
    </row>
    <row r="4124" spans="24:24" x14ac:dyDescent="0.2">
      <c r="X4124" s="14" t="s">
        <v>66</v>
      </c>
    </row>
    <row r="4125" spans="24:24" x14ac:dyDescent="0.2">
      <c r="X4125" s="14" t="s">
        <v>66</v>
      </c>
    </row>
    <row r="4126" spans="24:24" x14ac:dyDescent="0.2">
      <c r="X4126" s="14" t="s">
        <v>66</v>
      </c>
    </row>
    <row r="4127" spans="24:24" x14ac:dyDescent="0.2">
      <c r="X4127" s="14" t="s">
        <v>66</v>
      </c>
    </row>
    <row r="4128" spans="24:24" x14ac:dyDescent="0.2">
      <c r="X4128" s="14" t="s">
        <v>66</v>
      </c>
    </row>
    <row r="4129" spans="24:24" x14ac:dyDescent="0.2">
      <c r="X4129" s="14" t="s">
        <v>66</v>
      </c>
    </row>
    <row r="4130" spans="24:24" x14ac:dyDescent="0.2">
      <c r="X4130" s="14" t="s">
        <v>66</v>
      </c>
    </row>
    <row r="4131" spans="24:24" x14ac:dyDescent="0.2">
      <c r="X4131" s="14" t="s">
        <v>66</v>
      </c>
    </row>
    <row r="4132" spans="24:24" x14ac:dyDescent="0.2">
      <c r="X4132" s="14" t="s">
        <v>66</v>
      </c>
    </row>
    <row r="4133" spans="24:24" x14ac:dyDescent="0.2">
      <c r="X4133" s="14" t="s">
        <v>66</v>
      </c>
    </row>
    <row r="4134" spans="24:24" x14ac:dyDescent="0.2">
      <c r="X4134" s="14" t="s">
        <v>66</v>
      </c>
    </row>
    <row r="4135" spans="24:24" x14ac:dyDescent="0.2">
      <c r="X4135" s="14" t="s">
        <v>66</v>
      </c>
    </row>
    <row r="4136" spans="24:24" x14ac:dyDescent="0.2">
      <c r="X4136" s="14" t="s">
        <v>66</v>
      </c>
    </row>
    <row r="4137" spans="24:24" x14ac:dyDescent="0.2">
      <c r="X4137" s="14" t="s">
        <v>66</v>
      </c>
    </row>
    <row r="4138" spans="24:24" x14ac:dyDescent="0.2">
      <c r="X4138" s="14" t="s">
        <v>66</v>
      </c>
    </row>
    <row r="4139" spans="24:24" x14ac:dyDescent="0.2">
      <c r="X4139" s="14" t="s">
        <v>66</v>
      </c>
    </row>
    <row r="4140" spans="24:24" x14ac:dyDescent="0.2">
      <c r="X4140" s="14" t="s">
        <v>66</v>
      </c>
    </row>
    <row r="4141" spans="24:24" x14ac:dyDescent="0.2">
      <c r="X4141" s="14" t="s">
        <v>66</v>
      </c>
    </row>
    <row r="4142" spans="24:24" x14ac:dyDescent="0.2">
      <c r="X4142" s="14" t="s">
        <v>66</v>
      </c>
    </row>
    <row r="4143" spans="24:24" x14ac:dyDescent="0.2">
      <c r="X4143" s="14" t="s">
        <v>66</v>
      </c>
    </row>
    <row r="4144" spans="24:24" x14ac:dyDescent="0.2">
      <c r="X4144" s="14" t="s">
        <v>66</v>
      </c>
    </row>
    <row r="4145" spans="24:24" x14ac:dyDescent="0.2">
      <c r="X4145" s="14" t="s">
        <v>66</v>
      </c>
    </row>
    <row r="4146" spans="24:24" x14ac:dyDescent="0.2">
      <c r="X4146" s="14" t="s">
        <v>66</v>
      </c>
    </row>
    <row r="4147" spans="24:24" x14ac:dyDescent="0.2">
      <c r="X4147" s="14" t="s">
        <v>66</v>
      </c>
    </row>
    <row r="4148" spans="24:24" x14ac:dyDescent="0.2">
      <c r="X4148" s="14" t="s">
        <v>66</v>
      </c>
    </row>
    <row r="4149" spans="24:24" x14ac:dyDescent="0.2">
      <c r="X4149" s="14" t="s">
        <v>66</v>
      </c>
    </row>
    <row r="4150" spans="24:24" x14ac:dyDescent="0.2">
      <c r="X4150" s="14" t="s">
        <v>66</v>
      </c>
    </row>
    <row r="4151" spans="24:24" x14ac:dyDescent="0.2">
      <c r="X4151" s="14" t="s">
        <v>66</v>
      </c>
    </row>
    <row r="4152" spans="24:24" x14ac:dyDescent="0.2">
      <c r="X4152" s="14" t="s">
        <v>66</v>
      </c>
    </row>
    <row r="4153" spans="24:24" x14ac:dyDescent="0.2">
      <c r="X4153" s="14" t="s">
        <v>66</v>
      </c>
    </row>
    <row r="4154" spans="24:24" x14ac:dyDescent="0.2">
      <c r="X4154" s="14" t="s">
        <v>66</v>
      </c>
    </row>
    <row r="4155" spans="24:24" x14ac:dyDescent="0.2">
      <c r="X4155" s="14" t="s">
        <v>66</v>
      </c>
    </row>
    <row r="4156" spans="24:24" x14ac:dyDescent="0.2">
      <c r="X4156" s="14" t="s">
        <v>66</v>
      </c>
    </row>
    <row r="4157" spans="24:24" x14ac:dyDescent="0.2">
      <c r="X4157" s="14" t="s">
        <v>66</v>
      </c>
    </row>
    <row r="4158" spans="24:24" x14ac:dyDescent="0.2">
      <c r="X4158" s="14" t="s">
        <v>66</v>
      </c>
    </row>
    <row r="4159" spans="24:24" x14ac:dyDescent="0.2">
      <c r="X4159" s="14" t="s">
        <v>66</v>
      </c>
    </row>
    <row r="4160" spans="24:24" x14ac:dyDescent="0.2">
      <c r="X4160" s="14" t="s">
        <v>66</v>
      </c>
    </row>
    <row r="4161" spans="24:24" x14ac:dyDescent="0.2">
      <c r="X4161" s="14" t="s">
        <v>66</v>
      </c>
    </row>
    <row r="4162" spans="24:24" x14ac:dyDescent="0.2">
      <c r="X4162" s="14" t="s">
        <v>66</v>
      </c>
    </row>
    <row r="4163" spans="24:24" x14ac:dyDescent="0.2">
      <c r="X4163" s="14" t="s">
        <v>66</v>
      </c>
    </row>
    <row r="4164" spans="24:24" x14ac:dyDescent="0.2">
      <c r="X4164" s="14" t="s">
        <v>66</v>
      </c>
    </row>
    <row r="4165" spans="24:24" x14ac:dyDescent="0.2">
      <c r="X4165" s="14" t="s">
        <v>66</v>
      </c>
    </row>
    <row r="4166" spans="24:24" x14ac:dyDescent="0.2">
      <c r="X4166" s="14" t="s">
        <v>66</v>
      </c>
    </row>
    <row r="4167" spans="24:24" x14ac:dyDescent="0.2">
      <c r="X4167" s="14" t="s">
        <v>66</v>
      </c>
    </row>
    <row r="4168" spans="24:24" x14ac:dyDescent="0.2">
      <c r="X4168" s="14" t="s">
        <v>66</v>
      </c>
    </row>
    <row r="4169" spans="24:24" x14ac:dyDescent="0.2">
      <c r="X4169" s="14" t="s">
        <v>66</v>
      </c>
    </row>
    <row r="4170" spans="24:24" x14ac:dyDescent="0.2">
      <c r="X4170" s="14" t="s">
        <v>66</v>
      </c>
    </row>
    <row r="4171" spans="24:24" x14ac:dyDescent="0.2">
      <c r="X4171" s="14" t="s">
        <v>66</v>
      </c>
    </row>
    <row r="4172" spans="24:24" x14ac:dyDescent="0.2">
      <c r="X4172" s="14" t="s">
        <v>66</v>
      </c>
    </row>
    <row r="4173" spans="24:24" x14ac:dyDescent="0.2">
      <c r="X4173" s="14" t="s">
        <v>66</v>
      </c>
    </row>
    <row r="4174" spans="24:24" x14ac:dyDescent="0.2">
      <c r="X4174" s="14" t="s">
        <v>66</v>
      </c>
    </row>
    <row r="4175" spans="24:24" x14ac:dyDescent="0.2">
      <c r="X4175" s="14" t="s">
        <v>66</v>
      </c>
    </row>
    <row r="4176" spans="24:24" x14ac:dyDescent="0.2">
      <c r="X4176" s="14" t="s">
        <v>66</v>
      </c>
    </row>
    <row r="4177" spans="24:24" x14ac:dyDescent="0.2">
      <c r="X4177" s="14" t="s">
        <v>66</v>
      </c>
    </row>
    <row r="4178" spans="24:24" x14ac:dyDescent="0.2">
      <c r="X4178" s="14" t="s">
        <v>66</v>
      </c>
    </row>
    <row r="4179" spans="24:24" x14ac:dyDescent="0.2">
      <c r="X4179" s="14" t="s">
        <v>66</v>
      </c>
    </row>
    <row r="4180" spans="24:24" x14ac:dyDescent="0.2">
      <c r="X4180" s="14" t="s">
        <v>66</v>
      </c>
    </row>
    <row r="4181" spans="24:24" x14ac:dyDescent="0.2">
      <c r="X4181" s="14" t="s">
        <v>66</v>
      </c>
    </row>
    <row r="4182" spans="24:24" x14ac:dyDescent="0.2">
      <c r="X4182" s="14" t="s">
        <v>66</v>
      </c>
    </row>
    <row r="4183" spans="24:24" x14ac:dyDescent="0.2">
      <c r="X4183" s="14" t="s">
        <v>66</v>
      </c>
    </row>
    <row r="4184" spans="24:24" x14ac:dyDescent="0.2">
      <c r="X4184" s="14" t="s">
        <v>66</v>
      </c>
    </row>
    <row r="4185" spans="24:24" x14ac:dyDescent="0.2">
      <c r="X4185" s="14" t="s">
        <v>66</v>
      </c>
    </row>
    <row r="4186" spans="24:24" x14ac:dyDescent="0.2">
      <c r="X4186" s="14" t="s">
        <v>66</v>
      </c>
    </row>
    <row r="4187" spans="24:24" x14ac:dyDescent="0.2">
      <c r="X4187" s="14" t="s">
        <v>66</v>
      </c>
    </row>
    <row r="4188" spans="24:24" x14ac:dyDescent="0.2">
      <c r="X4188" s="14" t="s">
        <v>66</v>
      </c>
    </row>
    <row r="4189" spans="24:24" x14ac:dyDescent="0.2">
      <c r="X4189" s="14" t="s">
        <v>66</v>
      </c>
    </row>
    <row r="4190" spans="24:24" x14ac:dyDescent="0.2">
      <c r="X4190" s="14" t="s">
        <v>66</v>
      </c>
    </row>
    <row r="4191" spans="24:24" x14ac:dyDescent="0.2">
      <c r="X4191" s="14" t="s">
        <v>66</v>
      </c>
    </row>
    <row r="4192" spans="24:24" x14ac:dyDescent="0.2">
      <c r="X4192" s="14" t="s">
        <v>66</v>
      </c>
    </row>
    <row r="4193" spans="24:24" x14ac:dyDescent="0.2">
      <c r="X4193" s="14" t="s">
        <v>66</v>
      </c>
    </row>
    <row r="4194" spans="24:24" x14ac:dyDescent="0.2">
      <c r="X4194" s="14" t="s">
        <v>66</v>
      </c>
    </row>
    <row r="4195" spans="24:24" x14ac:dyDescent="0.2">
      <c r="X4195" s="14" t="s">
        <v>66</v>
      </c>
    </row>
    <row r="4196" spans="24:24" x14ac:dyDescent="0.2">
      <c r="X4196" s="14" t="s">
        <v>66</v>
      </c>
    </row>
    <row r="4197" spans="24:24" x14ac:dyDescent="0.2">
      <c r="X4197" s="14" t="s">
        <v>66</v>
      </c>
    </row>
    <row r="4198" spans="24:24" x14ac:dyDescent="0.2">
      <c r="X4198" s="14" t="s">
        <v>66</v>
      </c>
    </row>
    <row r="4199" spans="24:24" x14ac:dyDescent="0.2">
      <c r="X4199" s="14" t="s">
        <v>66</v>
      </c>
    </row>
    <row r="4200" spans="24:24" x14ac:dyDescent="0.2">
      <c r="X4200" s="14" t="s">
        <v>66</v>
      </c>
    </row>
    <row r="4201" spans="24:24" x14ac:dyDescent="0.2">
      <c r="X4201" s="14" t="s">
        <v>66</v>
      </c>
    </row>
    <row r="4202" spans="24:24" x14ac:dyDescent="0.2">
      <c r="X4202" s="14" t="s">
        <v>66</v>
      </c>
    </row>
    <row r="4203" spans="24:24" x14ac:dyDescent="0.2">
      <c r="X4203" s="14" t="s">
        <v>66</v>
      </c>
    </row>
    <row r="4204" spans="24:24" x14ac:dyDescent="0.2">
      <c r="X4204" s="14" t="s">
        <v>66</v>
      </c>
    </row>
    <row r="4205" spans="24:24" x14ac:dyDescent="0.2">
      <c r="X4205" s="14" t="s">
        <v>66</v>
      </c>
    </row>
    <row r="4206" spans="24:24" x14ac:dyDescent="0.2">
      <c r="X4206" s="14" t="s">
        <v>66</v>
      </c>
    </row>
    <row r="4207" spans="24:24" x14ac:dyDescent="0.2">
      <c r="X4207" s="14" t="s">
        <v>66</v>
      </c>
    </row>
    <row r="4208" spans="24:24" x14ac:dyDescent="0.2">
      <c r="X4208" s="14" t="s">
        <v>66</v>
      </c>
    </row>
    <row r="4209" spans="24:24" x14ac:dyDescent="0.2">
      <c r="X4209" s="14" t="s">
        <v>66</v>
      </c>
    </row>
    <row r="4210" spans="24:24" x14ac:dyDescent="0.2">
      <c r="X4210" s="14" t="s">
        <v>66</v>
      </c>
    </row>
    <row r="4211" spans="24:24" x14ac:dyDescent="0.2">
      <c r="X4211" s="14" t="s">
        <v>66</v>
      </c>
    </row>
    <row r="4212" spans="24:24" x14ac:dyDescent="0.2">
      <c r="X4212" s="14" t="s">
        <v>66</v>
      </c>
    </row>
    <row r="4213" spans="24:24" x14ac:dyDescent="0.2">
      <c r="X4213" s="14" t="s">
        <v>66</v>
      </c>
    </row>
    <row r="4214" spans="24:24" x14ac:dyDescent="0.2">
      <c r="X4214" s="14" t="s">
        <v>66</v>
      </c>
    </row>
    <row r="4215" spans="24:24" x14ac:dyDescent="0.2">
      <c r="X4215" s="14" t="s">
        <v>66</v>
      </c>
    </row>
    <row r="4216" spans="24:24" x14ac:dyDescent="0.2">
      <c r="X4216" s="14" t="s">
        <v>66</v>
      </c>
    </row>
    <row r="4217" spans="24:24" x14ac:dyDescent="0.2">
      <c r="X4217" s="14" t="s">
        <v>66</v>
      </c>
    </row>
    <row r="4218" spans="24:24" x14ac:dyDescent="0.2">
      <c r="X4218" s="14" t="s">
        <v>66</v>
      </c>
    </row>
    <row r="4219" spans="24:24" x14ac:dyDescent="0.2">
      <c r="X4219" s="14" t="s">
        <v>66</v>
      </c>
    </row>
    <row r="4220" spans="24:24" x14ac:dyDescent="0.2">
      <c r="X4220" s="14" t="s">
        <v>66</v>
      </c>
    </row>
    <row r="4221" spans="24:24" x14ac:dyDescent="0.2">
      <c r="X4221" s="14" t="s">
        <v>66</v>
      </c>
    </row>
    <row r="4222" spans="24:24" x14ac:dyDescent="0.2">
      <c r="X4222" s="14" t="s">
        <v>66</v>
      </c>
    </row>
    <row r="4223" spans="24:24" x14ac:dyDescent="0.2">
      <c r="X4223" s="14" t="s">
        <v>66</v>
      </c>
    </row>
    <row r="4224" spans="24:24" x14ac:dyDescent="0.2">
      <c r="X4224" s="14" t="s">
        <v>66</v>
      </c>
    </row>
    <row r="4225" spans="24:24" x14ac:dyDescent="0.2">
      <c r="X4225" s="14" t="s">
        <v>66</v>
      </c>
    </row>
    <row r="4226" spans="24:24" x14ac:dyDescent="0.2">
      <c r="X4226" s="14" t="s">
        <v>66</v>
      </c>
    </row>
    <row r="4227" spans="24:24" x14ac:dyDescent="0.2">
      <c r="X4227" s="14" t="s">
        <v>66</v>
      </c>
    </row>
    <row r="4228" spans="24:24" x14ac:dyDescent="0.2">
      <c r="X4228" s="14" t="s">
        <v>66</v>
      </c>
    </row>
    <row r="4229" spans="24:24" x14ac:dyDescent="0.2">
      <c r="X4229" s="14" t="s">
        <v>66</v>
      </c>
    </row>
    <row r="4230" spans="24:24" x14ac:dyDescent="0.2">
      <c r="X4230" s="14" t="s">
        <v>66</v>
      </c>
    </row>
    <row r="4231" spans="24:24" x14ac:dyDescent="0.2">
      <c r="X4231" s="14" t="s">
        <v>66</v>
      </c>
    </row>
    <row r="4232" spans="24:24" x14ac:dyDescent="0.2">
      <c r="X4232" s="14" t="s">
        <v>66</v>
      </c>
    </row>
  </sheetData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1834"/>
  <sheetViews>
    <sheetView topLeftCell="A13" workbookViewId="0">
      <selection activeCell="B21" sqref="B21"/>
    </sheetView>
  </sheetViews>
  <sheetFormatPr defaultRowHeight="11.25" x14ac:dyDescent="0.2"/>
  <cols>
    <col min="1" max="1" width="13.5703125" style="18" customWidth="1"/>
    <col min="2" max="2" width="9.140625" style="18"/>
    <col min="3" max="3" width="9.85546875" style="18" bestFit="1" customWidth="1"/>
    <col min="4" max="4" width="7.140625" style="32" bestFit="1" customWidth="1"/>
    <col min="5" max="5" width="16.28515625" style="18" bestFit="1" customWidth="1"/>
    <col min="6" max="6" width="18.28515625" style="18" bestFit="1" customWidth="1"/>
    <col min="7" max="7" width="9.140625" style="32"/>
    <col min="8" max="8" width="11.140625" style="98" customWidth="1"/>
    <col min="9" max="9" width="9.140625" style="67"/>
    <col min="10" max="12" width="9.140625" style="77"/>
    <col min="13" max="16384" width="9.140625" style="18"/>
  </cols>
  <sheetData>
    <row r="1" spans="1:18" x14ac:dyDescent="0.2">
      <c r="F1" s="115">
        <f ca="1">TODAY()</f>
        <v>36837</v>
      </c>
      <c r="G1" s="111" t="s">
        <v>134</v>
      </c>
      <c r="H1" s="112" t="s">
        <v>135</v>
      </c>
    </row>
    <row r="2" spans="1:18" ht="12" thickBot="1" x14ac:dyDescent="0.25">
      <c r="F2" s="110"/>
      <c r="G2" s="113">
        <f ca="1">VLOOKUP($F$1,Data!$A$1:$W$10000,7,0)</f>
        <v>4.4400000000000004</v>
      </c>
      <c r="H2" s="114">
        <f ca="1">VLOOKUP($F$1,Data!$A$1:$W$10000,8,0)</f>
        <v>4.5049999999999999</v>
      </c>
    </row>
    <row r="3" spans="1:18" s="19" customFormat="1" ht="12" thickBot="1" x14ac:dyDescent="0.25">
      <c r="A3" s="54" t="s">
        <v>133</v>
      </c>
      <c r="B3" s="55" t="s">
        <v>86</v>
      </c>
      <c r="C3" s="55" t="s">
        <v>87</v>
      </c>
      <c r="D3" s="56" t="s">
        <v>88</v>
      </c>
      <c r="E3" s="55" t="s">
        <v>89</v>
      </c>
      <c r="F3" s="55" t="s">
        <v>90</v>
      </c>
      <c r="G3" s="56" t="s">
        <v>88</v>
      </c>
      <c r="H3" s="68" t="s">
        <v>188</v>
      </c>
      <c r="I3" s="60" t="s">
        <v>91</v>
      </c>
      <c r="J3" s="69" t="s">
        <v>92</v>
      </c>
      <c r="K3" s="69" t="s">
        <v>93</v>
      </c>
      <c r="L3" s="69" t="s">
        <v>94</v>
      </c>
      <c r="M3" s="57" t="s">
        <v>95</v>
      </c>
      <c r="R3" s="58">
        <f ca="1">F1-1</f>
        <v>36836</v>
      </c>
    </row>
    <row r="4" spans="1:18" x14ac:dyDescent="0.2">
      <c r="A4" s="103" t="s">
        <v>83</v>
      </c>
      <c r="B4" s="83" t="s">
        <v>84</v>
      </c>
      <c r="C4" s="83" t="s">
        <v>85</v>
      </c>
      <c r="D4" s="84">
        <v>40000</v>
      </c>
      <c r="E4" s="83" t="s">
        <v>96</v>
      </c>
      <c r="F4" s="83" t="s">
        <v>85</v>
      </c>
      <c r="G4" s="84">
        <v>25000</v>
      </c>
      <c r="H4" s="88">
        <f ca="1">$I$4*$G$2</f>
        <v>6.9264000000000006E-2</v>
      </c>
      <c r="I4" s="85">
        <v>1.5599999999999999E-2</v>
      </c>
      <c r="J4" s="86">
        <v>0</v>
      </c>
      <c r="K4" s="86">
        <v>0</v>
      </c>
      <c r="L4" s="86">
        <v>0</v>
      </c>
      <c r="M4" s="87"/>
      <c r="R4" s="18">
        <f ca="1">VLOOKUP($R$3,Data!$A$1:$W$10000,7,0)</f>
        <v>4.2</v>
      </c>
    </row>
    <row r="5" spans="1:18" x14ac:dyDescent="0.2">
      <c r="A5" s="104"/>
      <c r="B5" s="33"/>
      <c r="C5" s="33"/>
      <c r="D5" s="34"/>
      <c r="E5" s="33" t="s">
        <v>97</v>
      </c>
      <c r="F5" s="33" t="s">
        <v>85</v>
      </c>
      <c r="G5" s="34">
        <v>15000</v>
      </c>
      <c r="H5" s="89">
        <f ca="1">$I$4*$G$2</f>
        <v>6.9264000000000006E-2</v>
      </c>
      <c r="I5" s="62">
        <v>1.5599999999999999E-2</v>
      </c>
      <c r="J5" s="71">
        <v>0</v>
      </c>
      <c r="K5" s="71">
        <v>0</v>
      </c>
      <c r="L5" s="71">
        <v>0</v>
      </c>
      <c r="M5" s="46"/>
      <c r="R5" s="59">
        <f ca="1">VLOOKUP($R$3,Data!$A$1:$W$10000,8,0)</f>
        <v>4.4249999999999998</v>
      </c>
    </row>
    <row r="6" spans="1:18" x14ac:dyDescent="0.2">
      <c r="A6" s="104"/>
      <c r="B6" s="43" t="s">
        <v>98</v>
      </c>
      <c r="C6" s="43" t="s">
        <v>99</v>
      </c>
      <c r="D6" s="44">
        <v>8000</v>
      </c>
      <c r="E6" s="43" t="s">
        <v>96</v>
      </c>
      <c r="F6" s="43" t="s">
        <v>100</v>
      </c>
      <c r="G6" s="44">
        <v>8000</v>
      </c>
      <c r="H6" s="90">
        <f ca="1">$H$2*$I$6</f>
        <v>5.9015499999999999E-2</v>
      </c>
      <c r="I6" s="61">
        <v>1.3100000000000001E-2</v>
      </c>
      <c r="J6" s="70">
        <v>0</v>
      </c>
      <c r="K6" s="70">
        <v>0</v>
      </c>
      <c r="L6" s="70">
        <v>0</v>
      </c>
      <c r="M6" s="45"/>
    </row>
    <row r="7" spans="1:18" x14ac:dyDescent="0.2">
      <c r="A7" s="104"/>
      <c r="B7" s="78" t="s">
        <v>101</v>
      </c>
      <c r="C7" s="78" t="s">
        <v>102</v>
      </c>
      <c r="D7" s="79">
        <v>25000</v>
      </c>
      <c r="E7" s="78" t="s">
        <v>103</v>
      </c>
      <c r="F7" s="78" t="s">
        <v>104</v>
      </c>
      <c r="G7" s="79">
        <v>25000</v>
      </c>
      <c r="H7" s="91">
        <f ca="1">$G$2*$I$7</f>
        <v>1.11E-2</v>
      </c>
      <c r="I7" s="80">
        <v>2.5000000000000001E-3</v>
      </c>
      <c r="J7" s="81">
        <v>0</v>
      </c>
      <c r="K7" s="81">
        <v>0</v>
      </c>
      <c r="L7" s="81">
        <v>0</v>
      </c>
      <c r="M7" s="82"/>
    </row>
    <row r="8" spans="1:18" x14ac:dyDescent="0.2">
      <c r="A8" s="104"/>
      <c r="B8" s="33" t="s">
        <v>101</v>
      </c>
      <c r="C8" s="33" t="s">
        <v>102</v>
      </c>
      <c r="D8" s="34">
        <v>12500</v>
      </c>
      <c r="E8" s="33" t="s">
        <v>103</v>
      </c>
      <c r="F8" s="33" t="s">
        <v>104</v>
      </c>
      <c r="G8" s="34">
        <v>12500</v>
      </c>
      <c r="H8" s="92">
        <f ca="1">$G$2*$I$8+(SUM($J$8:$L$8))</f>
        <v>7.1099999999999997E-2</v>
      </c>
      <c r="I8" s="62">
        <v>2.5000000000000001E-3</v>
      </c>
      <c r="J8" s="71">
        <v>0.06</v>
      </c>
      <c r="K8" s="71">
        <v>0</v>
      </c>
      <c r="L8" s="71">
        <v>0</v>
      </c>
      <c r="M8" s="46"/>
    </row>
    <row r="9" spans="1:18" x14ac:dyDescent="0.2">
      <c r="A9" s="104"/>
      <c r="B9" s="43" t="s">
        <v>105</v>
      </c>
      <c r="C9" s="43" t="s">
        <v>99</v>
      </c>
      <c r="D9" s="44">
        <v>25000</v>
      </c>
      <c r="E9" s="43" t="s">
        <v>106</v>
      </c>
      <c r="F9" s="43" t="s">
        <v>99</v>
      </c>
      <c r="G9" s="44">
        <v>25000</v>
      </c>
      <c r="H9" s="89">
        <f ca="1">$G$2*$I$9+(SUM(J9:L9))</f>
        <v>1.2200000000000001E-2</v>
      </c>
      <c r="I9" s="61">
        <v>2.5000000000000001E-3</v>
      </c>
      <c r="J9" s="70">
        <v>1.1000000000000001E-3</v>
      </c>
      <c r="K9" s="70">
        <v>0</v>
      </c>
      <c r="L9" s="70">
        <v>0</v>
      </c>
      <c r="M9" s="45"/>
    </row>
    <row r="10" spans="1:18" ht="12" thickBot="1" x14ac:dyDescent="0.25">
      <c r="A10" s="105"/>
      <c r="B10" s="35" t="s">
        <v>106</v>
      </c>
      <c r="C10" s="35" t="s">
        <v>99</v>
      </c>
      <c r="D10" s="36">
        <v>25000</v>
      </c>
      <c r="E10" s="35" t="s">
        <v>107</v>
      </c>
      <c r="F10" s="35" t="s">
        <v>99</v>
      </c>
      <c r="G10" s="36">
        <v>25000</v>
      </c>
      <c r="H10" s="93">
        <f ca="1">$G$2*$I$10+SUM($J$10:$L$10)</f>
        <v>0.22450000000000001</v>
      </c>
      <c r="I10" s="63">
        <v>4.4999999999999998E-2</v>
      </c>
      <c r="J10" s="72">
        <v>1.5299999999999999E-2</v>
      </c>
      <c r="K10" s="72">
        <v>7.1999999999999998E-3</v>
      </c>
      <c r="L10" s="72">
        <v>2.2000000000000001E-3</v>
      </c>
      <c r="M10" s="47"/>
    </row>
    <row r="11" spans="1:18" ht="12" thickTop="1" x14ac:dyDescent="0.2">
      <c r="A11" s="106" t="s">
        <v>25</v>
      </c>
      <c r="B11" s="37" t="s">
        <v>108</v>
      </c>
      <c r="C11" s="37" t="s">
        <v>99</v>
      </c>
      <c r="D11" s="38">
        <v>16495</v>
      </c>
      <c r="E11" s="37" t="s">
        <v>110</v>
      </c>
      <c r="F11" s="37" t="s">
        <v>99</v>
      </c>
      <c r="G11" s="38">
        <v>16495</v>
      </c>
      <c r="H11" s="94">
        <f ca="1">$G$2*$I$11+SUM($J$11:$L$11)</f>
        <v>0.17757200000000001</v>
      </c>
      <c r="I11" s="64">
        <v>3.8800000000000001E-2</v>
      </c>
      <c r="J11" s="73">
        <v>3.0999999999999999E-3</v>
      </c>
      <c r="K11" s="73">
        <v>0</v>
      </c>
      <c r="L11" s="73">
        <v>2.2000000000000001E-3</v>
      </c>
      <c r="M11" s="48" t="s">
        <v>111</v>
      </c>
    </row>
    <row r="12" spans="1:18" x14ac:dyDescent="0.2">
      <c r="A12" s="107"/>
      <c r="B12" s="39" t="s">
        <v>109</v>
      </c>
      <c r="C12" s="39" t="s">
        <v>99</v>
      </c>
      <c r="D12" s="40"/>
      <c r="E12" s="39" t="s">
        <v>110</v>
      </c>
      <c r="F12" s="39"/>
      <c r="G12" s="40"/>
      <c r="H12" s="95">
        <f ca="1">$H$2*$I$12+SUM($J$12:$L$12)</f>
        <v>7.9178999999999999E-2</v>
      </c>
      <c r="I12" s="65">
        <v>1.5800000000000002E-2</v>
      </c>
      <c r="J12" s="74">
        <v>5.7999999999999996E-3</v>
      </c>
      <c r="K12" s="74">
        <v>0</v>
      </c>
      <c r="L12" s="74">
        <v>2.2000000000000001E-3</v>
      </c>
      <c r="M12" s="49"/>
    </row>
    <row r="13" spans="1:18" x14ac:dyDescent="0.2">
      <c r="A13" s="108"/>
      <c r="B13" s="41" t="s">
        <v>112</v>
      </c>
      <c r="C13" s="41"/>
      <c r="D13" s="42">
        <v>80000</v>
      </c>
      <c r="E13" s="41" t="s">
        <v>114</v>
      </c>
      <c r="F13" s="41"/>
      <c r="G13" s="42">
        <v>80000</v>
      </c>
      <c r="H13" s="96">
        <f ca="1">$G$2*$I$13+SUM($J$13:$L$13)</f>
        <v>0.198272</v>
      </c>
      <c r="I13" s="64">
        <v>3.8800000000000001E-2</v>
      </c>
      <c r="J13" s="75">
        <v>1.66E-2</v>
      </c>
      <c r="K13" s="75">
        <v>7.1999999999999998E-3</v>
      </c>
      <c r="L13" s="75">
        <v>2.2000000000000001E-3</v>
      </c>
      <c r="M13" s="50"/>
    </row>
    <row r="14" spans="1:18" x14ac:dyDescent="0.2">
      <c r="A14" s="108"/>
      <c r="B14" s="37" t="s">
        <v>109</v>
      </c>
      <c r="C14" s="37"/>
      <c r="D14" s="38"/>
      <c r="E14" s="37"/>
      <c r="F14" s="37"/>
      <c r="G14" s="38"/>
      <c r="H14" s="94">
        <f ca="1">$H$2*$I$14+SUM($J$14:$L$14)</f>
        <v>0.21829399999999999</v>
      </c>
      <c r="I14" s="64">
        <v>3.8800000000000001E-2</v>
      </c>
      <c r="J14" s="73">
        <v>3.4099999999999998E-2</v>
      </c>
      <c r="K14" s="73">
        <v>7.1999999999999998E-3</v>
      </c>
      <c r="L14" s="73">
        <v>2.2000000000000001E-3</v>
      </c>
      <c r="M14" s="48"/>
    </row>
    <row r="15" spans="1:18" x14ac:dyDescent="0.2">
      <c r="A15" s="108"/>
      <c r="B15" s="39" t="s">
        <v>113</v>
      </c>
      <c r="C15" s="39"/>
      <c r="D15" s="40"/>
      <c r="E15" s="39"/>
      <c r="F15" s="39"/>
      <c r="G15" s="40"/>
      <c r="H15" s="95">
        <f ca="1">$H$2*$I$15+SUM($J$15:$L$15)</f>
        <v>0.222494</v>
      </c>
      <c r="I15" s="65">
        <v>3.8800000000000001E-2</v>
      </c>
      <c r="J15" s="74">
        <v>3.8300000000000001E-2</v>
      </c>
      <c r="K15" s="74">
        <v>7.1999999999999998E-3</v>
      </c>
      <c r="L15" s="74">
        <v>2.2000000000000001E-3</v>
      </c>
      <c r="M15" s="49"/>
    </row>
    <row r="16" spans="1:18" x14ac:dyDescent="0.2">
      <c r="A16" s="108"/>
      <c r="B16" s="41" t="s">
        <v>112</v>
      </c>
      <c r="C16" s="41"/>
      <c r="D16" s="42">
        <v>20000</v>
      </c>
      <c r="E16" s="41" t="s">
        <v>115</v>
      </c>
      <c r="F16" s="41"/>
      <c r="G16" s="42">
        <v>20000</v>
      </c>
      <c r="H16" s="96">
        <f ca="1">$G$2*$I$16+SUM($J$16:$L$16)</f>
        <v>0.198272</v>
      </c>
      <c r="I16" s="64">
        <v>3.8800000000000001E-2</v>
      </c>
      <c r="J16" s="75">
        <v>1.66E-2</v>
      </c>
      <c r="K16" s="75">
        <v>7.1999999999999998E-3</v>
      </c>
      <c r="L16" s="75">
        <v>2.2000000000000001E-3</v>
      </c>
      <c r="M16" s="50"/>
    </row>
    <row r="17" spans="1:13" x14ac:dyDescent="0.2">
      <c r="A17" s="108"/>
      <c r="B17" s="37" t="s">
        <v>109</v>
      </c>
      <c r="C17" s="37"/>
      <c r="D17" s="38"/>
      <c r="E17" s="37"/>
      <c r="F17" s="37"/>
      <c r="G17" s="38"/>
      <c r="H17" s="94">
        <f ca="1">$H$2*$I$17+SUM($J$17:$L$17)</f>
        <v>0.21829399999999999</v>
      </c>
      <c r="I17" s="64">
        <v>3.8800000000000001E-2</v>
      </c>
      <c r="J17" s="73">
        <v>3.4099999999999998E-2</v>
      </c>
      <c r="K17" s="73">
        <v>7.1999999999999998E-3</v>
      </c>
      <c r="L17" s="73">
        <v>2.2000000000000001E-3</v>
      </c>
      <c r="M17" s="48"/>
    </row>
    <row r="18" spans="1:13" x14ac:dyDescent="0.2">
      <c r="A18" s="108"/>
      <c r="B18" s="39" t="s">
        <v>113</v>
      </c>
      <c r="C18" s="39"/>
      <c r="D18" s="40"/>
      <c r="E18" s="39"/>
      <c r="F18" s="39"/>
      <c r="G18" s="40"/>
      <c r="H18" s="95">
        <f ca="1">$H$2*$I$18+SUM($J$18:$L$18)</f>
        <v>0.222494</v>
      </c>
      <c r="I18" s="65">
        <v>3.8800000000000001E-2</v>
      </c>
      <c r="J18" s="74">
        <v>3.8300000000000001E-2</v>
      </c>
      <c r="K18" s="74">
        <v>7.1999999999999998E-3</v>
      </c>
      <c r="L18" s="74">
        <v>2.2000000000000001E-3</v>
      </c>
      <c r="M18" s="49"/>
    </row>
    <row r="19" spans="1:13" x14ac:dyDescent="0.2">
      <c r="A19" s="108"/>
      <c r="B19" s="41" t="s">
        <v>99</v>
      </c>
      <c r="C19" s="41" t="s">
        <v>112</v>
      </c>
      <c r="D19" s="42">
        <v>467513</v>
      </c>
      <c r="E19" s="41" t="s">
        <v>136</v>
      </c>
      <c r="F19" s="37"/>
      <c r="G19" s="42">
        <v>467513</v>
      </c>
      <c r="H19" s="96">
        <f ca="1">$G$2*$I$19+SUM($J$19:$L$19)</f>
        <v>0.19107200000000002</v>
      </c>
      <c r="I19" s="64">
        <v>3.8800000000000001E-2</v>
      </c>
      <c r="J19" s="75">
        <v>1.66E-2</v>
      </c>
      <c r="K19" s="75">
        <v>0</v>
      </c>
      <c r="L19" s="75">
        <v>2.2000000000000001E-3</v>
      </c>
      <c r="M19" s="50" t="s">
        <v>132</v>
      </c>
    </row>
    <row r="20" spans="1:13" x14ac:dyDescent="0.2">
      <c r="A20" s="108"/>
      <c r="B20" s="37"/>
      <c r="C20" s="37" t="s">
        <v>109</v>
      </c>
      <c r="D20" s="38"/>
      <c r="E20" s="37" t="s">
        <v>119</v>
      </c>
      <c r="F20" s="37"/>
      <c r="G20" s="38"/>
      <c r="H20" s="94">
        <f ca="1">$G$2*$I$20+SUM($J$20:$L$20)</f>
        <v>0.20857200000000001</v>
      </c>
      <c r="I20" s="64">
        <v>3.8800000000000001E-2</v>
      </c>
      <c r="J20" s="73">
        <v>3.4099999999999998E-2</v>
      </c>
      <c r="K20" s="73">
        <v>0</v>
      </c>
      <c r="L20" s="73">
        <v>2.2000000000000001E-3</v>
      </c>
      <c r="M20" s="48"/>
    </row>
    <row r="21" spans="1:13" x14ac:dyDescent="0.2">
      <c r="A21" s="108"/>
      <c r="B21" s="37"/>
      <c r="C21" s="37" t="s">
        <v>113</v>
      </c>
      <c r="D21" s="38"/>
      <c r="E21" s="37"/>
      <c r="F21" s="37"/>
      <c r="G21" s="38"/>
      <c r="H21" s="95">
        <f ca="1">$H$2*$I$21+SUM($J$21:$L$21)</f>
        <v>0.21529400000000001</v>
      </c>
      <c r="I21" s="64">
        <v>3.8800000000000001E-2</v>
      </c>
      <c r="J21" s="73">
        <v>3.8300000000000001E-2</v>
      </c>
      <c r="K21" s="73">
        <v>0</v>
      </c>
      <c r="L21" s="73">
        <v>2.2000000000000001E-3</v>
      </c>
      <c r="M21" s="48"/>
    </row>
    <row r="22" spans="1:13" x14ac:dyDescent="0.2">
      <c r="A22" s="108"/>
      <c r="B22" s="37"/>
      <c r="C22" s="37"/>
      <c r="D22" s="38"/>
      <c r="E22" s="37"/>
      <c r="F22" s="37" t="s">
        <v>120</v>
      </c>
      <c r="G22" s="38"/>
      <c r="H22" s="99">
        <f t="shared" ref="H22:H28" ca="1" si="0">$H$2*$I22+SUM($J22:$L22)</f>
        <v>0.04</v>
      </c>
      <c r="I22" s="64">
        <v>0</v>
      </c>
      <c r="J22" s="73">
        <v>0.04</v>
      </c>
      <c r="K22" s="73">
        <v>0</v>
      </c>
      <c r="L22" s="73">
        <v>0</v>
      </c>
      <c r="M22" s="48"/>
    </row>
    <row r="23" spans="1:13" x14ac:dyDescent="0.2">
      <c r="A23" s="108"/>
      <c r="B23" s="37"/>
      <c r="C23" s="37"/>
      <c r="D23" s="38"/>
      <c r="E23" s="37"/>
      <c r="F23" s="37" t="s">
        <v>121</v>
      </c>
      <c r="G23" s="38"/>
      <c r="H23" s="99">
        <f t="shared" ca="1" si="0"/>
        <v>0.111179</v>
      </c>
      <c r="I23" s="64">
        <v>1.5800000000000002E-2</v>
      </c>
      <c r="J23" s="73">
        <v>0.04</v>
      </c>
      <c r="K23" s="73">
        <v>0</v>
      </c>
      <c r="L23" s="73">
        <v>0</v>
      </c>
      <c r="M23" s="48"/>
    </row>
    <row r="24" spans="1:13" x14ac:dyDescent="0.2">
      <c r="A24" s="108"/>
      <c r="B24" s="37"/>
      <c r="C24" s="37"/>
      <c r="D24" s="38"/>
      <c r="E24" s="37"/>
      <c r="F24" s="37" t="s">
        <v>122</v>
      </c>
      <c r="G24" s="38"/>
      <c r="H24" s="99">
        <f t="shared" ca="1" si="0"/>
        <v>0.111179</v>
      </c>
      <c r="I24" s="64">
        <v>1.5800000000000002E-2</v>
      </c>
      <c r="J24" s="73">
        <v>0.04</v>
      </c>
      <c r="K24" s="73">
        <v>0</v>
      </c>
      <c r="L24" s="73">
        <v>0</v>
      </c>
      <c r="M24" s="48"/>
    </row>
    <row r="25" spans="1:13" x14ac:dyDescent="0.2">
      <c r="A25" s="108"/>
      <c r="B25" s="37"/>
      <c r="C25" s="37"/>
      <c r="D25" s="38"/>
      <c r="E25" s="37"/>
      <c r="F25" s="37" t="s">
        <v>123</v>
      </c>
      <c r="G25" s="38"/>
      <c r="H25" s="99">
        <f t="shared" ca="1" si="0"/>
        <v>0.111179</v>
      </c>
      <c r="I25" s="64">
        <v>1.5800000000000002E-2</v>
      </c>
      <c r="J25" s="73">
        <v>0.04</v>
      </c>
      <c r="K25" s="73">
        <v>0</v>
      </c>
      <c r="L25" s="73">
        <v>0</v>
      </c>
      <c r="M25" s="48"/>
    </row>
    <row r="26" spans="1:13" x14ac:dyDescent="0.2">
      <c r="A26" s="108"/>
      <c r="B26" s="37"/>
      <c r="C26" s="37"/>
      <c r="D26" s="38"/>
      <c r="E26" s="37"/>
      <c r="F26" s="37" t="s">
        <v>124</v>
      </c>
      <c r="G26" s="38"/>
      <c r="H26" s="99">
        <f t="shared" ca="1" si="0"/>
        <v>0.111179</v>
      </c>
      <c r="I26" s="64">
        <v>1.5800000000000002E-2</v>
      </c>
      <c r="J26" s="73">
        <v>0.04</v>
      </c>
      <c r="K26" s="73">
        <v>0</v>
      </c>
      <c r="L26" s="73">
        <v>0</v>
      </c>
      <c r="M26" s="48"/>
    </row>
    <row r="27" spans="1:13" x14ac:dyDescent="0.2">
      <c r="A27" s="108"/>
      <c r="B27" s="37"/>
      <c r="C27" s="37"/>
      <c r="D27" s="38"/>
      <c r="E27" s="37"/>
      <c r="F27" s="37" t="s">
        <v>125</v>
      </c>
      <c r="G27" s="38"/>
      <c r="H27" s="99">
        <f t="shared" ca="1" si="0"/>
        <v>0.111179</v>
      </c>
      <c r="I27" s="64">
        <v>1.5800000000000002E-2</v>
      </c>
      <c r="J27" s="73">
        <v>0.04</v>
      </c>
      <c r="K27" s="73">
        <v>0</v>
      </c>
      <c r="L27" s="73">
        <v>0</v>
      </c>
      <c r="M27" s="48"/>
    </row>
    <row r="28" spans="1:13" x14ac:dyDescent="0.2">
      <c r="A28" s="108"/>
      <c r="B28" s="37"/>
      <c r="C28" s="37"/>
      <c r="D28" s="38"/>
      <c r="E28" s="37"/>
      <c r="F28" s="37" t="s">
        <v>126</v>
      </c>
      <c r="G28" s="38"/>
      <c r="H28" s="99">
        <f t="shared" ca="1" si="0"/>
        <v>0.111179</v>
      </c>
      <c r="I28" s="64">
        <v>1.5800000000000002E-2</v>
      </c>
      <c r="J28" s="73">
        <v>0.04</v>
      </c>
      <c r="K28" s="73">
        <v>0</v>
      </c>
      <c r="L28" s="73">
        <v>0</v>
      </c>
      <c r="M28" s="48"/>
    </row>
    <row r="29" spans="1:13" x14ac:dyDescent="0.2">
      <c r="A29" s="108"/>
      <c r="B29" s="37"/>
      <c r="C29" s="37"/>
      <c r="D29" s="38"/>
      <c r="E29" s="37"/>
      <c r="F29" s="37" t="s">
        <v>127</v>
      </c>
      <c r="G29" s="38"/>
      <c r="H29" s="99">
        <f ca="1">$G$2*$I29+SUM($J29:$L29)</f>
        <v>0.21227200000000002</v>
      </c>
      <c r="I29" s="64">
        <v>3.8800000000000001E-2</v>
      </c>
      <c r="J29" s="73">
        <v>0.04</v>
      </c>
      <c r="K29" s="73">
        <v>0</v>
      </c>
      <c r="L29" s="73">
        <v>0</v>
      </c>
      <c r="M29" s="48"/>
    </row>
    <row r="30" spans="1:13" x14ac:dyDescent="0.2">
      <c r="A30" s="108"/>
      <c r="B30" s="41"/>
      <c r="C30" s="41"/>
      <c r="D30" s="42"/>
      <c r="E30" s="41"/>
      <c r="F30" s="41" t="s">
        <v>137</v>
      </c>
      <c r="G30" s="42"/>
      <c r="H30" s="101">
        <f ca="1">$H$2*$I30+SUM($J30:$L30)</f>
        <v>0.13117899999999999</v>
      </c>
      <c r="I30" s="102">
        <v>1.5800000000000002E-2</v>
      </c>
      <c r="J30" s="75">
        <v>0.06</v>
      </c>
      <c r="K30" s="75">
        <v>0</v>
      </c>
      <c r="L30" s="75">
        <v>0</v>
      </c>
      <c r="M30" s="50"/>
    </row>
    <row r="31" spans="1:13" x14ac:dyDescent="0.2">
      <c r="A31" s="108"/>
      <c r="B31" s="37"/>
      <c r="C31" s="37"/>
      <c r="D31" s="38"/>
      <c r="E31" s="37"/>
      <c r="F31" s="37" t="s">
        <v>128</v>
      </c>
      <c r="G31" s="38"/>
      <c r="H31" s="99">
        <f ca="1">$H$2*$I31+SUM($J31:$L31)</f>
        <v>0.13117899999999999</v>
      </c>
      <c r="I31" s="64">
        <v>1.5800000000000002E-2</v>
      </c>
      <c r="J31" s="73">
        <v>0.06</v>
      </c>
      <c r="K31" s="73">
        <v>0</v>
      </c>
      <c r="L31" s="73">
        <v>0</v>
      </c>
      <c r="M31" s="48" t="s">
        <v>138</v>
      </c>
    </row>
    <row r="32" spans="1:13" x14ac:dyDescent="0.2">
      <c r="A32" s="108"/>
      <c r="B32" s="37"/>
      <c r="C32" s="37"/>
      <c r="D32" s="38"/>
      <c r="E32" s="37"/>
      <c r="F32" s="37" t="s">
        <v>129</v>
      </c>
      <c r="G32" s="38"/>
      <c r="H32" s="99">
        <f ca="1">$H$2*$I32+SUM($J32:$L32)</f>
        <v>0.13117899999999999</v>
      </c>
      <c r="I32" s="64">
        <v>1.5800000000000002E-2</v>
      </c>
      <c r="J32" s="73">
        <v>0.06</v>
      </c>
      <c r="K32" s="73">
        <v>0</v>
      </c>
      <c r="L32" s="73">
        <v>0</v>
      </c>
      <c r="M32" s="48" t="s">
        <v>139</v>
      </c>
    </row>
    <row r="33" spans="1:13" x14ac:dyDescent="0.2">
      <c r="A33" s="108"/>
      <c r="B33" s="39"/>
      <c r="C33" s="39"/>
      <c r="D33" s="40"/>
      <c r="E33" s="39"/>
      <c r="F33" s="39" t="s">
        <v>130</v>
      </c>
      <c r="G33" s="40"/>
      <c r="H33" s="100">
        <f ca="1">$H$2*$I33+SUM($J33:$L33)</f>
        <v>0.13117899999999999</v>
      </c>
      <c r="I33" s="65">
        <v>1.5800000000000002E-2</v>
      </c>
      <c r="J33" s="74">
        <v>0.06</v>
      </c>
      <c r="K33" s="74">
        <v>0</v>
      </c>
      <c r="L33" s="74">
        <v>0</v>
      </c>
      <c r="M33" s="49"/>
    </row>
    <row r="34" spans="1:13" x14ac:dyDescent="0.2">
      <c r="A34" s="108"/>
      <c r="B34" s="39"/>
      <c r="C34" s="39"/>
      <c r="D34" s="40"/>
      <c r="E34" s="39"/>
      <c r="F34" s="39" t="s">
        <v>131</v>
      </c>
      <c r="G34" s="40"/>
      <c r="H34" s="100">
        <f ca="1">$H$2*$I34+SUM($J34:$L34)</f>
        <v>0.31479400000000002</v>
      </c>
      <c r="I34" s="65">
        <v>3.8800000000000001E-2</v>
      </c>
      <c r="J34" s="74">
        <v>0.14000000000000001</v>
      </c>
      <c r="K34" s="74">
        <v>0</v>
      </c>
      <c r="L34" s="74">
        <v>0</v>
      </c>
      <c r="M34" s="49"/>
    </row>
    <row r="35" spans="1:13" x14ac:dyDescent="0.2">
      <c r="A35" s="108"/>
      <c r="B35" s="41" t="s">
        <v>108</v>
      </c>
      <c r="C35" s="41" t="s">
        <v>99</v>
      </c>
      <c r="D35" s="42">
        <v>593122</v>
      </c>
      <c r="E35" s="41" t="s">
        <v>116</v>
      </c>
      <c r="F35" s="41"/>
      <c r="G35" s="42"/>
      <c r="H35" s="94">
        <f ca="1">$G$2*$I35+SUM($J35:$L35)</f>
        <v>0.19107200000000002</v>
      </c>
      <c r="I35" s="64">
        <v>3.8800000000000001E-2</v>
      </c>
      <c r="J35" s="75">
        <v>1.66E-2</v>
      </c>
      <c r="K35" s="75">
        <v>0</v>
      </c>
      <c r="L35" s="75">
        <v>2.2000000000000001E-3</v>
      </c>
      <c r="M35" s="50"/>
    </row>
    <row r="36" spans="1:13" x14ac:dyDescent="0.2">
      <c r="A36" s="108"/>
      <c r="B36" s="37" t="s">
        <v>109</v>
      </c>
      <c r="C36" s="37"/>
      <c r="D36" s="38"/>
      <c r="E36" s="37" t="s">
        <v>117</v>
      </c>
      <c r="F36" s="37"/>
      <c r="G36" s="38"/>
      <c r="H36" s="94">
        <f ca="1">$H$2*$I36+SUM($J36:$L36)</f>
        <v>0.211094</v>
      </c>
      <c r="I36" s="64">
        <v>3.8800000000000001E-2</v>
      </c>
      <c r="J36" s="73">
        <v>3.4099999999999998E-2</v>
      </c>
      <c r="K36" s="73">
        <v>0</v>
      </c>
      <c r="L36" s="73">
        <v>2.2000000000000001E-3</v>
      </c>
      <c r="M36" s="48"/>
    </row>
    <row r="37" spans="1:13" x14ac:dyDescent="0.2">
      <c r="A37" s="108"/>
      <c r="B37" s="39" t="s">
        <v>113</v>
      </c>
      <c r="C37" s="39"/>
      <c r="D37" s="40"/>
      <c r="E37" s="39" t="s">
        <v>118</v>
      </c>
      <c r="F37" s="39"/>
      <c r="G37" s="40"/>
      <c r="H37" s="95">
        <f ca="1">$H$2*$I37+SUM($J37:$L37)</f>
        <v>0.21529400000000001</v>
      </c>
      <c r="I37" s="65">
        <v>3.8800000000000001E-2</v>
      </c>
      <c r="J37" s="74">
        <v>3.8300000000000001E-2</v>
      </c>
      <c r="K37" s="74">
        <v>0</v>
      </c>
      <c r="L37" s="74">
        <v>2.2000000000000001E-3</v>
      </c>
      <c r="M37" s="49"/>
    </row>
    <row r="38" spans="1:13" x14ac:dyDescent="0.2">
      <c r="A38" s="108"/>
      <c r="B38" s="41" t="s">
        <v>108</v>
      </c>
      <c r="C38" s="41" t="s">
        <v>99</v>
      </c>
      <c r="D38" s="42">
        <v>193454</v>
      </c>
      <c r="E38" s="41" t="s">
        <v>116</v>
      </c>
      <c r="F38" s="41"/>
      <c r="G38" s="42"/>
      <c r="H38" s="94">
        <f ca="1">$G$2*$I38+SUM($J38:$L38)</f>
        <v>0.19107200000000002</v>
      </c>
      <c r="I38" s="64">
        <v>3.8800000000000001E-2</v>
      </c>
      <c r="J38" s="75">
        <v>1.66E-2</v>
      </c>
      <c r="K38" s="75">
        <v>0</v>
      </c>
      <c r="L38" s="75">
        <v>2.2000000000000001E-3</v>
      </c>
      <c r="M38" s="50"/>
    </row>
    <row r="39" spans="1:13" x14ac:dyDescent="0.2">
      <c r="A39" s="108"/>
      <c r="B39" s="37" t="s">
        <v>109</v>
      </c>
      <c r="C39" s="37"/>
      <c r="D39" s="38"/>
      <c r="E39" s="37" t="s">
        <v>117</v>
      </c>
      <c r="F39" s="37"/>
      <c r="G39" s="38"/>
      <c r="H39" s="94">
        <f ca="1">$H$2*$I39+SUM($J39:$L39)</f>
        <v>0.211094</v>
      </c>
      <c r="I39" s="64">
        <v>3.8800000000000001E-2</v>
      </c>
      <c r="J39" s="73">
        <v>3.4099999999999998E-2</v>
      </c>
      <c r="K39" s="73">
        <v>0</v>
      </c>
      <c r="L39" s="73">
        <v>2.2000000000000001E-3</v>
      </c>
      <c r="M39" s="48"/>
    </row>
    <row r="40" spans="1:13" ht="12" thickBot="1" x14ac:dyDescent="0.25">
      <c r="A40" s="109"/>
      <c r="B40" s="51" t="s">
        <v>113</v>
      </c>
      <c r="C40" s="51"/>
      <c r="D40" s="52"/>
      <c r="E40" s="51" t="s">
        <v>118</v>
      </c>
      <c r="F40" s="51"/>
      <c r="G40" s="52"/>
      <c r="H40" s="97">
        <f ca="1">$H$2*$I40+SUM($J40:$L40)</f>
        <v>0.21529400000000001</v>
      </c>
      <c r="I40" s="66">
        <v>3.8800000000000001E-2</v>
      </c>
      <c r="J40" s="76">
        <v>3.8300000000000001E-2</v>
      </c>
      <c r="K40" s="76">
        <v>0</v>
      </c>
      <c r="L40" s="76">
        <v>2.2000000000000001E-3</v>
      </c>
      <c r="M40" s="53"/>
    </row>
    <row r="41" spans="1:13" x14ac:dyDescent="0.2">
      <c r="A41" s="28"/>
    </row>
    <row r="42" spans="1:13" x14ac:dyDescent="0.2">
      <c r="A42" s="28"/>
    </row>
    <row r="43" spans="1:13" x14ac:dyDescent="0.2">
      <c r="A43" s="28"/>
    </row>
    <row r="44" spans="1:13" x14ac:dyDescent="0.2">
      <c r="A44" s="28"/>
    </row>
    <row r="45" spans="1:13" x14ac:dyDescent="0.2">
      <c r="A45" s="28"/>
    </row>
    <row r="46" spans="1:13" x14ac:dyDescent="0.2">
      <c r="A46" s="28"/>
    </row>
    <row r="47" spans="1:13" x14ac:dyDescent="0.2">
      <c r="A47" s="28"/>
    </row>
    <row r="48" spans="1:13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  <row r="516" spans="1:1" x14ac:dyDescent="0.2">
      <c r="A516" s="28"/>
    </row>
    <row r="517" spans="1:1" x14ac:dyDescent="0.2">
      <c r="A517" s="28"/>
    </row>
    <row r="518" spans="1:1" x14ac:dyDescent="0.2">
      <c r="A518" s="28"/>
    </row>
    <row r="519" spans="1:1" x14ac:dyDescent="0.2">
      <c r="A519" s="28"/>
    </row>
    <row r="520" spans="1:1" x14ac:dyDescent="0.2">
      <c r="A520" s="28"/>
    </row>
    <row r="521" spans="1:1" x14ac:dyDescent="0.2">
      <c r="A521" s="28"/>
    </row>
    <row r="522" spans="1:1" x14ac:dyDescent="0.2">
      <c r="A522" s="28"/>
    </row>
    <row r="523" spans="1:1" x14ac:dyDescent="0.2">
      <c r="A523" s="28"/>
    </row>
    <row r="524" spans="1:1" x14ac:dyDescent="0.2">
      <c r="A524" s="28"/>
    </row>
    <row r="525" spans="1:1" x14ac:dyDescent="0.2">
      <c r="A525" s="28"/>
    </row>
    <row r="526" spans="1:1" x14ac:dyDescent="0.2">
      <c r="A526" s="28"/>
    </row>
    <row r="527" spans="1:1" x14ac:dyDescent="0.2">
      <c r="A527" s="28"/>
    </row>
    <row r="528" spans="1:1" x14ac:dyDescent="0.2">
      <c r="A528" s="28"/>
    </row>
    <row r="529" spans="1:1" x14ac:dyDescent="0.2">
      <c r="A529" s="28"/>
    </row>
    <row r="530" spans="1:1" x14ac:dyDescent="0.2">
      <c r="A530" s="28"/>
    </row>
    <row r="531" spans="1:1" x14ac:dyDescent="0.2">
      <c r="A531" s="28"/>
    </row>
    <row r="532" spans="1:1" x14ac:dyDescent="0.2">
      <c r="A532" s="28"/>
    </row>
    <row r="533" spans="1:1" x14ac:dyDescent="0.2">
      <c r="A533" s="28"/>
    </row>
    <row r="534" spans="1:1" x14ac:dyDescent="0.2">
      <c r="A534" s="28"/>
    </row>
    <row r="535" spans="1:1" x14ac:dyDescent="0.2">
      <c r="A535" s="28"/>
    </row>
    <row r="536" spans="1:1" x14ac:dyDescent="0.2">
      <c r="A536" s="28"/>
    </row>
    <row r="537" spans="1:1" x14ac:dyDescent="0.2">
      <c r="A537" s="28"/>
    </row>
    <row r="538" spans="1:1" x14ac:dyDescent="0.2">
      <c r="A538" s="28"/>
    </row>
    <row r="539" spans="1:1" x14ac:dyDescent="0.2">
      <c r="A539" s="28"/>
    </row>
    <row r="540" spans="1:1" x14ac:dyDescent="0.2">
      <c r="A540" s="28"/>
    </row>
    <row r="541" spans="1:1" x14ac:dyDescent="0.2">
      <c r="A541" s="28"/>
    </row>
    <row r="542" spans="1:1" x14ac:dyDescent="0.2">
      <c r="A542" s="28"/>
    </row>
    <row r="543" spans="1:1" x14ac:dyDescent="0.2">
      <c r="A543" s="28"/>
    </row>
    <row r="544" spans="1:1" x14ac:dyDescent="0.2">
      <c r="A544" s="28"/>
    </row>
    <row r="545" spans="1:1" x14ac:dyDescent="0.2">
      <c r="A545" s="28"/>
    </row>
    <row r="546" spans="1:1" x14ac:dyDescent="0.2">
      <c r="A546" s="28"/>
    </row>
    <row r="547" spans="1:1" x14ac:dyDescent="0.2">
      <c r="A547" s="28"/>
    </row>
    <row r="548" spans="1:1" x14ac:dyDescent="0.2">
      <c r="A548" s="28"/>
    </row>
    <row r="549" spans="1:1" x14ac:dyDescent="0.2">
      <c r="A549" s="28"/>
    </row>
    <row r="550" spans="1:1" x14ac:dyDescent="0.2">
      <c r="A550" s="28"/>
    </row>
    <row r="551" spans="1:1" x14ac:dyDescent="0.2">
      <c r="A551" s="28"/>
    </row>
    <row r="552" spans="1:1" x14ac:dyDescent="0.2">
      <c r="A552" s="28"/>
    </row>
    <row r="553" spans="1:1" x14ac:dyDescent="0.2">
      <c r="A553" s="28"/>
    </row>
    <row r="554" spans="1:1" x14ac:dyDescent="0.2">
      <c r="A554" s="28"/>
    </row>
    <row r="555" spans="1:1" x14ac:dyDescent="0.2">
      <c r="A555" s="28"/>
    </row>
    <row r="556" spans="1:1" x14ac:dyDescent="0.2">
      <c r="A556" s="28"/>
    </row>
    <row r="557" spans="1:1" x14ac:dyDescent="0.2">
      <c r="A557" s="28"/>
    </row>
    <row r="558" spans="1:1" x14ac:dyDescent="0.2">
      <c r="A558" s="28"/>
    </row>
    <row r="559" spans="1:1" x14ac:dyDescent="0.2">
      <c r="A559" s="28"/>
    </row>
    <row r="560" spans="1:1" x14ac:dyDescent="0.2">
      <c r="A560" s="28"/>
    </row>
    <row r="561" spans="1:1" x14ac:dyDescent="0.2">
      <c r="A561" s="28"/>
    </row>
    <row r="562" spans="1:1" x14ac:dyDescent="0.2">
      <c r="A562" s="28"/>
    </row>
    <row r="563" spans="1:1" x14ac:dyDescent="0.2">
      <c r="A563" s="28"/>
    </row>
    <row r="564" spans="1:1" x14ac:dyDescent="0.2">
      <c r="A564" s="28"/>
    </row>
    <row r="565" spans="1:1" x14ac:dyDescent="0.2">
      <c r="A565" s="28"/>
    </row>
    <row r="566" spans="1:1" x14ac:dyDescent="0.2">
      <c r="A566" s="28"/>
    </row>
    <row r="567" spans="1:1" x14ac:dyDescent="0.2">
      <c r="A567" s="28"/>
    </row>
    <row r="568" spans="1:1" x14ac:dyDescent="0.2">
      <c r="A568" s="28"/>
    </row>
    <row r="569" spans="1:1" x14ac:dyDescent="0.2">
      <c r="A569" s="28"/>
    </row>
    <row r="570" spans="1:1" x14ac:dyDescent="0.2">
      <c r="A570" s="28"/>
    </row>
    <row r="571" spans="1:1" x14ac:dyDescent="0.2">
      <c r="A571" s="28"/>
    </row>
    <row r="572" spans="1:1" x14ac:dyDescent="0.2">
      <c r="A572" s="28"/>
    </row>
    <row r="573" spans="1:1" x14ac:dyDescent="0.2">
      <c r="A573" s="28"/>
    </row>
    <row r="574" spans="1:1" x14ac:dyDescent="0.2">
      <c r="A574" s="28"/>
    </row>
    <row r="575" spans="1:1" x14ac:dyDescent="0.2">
      <c r="A575" s="28"/>
    </row>
    <row r="576" spans="1:1" x14ac:dyDescent="0.2">
      <c r="A576" s="28"/>
    </row>
    <row r="577" spans="1:1" x14ac:dyDescent="0.2">
      <c r="A577" s="28"/>
    </row>
    <row r="578" spans="1:1" x14ac:dyDescent="0.2">
      <c r="A578" s="28"/>
    </row>
    <row r="579" spans="1:1" x14ac:dyDescent="0.2">
      <c r="A579" s="28"/>
    </row>
    <row r="580" spans="1:1" x14ac:dyDescent="0.2">
      <c r="A580" s="28"/>
    </row>
    <row r="581" spans="1:1" x14ac:dyDescent="0.2">
      <c r="A581" s="28"/>
    </row>
    <row r="582" spans="1:1" x14ac:dyDescent="0.2">
      <c r="A582" s="28"/>
    </row>
    <row r="583" spans="1:1" x14ac:dyDescent="0.2">
      <c r="A583" s="28"/>
    </row>
    <row r="584" spans="1:1" x14ac:dyDescent="0.2">
      <c r="A584" s="28"/>
    </row>
    <row r="585" spans="1:1" x14ac:dyDescent="0.2">
      <c r="A585" s="28"/>
    </row>
    <row r="586" spans="1:1" x14ac:dyDescent="0.2">
      <c r="A586" s="28"/>
    </row>
    <row r="587" spans="1:1" x14ac:dyDescent="0.2">
      <c r="A587" s="28"/>
    </row>
    <row r="588" spans="1:1" x14ac:dyDescent="0.2">
      <c r="A588" s="28"/>
    </row>
    <row r="589" spans="1:1" x14ac:dyDescent="0.2">
      <c r="A589" s="28"/>
    </row>
    <row r="590" spans="1:1" x14ac:dyDescent="0.2">
      <c r="A590" s="28"/>
    </row>
    <row r="591" spans="1:1" x14ac:dyDescent="0.2">
      <c r="A591" s="28"/>
    </row>
    <row r="592" spans="1:1" x14ac:dyDescent="0.2">
      <c r="A592" s="28"/>
    </row>
    <row r="593" spans="1:1" x14ac:dyDescent="0.2">
      <c r="A593" s="28"/>
    </row>
    <row r="594" spans="1:1" x14ac:dyDescent="0.2">
      <c r="A594" s="28"/>
    </row>
    <row r="595" spans="1:1" x14ac:dyDescent="0.2">
      <c r="A595" s="28"/>
    </row>
    <row r="596" spans="1:1" x14ac:dyDescent="0.2">
      <c r="A596" s="28"/>
    </row>
    <row r="597" spans="1:1" x14ac:dyDescent="0.2">
      <c r="A597" s="28"/>
    </row>
    <row r="598" spans="1:1" x14ac:dyDescent="0.2">
      <c r="A598" s="28"/>
    </row>
    <row r="599" spans="1:1" x14ac:dyDescent="0.2">
      <c r="A599" s="28"/>
    </row>
    <row r="600" spans="1:1" x14ac:dyDescent="0.2">
      <c r="A600" s="28"/>
    </row>
    <row r="601" spans="1:1" x14ac:dyDescent="0.2">
      <c r="A601" s="28"/>
    </row>
    <row r="602" spans="1:1" x14ac:dyDescent="0.2">
      <c r="A602" s="28"/>
    </row>
    <row r="603" spans="1:1" x14ac:dyDescent="0.2">
      <c r="A603" s="28"/>
    </row>
    <row r="604" spans="1:1" x14ac:dyDescent="0.2">
      <c r="A604" s="28"/>
    </row>
    <row r="605" spans="1:1" x14ac:dyDescent="0.2">
      <c r="A605" s="28"/>
    </row>
    <row r="606" spans="1:1" x14ac:dyDescent="0.2">
      <c r="A606" s="28"/>
    </row>
    <row r="607" spans="1:1" x14ac:dyDescent="0.2">
      <c r="A607" s="28"/>
    </row>
    <row r="608" spans="1:1" x14ac:dyDescent="0.2">
      <c r="A608" s="28"/>
    </row>
    <row r="609" spans="1:1" x14ac:dyDescent="0.2">
      <c r="A609" s="28"/>
    </row>
    <row r="610" spans="1:1" x14ac:dyDescent="0.2">
      <c r="A610" s="28"/>
    </row>
    <row r="611" spans="1:1" x14ac:dyDescent="0.2">
      <c r="A611" s="28"/>
    </row>
    <row r="612" spans="1:1" x14ac:dyDescent="0.2">
      <c r="A612" s="28"/>
    </row>
    <row r="613" spans="1:1" x14ac:dyDescent="0.2">
      <c r="A613" s="28"/>
    </row>
    <row r="614" spans="1:1" x14ac:dyDescent="0.2">
      <c r="A614" s="28"/>
    </row>
    <row r="615" spans="1:1" x14ac:dyDescent="0.2">
      <c r="A615" s="28"/>
    </row>
    <row r="616" spans="1:1" x14ac:dyDescent="0.2">
      <c r="A616" s="28"/>
    </row>
    <row r="617" spans="1:1" x14ac:dyDescent="0.2">
      <c r="A617" s="28"/>
    </row>
    <row r="618" spans="1:1" x14ac:dyDescent="0.2">
      <c r="A618" s="28"/>
    </row>
    <row r="619" spans="1:1" x14ac:dyDescent="0.2">
      <c r="A619" s="28"/>
    </row>
    <row r="620" spans="1:1" x14ac:dyDescent="0.2">
      <c r="A620" s="28"/>
    </row>
    <row r="621" spans="1:1" x14ac:dyDescent="0.2">
      <c r="A621" s="28"/>
    </row>
    <row r="622" spans="1:1" x14ac:dyDescent="0.2">
      <c r="A622" s="28"/>
    </row>
    <row r="623" spans="1:1" x14ac:dyDescent="0.2">
      <c r="A623" s="28"/>
    </row>
    <row r="624" spans="1:1" x14ac:dyDescent="0.2">
      <c r="A624" s="28"/>
    </row>
    <row r="625" spans="1:1" x14ac:dyDescent="0.2">
      <c r="A625" s="28"/>
    </row>
    <row r="626" spans="1:1" x14ac:dyDescent="0.2">
      <c r="A626" s="28"/>
    </row>
    <row r="627" spans="1:1" x14ac:dyDescent="0.2">
      <c r="A627" s="28"/>
    </row>
    <row r="628" spans="1:1" x14ac:dyDescent="0.2">
      <c r="A628" s="28"/>
    </row>
    <row r="629" spans="1:1" x14ac:dyDescent="0.2">
      <c r="A629" s="28"/>
    </row>
    <row r="630" spans="1:1" x14ac:dyDescent="0.2">
      <c r="A630" s="28"/>
    </row>
    <row r="631" spans="1:1" x14ac:dyDescent="0.2">
      <c r="A631" s="28"/>
    </row>
    <row r="632" spans="1:1" x14ac:dyDescent="0.2">
      <c r="A632" s="28"/>
    </row>
    <row r="633" spans="1:1" x14ac:dyDescent="0.2">
      <c r="A633" s="28"/>
    </row>
    <row r="634" spans="1:1" x14ac:dyDescent="0.2">
      <c r="A634" s="28"/>
    </row>
    <row r="635" spans="1:1" x14ac:dyDescent="0.2">
      <c r="A635" s="28"/>
    </row>
    <row r="636" spans="1:1" x14ac:dyDescent="0.2">
      <c r="A636" s="28"/>
    </row>
    <row r="637" spans="1:1" x14ac:dyDescent="0.2">
      <c r="A637" s="28"/>
    </row>
    <row r="638" spans="1:1" x14ac:dyDescent="0.2">
      <c r="A638" s="28"/>
    </row>
    <row r="639" spans="1:1" x14ac:dyDescent="0.2">
      <c r="A639" s="28"/>
    </row>
    <row r="640" spans="1:1" x14ac:dyDescent="0.2">
      <c r="A640" s="28"/>
    </row>
    <row r="641" spans="1:1" x14ac:dyDescent="0.2">
      <c r="A641" s="28"/>
    </row>
    <row r="642" spans="1:1" x14ac:dyDescent="0.2">
      <c r="A642" s="28"/>
    </row>
    <row r="643" spans="1:1" x14ac:dyDescent="0.2">
      <c r="A643" s="28"/>
    </row>
    <row r="644" spans="1:1" x14ac:dyDescent="0.2">
      <c r="A644" s="28"/>
    </row>
    <row r="645" spans="1:1" x14ac:dyDescent="0.2">
      <c r="A645" s="28"/>
    </row>
    <row r="646" spans="1:1" x14ac:dyDescent="0.2">
      <c r="A646" s="28"/>
    </row>
    <row r="647" spans="1:1" x14ac:dyDescent="0.2">
      <c r="A647" s="28"/>
    </row>
    <row r="648" spans="1:1" x14ac:dyDescent="0.2">
      <c r="A648" s="28"/>
    </row>
    <row r="649" spans="1:1" x14ac:dyDescent="0.2">
      <c r="A649" s="28"/>
    </row>
    <row r="650" spans="1:1" x14ac:dyDescent="0.2">
      <c r="A650" s="28"/>
    </row>
    <row r="651" spans="1:1" x14ac:dyDescent="0.2">
      <c r="A651" s="28"/>
    </row>
    <row r="652" spans="1:1" x14ac:dyDescent="0.2">
      <c r="A652" s="28"/>
    </row>
    <row r="653" spans="1:1" x14ac:dyDescent="0.2">
      <c r="A653" s="28"/>
    </row>
    <row r="654" spans="1:1" x14ac:dyDescent="0.2">
      <c r="A654" s="28"/>
    </row>
    <row r="655" spans="1:1" x14ac:dyDescent="0.2">
      <c r="A655" s="28"/>
    </row>
    <row r="656" spans="1:1" x14ac:dyDescent="0.2">
      <c r="A656" s="28"/>
    </row>
    <row r="657" spans="1:1" x14ac:dyDescent="0.2">
      <c r="A657" s="28"/>
    </row>
    <row r="658" spans="1:1" x14ac:dyDescent="0.2">
      <c r="A658" s="28"/>
    </row>
    <row r="659" spans="1:1" x14ac:dyDescent="0.2">
      <c r="A659" s="28"/>
    </row>
    <row r="660" spans="1:1" x14ac:dyDescent="0.2">
      <c r="A660" s="28"/>
    </row>
    <row r="661" spans="1:1" x14ac:dyDescent="0.2">
      <c r="A661" s="28"/>
    </row>
    <row r="662" spans="1:1" x14ac:dyDescent="0.2">
      <c r="A662" s="28"/>
    </row>
    <row r="663" spans="1:1" x14ac:dyDescent="0.2">
      <c r="A663" s="28"/>
    </row>
    <row r="664" spans="1:1" x14ac:dyDescent="0.2">
      <c r="A664" s="28"/>
    </row>
    <row r="665" spans="1:1" x14ac:dyDescent="0.2">
      <c r="A665" s="28"/>
    </row>
    <row r="666" spans="1:1" x14ac:dyDescent="0.2">
      <c r="A666" s="28"/>
    </row>
    <row r="667" spans="1:1" x14ac:dyDescent="0.2">
      <c r="A667" s="28"/>
    </row>
    <row r="668" spans="1:1" x14ac:dyDescent="0.2">
      <c r="A668" s="28"/>
    </row>
    <row r="669" spans="1:1" x14ac:dyDescent="0.2">
      <c r="A669" s="28"/>
    </row>
    <row r="670" spans="1:1" x14ac:dyDescent="0.2">
      <c r="A670" s="28"/>
    </row>
    <row r="671" spans="1:1" x14ac:dyDescent="0.2">
      <c r="A671" s="28"/>
    </row>
    <row r="672" spans="1:1" x14ac:dyDescent="0.2">
      <c r="A672" s="28"/>
    </row>
    <row r="673" spans="1:1" x14ac:dyDescent="0.2">
      <c r="A673" s="28"/>
    </row>
    <row r="674" spans="1:1" x14ac:dyDescent="0.2">
      <c r="A674" s="28"/>
    </row>
    <row r="675" spans="1:1" x14ac:dyDescent="0.2">
      <c r="A675" s="28"/>
    </row>
    <row r="676" spans="1:1" x14ac:dyDescent="0.2">
      <c r="A676" s="28"/>
    </row>
    <row r="677" spans="1:1" x14ac:dyDescent="0.2">
      <c r="A677" s="28"/>
    </row>
    <row r="678" spans="1:1" x14ac:dyDescent="0.2">
      <c r="A678" s="28"/>
    </row>
    <row r="679" spans="1:1" x14ac:dyDescent="0.2">
      <c r="A679" s="28"/>
    </row>
    <row r="680" spans="1:1" x14ac:dyDescent="0.2">
      <c r="A680" s="28"/>
    </row>
    <row r="681" spans="1:1" x14ac:dyDescent="0.2">
      <c r="A681" s="28"/>
    </row>
    <row r="682" spans="1:1" x14ac:dyDescent="0.2">
      <c r="A682" s="28"/>
    </row>
    <row r="683" spans="1:1" x14ac:dyDescent="0.2">
      <c r="A683" s="28"/>
    </row>
    <row r="684" spans="1:1" x14ac:dyDescent="0.2">
      <c r="A684" s="28"/>
    </row>
    <row r="685" spans="1:1" x14ac:dyDescent="0.2">
      <c r="A685" s="28"/>
    </row>
    <row r="686" spans="1:1" x14ac:dyDescent="0.2">
      <c r="A686" s="28"/>
    </row>
    <row r="687" spans="1:1" x14ac:dyDescent="0.2">
      <c r="A687" s="28"/>
    </row>
    <row r="688" spans="1:1" x14ac:dyDescent="0.2">
      <c r="A688" s="28"/>
    </row>
    <row r="689" spans="1:1" x14ac:dyDescent="0.2">
      <c r="A689" s="28"/>
    </row>
    <row r="690" spans="1:1" x14ac:dyDescent="0.2">
      <c r="A690" s="28"/>
    </row>
    <row r="691" spans="1:1" x14ac:dyDescent="0.2">
      <c r="A691" s="28"/>
    </row>
    <row r="692" spans="1:1" x14ac:dyDescent="0.2">
      <c r="A692" s="28"/>
    </row>
    <row r="693" spans="1:1" x14ac:dyDescent="0.2">
      <c r="A693" s="28"/>
    </row>
    <row r="694" spans="1:1" x14ac:dyDescent="0.2">
      <c r="A694" s="28"/>
    </row>
    <row r="695" spans="1:1" x14ac:dyDescent="0.2">
      <c r="A695" s="28"/>
    </row>
    <row r="696" spans="1:1" x14ac:dyDescent="0.2">
      <c r="A696" s="28"/>
    </row>
    <row r="697" spans="1:1" x14ac:dyDescent="0.2">
      <c r="A697" s="28"/>
    </row>
    <row r="698" spans="1:1" x14ac:dyDescent="0.2">
      <c r="A698" s="28"/>
    </row>
    <row r="699" spans="1:1" x14ac:dyDescent="0.2">
      <c r="A699" s="28"/>
    </row>
    <row r="700" spans="1:1" x14ac:dyDescent="0.2">
      <c r="A700" s="28"/>
    </row>
    <row r="701" spans="1:1" x14ac:dyDescent="0.2">
      <c r="A701" s="28"/>
    </row>
    <row r="702" spans="1:1" x14ac:dyDescent="0.2">
      <c r="A702" s="28"/>
    </row>
    <row r="703" spans="1:1" x14ac:dyDescent="0.2">
      <c r="A703" s="28"/>
    </row>
    <row r="704" spans="1:1" x14ac:dyDescent="0.2">
      <c r="A704" s="28"/>
    </row>
    <row r="705" spans="1:1" x14ac:dyDescent="0.2">
      <c r="A705" s="28"/>
    </row>
    <row r="706" spans="1:1" x14ac:dyDescent="0.2">
      <c r="A706" s="28"/>
    </row>
    <row r="707" spans="1:1" x14ac:dyDescent="0.2">
      <c r="A707" s="28"/>
    </row>
    <row r="708" spans="1:1" x14ac:dyDescent="0.2">
      <c r="A708" s="28"/>
    </row>
    <row r="709" spans="1:1" x14ac:dyDescent="0.2">
      <c r="A709" s="28"/>
    </row>
    <row r="710" spans="1:1" x14ac:dyDescent="0.2">
      <c r="A710" s="28"/>
    </row>
    <row r="711" spans="1:1" x14ac:dyDescent="0.2">
      <c r="A711" s="28"/>
    </row>
    <row r="712" spans="1:1" x14ac:dyDescent="0.2">
      <c r="A712" s="28"/>
    </row>
    <row r="713" spans="1:1" x14ac:dyDescent="0.2">
      <c r="A713" s="28"/>
    </row>
    <row r="714" spans="1:1" x14ac:dyDescent="0.2">
      <c r="A714" s="28"/>
    </row>
    <row r="715" spans="1:1" x14ac:dyDescent="0.2">
      <c r="A715" s="28"/>
    </row>
    <row r="716" spans="1:1" x14ac:dyDescent="0.2">
      <c r="A716" s="28"/>
    </row>
    <row r="717" spans="1:1" x14ac:dyDescent="0.2">
      <c r="A717" s="28"/>
    </row>
    <row r="718" spans="1:1" x14ac:dyDescent="0.2">
      <c r="A718" s="28"/>
    </row>
    <row r="719" spans="1:1" x14ac:dyDescent="0.2">
      <c r="A719" s="28"/>
    </row>
    <row r="720" spans="1:1" x14ac:dyDescent="0.2">
      <c r="A720" s="28"/>
    </row>
    <row r="721" spans="1:1" x14ac:dyDescent="0.2">
      <c r="A721" s="28"/>
    </row>
    <row r="722" spans="1:1" x14ac:dyDescent="0.2">
      <c r="A722" s="28"/>
    </row>
    <row r="723" spans="1:1" x14ac:dyDescent="0.2">
      <c r="A723" s="28"/>
    </row>
    <row r="724" spans="1:1" x14ac:dyDescent="0.2">
      <c r="A724" s="28"/>
    </row>
    <row r="725" spans="1:1" x14ac:dyDescent="0.2">
      <c r="A725" s="28"/>
    </row>
    <row r="726" spans="1:1" x14ac:dyDescent="0.2">
      <c r="A726" s="28"/>
    </row>
    <row r="727" spans="1:1" x14ac:dyDescent="0.2">
      <c r="A727" s="28"/>
    </row>
    <row r="728" spans="1:1" x14ac:dyDescent="0.2">
      <c r="A728" s="28"/>
    </row>
    <row r="729" spans="1:1" x14ac:dyDescent="0.2">
      <c r="A729" s="28"/>
    </row>
    <row r="730" spans="1:1" x14ac:dyDescent="0.2">
      <c r="A730" s="28"/>
    </row>
    <row r="731" spans="1:1" x14ac:dyDescent="0.2">
      <c r="A731" s="28"/>
    </row>
    <row r="732" spans="1:1" x14ac:dyDescent="0.2">
      <c r="A732" s="28"/>
    </row>
    <row r="733" spans="1:1" x14ac:dyDescent="0.2">
      <c r="A733" s="28"/>
    </row>
    <row r="734" spans="1:1" x14ac:dyDescent="0.2">
      <c r="A734" s="28"/>
    </row>
    <row r="735" spans="1:1" x14ac:dyDescent="0.2">
      <c r="A735" s="28"/>
    </row>
    <row r="736" spans="1:1" x14ac:dyDescent="0.2">
      <c r="A736" s="28"/>
    </row>
    <row r="737" spans="1:1" x14ac:dyDescent="0.2">
      <c r="A737" s="28"/>
    </row>
    <row r="738" spans="1:1" x14ac:dyDescent="0.2">
      <c r="A738" s="28"/>
    </row>
    <row r="739" spans="1:1" x14ac:dyDescent="0.2">
      <c r="A739" s="28"/>
    </row>
    <row r="740" spans="1:1" x14ac:dyDescent="0.2">
      <c r="A740" s="28"/>
    </row>
    <row r="741" spans="1:1" x14ac:dyDescent="0.2">
      <c r="A741" s="28"/>
    </row>
    <row r="742" spans="1:1" x14ac:dyDescent="0.2">
      <c r="A742" s="28"/>
    </row>
    <row r="743" spans="1:1" x14ac:dyDescent="0.2">
      <c r="A743" s="28"/>
    </row>
    <row r="744" spans="1:1" x14ac:dyDescent="0.2">
      <c r="A744" s="28"/>
    </row>
    <row r="745" spans="1:1" x14ac:dyDescent="0.2">
      <c r="A745" s="28"/>
    </row>
    <row r="746" spans="1:1" x14ac:dyDescent="0.2">
      <c r="A746" s="28"/>
    </row>
    <row r="747" spans="1:1" x14ac:dyDescent="0.2">
      <c r="A747" s="28"/>
    </row>
    <row r="748" spans="1:1" x14ac:dyDescent="0.2">
      <c r="A748" s="28"/>
    </row>
    <row r="749" spans="1:1" x14ac:dyDescent="0.2">
      <c r="A749" s="28"/>
    </row>
    <row r="750" spans="1:1" x14ac:dyDescent="0.2">
      <c r="A750" s="28"/>
    </row>
    <row r="751" spans="1:1" x14ac:dyDescent="0.2">
      <c r="A751" s="28"/>
    </row>
    <row r="752" spans="1:1" x14ac:dyDescent="0.2">
      <c r="A752" s="28"/>
    </row>
    <row r="753" spans="1:1" x14ac:dyDescent="0.2">
      <c r="A753" s="28"/>
    </row>
    <row r="754" spans="1:1" x14ac:dyDescent="0.2">
      <c r="A754" s="28"/>
    </row>
    <row r="755" spans="1:1" x14ac:dyDescent="0.2">
      <c r="A755" s="28"/>
    </row>
    <row r="756" spans="1:1" x14ac:dyDescent="0.2">
      <c r="A756" s="28"/>
    </row>
    <row r="757" spans="1:1" x14ac:dyDescent="0.2">
      <c r="A757" s="28"/>
    </row>
    <row r="758" spans="1:1" x14ac:dyDescent="0.2">
      <c r="A758" s="28"/>
    </row>
    <row r="759" spans="1:1" x14ac:dyDescent="0.2">
      <c r="A759" s="28"/>
    </row>
    <row r="760" spans="1:1" x14ac:dyDescent="0.2">
      <c r="A760" s="28"/>
    </row>
    <row r="761" spans="1:1" x14ac:dyDescent="0.2">
      <c r="A761" s="28"/>
    </row>
    <row r="762" spans="1:1" x14ac:dyDescent="0.2">
      <c r="A762" s="28"/>
    </row>
    <row r="763" spans="1:1" x14ac:dyDescent="0.2">
      <c r="A763" s="28"/>
    </row>
    <row r="764" spans="1:1" x14ac:dyDescent="0.2">
      <c r="A764" s="28"/>
    </row>
    <row r="765" spans="1:1" x14ac:dyDescent="0.2">
      <c r="A765" s="28"/>
    </row>
    <row r="766" spans="1:1" x14ac:dyDescent="0.2">
      <c r="A766" s="28"/>
    </row>
    <row r="767" spans="1:1" x14ac:dyDescent="0.2">
      <c r="A767" s="28"/>
    </row>
    <row r="768" spans="1:1" x14ac:dyDescent="0.2">
      <c r="A768" s="28"/>
    </row>
    <row r="769" spans="1:1" x14ac:dyDescent="0.2">
      <c r="A769" s="28"/>
    </row>
    <row r="770" spans="1:1" x14ac:dyDescent="0.2">
      <c r="A770" s="28"/>
    </row>
    <row r="771" spans="1:1" x14ac:dyDescent="0.2">
      <c r="A771" s="28"/>
    </row>
    <row r="772" spans="1:1" x14ac:dyDescent="0.2">
      <c r="A772" s="28"/>
    </row>
    <row r="773" spans="1:1" x14ac:dyDescent="0.2">
      <c r="A773" s="28"/>
    </row>
    <row r="774" spans="1:1" x14ac:dyDescent="0.2">
      <c r="A774" s="28"/>
    </row>
    <row r="775" spans="1:1" x14ac:dyDescent="0.2">
      <c r="A775" s="28"/>
    </row>
    <row r="776" spans="1:1" x14ac:dyDescent="0.2">
      <c r="A776" s="28"/>
    </row>
    <row r="777" spans="1:1" x14ac:dyDescent="0.2">
      <c r="A777" s="28"/>
    </row>
    <row r="778" spans="1:1" x14ac:dyDescent="0.2">
      <c r="A778" s="28"/>
    </row>
    <row r="779" spans="1:1" x14ac:dyDescent="0.2">
      <c r="A779" s="28"/>
    </row>
    <row r="780" spans="1:1" x14ac:dyDescent="0.2">
      <c r="A780" s="28"/>
    </row>
    <row r="781" spans="1:1" x14ac:dyDescent="0.2">
      <c r="A781" s="28"/>
    </row>
    <row r="782" spans="1:1" x14ac:dyDescent="0.2">
      <c r="A782" s="28"/>
    </row>
    <row r="783" spans="1:1" x14ac:dyDescent="0.2">
      <c r="A783" s="28"/>
    </row>
    <row r="784" spans="1:1" x14ac:dyDescent="0.2">
      <c r="A784" s="28"/>
    </row>
    <row r="785" spans="1:1" x14ac:dyDescent="0.2">
      <c r="A785" s="28"/>
    </row>
    <row r="786" spans="1:1" x14ac:dyDescent="0.2">
      <c r="A786" s="28"/>
    </row>
    <row r="787" spans="1:1" x14ac:dyDescent="0.2">
      <c r="A787" s="28"/>
    </row>
    <row r="788" spans="1:1" x14ac:dyDescent="0.2">
      <c r="A788" s="28"/>
    </row>
    <row r="789" spans="1:1" x14ac:dyDescent="0.2">
      <c r="A789" s="28"/>
    </row>
    <row r="790" spans="1:1" x14ac:dyDescent="0.2">
      <c r="A790" s="28"/>
    </row>
    <row r="791" spans="1:1" x14ac:dyDescent="0.2">
      <c r="A791" s="28"/>
    </row>
    <row r="792" spans="1:1" x14ac:dyDescent="0.2">
      <c r="A792" s="28"/>
    </row>
    <row r="793" spans="1:1" x14ac:dyDescent="0.2">
      <c r="A793" s="28"/>
    </row>
    <row r="794" spans="1:1" x14ac:dyDescent="0.2">
      <c r="A794" s="28"/>
    </row>
    <row r="795" spans="1:1" x14ac:dyDescent="0.2">
      <c r="A795" s="28"/>
    </row>
    <row r="796" spans="1:1" x14ac:dyDescent="0.2">
      <c r="A796" s="28"/>
    </row>
    <row r="797" spans="1:1" x14ac:dyDescent="0.2">
      <c r="A797" s="28"/>
    </row>
    <row r="798" spans="1:1" x14ac:dyDescent="0.2">
      <c r="A798" s="28"/>
    </row>
    <row r="799" spans="1:1" x14ac:dyDescent="0.2">
      <c r="A799" s="28"/>
    </row>
    <row r="800" spans="1:1" x14ac:dyDescent="0.2">
      <c r="A800" s="28"/>
    </row>
    <row r="801" spans="1:1" x14ac:dyDescent="0.2">
      <c r="A801" s="28"/>
    </row>
    <row r="802" spans="1:1" x14ac:dyDescent="0.2">
      <c r="A802" s="28"/>
    </row>
    <row r="803" spans="1:1" x14ac:dyDescent="0.2">
      <c r="A803" s="28"/>
    </row>
    <row r="804" spans="1:1" x14ac:dyDescent="0.2">
      <c r="A804" s="28"/>
    </row>
    <row r="805" spans="1:1" x14ac:dyDescent="0.2">
      <c r="A805" s="28"/>
    </row>
    <row r="806" spans="1:1" x14ac:dyDescent="0.2">
      <c r="A806" s="28"/>
    </row>
    <row r="807" spans="1:1" x14ac:dyDescent="0.2">
      <c r="A807" s="28"/>
    </row>
    <row r="808" spans="1:1" x14ac:dyDescent="0.2">
      <c r="A808" s="28"/>
    </row>
    <row r="809" spans="1:1" x14ac:dyDescent="0.2">
      <c r="A809" s="28"/>
    </row>
    <row r="810" spans="1:1" x14ac:dyDescent="0.2">
      <c r="A810" s="28"/>
    </row>
    <row r="811" spans="1:1" x14ac:dyDescent="0.2">
      <c r="A811" s="28"/>
    </row>
    <row r="812" spans="1:1" x14ac:dyDescent="0.2">
      <c r="A812" s="28"/>
    </row>
    <row r="813" spans="1:1" x14ac:dyDescent="0.2">
      <c r="A813" s="28"/>
    </row>
    <row r="814" spans="1:1" x14ac:dyDescent="0.2">
      <c r="A814" s="28"/>
    </row>
    <row r="815" spans="1:1" x14ac:dyDescent="0.2">
      <c r="A815" s="28"/>
    </row>
    <row r="816" spans="1:1" x14ac:dyDescent="0.2">
      <c r="A816" s="28"/>
    </row>
    <row r="817" spans="1:1" x14ac:dyDescent="0.2">
      <c r="A817" s="28"/>
    </row>
    <row r="818" spans="1:1" x14ac:dyDescent="0.2">
      <c r="A818" s="28"/>
    </row>
    <row r="819" spans="1:1" x14ac:dyDescent="0.2">
      <c r="A819" s="28"/>
    </row>
    <row r="820" spans="1:1" x14ac:dyDescent="0.2">
      <c r="A820" s="28"/>
    </row>
    <row r="821" spans="1:1" x14ac:dyDescent="0.2">
      <c r="A821" s="28"/>
    </row>
    <row r="822" spans="1:1" x14ac:dyDescent="0.2">
      <c r="A822" s="28"/>
    </row>
    <row r="823" spans="1:1" x14ac:dyDescent="0.2">
      <c r="A823" s="28"/>
    </row>
    <row r="824" spans="1:1" x14ac:dyDescent="0.2">
      <c r="A824" s="28"/>
    </row>
    <row r="825" spans="1:1" x14ac:dyDescent="0.2">
      <c r="A825" s="28"/>
    </row>
    <row r="826" spans="1:1" x14ac:dyDescent="0.2">
      <c r="A826" s="28"/>
    </row>
    <row r="827" spans="1:1" x14ac:dyDescent="0.2">
      <c r="A827" s="28"/>
    </row>
    <row r="828" spans="1:1" x14ac:dyDescent="0.2">
      <c r="A828" s="28"/>
    </row>
    <row r="829" spans="1:1" x14ac:dyDescent="0.2">
      <c r="A829" s="28"/>
    </row>
    <row r="830" spans="1:1" x14ac:dyDescent="0.2">
      <c r="A830" s="28"/>
    </row>
    <row r="831" spans="1:1" x14ac:dyDescent="0.2">
      <c r="A831" s="28"/>
    </row>
    <row r="832" spans="1:1" x14ac:dyDescent="0.2">
      <c r="A832" s="28"/>
    </row>
    <row r="833" spans="1:1" x14ac:dyDescent="0.2">
      <c r="A833" s="28"/>
    </row>
    <row r="834" spans="1:1" x14ac:dyDescent="0.2">
      <c r="A834" s="28"/>
    </row>
    <row r="835" spans="1:1" x14ac:dyDescent="0.2">
      <c r="A835" s="28"/>
    </row>
    <row r="836" spans="1:1" x14ac:dyDescent="0.2">
      <c r="A836" s="28"/>
    </row>
    <row r="837" spans="1:1" x14ac:dyDescent="0.2">
      <c r="A837" s="28"/>
    </row>
    <row r="838" spans="1:1" x14ac:dyDescent="0.2">
      <c r="A838" s="28"/>
    </row>
    <row r="839" spans="1:1" x14ac:dyDescent="0.2">
      <c r="A839" s="28"/>
    </row>
    <row r="840" spans="1:1" x14ac:dyDescent="0.2">
      <c r="A840" s="28"/>
    </row>
    <row r="841" spans="1:1" x14ac:dyDescent="0.2">
      <c r="A841" s="28"/>
    </row>
    <row r="842" spans="1:1" x14ac:dyDescent="0.2">
      <c r="A842" s="28"/>
    </row>
    <row r="843" spans="1:1" x14ac:dyDescent="0.2">
      <c r="A843" s="28"/>
    </row>
    <row r="844" spans="1:1" x14ac:dyDescent="0.2">
      <c r="A844" s="28"/>
    </row>
    <row r="845" spans="1:1" x14ac:dyDescent="0.2">
      <c r="A845" s="28"/>
    </row>
    <row r="846" spans="1:1" x14ac:dyDescent="0.2">
      <c r="A846" s="28"/>
    </row>
    <row r="847" spans="1:1" x14ac:dyDescent="0.2">
      <c r="A847" s="28"/>
    </row>
    <row r="848" spans="1:1" x14ac:dyDescent="0.2">
      <c r="A848" s="28"/>
    </row>
    <row r="849" spans="1:1" x14ac:dyDescent="0.2">
      <c r="A849" s="28"/>
    </row>
    <row r="850" spans="1:1" x14ac:dyDescent="0.2">
      <c r="A850" s="28"/>
    </row>
    <row r="851" spans="1:1" x14ac:dyDescent="0.2">
      <c r="A851" s="28"/>
    </row>
    <row r="852" spans="1:1" x14ac:dyDescent="0.2">
      <c r="A852" s="28"/>
    </row>
    <row r="853" spans="1:1" x14ac:dyDescent="0.2">
      <c r="A853" s="28"/>
    </row>
    <row r="854" spans="1:1" x14ac:dyDescent="0.2">
      <c r="A854" s="28"/>
    </row>
    <row r="855" spans="1:1" x14ac:dyDescent="0.2">
      <c r="A855" s="28"/>
    </row>
    <row r="856" spans="1:1" x14ac:dyDescent="0.2">
      <c r="A856" s="28"/>
    </row>
    <row r="857" spans="1:1" x14ac:dyDescent="0.2">
      <c r="A857" s="28"/>
    </row>
    <row r="858" spans="1:1" x14ac:dyDescent="0.2">
      <c r="A858" s="28"/>
    </row>
    <row r="859" spans="1:1" x14ac:dyDescent="0.2">
      <c r="A859" s="28"/>
    </row>
    <row r="860" spans="1:1" x14ac:dyDescent="0.2">
      <c r="A860" s="28"/>
    </row>
    <row r="861" spans="1:1" x14ac:dyDescent="0.2">
      <c r="A861" s="28"/>
    </row>
    <row r="862" spans="1:1" x14ac:dyDescent="0.2">
      <c r="A862" s="28"/>
    </row>
    <row r="863" spans="1:1" x14ac:dyDescent="0.2">
      <c r="A863" s="28"/>
    </row>
    <row r="864" spans="1:1" x14ac:dyDescent="0.2">
      <c r="A864" s="28"/>
    </row>
    <row r="865" spans="1:1" x14ac:dyDescent="0.2">
      <c r="A865" s="28"/>
    </row>
    <row r="866" spans="1:1" x14ac:dyDescent="0.2">
      <c r="A866" s="28"/>
    </row>
    <row r="867" spans="1:1" x14ac:dyDescent="0.2">
      <c r="A867" s="28"/>
    </row>
    <row r="868" spans="1:1" x14ac:dyDescent="0.2">
      <c r="A868" s="28"/>
    </row>
    <row r="869" spans="1:1" x14ac:dyDescent="0.2">
      <c r="A869" s="28"/>
    </row>
    <row r="870" spans="1:1" x14ac:dyDescent="0.2">
      <c r="A870" s="28"/>
    </row>
    <row r="871" spans="1:1" x14ac:dyDescent="0.2">
      <c r="A871" s="28"/>
    </row>
    <row r="872" spans="1:1" x14ac:dyDescent="0.2">
      <c r="A872" s="28"/>
    </row>
    <row r="873" spans="1:1" x14ac:dyDescent="0.2">
      <c r="A873" s="28"/>
    </row>
    <row r="874" spans="1:1" x14ac:dyDescent="0.2">
      <c r="A874" s="28"/>
    </row>
    <row r="875" spans="1:1" x14ac:dyDescent="0.2">
      <c r="A875" s="28"/>
    </row>
    <row r="876" spans="1:1" x14ac:dyDescent="0.2">
      <c r="A876" s="28"/>
    </row>
    <row r="877" spans="1:1" x14ac:dyDescent="0.2">
      <c r="A877" s="28"/>
    </row>
    <row r="878" spans="1:1" x14ac:dyDescent="0.2">
      <c r="A878" s="28"/>
    </row>
    <row r="879" spans="1:1" x14ac:dyDescent="0.2">
      <c r="A879" s="28"/>
    </row>
    <row r="880" spans="1:1" x14ac:dyDescent="0.2">
      <c r="A880" s="28"/>
    </row>
    <row r="881" spans="1:1" x14ac:dyDescent="0.2">
      <c r="A881" s="28"/>
    </row>
    <row r="882" spans="1:1" x14ac:dyDescent="0.2">
      <c r="A882" s="28"/>
    </row>
    <row r="883" spans="1:1" x14ac:dyDescent="0.2">
      <c r="A883" s="28"/>
    </row>
    <row r="884" spans="1:1" x14ac:dyDescent="0.2">
      <c r="A884" s="28"/>
    </row>
    <row r="885" spans="1:1" x14ac:dyDescent="0.2">
      <c r="A885" s="28"/>
    </row>
    <row r="886" spans="1:1" x14ac:dyDescent="0.2">
      <c r="A886" s="28"/>
    </row>
    <row r="887" spans="1:1" x14ac:dyDescent="0.2">
      <c r="A887" s="28"/>
    </row>
    <row r="888" spans="1:1" x14ac:dyDescent="0.2">
      <c r="A888" s="28"/>
    </row>
    <row r="889" spans="1:1" x14ac:dyDescent="0.2">
      <c r="A889" s="28"/>
    </row>
    <row r="890" spans="1:1" x14ac:dyDescent="0.2">
      <c r="A890" s="28"/>
    </row>
    <row r="891" spans="1:1" x14ac:dyDescent="0.2">
      <c r="A891" s="28"/>
    </row>
    <row r="892" spans="1:1" x14ac:dyDescent="0.2">
      <c r="A892" s="28"/>
    </row>
    <row r="893" spans="1:1" x14ac:dyDescent="0.2">
      <c r="A893" s="28"/>
    </row>
    <row r="894" spans="1:1" x14ac:dyDescent="0.2">
      <c r="A894" s="28"/>
    </row>
    <row r="895" spans="1:1" x14ac:dyDescent="0.2">
      <c r="A895" s="28"/>
    </row>
    <row r="896" spans="1:1" x14ac:dyDescent="0.2">
      <c r="A896" s="28"/>
    </row>
    <row r="897" spans="1:1" x14ac:dyDescent="0.2">
      <c r="A897" s="28"/>
    </row>
    <row r="898" spans="1:1" x14ac:dyDescent="0.2">
      <c r="A898" s="28"/>
    </row>
    <row r="899" spans="1:1" x14ac:dyDescent="0.2">
      <c r="A899" s="28"/>
    </row>
    <row r="900" spans="1:1" x14ac:dyDescent="0.2">
      <c r="A900" s="28"/>
    </row>
    <row r="901" spans="1:1" x14ac:dyDescent="0.2">
      <c r="A901" s="28"/>
    </row>
    <row r="902" spans="1:1" x14ac:dyDescent="0.2">
      <c r="A902" s="28"/>
    </row>
    <row r="903" spans="1:1" x14ac:dyDescent="0.2">
      <c r="A903" s="28"/>
    </row>
    <row r="904" spans="1:1" x14ac:dyDescent="0.2">
      <c r="A904" s="28"/>
    </row>
    <row r="905" spans="1:1" x14ac:dyDescent="0.2">
      <c r="A905" s="28"/>
    </row>
    <row r="906" spans="1:1" x14ac:dyDescent="0.2">
      <c r="A906" s="28"/>
    </row>
    <row r="907" spans="1:1" x14ac:dyDescent="0.2">
      <c r="A907" s="28"/>
    </row>
    <row r="908" spans="1:1" x14ac:dyDescent="0.2">
      <c r="A908" s="28"/>
    </row>
    <row r="909" spans="1:1" x14ac:dyDescent="0.2">
      <c r="A909" s="28"/>
    </row>
    <row r="910" spans="1:1" x14ac:dyDescent="0.2">
      <c r="A910" s="28"/>
    </row>
    <row r="911" spans="1:1" x14ac:dyDescent="0.2">
      <c r="A911" s="28"/>
    </row>
    <row r="912" spans="1:1" x14ac:dyDescent="0.2">
      <c r="A912" s="28"/>
    </row>
    <row r="913" spans="1:1" x14ac:dyDescent="0.2">
      <c r="A913" s="28"/>
    </row>
    <row r="914" spans="1:1" x14ac:dyDescent="0.2">
      <c r="A914" s="28"/>
    </row>
    <row r="915" spans="1:1" x14ac:dyDescent="0.2">
      <c r="A915" s="28"/>
    </row>
    <row r="916" spans="1:1" x14ac:dyDescent="0.2">
      <c r="A916" s="28"/>
    </row>
    <row r="917" spans="1:1" x14ac:dyDescent="0.2">
      <c r="A917" s="28"/>
    </row>
    <row r="918" spans="1:1" x14ac:dyDescent="0.2">
      <c r="A918" s="28"/>
    </row>
    <row r="919" spans="1:1" x14ac:dyDescent="0.2">
      <c r="A919" s="28"/>
    </row>
    <row r="920" spans="1:1" x14ac:dyDescent="0.2">
      <c r="A920" s="28"/>
    </row>
    <row r="921" spans="1:1" x14ac:dyDescent="0.2">
      <c r="A921" s="28"/>
    </row>
    <row r="922" spans="1:1" x14ac:dyDescent="0.2">
      <c r="A922" s="28"/>
    </row>
    <row r="923" spans="1:1" x14ac:dyDescent="0.2">
      <c r="A923" s="28"/>
    </row>
    <row r="924" spans="1:1" x14ac:dyDescent="0.2">
      <c r="A924" s="28"/>
    </row>
    <row r="925" spans="1:1" x14ac:dyDescent="0.2">
      <c r="A925" s="28"/>
    </row>
    <row r="926" spans="1:1" x14ac:dyDescent="0.2">
      <c r="A926" s="28"/>
    </row>
    <row r="927" spans="1:1" x14ac:dyDescent="0.2">
      <c r="A927" s="28"/>
    </row>
    <row r="928" spans="1:1" x14ac:dyDescent="0.2">
      <c r="A928" s="28"/>
    </row>
    <row r="929" spans="1:1" x14ac:dyDescent="0.2">
      <c r="A929" s="28"/>
    </row>
    <row r="930" spans="1:1" x14ac:dyDescent="0.2">
      <c r="A930" s="28"/>
    </row>
    <row r="931" spans="1:1" x14ac:dyDescent="0.2">
      <c r="A931" s="28"/>
    </row>
    <row r="932" spans="1:1" x14ac:dyDescent="0.2">
      <c r="A932" s="28"/>
    </row>
    <row r="933" spans="1:1" x14ac:dyDescent="0.2">
      <c r="A933" s="28"/>
    </row>
    <row r="934" spans="1:1" x14ac:dyDescent="0.2">
      <c r="A934" s="28"/>
    </row>
    <row r="935" spans="1:1" x14ac:dyDescent="0.2">
      <c r="A935" s="28"/>
    </row>
    <row r="936" spans="1:1" x14ac:dyDescent="0.2">
      <c r="A936" s="28"/>
    </row>
    <row r="937" spans="1:1" x14ac:dyDescent="0.2">
      <c r="A937" s="28"/>
    </row>
    <row r="938" spans="1:1" x14ac:dyDescent="0.2">
      <c r="A938" s="28"/>
    </row>
    <row r="939" spans="1:1" x14ac:dyDescent="0.2">
      <c r="A939" s="28"/>
    </row>
    <row r="940" spans="1:1" x14ac:dyDescent="0.2">
      <c r="A940" s="28"/>
    </row>
    <row r="941" spans="1:1" x14ac:dyDescent="0.2">
      <c r="A941" s="28"/>
    </row>
    <row r="942" spans="1:1" x14ac:dyDescent="0.2">
      <c r="A942" s="28"/>
    </row>
    <row r="943" spans="1:1" x14ac:dyDescent="0.2">
      <c r="A943" s="28"/>
    </row>
    <row r="944" spans="1:1" x14ac:dyDescent="0.2">
      <c r="A944" s="28"/>
    </row>
    <row r="945" spans="1:1" x14ac:dyDescent="0.2">
      <c r="A945" s="28"/>
    </row>
    <row r="946" spans="1:1" x14ac:dyDescent="0.2">
      <c r="A946" s="28"/>
    </row>
    <row r="947" spans="1:1" x14ac:dyDescent="0.2">
      <c r="A947" s="28"/>
    </row>
    <row r="948" spans="1:1" x14ac:dyDescent="0.2">
      <c r="A948" s="28"/>
    </row>
    <row r="949" spans="1:1" x14ac:dyDescent="0.2">
      <c r="A949" s="28"/>
    </row>
    <row r="950" spans="1:1" x14ac:dyDescent="0.2">
      <c r="A950" s="28"/>
    </row>
    <row r="951" spans="1:1" x14ac:dyDescent="0.2">
      <c r="A951" s="28"/>
    </row>
    <row r="952" spans="1:1" x14ac:dyDescent="0.2">
      <c r="A952" s="28"/>
    </row>
    <row r="953" spans="1:1" x14ac:dyDescent="0.2">
      <c r="A953" s="28"/>
    </row>
    <row r="954" spans="1:1" x14ac:dyDescent="0.2">
      <c r="A954" s="28"/>
    </row>
    <row r="955" spans="1:1" x14ac:dyDescent="0.2">
      <c r="A955" s="28"/>
    </row>
    <row r="956" spans="1:1" x14ac:dyDescent="0.2">
      <c r="A956" s="28"/>
    </row>
    <row r="957" spans="1:1" x14ac:dyDescent="0.2">
      <c r="A957" s="28"/>
    </row>
    <row r="958" spans="1:1" x14ac:dyDescent="0.2">
      <c r="A958" s="28"/>
    </row>
    <row r="959" spans="1:1" x14ac:dyDescent="0.2">
      <c r="A959" s="28"/>
    </row>
    <row r="960" spans="1:1" x14ac:dyDescent="0.2">
      <c r="A960" s="28"/>
    </row>
    <row r="961" spans="1:1" x14ac:dyDescent="0.2">
      <c r="A961" s="28"/>
    </row>
    <row r="962" spans="1:1" x14ac:dyDescent="0.2">
      <c r="A962" s="28"/>
    </row>
    <row r="963" spans="1:1" x14ac:dyDescent="0.2">
      <c r="A963" s="28"/>
    </row>
    <row r="964" spans="1:1" x14ac:dyDescent="0.2">
      <c r="A964" s="28"/>
    </row>
    <row r="965" spans="1:1" x14ac:dyDescent="0.2">
      <c r="A965" s="28"/>
    </row>
    <row r="966" spans="1:1" x14ac:dyDescent="0.2">
      <c r="A966" s="28"/>
    </row>
    <row r="967" spans="1:1" x14ac:dyDescent="0.2">
      <c r="A967" s="28"/>
    </row>
    <row r="968" spans="1:1" x14ac:dyDescent="0.2">
      <c r="A968" s="28"/>
    </row>
    <row r="969" spans="1:1" x14ac:dyDescent="0.2">
      <c r="A969" s="28"/>
    </row>
    <row r="970" spans="1:1" x14ac:dyDescent="0.2">
      <c r="A970" s="28"/>
    </row>
    <row r="971" spans="1:1" x14ac:dyDescent="0.2">
      <c r="A971" s="28"/>
    </row>
    <row r="972" spans="1:1" x14ac:dyDescent="0.2">
      <c r="A972" s="28"/>
    </row>
    <row r="973" spans="1:1" x14ac:dyDescent="0.2">
      <c r="A973" s="28"/>
    </row>
    <row r="974" spans="1:1" x14ac:dyDescent="0.2">
      <c r="A974" s="28"/>
    </row>
    <row r="975" spans="1:1" x14ac:dyDescent="0.2">
      <c r="A975" s="28"/>
    </row>
    <row r="976" spans="1:1" x14ac:dyDescent="0.2">
      <c r="A976" s="28"/>
    </row>
    <row r="977" spans="1:1" x14ac:dyDescent="0.2">
      <c r="A977" s="28"/>
    </row>
    <row r="978" spans="1:1" x14ac:dyDescent="0.2">
      <c r="A978" s="28"/>
    </row>
    <row r="979" spans="1:1" x14ac:dyDescent="0.2">
      <c r="A979" s="28"/>
    </row>
    <row r="980" spans="1:1" x14ac:dyDescent="0.2">
      <c r="A980" s="28"/>
    </row>
    <row r="981" spans="1:1" x14ac:dyDescent="0.2">
      <c r="A981" s="28"/>
    </row>
    <row r="982" spans="1:1" x14ac:dyDescent="0.2">
      <c r="A982" s="28"/>
    </row>
    <row r="983" spans="1:1" x14ac:dyDescent="0.2">
      <c r="A983" s="28"/>
    </row>
    <row r="984" spans="1:1" x14ac:dyDescent="0.2">
      <c r="A984" s="28"/>
    </row>
    <row r="985" spans="1:1" x14ac:dyDescent="0.2">
      <c r="A985" s="28"/>
    </row>
    <row r="986" spans="1:1" x14ac:dyDescent="0.2">
      <c r="A986" s="28"/>
    </row>
    <row r="987" spans="1:1" x14ac:dyDescent="0.2">
      <c r="A987" s="28"/>
    </row>
    <row r="988" spans="1:1" x14ac:dyDescent="0.2">
      <c r="A988" s="28"/>
    </row>
    <row r="989" spans="1:1" x14ac:dyDescent="0.2">
      <c r="A989" s="28"/>
    </row>
    <row r="990" spans="1:1" x14ac:dyDescent="0.2">
      <c r="A990" s="28"/>
    </row>
    <row r="991" spans="1:1" x14ac:dyDescent="0.2">
      <c r="A991" s="28"/>
    </row>
    <row r="992" spans="1:1" x14ac:dyDescent="0.2">
      <c r="A992" s="28"/>
    </row>
    <row r="993" spans="1:1" x14ac:dyDescent="0.2">
      <c r="A993" s="28"/>
    </row>
    <row r="994" spans="1:1" x14ac:dyDescent="0.2">
      <c r="A994" s="28"/>
    </row>
    <row r="995" spans="1:1" x14ac:dyDescent="0.2">
      <c r="A995" s="28"/>
    </row>
    <row r="996" spans="1:1" x14ac:dyDescent="0.2">
      <c r="A996" s="28"/>
    </row>
    <row r="997" spans="1:1" x14ac:dyDescent="0.2">
      <c r="A997" s="28"/>
    </row>
    <row r="998" spans="1:1" x14ac:dyDescent="0.2">
      <c r="A998" s="28"/>
    </row>
    <row r="999" spans="1:1" x14ac:dyDescent="0.2">
      <c r="A999" s="28"/>
    </row>
    <row r="1000" spans="1:1" x14ac:dyDescent="0.2">
      <c r="A1000" s="28"/>
    </row>
    <row r="1001" spans="1:1" x14ac:dyDescent="0.2">
      <c r="A1001" s="28"/>
    </row>
    <row r="1002" spans="1:1" x14ac:dyDescent="0.2">
      <c r="A1002" s="28"/>
    </row>
    <row r="1003" spans="1:1" x14ac:dyDescent="0.2">
      <c r="A1003" s="28"/>
    </row>
    <row r="1004" spans="1:1" x14ac:dyDescent="0.2">
      <c r="A1004" s="28"/>
    </row>
    <row r="1005" spans="1:1" x14ac:dyDescent="0.2">
      <c r="A1005" s="28"/>
    </row>
    <row r="1006" spans="1:1" x14ac:dyDescent="0.2">
      <c r="A1006" s="28"/>
    </row>
    <row r="1007" spans="1:1" x14ac:dyDescent="0.2">
      <c r="A1007" s="28"/>
    </row>
    <row r="1008" spans="1:1" x14ac:dyDescent="0.2">
      <c r="A1008" s="28"/>
    </row>
    <row r="1009" spans="1:1" x14ac:dyDescent="0.2">
      <c r="A1009" s="28"/>
    </row>
    <row r="1010" spans="1:1" x14ac:dyDescent="0.2">
      <c r="A1010" s="28"/>
    </row>
    <row r="1011" spans="1:1" x14ac:dyDescent="0.2">
      <c r="A1011" s="28"/>
    </row>
    <row r="1012" spans="1:1" x14ac:dyDescent="0.2">
      <c r="A1012" s="28"/>
    </row>
    <row r="1013" spans="1:1" x14ac:dyDescent="0.2">
      <c r="A1013" s="28"/>
    </row>
    <row r="1014" spans="1:1" x14ac:dyDescent="0.2">
      <c r="A1014" s="28"/>
    </row>
    <row r="1015" spans="1:1" x14ac:dyDescent="0.2">
      <c r="A1015" s="28"/>
    </row>
    <row r="1016" spans="1:1" x14ac:dyDescent="0.2">
      <c r="A1016" s="28"/>
    </row>
    <row r="1017" spans="1:1" x14ac:dyDescent="0.2">
      <c r="A1017" s="28"/>
    </row>
    <row r="1018" spans="1:1" x14ac:dyDescent="0.2">
      <c r="A1018" s="28"/>
    </row>
    <row r="1019" spans="1:1" x14ac:dyDescent="0.2">
      <c r="A1019" s="28"/>
    </row>
    <row r="1020" spans="1:1" x14ac:dyDescent="0.2">
      <c r="A1020" s="28"/>
    </row>
    <row r="1021" spans="1:1" x14ac:dyDescent="0.2">
      <c r="A1021" s="28"/>
    </row>
    <row r="1022" spans="1:1" x14ac:dyDescent="0.2">
      <c r="A1022" s="28"/>
    </row>
    <row r="1023" spans="1:1" x14ac:dyDescent="0.2">
      <c r="A1023" s="28"/>
    </row>
    <row r="1024" spans="1:1" x14ac:dyDescent="0.2">
      <c r="A1024" s="28"/>
    </row>
    <row r="1025" spans="1:1" x14ac:dyDescent="0.2">
      <c r="A1025" s="28"/>
    </row>
    <row r="1026" spans="1:1" x14ac:dyDescent="0.2">
      <c r="A1026" s="28"/>
    </row>
    <row r="1027" spans="1:1" x14ac:dyDescent="0.2">
      <c r="A1027" s="28"/>
    </row>
    <row r="1028" spans="1:1" x14ac:dyDescent="0.2">
      <c r="A1028" s="28"/>
    </row>
    <row r="1029" spans="1:1" x14ac:dyDescent="0.2">
      <c r="A1029" s="28"/>
    </row>
    <row r="1030" spans="1:1" x14ac:dyDescent="0.2">
      <c r="A1030" s="28"/>
    </row>
    <row r="1031" spans="1:1" x14ac:dyDescent="0.2">
      <c r="A1031" s="28"/>
    </row>
    <row r="1032" spans="1:1" x14ac:dyDescent="0.2">
      <c r="A1032" s="28"/>
    </row>
    <row r="1033" spans="1:1" x14ac:dyDescent="0.2">
      <c r="A1033" s="28"/>
    </row>
    <row r="1034" spans="1:1" x14ac:dyDescent="0.2">
      <c r="A1034" s="28"/>
    </row>
    <row r="1035" spans="1:1" x14ac:dyDescent="0.2">
      <c r="A1035" s="28"/>
    </row>
    <row r="1036" spans="1:1" x14ac:dyDescent="0.2">
      <c r="A1036" s="28"/>
    </row>
    <row r="1037" spans="1:1" x14ac:dyDescent="0.2">
      <c r="A1037" s="28"/>
    </row>
    <row r="1038" spans="1:1" x14ac:dyDescent="0.2">
      <c r="A1038" s="28"/>
    </row>
    <row r="1039" spans="1:1" x14ac:dyDescent="0.2">
      <c r="A1039" s="28"/>
    </row>
    <row r="1040" spans="1:1" x14ac:dyDescent="0.2">
      <c r="A1040" s="28"/>
    </row>
    <row r="1041" spans="1:1" x14ac:dyDescent="0.2">
      <c r="A1041" s="28"/>
    </row>
    <row r="1042" spans="1:1" x14ac:dyDescent="0.2">
      <c r="A1042" s="28"/>
    </row>
    <row r="1043" spans="1:1" x14ac:dyDescent="0.2">
      <c r="A1043" s="28"/>
    </row>
    <row r="1044" spans="1:1" x14ac:dyDescent="0.2">
      <c r="A1044" s="28"/>
    </row>
    <row r="1045" spans="1:1" x14ac:dyDescent="0.2">
      <c r="A1045" s="28"/>
    </row>
    <row r="1046" spans="1:1" x14ac:dyDescent="0.2">
      <c r="A1046" s="28"/>
    </row>
    <row r="1047" spans="1:1" x14ac:dyDescent="0.2">
      <c r="A1047" s="28"/>
    </row>
    <row r="1048" spans="1:1" x14ac:dyDescent="0.2">
      <c r="A1048" s="28"/>
    </row>
    <row r="1049" spans="1:1" x14ac:dyDescent="0.2">
      <c r="A1049" s="28"/>
    </row>
    <row r="1050" spans="1:1" x14ac:dyDescent="0.2">
      <c r="A1050" s="28"/>
    </row>
    <row r="1051" spans="1:1" x14ac:dyDescent="0.2">
      <c r="A1051" s="28"/>
    </row>
    <row r="1052" spans="1:1" x14ac:dyDescent="0.2">
      <c r="A1052" s="28"/>
    </row>
    <row r="1053" spans="1:1" x14ac:dyDescent="0.2">
      <c r="A1053" s="28"/>
    </row>
    <row r="1054" spans="1:1" x14ac:dyDescent="0.2">
      <c r="A1054" s="28"/>
    </row>
    <row r="1055" spans="1:1" x14ac:dyDescent="0.2">
      <c r="A1055" s="28"/>
    </row>
    <row r="1056" spans="1:1" x14ac:dyDescent="0.2">
      <c r="A1056" s="28"/>
    </row>
    <row r="1057" spans="1:1" x14ac:dyDescent="0.2">
      <c r="A1057" s="28"/>
    </row>
    <row r="1058" spans="1:1" x14ac:dyDescent="0.2">
      <c r="A1058" s="28"/>
    </row>
    <row r="1059" spans="1:1" x14ac:dyDescent="0.2">
      <c r="A1059" s="28"/>
    </row>
    <row r="1060" spans="1:1" x14ac:dyDescent="0.2">
      <c r="A1060" s="28"/>
    </row>
    <row r="1061" spans="1:1" x14ac:dyDescent="0.2">
      <c r="A1061" s="28"/>
    </row>
    <row r="1062" spans="1:1" x14ac:dyDescent="0.2">
      <c r="A1062" s="28"/>
    </row>
    <row r="1063" spans="1:1" x14ac:dyDescent="0.2">
      <c r="A1063" s="28"/>
    </row>
    <row r="1064" spans="1:1" x14ac:dyDescent="0.2">
      <c r="A1064" s="28"/>
    </row>
    <row r="1065" spans="1:1" x14ac:dyDescent="0.2">
      <c r="A1065" s="28"/>
    </row>
    <row r="1066" spans="1:1" x14ac:dyDescent="0.2">
      <c r="A1066" s="28"/>
    </row>
    <row r="1067" spans="1:1" x14ac:dyDescent="0.2">
      <c r="A1067" s="28"/>
    </row>
    <row r="1068" spans="1:1" x14ac:dyDescent="0.2">
      <c r="A1068" s="28"/>
    </row>
    <row r="1069" spans="1:1" x14ac:dyDescent="0.2">
      <c r="A1069" s="28"/>
    </row>
    <row r="1070" spans="1:1" x14ac:dyDescent="0.2">
      <c r="A1070" s="28"/>
    </row>
    <row r="1071" spans="1:1" x14ac:dyDescent="0.2">
      <c r="A1071" s="28"/>
    </row>
    <row r="1072" spans="1:1" x14ac:dyDescent="0.2">
      <c r="A1072" s="28"/>
    </row>
    <row r="1073" spans="1:1" x14ac:dyDescent="0.2">
      <c r="A1073" s="28"/>
    </row>
    <row r="1074" spans="1:1" x14ac:dyDescent="0.2">
      <c r="A1074" s="28"/>
    </row>
    <row r="1075" spans="1:1" x14ac:dyDescent="0.2">
      <c r="A1075" s="28"/>
    </row>
    <row r="1076" spans="1:1" x14ac:dyDescent="0.2">
      <c r="A1076" s="28"/>
    </row>
    <row r="1077" spans="1:1" x14ac:dyDescent="0.2">
      <c r="A1077" s="28"/>
    </row>
    <row r="1078" spans="1:1" x14ac:dyDescent="0.2">
      <c r="A1078" s="28"/>
    </row>
    <row r="1079" spans="1:1" x14ac:dyDescent="0.2">
      <c r="A1079" s="28"/>
    </row>
    <row r="1080" spans="1:1" x14ac:dyDescent="0.2">
      <c r="A1080" s="28"/>
    </row>
    <row r="1081" spans="1:1" x14ac:dyDescent="0.2">
      <c r="A1081" s="28"/>
    </row>
    <row r="1082" spans="1:1" x14ac:dyDescent="0.2">
      <c r="A1082" s="28"/>
    </row>
    <row r="1083" spans="1:1" x14ac:dyDescent="0.2">
      <c r="A1083" s="28"/>
    </row>
    <row r="1084" spans="1:1" x14ac:dyDescent="0.2">
      <c r="A1084" s="28"/>
    </row>
    <row r="1085" spans="1:1" x14ac:dyDescent="0.2">
      <c r="A1085" s="28"/>
    </row>
    <row r="1086" spans="1:1" x14ac:dyDescent="0.2">
      <c r="A1086" s="28"/>
    </row>
    <row r="1087" spans="1:1" x14ac:dyDescent="0.2">
      <c r="A1087" s="28"/>
    </row>
    <row r="1088" spans="1:1" x14ac:dyDescent="0.2">
      <c r="A1088" s="28"/>
    </row>
    <row r="1089" spans="1:1" x14ac:dyDescent="0.2">
      <c r="A1089" s="28"/>
    </row>
    <row r="1090" spans="1:1" x14ac:dyDescent="0.2">
      <c r="A1090" s="28"/>
    </row>
    <row r="1091" spans="1:1" x14ac:dyDescent="0.2">
      <c r="A1091" s="28"/>
    </row>
    <row r="1092" spans="1:1" x14ac:dyDescent="0.2">
      <c r="A1092" s="28"/>
    </row>
    <row r="1093" spans="1:1" x14ac:dyDescent="0.2">
      <c r="A1093" s="28"/>
    </row>
    <row r="1094" spans="1:1" x14ac:dyDescent="0.2">
      <c r="A1094" s="28"/>
    </row>
    <row r="1095" spans="1:1" x14ac:dyDescent="0.2">
      <c r="A1095" s="28"/>
    </row>
    <row r="1096" spans="1:1" x14ac:dyDescent="0.2">
      <c r="A1096" s="28"/>
    </row>
    <row r="1097" spans="1:1" x14ac:dyDescent="0.2">
      <c r="A1097" s="28"/>
    </row>
    <row r="1098" spans="1:1" x14ac:dyDescent="0.2">
      <c r="A1098" s="28"/>
    </row>
    <row r="1099" spans="1:1" x14ac:dyDescent="0.2">
      <c r="A1099" s="28"/>
    </row>
    <row r="1100" spans="1:1" x14ac:dyDescent="0.2">
      <c r="A1100" s="28"/>
    </row>
    <row r="1101" spans="1:1" x14ac:dyDescent="0.2">
      <c r="A1101" s="28"/>
    </row>
    <row r="1102" spans="1:1" x14ac:dyDescent="0.2">
      <c r="A1102" s="28"/>
    </row>
    <row r="1103" spans="1:1" x14ac:dyDescent="0.2">
      <c r="A1103" s="28"/>
    </row>
    <row r="1104" spans="1:1" x14ac:dyDescent="0.2">
      <c r="A1104" s="28"/>
    </row>
    <row r="1105" spans="1:1" x14ac:dyDescent="0.2">
      <c r="A1105" s="28"/>
    </row>
    <row r="1106" spans="1:1" x14ac:dyDescent="0.2">
      <c r="A1106" s="28"/>
    </row>
    <row r="1107" spans="1:1" x14ac:dyDescent="0.2">
      <c r="A1107" s="28"/>
    </row>
    <row r="1108" spans="1:1" x14ac:dyDescent="0.2">
      <c r="A1108" s="28"/>
    </row>
    <row r="1109" spans="1:1" x14ac:dyDescent="0.2">
      <c r="A1109" s="28"/>
    </row>
    <row r="1110" spans="1:1" x14ac:dyDescent="0.2">
      <c r="A1110" s="28"/>
    </row>
    <row r="1111" spans="1:1" x14ac:dyDescent="0.2">
      <c r="A1111" s="28"/>
    </row>
    <row r="1112" spans="1:1" x14ac:dyDescent="0.2">
      <c r="A1112" s="28"/>
    </row>
    <row r="1113" spans="1:1" x14ac:dyDescent="0.2">
      <c r="A1113" s="28"/>
    </row>
    <row r="1114" spans="1:1" x14ac:dyDescent="0.2">
      <c r="A1114" s="28"/>
    </row>
    <row r="1115" spans="1:1" x14ac:dyDescent="0.2">
      <c r="A1115" s="28"/>
    </row>
    <row r="1116" spans="1:1" x14ac:dyDescent="0.2">
      <c r="A1116" s="28"/>
    </row>
    <row r="1117" spans="1:1" x14ac:dyDescent="0.2">
      <c r="A1117" s="28"/>
    </row>
    <row r="1118" spans="1:1" x14ac:dyDescent="0.2">
      <c r="A1118" s="28"/>
    </row>
    <row r="1119" spans="1:1" x14ac:dyDescent="0.2">
      <c r="A1119" s="28"/>
    </row>
    <row r="1120" spans="1:1" x14ac:dyDescent="0.2">
      <c r="A1120" s="28"/>
    </row>
    <row r="1121" spans="1:1" x14ac:dyDescent="0.2">
      <c r="A1121" s="28"/>
    </row>
    <row r="1122" spans="1:1" x14ac:dyDescent="0.2">
      <c r="A1122" s="28"/>
    </row>
    <row r="1123" spans="1:1" x14ac:dyDescent="0.2">
      <c r="A1123" s="28"/>
    </row>
    <row r="1124" spans="1:1" x14ac:dyDescent="0.2">
      <c r="A1124" s="28"/>
    </row>
    <row r="1125" spans="1:1" x14ac:dyDescent="0.2">
      <c r="A1125" s="28"/>
    </row>
    <row r="1126" spans="1:1" x14ac:dyDescent="0.2">
      <c r="A1126" s="28"/>
    </row>
    <row r="1127" spans="1:1" x14ac:dyDescent="0.2">
      <c r="A1127" s="28"/>
    </row>
    <row r="1128" spans="1:1" x14ac:dyDescent="0.2">
      <c r="A1128" s="28"/>
    </row>
    <row r="1129" spans="1:1" x14ac:dyDescent="0.2">
      <c r="A1129" s="28"/>
    </row>
    <row r="1130" spans="1:1" x14ac:dyDescent="0.2">
      <c r="A1130" s="28"/>
    </row>
    <row r="1131" spans="1:1" x14ac:dyDescent="0.2">
      <c r="A1131" s="28"/>
    </row>
    <row r="1132" spans="1:1" x14ac:dyDescent="0.2">
      <c r="A1132" s="28"/>
    </row>
    <row r="1133" spans="1:1" x14ac:dyDescent="0.2">
      <c r="A1133" s="28"/>
    </row>
    <row r="1134" spans="1:1" x14ac:dyDescent="0.2">
      <c r="A1134" s="28"/>
    </row>
    <row r="1135" spans="1:1" x14ac:dyDescent="0.2">
      <c r="A1135" s="28"/>
    </row>
    <row r="1136" spans="1:1" x14ac:dyDescent="0.2">
      <c r="A1136" s="28"/>
    </row>
    <row r="1137" spans="1:1" x14ac:dyDescent="0.2">
      <c r="A1137" s="28"/>
    </row>
    <row r="1138" spans="1:1" x14ac:dyDescent="0.2">
      <c r="A1138" s="28"/>
    </row>
    <row r="1139" spans="1:1" x14ac:dyDescent="0.2">
      <c r="A1139" s="28"/>
    </row>
    <row r="1140" spans="1:1" x14ac:dyDescent="0.2">
      <c r="A1140" s="28"/>
    </row>
    <row r="1141" spans="1:1" x14ac:dyDescent="0.2">
      <c r="A1141" s="28"/>
    </row>
    <row r="1142" spans="1:1" x14ac:dyDescent="0.2">
      <c r="A1142" s="28"/>
    </row>
    <row r="1143" spans="1:1" x14ac:dyDescent="0.2">
      <c r="A1143" s="28"/>
    </row>
    <row r="1144" spans="1:1" x14ac:dyDescent="0.2">
      <c r="A1144" s="28"/>
    </row>
    <row r="1145" spans="1:1" x14ac:dyDescent="0.2">
      <c r="A1145" s="28"/>
    </row>
    <row r="1146" spans="1:1" x14ac:dyDescent="0.2">
      <c r="A1146" s="28"/>
    </row>
    <row r="1147" spans="1:1" x14ac:dyDescent="0.2">
      <c r="A1147" s="28"/>
    </row>
    <row r="1148" spans="1:1" x14ac:dyDescent="0.2">
      <c r="A1148" s="28"/>
    </row>
    <row r="1149" spans="1:1" x14ac:dyDescent="0.2">
      <c r="A1149" s="28"/>
    </row>
    <row r="1150" spans="1:1" x14ac:dyDescent="0.2">
      <c r="A1150" s="28"/>
    </row>
    <row r="1151" spans="1:1" x14ac:dyDescent="0.2">
      <c r="A1151" s="28"/>
    </row>
    <row r="1152" spans="1:1" x14ac:dyDescent="0.2">
      <c r="A1152" s="28"/>
    </row>
    <row r="1153" spans="1:1" x14ac:dyDescent="0.2">
      <c r="A1153" s="28"/>
    </row>
    <row r="1154" spans="1:1" x14ac:dyDescent="0.2">
      <c r="A1154" s="28"/>
    </row>
    <row r="1155" spans="1:1" x14ac:dyDescent="0.2">
      <c r="A1155" s="28"/>
    </row>
    <row r="1156" spans="1:1" x14ac:dyDescent="0.2">
      <c r="A1156" s="28"/>
    </row>
    <row r="1157" spans="1:1" x14ac:dyDescent="0.2">
      <c r="A1157" s="28"/>
    </row>
    <row r="1158" spans="1:1" x14ac:dyDescent="0.2">
      <c r="A1158" s="28"/>
    </row>
    <row r="1159" spans="1:1" x14ac:dyDescent="0.2">
      <c r="A1159" s="28"/>
    </row>
    <row r="1160" spans="1:1" x14ac:dyDescent="0.2">
      <c r="A1160" s="28"/>
    </row>
    <row r="1161" spans="1:1" x14ac:dyDescent="0.2">
      <c r="A1161" s="28"/>
    </row>
    <row r="1162" spans="1:1" x14ac:dyDescent="0.2">
      <c r="A1162" s="28"/>
    </row>
    <row r="1163" spans="1:1" x14ac:dyDescent="0.2">
      <c r="A1163" s="28"/>
    </row>
    <row r="1164" spans="1:1" x14ac:dyDescent="0.2">
      <c r="A1164" s="28"/>
    </row>
    <row r="1165" spans="1:1" x14ac:dyDescent="0.2">
      <c r="A1165" s="28"/>
    </row>
    <row r="1166" spans="1:1" x14ac:dyDescent="0.2">
      <c r="A1166" s="28"/>
    </row>
    <row r="1167" spans="1:1" x14ac:dyDescent="0.2">
      <c r="A1167" s="28"/>
    </row>
    <row r="1168" spans="1:1" x14ac:dyDescent="0.2">
      <c r="A1168" s="28"/>
    </row>
    <row r="1169" spans="1:1" x14ac:dyDescent="0.2">
      <c r="A1169" s="28"/>
    </row>
    <row r="1170" spans="1:1" x14ac:dyDescent="0.2">
      <c r="A1170" s="28"/>
    </row>
    <row r="1171" spans="1:1" x14ac:dyDescent="0.2">
      <c r="A1171" s="28"/>
    </row>
    <row r="1172" spans="1:1" x14ac:dyDescent="0.2">
      <c r="A1172" s="28"/>
    </row>
    <row r="1173" spans="1:1" x14ac:dyDescent="0.2">
      <c r="A1173" s="28"/>
    </row>
    <row r="1174" spans="1:1" x14ac:dyDescent="0.2">
      <c r="A1174" s="28"/>
    </row>
    <row r="1175" spans="1:1" x14ac:dyDescent="0.2">
      <c r="A1175" s="28"/>
    </row>
    <row r="1176" spans="1:1" x14ac:dyDescent="0.2">
      <c r="A1176" s="28"/>
    </row>
    <row r="1177" spans="1:1" x14ac:dyDescent="0.2">
      <c r="A1177" s="28"/>
    </row>
    <row r="1178" spans="1:1" x14ac:dyDescent="0.2">
      <c r="A1178" s="28"/>
    </row>
    <row r="1179" spans="1:1" x14ac:dyDescent="0.2">
      <c r="A1179" s="28"/>
    </row>
    <row r="1180" spans="1:1" x14ac:dyDescent="0.2">
      <c r="A1180" s="28"/>
    </row>
    <row r="1181" spans="1:1" x14ac:dyDescent="0.2">
      <c r="A1181" s="28"/>
    </row>
    <row r="1182" spans="1:1" x14ac:dyDescent="0.2">
      <c r="A1182" s="28"/>
    </row>
    <row r="1183" spans="1:1" x14ac:dyDescent="0.2">
      <c r="A1183" s="28"/>
    </row>
    <row r="1184" spans="1:1" x14ac:dyDescent="0.2">
      <c r="A1184" s="28"/>
    </row>
    <row r="1185" spans="1:1" x14ac:dyDescent="0.2">
      <c r="A1185" s="28"/>
    </row>
    <row r="1186" spans="1:1" x14ac:dyDescent="0.2">
      <c r="A1186" s="28"/>
    </row>
    <row r="1187" spans="1:1" x14ac:dyDescent="0.2">
      <c r="A1187" s="28"/>
    </row>
    <row r="1188" spans="1:1" x14ac:dyDescent="0.2">
      <c r="A1188" s="28"/>
    </row>
    <row r="1189" spans="1:1" x14ac:dyDescent="0.2">
      <c r="A1189" s="28"/>
    </row>
    <row r="1190" spans="1:1" x14ac:dyDescent="0.2">
      <c r="A1190" s="28"/>
    </row>
    <row r="1191" spans="1:1" x14ac:dyDescent="0.2">
      <c r="A1191" s="28"/>
    </row>
    <row r="1192" spans="1:1" x14ac:dyDescent="0.2">
      <c r="A1192" s="28"/>
    </row>
    <row r="1193" spans="1:1" x14ac:dyDescent="0.2">
      <c r="A1193" s="28"/>
    </row>
    <row r="1194" spans="1:1" x14ac:dyDescent="0.2">
      <c r="A1194" s="28"/>
    </row>
    <row r="1195" spans="1:1" x14ac:dyDescent="0.2">
      <c r="A1195" s="28"/>
    </row>
    <row r="1196" spans="1:1" x14ac:dyDescent="0.2">
      <c r="A1196" s="28"/>
    </row>
    <row r="1197" spans="1:1" x14ac:dyDescent="0.2">
      <c r="A1197" s="28"/>
    </row>
    <row r="1198" spans="1:1" x14ac:dyDescent="0.2">
      <c r="A1198" s="28"/>
    </row>
    <row r="1199" spans="1:1" x14ac:dyDescent="0.2">
      <c r="A1199" s="28"/>
    </row>
    <row r="1200" spans="1:1" x14ac:dyDescent="0.2">
      <c r="A1200" s="28"/>
    </row>
    <row r="1201" spans="1:1" x14ac:dyDescent="0.2">
      <c r="A1201" s="28"/>
    </row>
    <row r="1202" spans="1:1" x14ac:dyDescent="0.2">
      <c r="A1202" s="28"/>
    </row>
    <row r="1203" spans="1:1" x14ac:dyDescent="0.2">
      <c r="A1203" s="28"/>
    </row>
    <row r="1204" spans="1:1" x14ac:dyDescent="0.2">
      <c r="A1204" s="28"/>
    </row>
    <row r="1205" spans="1:1" x14ac:dyDescent="0.2">
      <c r="A1205" s="28"/>
    </row>
    <row r="1206" spans="1:1" x14ac:dyDescent="0.2">
      <c r="A1206" s="28"/>
    </row>
    <row r="1207" spans="1:1" x14ac:dyDescent="0.2">
      <c r="A1207" s="28"/>
    </row>
    <row r="1208" spans="1:1" x14ac:dyDescent="0.2">
      <c r="A1208" s="28"/>
    </row>
    <row r="1209" spans="1:1" x14ac:dyDescent="0.2">
      <c r="A1209" s="28"/>
    </row>
    <row r="1210" spans="1:1" x14ac:dyDescent="0.2">
      <c r="A1210" s="28"/>
    </row>
    <row r="1211" spans="1:1" x14ac:dyDescent="0.2">
      <c r="A1211" s="28"/>
    </row>
    <row r="1212" spans="1:1" x14ac:dyDescent="0.2">
      <c r="A1212" s="28"/>
    </row>
    <row r="1213" spans="1:1" x14ac:dyDescent="0.2">
      <c r="A1213" s="28"/>
    </row>
    <row r="1214" spans="1:1" x14ac:dyDescent="0.2">
      <c r="A1214" s="28"/>
    </row>
    <row r="1215" spans="1:1" x14ac:dyDescent="0.2">
      <c r="A1215" s="28"/>
    </row>
    <row r="1216" spans="1:1" x14ac:dyDescent="0.2">
      <c r="A1216" s="28"/>
    </row>
    <row r="1217" spans="1:1" x14ac:dyDescent="0.2">
      <c r="A1217" s="28"/>
    </row>
    <row r="1218" spans="1:1" x14ac:dyDescent="0.2">
      <c r="A1218" s="28"/>
    </row>
    <row r="1219" spans="1:1" x14ac:dyDescent="0.2">
      <c r="A1219" s="28"/>
    </row>
    <row r="1220" spans="1:1" x14ac:dyDescent="0.2">
      <c r="A1220" s="28"/>
    </row>
    <row r="1221" spans="1:1" x14ac:dyDescent="0.2">
      <c r="A1221" s="28"/>
    </row>
    <row r="1222" spans="1:1" x14ac:dyDescent="0.2">
      <c r="A1222" s="28"/>
    </row>
    <row r="1223" spans="1:1" x14ac:dyDescent="0.2">
      <c r="A1223" s="28"/>
    </row>
    <row r="1224" spans="1:1" x14ac:dyDescent="0.2">
      <c r="A1224" s="28"/>
    </row>
    <row r="1225" spans="1:1" x14ac:dyDescent="0.2">
      <c r="A1225" s="28"/>
    </row>
    <row r="1226" spans="1:1" x14ac:dyDescent="0.2">
      <c r="A1226" s="28"/>
    </row>
    <row r="1227" spans="1:1" x14ac:dyDescent="0.2">
      <c r="A1227" s="28"/>
    </row>
    <row r="1228" spans="1:1" x14ac:dyDescent="0.2">
      <c r="A1228" s="28"/>
    </row>
    <row r="1229" spans="1:1" x14ac:dyDescent="0.2">
      <c r="A1229" s="28"/>
    </row>
    <row r="1230" spans="1:1" x14ac:dyDescent="0.2">
      <c r="A1230" s="28"/>
    </row>
    <row r="1231" spans="1:1" x14ac:dyDescent="0.2">
      <c r="A1231" s="28"/>
    </row>
    <row r="1232" spans="1:1" x14ac:dyDescent="0.2">
      <c r="A1232" s="28"/>
    </row>
    <row r="1233" spans="1:1" x14ac:dyDescent="0.2">
      <c r="A1233" s="28"/>
    </row>
    <row r="1234" spans="1:1" x14ac:dyDescent="0.2">
      <c r="A1234" s="28"/>
    </row>
    <row r="1235" spans="1:1" x14ac:dyDescent="0.2">
      <c r="A1235" s="28"/>
    </row>
    <row r="1236" spans="1:1" x14ac:dyDescent="0.2">
      <c r="A1236" s="28"/>
    </row>
    <row r="1237" spans="1:1" x14ac:dyDescent="0.2">
      <c r="A1237" s="28"/>
    </row>
    <row r="1238" spans="1:1" x14ac:dyDescent="0.2">
      <c r="A1238" s="28"/>
    </row>
    <row r="1239" spans="1:1" x14ac:dyDescent="0.2">
      <c r="A1239" s="28"/>
    </row>
    <row r="1240" spans="1:1" x14ac:dyDescent="0.2">
      <c r="A1240" s="28"/>
    </row>
    <row r="1241" spans="1:1" x14ac:dyDescent="0.2">
      <c r="A1241" s="28"/>
    </row>
    <row r="1242" spans="1:1" x14ac:dyDescent="0.2">
      <c r="A1242" s="28"/>
    </row>
    <row r="1243" spans="1:1" x14ac:dyDescent="0.2">
      <c r="A1243" s="28"/>
    </row>
    <row r="1244" spans="1:1" x14ac:dyDescent="0.2">
      <c r="A1244" s="28"/>
    </row>
    <row r="1245" spans="1:1" x14ac:dyDescent="0.2">
      <c r="A1245" s="28"/>
    </row>
    <row r="1246" spans="1:1" x14ac:dyDescent="0.2">
      <c r="A1246" s="28"/>
    </row>
    <row r="1247" spans="1:1" x14ac:dyDescent="0.2">
      <c r="A1247" s="28"/>
    </row>
    <row r="1248" spans="1:1" x14ac:dyDescent="0.2">
      <c r="A1248" s="28"/>
    </row>
    <row r="1249" spans="1:1" x14ac:dyDescent="0.2">
      <c r="A1249" s="28"/>
    </row>
    <row r="1250" spans="1:1" x14ac:dyDescent="0.2">
      <c r="A1250" s="28"/>
    </row>
    <row r="1251" spans="1:1" x14ac:dyDescent="0.2">
      <c r="A1251" s="28"/>
    </row>
    <row r="1252" spans="1:1" x14ac:dyDescent="0.2">
      <c r="A1252" s="28"/>
    </row>
    <row r="1253" spans="1:1" x14ac:dyDescent="0.2">
      <c r="A1253" s="28"/>
    </row>
    <row r="1254" spans="1:1" x14ac:dyDescent="0.2">
      <c r="A1254" s="28"/>
    </row>
    <row r="1255" spans="1:1" x14ac:dyDescent="0.2">
      <c r="A1255" s="28"/>
    </row>
    <row r="1256" spans="1:1" x14ac:dyDescent="0.2">
      <c r="A1256" s="28"/>
    </row>
    <row r="1257" spans="1:1" x14ac:dyDescent="0.2">
      <c r="A1257" s="28"/>
    </row>
    <row r="1258" spans="1:1" x14ac:dyDescent="0.2">
      <c r="A1258" s="28"/>
    </row>
    <row r="1259" spans="1:1" x14ac:dyDescent="0.2">
      <c r="A1259" s="28"/>
    </row>
    <row r="1260" spans="1:1" x14ac:dyDescent="0.2">
      <c r="A1260" s="28"/>
    </row>
    <row r="1261" spans="1:1" x14ac:dyDescent="0.2">
      <c r="A1261" s="28"/>
    </row>
    <row r="1262" spans="1:1" x14ac:dyDescent="0.2">
      <c r="A1262" s="28"/>
    </row>
    <row r="1263" spans="1:1" x14ac:dyDescent="0.2">
      <c r="A1263" s="28"/>
    </row>
    <row r="1264" spans="1:1" x14ac:dyDescent="0.2">
      <c r="A1264" s="28"/>
    </row>
    <row r="1265" spans="1:1" x14ac:dyDescent="0.2">
      <c r="A1265" s="28"/>
    </row>
    <row r="1266" spans="1:1" x14ac:dyDescent="0.2">
      <c r="A1266" s="28"/>
    </row>
    <row r="1267" spans="1:1" x14ac:dyDescent="0.2">
      <c r="A1267" s="28"/>
    </row>
    <row r="1268" spans="1:1" x14ac:dyDescent="0.2">
      <c r="A1268" s="28"/>
    </row>
    <row r="1269" spans="1:1" x14ac:dyDescent="0.2">
      <c r="A1269" s="28"/>
    </row>
    <row r="1270" spans="1:1" x14ac:dyDescent="0.2">
      <c r="A1270" s="28"/>
    </row>
    <row r="1271" spans="1:1" x14ac:dyDescent="0.2">
      <c r="A1271" s="28"/>
    </row>
    <row r="1272" spans="1:1" x14ac:dyDescent="0.2">
      <c r="A1272" s="28"/>
    </row>
    <row r="1273" spans="1:1" x14ac:dyDescent="0.2">
      <c r="A1273" s="28"/>
    </row>
    <row r="1274" spans="1:1" x14ac:dyDescent="0.2">
      <c r="A1274" s="28"/>
    </row>
    <row r="1275" spans="1:1" x14ac:dyDescent="0.2">
      <c r="A1275" s="28"/>
    </row>
    <row r="1276" spans="1:1" x14ac:dyDescent="0.2">
      <c r="A1276" s="28"/>
    </row>
    <row r="1277" spans="1:1" x14ac:dyDescent="0.2">
      <c r="A1277" s="28"/>
    </row>
    <row r="1278" spans="1:1" x14ac:dyDescent="0.2">
      <c r="A1278" s="28"/>
    </row>
    <row r="1279" spans="1:1" x14ac:dyDescent="0.2">
      <c r="A1279" s="28"/>
    </row>
    <row r="1280" spans="1:1" x14ac:dyDescent="0.2">
      <c r="A1280" s="28"/>
    </row>
    <row r="1281" spans="1:1" x14ac:dyDescent="0.2">
      <c r="A1281" s="28"/>
    </row>
    <row r="1282" spans="1:1" x14ac:dyDescent="0.2">
      <c r="A1282" s="28"/>
    </row>
    <row r="1283" spans="1:1" x14ac:dyDescent="0.2">
      <c r="A1283" s="28"/>
    </row>
    <row r="1284" spans="1:1" x14ac:dyDescent="0.2">
      <c r="A1284" s="28"/>
    </row>
    <row r="1285" spans="1:1" x14ac:dyDescent="0.2">
      <c r="A1285" s="28"/>
    </row>
    <row r="1286" spans="1:1" x14ac:dyDescent="0.2">
      <c r="A1286" s="28"/>
    </row>
    <row r="1287" spans="1:1" x14ac:dyDescent="0.2">
      <c r="A1287" s="28"/>
    </row>
    <row r="1288" spans="1:1" x14ac:dyDescent="0.2">
      <c r="A1288" s="28"/>
    </row>
    <row r="1289" spans="1:1" x14ac:dyDescent="0.2">
      <c r="A1289" s="28"/>
    </row>
    <row r="1290" spans="1:1" x14ac:dyDescent="0.2">
      <c r="A1290" s="28"/>
    </row>
    <row r="1291" spans="1:1" x14ac:dyDescent="0.2">
      <c r="A1291" s="28"/>
    </row>
    <row r="1292" spans="1:1" x14ac:dyDescent="0.2">
      <c r="A1292" s="28"/>
    </row>
    <row r="1293" spans="1:1" x14ac:dyDescent="0.2">
      <c r="A1293" s="28"/>
    </row>
    <row r="1294" spans="1:1" x14ac:dyDescent="0.2">
      <c r="A1294" s="28"/>
    </row>
    <row r="1295" spans="1:1" x14ac:dyDescent="0.2">
      <c r="A1295" s="28"/>
    </row>
    <row r="1296" spans="1:1" x14ac:dyDescent="0.2">
      <c r="A1296" s="28"/>
    </row>
    <row r="1297" spans="1:1" x14ac:dyDescent="0.2">
      <c r="A1297" s="28"/>
    </row>
    <row r="1298" spans="1:1" x14ac:dyDescent="0.2">
      <c r="A1298" s="28"/>
    </row>
    <row r="1299" spans="1:1" x14ac:dyDescent="0.2">
      <c r="A1299" s="28"/>
    </row>
    <row r="1300" spans="1:1" x14ac:dyDescent="0.2">
      <c r="A1300" s="28"/>
    </row>
    <row r="1301" spans="1:1" x14ac:dyDescent="0.2">
      <c r="A1301" s="28"/>
    </row>
    <row r="1302" spans="1:1" x14ac:dyDescent="0.2">
      <c r="A1302" s="28"/>
    </row>
    <row r="1303" spans="1:1" x14ac:dyDescent="0.2">
      <c r="A1303" s="28"/>
    </row>
    <row r="1304" spans="1:1" x14ac:dyDescent="0.2">
      <c r="A1304" s="28"/>
    </row>
    <row r="1305" spans="1:1" x14ac:dyDescent="0.2">
      <c r="A1305" s="28"/>
    </row>
    <row r="1306" spans="1:1" x14ac:dyDescent="0.2">
      <c r="A1306" s="28"/>
    </row>
    <row r="1307" spans="1:1" x14ac:dyDescent="0.2">
      <c r="A1307" s="28"/>
    </row>
    <row r="1308" spans="1:1" x14ac:dyDescent="0.2">
      <c r="A1308" s="28"/>
    </row>
    <row r="1309" spans="1:1" x14ac:dyDescent="0.2">
      <c r="A1309" s="28"/>
    </row>
    <row r="1310" spans="1:1" x14ac:dyDescent="0.2">
      <c r="A1310" s="28"/>
    </row>
    <row r="1311" spans="1:1" x14ac:dyDescent="0.2">
      <c r="A1311" s="28"/>
    </row>
    <row r="1312" spans="1:1" x14ac:dyDescent="0.2">
      <c r="A1312" s="28"/>
    </row>
    <row r="1313" spans="1:1" x14ac:dyDescent="0.2">
      <c r="A1313" s="28"/>
    </row>
    <row r="1314" spans="1:1" x14ac:dyDescent="0.2">
      <c r="A1314" s="28"/>
    </row>
    <row r="1315" spans="1:1" x14ac:dyDescent="0.2">
      <c r="A1315" s="28"/>
    </row>
    <row r="1316" spans="1:1" x14ac:dyDescent="0.2">
      <c r="A1316" s="28"/>
    </row>
    <row r="1317" spans="1:1" x14ac:dyDescent="0.2">
      <c r="A1317" s="28"/>
    </row>
    <row r="1318" spans="1:1" x14ac:dyDescent="0.2">
      <c r="A1318" s="28"/>
    </row>
    <row r="1319" spans="1:1" x14ac:dyDescent="0.2">
      <c r="A1319" s="28"/>
    </row>
    <row r="1320" spans="1:1" x14ac:dyDescent="0.2">
      <c r="A1320" s="28"/>
    </row>
    <row r="1321" spans="1:1" x14ac:dyDescent="0.2">
      <c r="A1321" s="28"/>
    </row>
    <row r="1322" spans="1:1" x14ac:dyDescent="0.2">
      <c r="A1322" s="28"/>
    </row>
    <row r="1323" spans="1:1" x14ac:dyDescent="0.2">
      <c r="A1323" s="28"/>
    </row>
    <row r="1324" spans="1:1" x14ac:dyDescent="0.2">
      <c r="A1324" s="28"/>
    </row>
    <row r="1325" spans="1:1" x14ac:dyDescent="0.2">
      <c r="A1325" s="28"/>
    </row>
    <row r="1326" spans="1:1" x14ac:dyDescent="0.2">
      <c r="A1326" s="28"/>
    </row>
    <row r="1327" spans="1:1" x14ac:dyDescent="0.2">
      <c r="A1327" s="28"/>
    </row>
    <row r="1328" spans="1:1" x14ac:dyDescent="0.2">
      <c r="A1328" s="28"/>
    </row>
    <row r="1329" spans="1:1" x14ac:dyDescent="0.2">
      <c r="A1329" s="28"/>
    </row>
    <row r="1330" spans="1:1" x14ac:dyDescent="0.2">
      <c r="A1330" s="28"/>
    </row>
    <row r="1331" spans="1:1" x14ac:dyDescent="0.2">
      <c r="A1331" s="28"/>
    </row>
    <row r="1332" spans="1:1" x14ac:dyDescent="0.2">
      <c r="A1332" s="28"/>
    </row>
    <row r="1333" spans="1:1" x14ac:dyDescent="0.2">
      <c r="A1333" s="28"/>
    </row>
    <row r="1334" spans="1:1" x14ac:dyDescent="0.2">
      <c r="A1334" s="28"/>
    </row>
    <row r="1335" spans="1:1" x14ac:dyDescent="0.2">
      <c r="A1335" s="28"/>
    </row>
    <row r="1336" spans="1:1" x14ac:dyDescent="0.2">
      <c r="A1336" s="28"/>
    </row>
    <row r="1337" spans="1:1" x14ac:dyDescent="0.2">
      <c r="A1337" s="28"/>
    </row>
    <row r="1338" spans="1:1" x14ac:dyDescent="0.2">
      <c r="A1338" s="28"/>
    </row>
    <row r="1339" spans="1:1" x14ac:dyDescent="0.2">
      <c r="A1339" s="28"/>
    </row>
    <row r="1340" spans="1:1" x14ac:dyDescent="0.2">
      <c r="A1340" s="28"/>
    </row>
    <row r="1341" spans="1:1" x14ac:dyDescent="0.2">
      <c r="A1341" s="28"/>
    </row>
    <row r="1342" spans="1:1" x14ac:dyDescent="0.2">
      <c r="A1342" s="28"/>
    </row>
    <row r="1343" spans="1:1" x14ac:dyDescent="0.2">
      <c r="A1343" s="28"/>
    </row>
    <row r="1344" spans="1:1" x14ac:dyDescent="0.2">
      <c r="A1344" s="28"/>
    </row>
    <row r="1345" spans="1:1" x14ac:dyDescent="0.2">
      <c r="A1345" s="28"/>
    </row>
    <row r="1346" spans="1:1" x14ac:dyDescent="0.2">
      <c r="A1346" s="28"/>
    </row>
    <row r="1347" spans="1:1" x14ac:dyDescent="0.2">
      <c r="A1347" s="28"/>
    </row>
    <row r="1348" spans="1:1" x14ac:dyDescent="0.2">
      <c r="A1348" s="28"/>
    </row>
    <row r="1349" spans="1:1" x14ac:dyDescent="0.2">
      <c r="A1349" s="28"/>
    </row>
    <row r="1350" spans="1:1" x14ac:dyDescent="0.2">
      <c r="A1350" s="28"/>
    </row>
    <row r="1351" spans="1:1" x14ac:dyDescent="0.2">
      <c r="A1351" s="28"/>
    </row>
    <row r="1352" spans="1:1" x14ac:dyDescent="0.2">
      <c r="A1352" s="28"/>
    </row>
    <row r="1353" spans="1:1" x14ac:dyDescent="0.2">
      <c r="A1353" s="28"/>
    </row>
    <row r="1354" spans="1:1" x14ac:dyDescent="0.2">
      <c r="A1354" s="28"/>
    </row>
    <row r="1355" spans="1:1" x14ac:dyDescent="0.2">
      <c r="A1355" s="28"/>
    </row>
    <row r="1356" spans="1:1" x14ac:dyDescent="0.2">
      <c r="A1356" s="28"/>
    </row>
    <row r="1357" spans="1:1" x14ac:dyDescent="0.2">
      <c r="A1357" s="28"/>
    </row>
    <row r="1358" spans="1:1" x14ac:dyDescent="0.2">
      <c r="A1358" s="28"/>
    </row>
    <row r="1359" spans="1:1" x14ac:dyDescent="0.2">
      <c r="A1359" s="28"/>
    </row>
    <row r="1360" spans="1:1" x14ac:dyDescent="0.2">
      <c r="A1360" s="28"/>
    </row>
    <row r="1361" spans="1:1" x14ac:dyDescent="0.2">
      <c r="A1361" s="28"/>
    </row>
    <row r="1362" spans="1:1" x14ac:dyDescent="0.2">
      <c r="A1362" s="28"/>
    </row>
    <row r="1363" spans="1:1" x14ac:dyDescent="0.2">
      <c r="A1363" s="28"/>
    </row>
    <row r="1364" spans="1:1" x14ac:dyDescent="0.2">
      <c r="A1364" s="28"/>
    </row>
    <row r="1365" spans="1:1" x14ac:dyDescent="0.2">
      <c r="A1365" s="28"/>
    </row>
    <row r="1366" spans="1:1" x14ac:dyDescent="0.2">
      <c r="A1366" s="28"/>
    </row>
    <row r="1367" spans="1:1" x14ac:dyDescent="0.2">
      <c r="A1367" s="28"/>
    </row>
    <row r="1368" spans="1:1" x14ac:dyDescent="0.2">
      <c r="A1368" s="28"/>
    </row>
    <row r="1369" spans="1:1" x14ac:dyDescent="0.2">
      <c r="A1369" s="28"/>
    </row>
    <row r="1370" spans="1:1" x14ac:dyDescent="0.2">
      <c r="A1370" s="28"/>
    </row>
    <row r="1371" spans="1:1" x14ac:dyDescent="0.2">
      <c r="A1371" s="28"/>
    </row>
    <row r="1372" spans="1:1" x14ac:dyDescent="0.2">
      <c r="A1372" s="28"/>
    </row>
    <row r="1373" spans="1:1" x14ac:dyDescent="0.2">
      <c r="A1373" s="28"/>
    </row>
    <row r="1374" spans="1:1" x14ac:dyDescent="0.2">
      <c r="A1374" s="28"/>
    </row>
    <row r="1375" spans="1:1" x14ac:dyDescent="0.2">
      <c r="A1375" s="28"/>
    </row>
    <row r="1376" spans="1:1" x14ac:dyDescent="0.2">
      <c r="A1376" s="28"/>
    </row>
    <row r="1377" spans="1:1" x14ac:dyDescent="0.2">
      <c r="A1377" s="28"/>
    </row>
    <row r="1378" spans="1:1" x14ac:dyDescent="0.2">
      <c r="A1378" s="28"/>
    </row>
    <row r="1379" spans="1:1" x14ac:dyDescent="0.2">
      <c r="A1379" s="28"/>
    </row>
    <row r="1380" spans="1:1" x14ac:dyDescent="0.2">
      <c r="A1380" s="28"/>
    </row>
    <row r="1381" spans="1:1" x14ac:dyDescent="0.2">
      <c r="A1381" s="28"/>
    </row>
    <row r="1382" spans="1:1" x14ac:dyDescent="0.2">
      <c r="A1382" s="28"/>
    </row>
    <row r="1383" spans="1:1" x14ac:dyDescent="0.2">
      <c r="A1383" s="28"/>
    </row>
    <row r="1384" spans="1:1" x14ac:dyDescent="0.2">
      <c r="A1384" s="28"/>
    </row>
    <row r="1385" spans="1:1" x14ac:dyDescent="0.2">
      <c r="A1385" s="28"/>
    </row>
    <row r="1386" spans="1:1" x14ac:dyDescent="0.2">
      <c r="A1386" s="28"/>
    </row>
    <row r="1387" spans="1:1" x14ac:dyDescent="0.2">
      <c r="A1387" s="28"/>
    </row>
    <row r="1388" spans="1:1" x14ac:dyDescent="0.2">
      <c r="A1388" s="28"/>
    </row>
    <row r="1389" spans="1:1" x14ac:dyDescent="0.2">
      <c r="A1389" s="28"/>
    </row>
    <row r="1390" spans="1:1" x14ac:dyDescent="0.2">
      <c r="A1390" s="28"/>
    </row>
    <row r="1391" spans="1:1" x14ac:dyDescent="0.2">
      <c r="A1391" s="28"/>
    </row>
    <row r="1392" spans="1:1" x14ac:dyDescent="0.2">
      <c r="A1392" s="28"/>
    </row>
    <row r="1393" spans="1:1" x14ac:dyDescent="0.2">
      <c r="A1393" s="28"/>
    </row>
    <row r="1394" spans="1:1" x14ac:dyDescent="0.2">
      <c r="A1394" s="28"/>
    </row>
    <row r="1395" spans="1:1" x14ac:dyDescent="0.2">
      <c r="A1395" s="28"/>
    </row>
    <row r="1396" spans="1:1" x14ac:dyDescent="0.2">
      <c r="A1396" s="28"/>
    </row>
    <row r="1397" spans="1:1" x14ac:dyDescent="0.2">
      <c r="A1397" s="28"/>
    </row>
    <row r="1398" spans="1:1" x14ac:dyDescent="0.2">
      <c r="A1398" s="28"/>
    </row>
    <row r="1399" spans="1:1" x14ac:dyDescent="0.2">
      <c r="A1399" s="28"/>
    </row>
    <row r="1400" spans="1:1" x14ac:dyDescent="0.2">
      <c r="A1400" s="28"/>
    </row>
    <row r="1401" spans="1:1" x14ac:dyDescent="0.2">
      <c r="A1401" s="28"/>
    </row>
    <row r="1402" spans="1:1" x14ac:dyDescent="0.2">
      <c r="A1402" s="28"/>
    </row>
    <row r="1403" spans="1:1" x14ac:dyDescent="0.2">
      <c r="A1403" s="28"/>
    </row>
    <row r="1404" spans="1:1" x14ac:dyDescent="0.2">
      <c r="A1404" s="28"/>
    </row>
    <row r="1405" spans="1:1" x14ac:dyDescent="0.2">
      <c r="A1405" s="28"/>
    </row>
    <row r="1406" spans="1:1" x14ac:dyDescent="0.2">
      <c r="A1406" s="28"/>
    </row>
    <row r="1407" spans="1:1" x14ac:dyDescent="0.2">
      <c r="A1407" s="28"/>
    </row>
    <row r="1408" spans="1:1" x14ac:dyDescent="0.2">
      <c r="A1408" s="28"/>
    </row>
    <row r="1409" spans="1:1" x14ac:dyDescent="0.2">
      <c r="A1409" s="28"/>
    </row>
    <row r="1410" spans="1:1" x14ac:dyDescent="0.2">
      <c r="A1410" s="28"/>
    </row>
    <row r="1411" spans="1:1" x14ac:dyDescent="0.2">
      <c r="A1411" s="28"/>
    </row>
    <row r="1412" spans="1:1" x14ac:dyDescent="0.2">
      <c r="A1412" s="28"/>
    </row>
    <row r="1413" spans="1:1" x14ac:dyDescent="0.2">
      <c r="A1413" s="28"/>
    </row>
    <row r="1414" spans="1:1" x14ac:dyDescent="0.2">
      <c r="A1414" s="28"/>
    </row>
    <row r="1415" spans="1:1" x14ac:dyDescent="0.2">
      <c r="A1415" s="28"/>
    </row>
    <row r="1416" spans="1:1" x14ac:dyDescent="0.2">
      <c r="A1416" s="28"/>
    </row>
    <row r="1417" spans="1:1" x14ac:dyDescent="0.2">
      <c r="A1417" s="28"/>
    </row>
    <row r="1418" spans="1:1" x14ac:dyDescent="0.2">
      <c r="A1418" s="28"/>
    </row>
    <row r="1419" spans="1:1" x14ac:dyDescent="0.2">
      <c r="A1419" s="28"/>
    </row>
    <row r="1420" spans="1:1" x14ac:dyDescent="0.2">
      <c r="A1420" s="28"/>
    </row>
    <row r="1421" spans="1:1" x14ac:dyDescent="0.2">
      <c r="A1421" s="28"/>
    </row>
    <row r="1422" spans="1:1" x14ac:dyDescent="0.2">
      <c r="A1422" s="28"/>
    </row>
    <row r="1423" spans="1:1" x14ac:dyDescent="0.2">
      <c r="A1423" s="28"/>
    </row>
    <row r="1424" spans="1:1" x14ac:dyDescent="0.2">
      <c r="A1424" s="28"/>
    </row>
    <row r="1425" spans="1:1" x14ac:dyDescent="0.2">
      <c r="A1425" s="28"/>
    </row>
    <row r="1426" spans="1:1" x14ac:dyDescent="0.2">
      <c r="A1426" s="28"/>
    </row>
    <row r="1427" spans="1:1" x14ac:dyDescent="0.2">
      <c r="A1427" s="28"/>
    </row>
    <row r="1428" spans="1:1" x14ac:dyDescent="0.2">
      <c r="A1428" s="28"/>
    </row>
    <row r="1429" spans="1:1" x14ac:dyDescent="0.2">
      <c r="A1429" s="28"/>
    </row>
    <row r="1430" spans="1:1" x14ac:dyDescent="0.2">
      <c r="A1430" s="28"/>
    </row>
    <row r="1431" spans="1:1" x14ac:dyDescent="0.2">
      <c r="A1431" s="28"/>
    </row>
    <row r="1432" spans="1:1" x14ac:dyDescent="0.2">
      <c r="A1432" s="28"/>
    </row>
    <row r="1433" spans="1:1" x14ac:dyDescent="0.2">
      <c r="A1433" s="28"/>
    </row>
    <row r="1434" spans="1:1" x14ac:dyDescent="0.2">
      <c r="A1434" s="28"/>
    </row>
    <row r="1435" spans="1:1" x14ac:dyDescent="0.2">
      <c r="A1435" s="28"/>
    </row>
    <row r="1436" spans="1:1" x14ac:dyDescent="0.2">
      <c r="A1436" s="28"/>
    </row>
    <row r="1437" spans="1:1" x14ac:dyDescent="0.2">
      <c r="A1437" s="28"/>
    </row>
    <row r="1438" spans="1:1" x14ac:dyDescent="0.2">
      <c r="A1438" s="28"/>
    </row>
    <row r="1439" spans="1:1" x14ac:dyDescent="0.2">
      <c r="A1439" s="28"/>
    </row>
    <row r="1440" spans="1:1" x14ac:dyDescent="0.2">
      <c r="A1440" s="28"/>
    </row>
    <row r="1441" spans="1:1" x14ac:dyDescent="0.2">
      <c r="A1441" s="28"/>
    </row>
    <row r="1442" spans="1:1" x14ac:dyDescent="0.2">
      <c r="A1442" s="28"/>
    </row>
    <row r="1443" spans="1:1" x14ac:dyDescent="0.2">
      <c r="A1443" s="28"/>
    </row>
    <row r="1444" spans="1:1" x14ac:dyDescent="0.2">
      <c r="A1444" s="28"/>
    </row>
    <row r="1445" spans="1:1" x14ac:dyDescent="0.2">
      <c r="A1445" s="28"/>
    </row>
    <row r="1446" spans="1:1" x14ac:dyDescent="0.2">
      <c r="A1446" s="28"/>
    </row>
    <row r="1447" spans="1:1" x14ac:dyDescent="0.2">
      <c r="A1447" s="28"/>
    </row>
    <row r="1448" spans="1:1" x14ac:dyDescent="0.2">
      <c r="A1448" s="28"/>
    </row>
    <row r="1449" spans="1:1" x14ac:dyDescent="0.2">
      <c r="A1449" s="28"/>
    </row>
    <row r="1450" spans="1:1" x14ac:dyDescent="0.2">
      <c r="A1450" s="28"/>
    </row>
    <row r="1451" spans="1:1" x14ac:dyDescent="0.2">
      <c r="A1451" s="28"/>
    </row>
    <row r="1452" spans="1:1" x14ac:dyDescent="0.2">
      <c r="A1452" s="28"/>
    </row>
    <row r="1453" spans="1:1" x14ac:dyDescent="0.2">
      <c r="A1453" s="28"/>
    </row>
    <row r="1454" spans="1:1" x14ac:dyDescent="0.2">
      <c r="A1454" s="28"/>
    </row>
    <row r="1455" spans="1:1" x14ac:dyDescent="0.2">
      <c r="A1455" s="28"/>
    </row>
    <row r="1456" spans="1:1" x14ac:dyDescent="0.2">
      <c r="A1456" s="28"/>
    </row>
    <row r="1457" spans="1:1" x14ac:dyDescent="0.2">
      <c r="A1457" s="28"/>
    </row>
    <row r="1458" spans="1:1" x14ac:dyDescent="0.2">
      <c r="A1458" s="28"/>
    </row>
    <row r="1459" spans="1:1" x14ac:dyDescent="0.2">
      <c r="A1459" s="28"/>
    </row>
    <row r="1460" spans="1:1" x14ac:dyDescent="0.2">
      <c r="A1460" s="28"/>
    </row>
    <row r="1461" spans="1:1" x14ac:dyDescent="0.2">
      <c r="A1461" s="28"/>
    </row>
    <row r="1462" spans="1:1" x14ac:dyDescent="0.2">
      <c r="A1462" s="28"/>
    </row>
    <row r="1463" spans="1:1" x14ac:dyDescent="0.2">
      <c r="A1463" s="28"/>
    </row>
    <row r="1464" spans="1:1" x14ac:dyDescent="0.2">
      <c r="A1464" s="28"/>
    </row>
    <row r="1465" spans="1:1" x14ac:dyDescent="0.2">
      <c r="A1465" s="28"/>
    </row>
    <row r="1466" spans="1:1" x14ac:dyDescent="0.2">
      <c r="A1466" s="28"/>
    </row>
    <row r="1467" spans="1:1" x14ac:dyDescent="0.2">
      <c r="A1467" s="28"/>
    </row>
    <row r="1468" spans="1:1" x14ac:dyDescent="0.2">
      <c r="A1468" s="28"/>
    </row>
    <row r="1469" spans="1:1" x14ac:dyDescent="0.2">
      <c r="A1469" s="28"/>
    </row>
    <row r="1470" spans="1:1" x14ac:dyDescent="0.2">
      <c r="A1470" s="28"/>
    </row>
    <row r="1471" spans="1:1" x14ac:dyDescent="0.2">
      <c r="A1471" s="28"/>
    </row>
    <row r="1472" spans="1:1" x14ac:dyDescent="0.2">
      <c r="A1472" s="28"/>
    </row>
    <row r="1473" spans="1:1" x14ac:dyDescent="0.2">
      <c r="A1473" s="28"/>
    </row>
    <row r="1474" spans="1:1" x14ac:dyDescent="0.2">
      <c r="A1474" s="28"/>
    </row>
    <row r="1475" spans="1:1" x14ac:dyDescent="0.2">
      <c r="A1475" s="28"/>
    </row>
    <row r="1476" spans="1:1" x14ac:dyDescent="0.2">
      <c r="A1476" s="28"/>
    </row>
    <row r="1477" spans="1:1" x14ac:dyDescent="0.2">
      <c r="A1477" s="28"/>
    </row>
    <row r="1478" spans="1:1" x14ac:dyDescent="0.2">
      <c r="A1478" s="28"/>
    </row>
    <row r="1479" spans="1:1" x14ac:dyDescent="0.2">
      <c r="A1479" s="28"/>
    </row>
    <row r="1480" spans="1:1" x14ac:dyDescent="0.2">
      <c r="A1480" s="28"/>
    </row>
    <row r="1481" spans="1:1" x14ac:dyDescent="0.2">
      <c r="A1481" s="28"/>
    </row>
    <row r="1482" spans="1:1" x14ac:dyDescent="0.2">
      <c r="A1482" s="28"/>
    </row>
    <row r="1483" spans="1:1" x14ac:dyDescent="0.2">
      <c r="A1483" s="28"/>
    </row>
    <row r="1484" spans="1:1" x14ac:dyDescent="0.2">
      <c r="A1484" s="28"/>
    </row>
    <row r="1485" spans="1:1" x14ac:dyDescent="0.2">
      <c r="A1485" s="28"/>
    </row>
    <row r="1486" spans="1:1" x14ac:dyDescent="0.2">
      <c r="A1486" s="28"/>
    </row>
    <row r="1487" spans="1:1" x14ac:dyDescent="0.2">
      <c r="A1487" s="28"/>
    </row>
    <row r="1488" spans="1:1" x14ac:dyDescent="0.2">
      <c r="A1488" s="28"/>
    </row>
    <row r="1489" spans="1:1" x14ac:dyDescent="0.2">
      <c r="A1489" s="28"/>
    </row>
    <row r="1490" spans="1:1" x14ac:dyDescent="0.2">
      <c r="A1490" s="28"/>
    </row>
    <row r="1491" spans="1:1" x14ac:dyDescent="0.2">
      <c r="A1491" s="28"/>
    </row>
    <row r="1492" spans="1:1" x14ac:dyDescent="0.2">
      <c r="A1492" s="28"/>
    </row>
    <row r="1493" spans="1:1" x14ac:dyDescent="0.2">
      <c r="A1493" s="28"/>
    </row>
    <row r="1494" spans="1:1" x14ac:dyDescent="0.2">
      <c r="A1494" s="28"/>
    </row>
    <row r="1495" spans="1:1" x14ac:dyDescent="0.2">
      <c r="A1495" s="28"/>
    </row>
    <row r="1496" spans="1:1" x14ac:dyDescent="0.2">
      <c r="A1496" s="28"/>
    </row>
    <row r="1497" spans="1:1" x14ac:dyDescent="0.2">
      <c r="A1497" s="28"/>
    </row>
    <row r="1498" spans="1:1" x14ac:dyDescent="0.2">
      <c r="A1498" s="28"/>
    </row>
    <row r="1499" spans="1:1" x14ac:dyDescent="0.2">
      <c r="A1499" s="28"/>
    </row>
    <row r="1500" spans="1:1" x14ac:dyDescent="0.2">
      <c r="A1500" s="28"/>
    </row>
    <row r="1501" spans="1:1" x14ac:dyDescent="0.2">
      <c r="A1501" s="28"/>
    </row>
    <row r="1502" spans="1:1" x14ac:dyDescent="0.2">
      <c r="A1502" s="28"/>
    </row>
    <row r="1503" spans="1:1" x14ac:dyDescent="0.2">
      <c r="A1503" s="28"/>
    </row>
    <row r="1504" spans="1:1" x14ac:dyDescent="0.2">
      <c r="A1504" s="28"/>
    </row>
    <row r="1505" spans="1:1" x14ac:dyDescent="0.2">
      <c r="A1505" s="28"/>
    </row>
    <row r="1506" spans="1:1" x14ac:dyDescent="0.2">
      <c r="A1506" s="28"/>
    </row>
    <row r="1507" spans="1:1" x14ac:dyDescent="0.2">
      <c r="A1507" s="28"/>
    </row>
    <row r="1508" spans="1:1" x14ac:dyDescent="0.2">
      <c r="A1508" s="28"/>
    </row>
    <row r="1509" spans="1:1" x14ac:dyDescent="0.2">
      <c r="A1509" s="28"/>
    </row>
    <row r="1510" spans="1:1" x14ac:dyDescent="0.2">
      <c r="A1510" s="28"/>
    </row>
    <row r="1511" spans="1:1" x14ac:dyDescent="0.2">
      <c r="A1511" s="28"/>
    </row>
    <row r="1512" spans="1:1" x14ac:dyDescent="0.2">
      <c r="A1512" s="28"/>
    </row>
    <row r="1513" spans="1:1" x14ac:dyDescent="0.2">
      <c r="A1513" s="28"/>
    </row>
    <row r="1514" spans="1:1" x14ac:dyDescent="0.2">
      <c r="A1514" s="28"/>
    </row>
    <row r="1515" spans="1:1" x14ac:dyDescent="0.2">
      <c r="A1515" s="28"/>
    </row>
    <row r="1516" spans="1:1" x14ac:dyDescent="0.2">
      <c r="A1516" s="28"/>
    </row>
    <row r="1517" spans="1:1" x14ac:dyDescent="0.2">
      <c r="A1517" s="28"/>
    </row>
    <row r="1518" spans="1:1" x14ac:dyDescent="0.2">
      <c r="A1518" s="28"/>
    </row>
    <row r="1519" spans="1:1" x14ac:dyDescent="0.2">
      <c r="A1519" s="28"/>
    </row>
    <row r="1520" spans="1:1" x14ac:dyDescent="0.2">
      <c r="A1520" s="28"/>
    </row>
    <row r="1521" spans="1:1" x14ac:dyDescent="0.2">
      <c r="A1521" s="28"/>
    </row>
    <row r="1522" spans="1:1" x14ac:dyDescent="0.2">
      <c r="A1522" s="28"/>
    </row>
    <row r="1523" spans="1:1" x14ac:dyDescent="0.2">
      <c r="A1523" s="28"/>
    </row>
    <row r="1524" spans="1:1" x14ac:dyDescent="0.2">
      <c r="A1524" s="28"/>
    </row>
    <row r="1525" spans="1:1" x14ac:dyDescent="0.2">
      <c r="A1525" s="28"/>
    </row>
    <row r="1526" spans="1:1" x14ac:dyDescent="0.2">
      <c r="A1526" s="28"/>
    </row>
    <row r="1527" spans="1:1" x14ac:dyDescent="0.2">
      <c r="A1527" s="28"/>
    </row>
    <row r="1528" spans="1:1" x14ac:dyDescent="0.2">
      <c r="A1528" s="28"/>
    </row>
    <row r="1529" spans="1:1" x14ac:dyDescent="0.2">
      <c r="A1529" s="28"/>
    </row>
    <row r="1530" spans="1:1" x14ac:dyDescent="0.2">
      <c r="A1530" s="28"/>
    </row>
    <row r="1531" spans="1:1" x14ac:dyDescent="0.2">
      <c r="A1531" s="28"/>
    </row>
    <row r="1532" spans="1:1" x14ac:dyDescent="0.2">
      <c r="A1532" s="28"/>
    </row>
    <row r="1533" spans="1:1" x14ac:dyDescent="0.2">
      <c r="A1533" s="28"/>
    </row>
    <row r="1534" spans="1:1" x14ac:dyDescent="0.2">
      <c r="A1534" s="28"/>
    </row>
    <row r="1535" spans="1:1" x14ac:dyDescent="0.2">
      <c r="A1535" s="28"/>
    </row>
    <row r="1536" spans="1:1" x14ac:dyDescent="0.2">
      <c r="A1536" s="28"/>
    </row>
    <row r="1537" spans="1:1" x14ac:dyDescent="0.2">
      <c r="A1537" s="28"/>
    </row>
    <row r="1538" spans="1:1" x14ac:dyDescent="0.2">
      <c r="A1538" s="28"/>
    </row>
    <row r="1539" spans="1:1" x14ac:dyDescent="0.2">
      <c r="A1539" s="28"/>
    </row>
    <row r="1540" spans="1:1" x14ac:dyDescent="0.2">
      <c r="A1540" s="28"/>
    </row>
    <row r="1541" spans="1:1" x14ac:dyDescent="0.2">
      <c r="A1541" s="28"/>
    </row>
    <row r="1542" spans="1:1" x14ac:dyDescent="0.2">
      <c r="A1542" s="28"/>
    </row>
    <row r="1543" spans="1:1" x14ac:dyDescent="0.2">
      <c r="A1543" s="28"/>
    </row>
    <row r="1544" spans="1:1" x14ac:dyDescent="0.2">
      <c r="A1544" s="28"/>
    </row>
    <row r="1545" spans="1:1" x14ac:dyDescent="0.2">
      <c r="A1545" s="28"/>
    </row>
    <row r="1546" spans="1:1" x14ac:dyDescent="0.2">
      <c r="A1546" s="28"/>
    </row>
    <row r="1547" spans="1:1" x14ac:dyDescent="0.2">
      <c r="A1547" s="28"/>
    </row>
    <row r="1548" spans="1:1" x14ac:dyDescent="0.2">
      <c r="A1548" s="28"/>
    </row>
    <row r="1549" spans="1:1" x14ac:dyDescent="0.2">
      <c r="A1549" s="28"/>
    </row>
    <row r="1550" spans="1:1" x14ac:dyDescent="0.2">
      <c r="A1550" s="28"/>
    </row>
    <row r="1551" spans="1:1" x14ac:dyDescent="0.2">
      <c r="A1551" s="28"/>
    </row>
    <row r="1552" spans="1:1" x14ac:dyDescent="0.2">
      <c r="A1552" s="28"/>
    </row>
    <row r="1553" spans="1:1" x14ac:dyDescent="0.2">
      <c r="A1553" s="28"/>
    </row>
    <row r="1554" spans="1:1" x14ac:dyDescent="0.2">
      <c r="A1554" s="28"/>
    </row>
    <row r="1555" spans="1:1" x14ac:dyDescent="0.2">
      <c r="A1555" s="28"/>
    </row>
    <row r="1556" spans="1:1" x14ac:dyDescent="0.2">
      <c r="A1556" s="28"/>
    </row>
    <row r="1557" spans="1:1" x14ac:dyDescent="0.2">
      <c r="A1557" s="28"/>
    </row>
    <row r="1558" spans="1:1" x14ac:dyDescent="0.2">
      <c r="A1558" s="28"/>
    </row>
    <row r="1559" spans="1:1" x14ac:dyDescent="0.2">
      <c r="A1559" s="28"/>
    </row>
    <row r="1560" spans="1:1" x14ac:dyDescent="0.2">
      <c r="A1560" s="28"/>
    </row>
    <row r="1561" spans="1:1" x14ac:dyDescent="0.2">
      <c r="A1561" s="28"/>
    </row>
    <row r="1562" spans="1:1" x14ac:dyDescent="0.2">
      <c r="A1562" s="28"/>
    </row>
    <row r="1563" spans="1:1" x14ac:dyDescent="0.2">
      <c r="A1563" s="28"/>
    </row>
    <row r="1564" spans="1:1" x14ac:dyDescent="0.2">
      <c r="A1564" s="28"/>
    </row>
    <row r="1565" spans="1:1" x14ac:dyDescent="0.2">
      <c r="A1565" s="28"/>
    </row>
    <row r="1566" spans="1:1" x14ac:dyDescent="0.2">
      <c r="A1566" s="28"/>
    </row>
    <row r="1567" spans="1:1" x14ac:dyDescent="0.2">
      <c r="A1567" s="28"/>
    </row>
    <row r="1568" spans="1:1" x14ac:dyDescent="0.2">
      <c r="A1568" s="28"/>
    </row>
    <row r="1569" spans="1:1" x14ac:dyDescent="0.2">
      <c r="A1569" s="28"/>
    </row>
    <row r="1570" spans="1:1" x14ac:dyDescent="0.2">
      <c r="A1570" s="28"/>
    </row>
    <row r="1571" spans="1:1" x14ac:dyDescent="0.2">
      <c r="A1571" s="28"/>
    </row>
    <row r="1572" spans="1:1" x14ac:dyDescent="0.2">
      <c r="A1572" s="28"/>
    </row>
    <row r="1573" spans="1:1" x14ac:dyDescent="0.2">
      <c r="A1573" s="28"/>
    </row>
    <row r="1574" spans="1:1" x14ac:dyDescent="0.2">
      <c r="A1574" s="28"/>
    </row>
    <row r="1575" spans="1:1" x14ac:dyDescent="0.2">
      <c r="A1575" s="28"/>
    </row>
    <row r="1576" spans="1:1" x14ac:dyDescent="0.2">
      <c r="A1576" s="28"/>
    </row>
    <row r="1577" spans="1:1" x14ac:dyDescent="0.2">
      <c r="A1577" s="28"/>
    </row>
    <row r="1578" spans="1:1" x14ac:dyDescent="0.2">
      <c r="A1578" s="28"/>
    </row>
    <row r="1579" spans="1:1" x14ac:dyDescent="0.2">
      <c r="A1579" s="28"/>
    </row>
    <row r="1580" spans="1:1" x14ac:dyDescent="0.2">
      <c r="A1580" s="28"/>
    </row>
    <row r="1581" spans="1:1" x14ac:dyDescent="0.2">
      <c r="A1581" s="28"/>
    </row>
    <row r="1582" spans="1:1" x14ac:dyDescent="0.2">
      <c r="A1582" s="28"/>
    </row>
    <row r="1583" spans="1:1" x14ac:dyDescent="0.2">
      <c r="A1583" s="28"/>
    </row>
    <row r="1584" spans="1:1" x14ac:dyDescent="0.2">
      <c r="A1584" s="28"/>
    </row>
    <row r="1585" spans="1:1" x14ac:dyDescent="0.2">
      <c r="A1585" s="28"/>
    </row>
    <row r="1586" spans="1:1" x14ac:dyDescent="0.2">
      <c r="A1586" s="28"/>
    </row>
    <row r="1587" spans="1:1" x14ac:dyDescent="0.2">
      <c r="A1587" s="28"/>
    </row>
    <row r="1588" spans="1:1" x14ac:dyDescent="0.2">
      <c r="A1588" s="28"/>
    </row>
    <row r="1589" spans="1:1" x14ac:dyDescent="0.2">
      <c r="A1589" s="28"/>
    </row>
    <row r="1590" spans="1:1" x14ac:dyDescent="0.2">
      <c r="A1590" s="28"/>
    </row>
    <row r="1591" spans="1:1" x14ac:dyDescent="0.2">
      <c r="A1591" s="28"/>
    </row>
    <row r="1592" spans="1:1" x14ac:dyDescent="0.2">
      <c r="A1592" s="28"/>
    </row>
    <row r="1593" spans="1:1" x14ac:dyDescent="0.2">
      <c r="A1593" s="28"/>
    </row>
    <row r="1594" spans="1:1" x14ac:dyDescent="0.2">
      <c r="A1594" s="28"/>
    </row>
    <row r="1595" spans="1:1" x14ac:dyDescent="0.2">
      <c r="A1595" s="28"/>
    </row>
    <row r="1596" spans="1:1" x14ac:dyDescent="0.2">
      <c r="A1596" s="28"/>
    </row>
    <row r="1597" spans="1:1" x14ac:dyDescent="0.2">
      <c r="A1597" s="28"/>
    </row>
    <row r="1598" spans="1:1" x14ac:dyDescent="0.2">
      <c r="A1598" s="28"/>
    </row>
    <row r="1599" spans="1:1" x14ac:dyDescent="0.2">
      <c r="A1599" s="28"/>
    </row>
    <row r="1600" spans="1:1" x14ac:dyDescent="0.2">
      <c r="A1600" s="28"/>
    </row>
    <row r="1601" spans="1:1" x14ac:dyDescent="0.2">
      <c r="A1601" s="28"/>
    </row>
    <row r="1602" spans="1:1" x14ac:dyDescent="0.2">
      <c r="A1602" s="28"/>
    </row>
    <row r="1603" spans="1:1" x14ac:dyDescent="0.2">
      <c r="A1603" s="28"/>
    </row>
    <row r="1604" spans="1:1" x14ac:dyDescent="0.2">
      <c r="A1604" s="28"/>
    </row>
    <row r="1605" spans="1:1" x14ac:dyDescent="0.2">
      <c r="A1605" s="28"/>
    </row>
    <row r="1606" spans="1:1" x14ac:dyDescent="0.2">
      <c r="A1606" s="28"/>
    </row>
    <row r="1607" spans="1:1" x14ac:dyDescent="0.2">
      <c r="A1607" s="28"/>
    </row>
    <row r="1608" spans="1:1" x14ac:dyDescent="0.2">
      <c r="A1608" s="28"/>
    </row>
    <row r="1609" spans="1:1" x14ac:dyDescent="0.2">
      <c r="A1609" s="28"/>
    </row>
    <row r="1610" spans="1:1" x14ac:dyDescent="0.2">
      <c r="A1610" s="28"/>
    </row>
    <row r="1611" spans="1:1" x14ac:dyDescent="0.2">
      <c r="A1611" s="28"/>
    </row>
    <row r="1612" spans="1:1" x14ac:dyDescent="0.2">
      <c r="A1612" s="28"/>
    </row>
    <row r="1613" spans="1:1" x14ac:dyDescent="0.2">
      <c r="A1613" s="28"/>
    </row>
    <row r="1614" spans="1:1" x14ac:dyDescent="0.2">
      <c r="A1614" s="28"/>
    </row>
    <row r="1615" spans="1:1" x14ac:dyDescent="0.2">
      <c r="A1615" s="28"/>
    </row>
    <row r="1616" spans="1:1" x14ac:dyDescent="0.2">
      <c r="A1616" s="28"/>
    </row>
    <row r="1617" spans="1:1" x14ac:dyDescent="0.2">
      <c r="A1617" s="28"/>
    </row>
    <row r="1618" spans="1:1" x14ac:dyDescent="0.2">
      <c r="A1618" s="28"/>
    </row>
    <row r="1619" spans="1:1" x14ac:dyDescent="0.2">
      <c r="A1619" s="28"/>
    </row>
    <row r="1620" spans="1:1" x14ac:dyDescent="0.2">
      <c r="A1620" s="28"/>
    </row>
    <row r="1621" spans="1:1" x14ac:dyDescent="0.2">
      <c r="A1621" s="28"/>
    </row>
    <row r="1622" spans="1:1" x14ac:dyDescent="0.2">
      <c r="A1622" s="28"/>
    </row>
    <row r="1623" spans="1:1" x14ac:dyDescent="0.2">
      <c r="A1623" s="28"/>
    </row>
    <row r="1624" spans="1:1" x14ac:dyDescent="0.2">
      <c r="A1624" s="28"/>
    </row>
    <row r="1625" spans="1:1" x14ac:dyDescent="0.2">
      <c r="A1625" s="28"/>
    </row>
    <row r="1626" spans="1:1" x14ac:dyDescent="0.2">
      <c r="A1626" s="28"/>
    </row>
    <row r="1627" spans="1:1" x14ac:dyDescent="0.2">
      <c r="A1627" s="28"/>
    </row>
    <row r="1628" spans="1:1" x14ac:dyDescent="0.2">
      <c r="A1628" s="28"/>
    </row>
    <row r="1629" spans="1:1" x14ac:dyDescent="0.2">
      <c r="A1629" s="28"/>
    </row>
    <row r="1630" spans="1:1" x14ac:dyDescent="0.2">
      <c r="A1630" s="28"/>
    </row>
    <row r="1631" spans="1:1" x14ac:dyDescent="0.2">
      <c r="A1631" s="28"/>
    </row>
    <row r="1632" spans="1:1" x14ac:dyDescent="0.2">
      <c r="A1632" s="28"/>
    </row>
    <row r="1633" spans="1:1" x14ac:dyDescent="0.2">
      <c r="A1633" s="28"/>
    </row>
    <row r="1634" spans="1:1" x14ac:dyDescent="0.2">
      <c r="A1634" s="28"/>
    </row>
    <row r="1635" spans="1:1" x14ac:dyDescent="0.2">
      <c r="A1635" s="28"/>
    </row>
    <row r="1636" spans="1:1" x14ac:dyDescent="0.2">
      <c r="A1636" s="28"/>
    </row>
    <row r="1637" spans="1:1" x14ac:dyDescent="0.2">
      <c r="A1637" s="28"/>
    </row>
    <row r="1638" spans="1:1" x14ac:dyDescent="0.2">
      <c r="A1638" s="28"/>
    </row>
    <row r="1639" spans="1:1" x14ac:dyDescent="0.2">
      <c r="A1639" s="28"/>
    </row>
    <row r="1640" spans="1:1" x14ac:dyDescent="0.2">
      <c r="A1640" s="28"/>
    </row>
    <row r="1641" spans="1:1" x14ac:dyDescent="0.2">
      <c r="A1641" s="28"/>
    </row>
    <row r="1642" spans="1:1" x14ac:dyDescent="0.2">
      <c r="A1642" s="28"/>
    </row>
    <row r="1643" spans="1:1" x14ac:dyDescent="0.2">
      <c r="A1643" s="28"/>
    </row>
    <row r="1644" spans="1:1" x14ac:dyDescent="0.2">
      <c r="A1644" s="28"/>
    </row>
    <row r="1645" spans="1:1" x14ac:dyDescent="0.2">
      <c r="A1645" s="28"/>
    </row>
    <row r="1646" spans="1:1" x14ac:dyDescent="0.2">
      <c r="A1646" s="28"/>
    </row>
    <row r="1647" spans="1:1" x14ac:dyDescent="0.2">
      <c r="A1647" s="28"/>
    </row>
    <row r="1648" spans="1:1" x14ac:dyDescent="0.2">
      <c r="A1648" s="28"/>
    </row>
    <row r="1649" spans="1:1" x14ac:dyDescent="0.2">
      <c r="A1649" s="28"/>
    </row>
    <row r="1650" spans="1:1" x14ac:dyDescent="0.2">
      <c r="A1650" s="28"/>
    </row>
    <row r="1651" spans="1:1" x14ac:dyDescent="0.2">
      <c r="A1651" s="28"/>
    </row>
    <row r="1652" spans="1:1" x14ac:dyDescent="0.2">
      <c r="A1652" s="28"/>
    </row>
    <row r="1653" spans="1:1" x14ac:dyDescent="0.2">
      <c r="A1653" s="28"/>
    </row>
    <row r="1654" spans="1:1" x14ac:dyDescent="0.2">
      <c r="A1654" s="28"/>
    </row>
    <row r="1655" spans="1:1" x14ac:dyDescent="0.2">
      <c r="A1655" s="28"/>
    </row>
    <row r="1656" spans="1:1" x14ac:dyDescent="0.2">
      <c r="A1656" s="28"/>
    </row>
    <row r="1657" spans="1:1" x14ac:dyDescent="0.2">
      <c r="A1657" s="28"/>
    </row>
    <row r="1658" spans="1:1" x14ac:dyDescent="0.2">
      <c r="A1658" s="28"/>
    </row>
    <row r="1659" spans="1:1" x14ac:dyDescent="0.2">
      <c r="A1659" s="28"/>
    </row>
    <row r="1660" spans="1:1" x14ac:dyDescent="0.2">
      <c r="A1660" s="28"/>
    </row>
    <row r="1661" spans="1:1" x14ac:dyDescent="0.2">
      <c r="A1661" s="28"/>
    </row>
    <row r="1662" spans="1:1" x14ac:dyDescent="0.2">
      <c r="A1662" s="28"/>
    </row>
    <row r="1663" spans="1:1" x14ac:dyDescent="0.2">
      <c r="A1663" s="28"/>
    </row>
    <row r="1664" spans="1:1" x14ac:dyDescent="0.2">
      <c r="A1664" s="28"/>
    </row>
    <row r="1665" spans="1:1" x14ac:dyDescent="0.2">
      <c r="A1665" s="28"/>
    </row>
    <row r="1666" spans="1:1" x14ac:dyDescent="0.2">
      <c r="A1666" s="28"/>
    </row>
    <row r="1667" spans="1:1" x14ac:dyDescent="0.2">
      <c r="A1667" s="28"/>
    </row>
    <row r="1668" spans="1:1" x14ac:dyDescent="0.2">
      <c r="A1668" s="28"/>
    </row>
    <row r="1669" spans="1:1" x14ac:dyDescent="0.2">
      <c r="A1669" s="28"/>
    </row>
    <row r="1670" spans="1:1" x14ac:dyDescent="0.2">
      <c r="A1670" s="28"/>
    </row>
    <row r="1671" spans="1:1" x14ac:dyDescent="0.2">
      <c r="A1671" s="28"/>
    </row>
    <row r="1672" spans="1:1" x14ac:dyDescent="0.2">
      <c r="A1672" s="28"/>
    </row>
    <row r="1673" spans="1:1" x14ac:dyDescent="0.2">
      <c r="A1673" s="28"/>
    </row>
    <row r="1674" spans="1:1" x14ac:dyDescent="0.2">
      <c r="A1674" s="28"/>
    </row>
    <row r="1675" spans="1:1" x14ac:dyDescent="0.2">
      <c r="A1675" s="28"/>
    </row>
    <row r="1676" spans="1:1" x14ac:dyDescent="0.2">
      <c r="A1676" s="28"/>
    </row>
    <row r="1677" spans="1:1" x14ac:dyDescent="0.2">
      <c r="A1677" s="28"/>
    </row>
    <row r="1678" spans="1:1" x14ac:dyDescent="0.2">
      <c r="A1678" s="28"/>
    </row>
    <row r="1679" spans="1:1" x14ac:dyDescent="0.2">
      <c r="A1679" s="28"/>
    </row>
    <row r="1680" spans="1:1" x14ac:dyDescent="0.2">
      <c r="A1680" s="28"/>
    </row>
    <row r="1681" spans="1:1" x14ac:dyDescent="0.2">
      <c r="A1681" s="28"/>
    </row>
    <row r="1682" spans="1:1" x14ac:dyDescent="0.2">
      <c r="A1682" s="28"/>
    </row>
    <row r="1683" spans="1:1" x14ac:dyDescent="0.2">
      <c r="A1683" s="28"/>
    </row>
    <row r="1684" spans="1:1" x14ac:dyDescent="0.2">
      <c r="A1684" s="28"/>
    </row>
    <row r="1685" spans="1:1" x14ac:dyDescent="0.2">
      <c r="A1685" s="28"/>
    </row>
    <row r="1686" spans="1:1" x14ac:dyDescent="0.2">
      <c r="A1686" s="28"/>
    </row>
    <row r="1687" spans="1:1" x14ac:dyDescent="0.2">
      <c r="A1687" s="28"/>
    </row>
    <row r="1688" spans="1:1" x14ac:dyDescent="0.2">
      <c r="A1688" s="28"/>
    </row>
    <row r="1689" spans="1:1" x14ac:dyDescent="0.2">
      <c r="A1689" s="28"/>
    </row>
    <row r="1690" spans="1:1" x14ac:dyDescent="0.2">
      <c r="A1690" s="28"/>
    </row>
    <row r="1691" spans="1:1" x14ac:dyDescent="0.2">
      <c r="A1691" s="28"/>
    </row>
    <row r="1692" spans="1:1" x14ac:dyDescent="0.2">
      <c r="A1692" s="28"/>
    </row>
    <row r="1693" spans="1:1" x14ac:dyDescent="0.2">
      <c r="A1693" s="28"/>
    </row>
    <row r="1694" spans="1:1" x14ac:dyDescent="0.2">
      <c r="A1694" s="28"/>
    </row>
    <row r="1695" spans="1:1" x14ac:dyDescent="0.2">
      <c r="A1695" s="28"/>
    </row>
    <row r="1696" spans="1:1" x14ac:dyDescent="0.2">
      <c r="A1696" s="28"/>
    </row>
    <row r="1697" spans="1:1" x14ac:dyDescent="0.2">
      <c r="A1697" s="28"/>
    </row>
    <row r="1698" spans="1:1" x14ac:dyDescent="0.2">
      <c r="A1698" s="28"/>
    </row>
    <row r="1699" spans="1:1" x14ac:dyDescent="0.2">
      <c r="A1699" s="28"/>
    </row>
    <row r="1700" spans="1:1" x14ac:dyDescent="0.2">
      <c r="A1700" s="28"/>
    </row>
    <row r="1701" spans="1:1" x14ac:dyDescent="0.2">
      <c r="A1701" s="28"/>
    </row>
    <row r="1702" spans="1:1" x14ac:dyDescent="0.2">
      <c r="A1702" s="28"/>
    </row>
    <row r="1703" spans="1:1" x14ac:dyDescent="0.2">
      <c r="A1703" s="28"/>
    </row>
    <row r="1704" spans="1:1" x14ac:dyDescent="0.2">
      <c r="A1704" s="28"/>
    </row>
    <row r="1705" spans="1:1" x14ac:dyDescent="0.2">
      <c r="A1705" s="28"/>
    </row>
    <row r="1706" spans="1:1" x14ac:dyDescent="0.2">
      <c r="A1706" s="28"/>
    </row>
    <row r="1707" spans="1:1" x14ac:dyDescent="0.2">
      <c r="A1707" s="28"/>
    </row>
    <row r="1708" spans="1:1" x14ac:dyDescent="0.2">
      <c r="A1708" s="28"/>
    </row>
    <row r="1709" spans="1:1" x14ac:dyDescent="0.2">
      <c r="A1709" s="28"/>
    </row>
    <row r="1710" spans="1:1" x14ac:dyDescent="0.2">
      <c r="A1710" s="28"/>
    </row>
    <row r="1711" spans="1:1" x14ac:dyDescent="0.2">
      <c r="A1711" s="28"/>
    </row>
    <row r="1712" spans="1:1" x14ac:dyDescent="0.2">
      <c r="A1712" s="28"/>
    </row>
    <row r="1713" spans="1:1" x14ac:dyDescent="0.2">
      <c r="A1713" s="28"/>
    </row>
    <row r="1714" spans="1:1" x14ac:dyDescent="0.2">
      <c r="A1714" s="28"/>
    </row>
    <row r="1715" spans="1:1" x14ac:dyDescent="0.2">
      <c r="A1715" s="28"/>
    </row>
    <row r="1716" spans="1:1" x14ac:dyDescent="0.2">
      <c r="A1716" s="28"/>
    </row>
    <row r="1717" spans="1:1" x14ac:dyDescent="0.2">
      <c r="A1717" s="28"/>
    </row>
    <row r="1718" spans="1:1" x14ac:dyDescent="0.2">
      <c r="A1718" s="28"/>
    </row>
    <row r="1719" spans="1:1" x14ac:dyDescent="0.2">
      <c r="A1719" s="28"/>
    </row>
    <row r="1720" spans="1:1" x14ac:dyDescent="0.2">
      <c r="A1720" s="28"/>
    </row>
    <row r="1721" spans="1:1" x14ac:dyDescent="0.2">
      <c r="A1721" s="28"/>
    </row>
    <row r="1722" spans="1:1" x14ac:dyDescent="0.2">
      <c r="A1722" s="28"/>
    </row>
    <row r="1723" spans="1:1" x14ac:dyDescent="0.2">
      <c r="A1723" s="28"/>
    </row>
    <row r="1724" spans="1:1" x14ac:dyDescent="0.2">
      <c r="A1724" s="28"/>
    </row>
    <row r="1725" spans="1:1" x14ac:dyDescent="0.2">
      <c r="A1725" s="28"/>
    </row>
    <row r="1726" spans="1:1" x14ac:dyDescent="0.2">
      <c r="A1726" s="28"/>
    </row>
    <row r="1727" spans="1:1" x14ac:dyDescent="0.2">
      <c r="A1727" s="28"/>
    </row>
    <row r="1728" spans="1:1" x14ac:dyDescent="0.2">
      <c r="A1728" s="28"/>
    </row>
    <row r="1729" spans="1:1" x14ac:dyDescent="0.2">
      <c r="A1729" s="28"/>
    </row>
    <row r="1730" spans="1:1" x14ac:dyDescent="0.2">
      <c r="A1730" s="28"/>
    </row>
    <row r="1731" spans="1:1" x14ac:dyDescent="0.2">
      <c r="A1731" s="28"/>
    </row>
    <row r="1732" spans="1:1" x14ac:dyDescent="0.2">
      <c r="A1732" s="28"/>
    </row>
    <row r="1733" spans="1:1" x14ac:dyDescent="0.2">
      <c r="A1733" s="28"/>
    </row>
    <row r="1734" spans="1:1" x14ac:dyDescent="0.2">
      <c r="A1734" s="28"/>
    </row>
    <row r="1735" spans="1:1" x14ac:dyDescent="0.2">
      <c r="A1735" s="28"/>
    </row>
    <row r="1736" spans="1:1" x14ac:dyDescent="0.2">
      <c r="A1736" s="28"/>
    </row>
    <row r="1737" spans="1:1" x14ac:dyDescent="0.2">
      <c r="A1737" s="28"/>
    </row>
    <row r="1738" spans="1:1" x14ac:dyDescent="0.2">
      <c r="A1738" s="28"/>
    </row>
    <row r="1739" spans="1:1" x14ac:dyDescent="0.2">
      <c r="A1739" s="28"/>
    </row>
    <row r="1740" spans="1:1" x14ac:dyDescent="0.2">
      <c r="A1740" s="28"/>
    </row>
    <row r="1741" spans="1:1" x14ac:dyDescent="0.2">
      <c r="A1741" s="28"/>
    </row>
    <row r="1742" spans="1:1" x14ac:dyDescent="0.2">
      <c r="A1742" s="28"/>
    </row>
    <row r="1743" spans="1:1" x14ac:dyDescent="0.2">
      <c r="A1743" s="28"/>
    </row>
    <row r="1744" spans="1:1" x14ac:dyDescent="0.2">
      <c r="A1744" s="28"/>
    </row>
    <row r="1745" spans="1:1" x14ac:dyDescent="0.2">
      <c r="A1745" s="28"/>
    </row>
    <row r="1746" spans="1:1" x14ac:dyDescent="0.2">
      <c r="A1746" s="28"/>
    </row>
    <row r="1747" spans="1:1" x14ac:dyDescent="0.2">
      <c r="A1747" s="28"/>
    </row>
    <row r="1748" spans="1:1" x14ac:dyDescent="0.2">
      <c r="A1748" s="28"/>
    </row>
    <row r="1749" spans="1:1" x14ac:dyDescent="0.2">
      <c r="A1749" s="28"/>
    </row>
    <row r="1750" spans="1:1" x14ac:dyDescent="0.2">
      <c r="A1750" s="28"/>
    </row>
    <row r="1751" spans="1:1" x14ac:dyDescent="0.2">
      <c r="A1751" s="28"/>
    </row>
    <row r="1752" spans="1:1" x14ac:dyDescent="0.2">
      <c r="A1752" s="28"/>
    </row>
    <row r="1753" spans="1:1" x14ac:dyDescent="0.2">
      <c r="A1753" s="28"/>
    </row>
    <row r="1754" spans="1:1" x14ac:dyDescent="0.2">
      <c r="A1754" s="28"/>
    </row>
    <row r="1755" spans="1:1" x14ac:dyDescent="0.2">
      <c r="A1755" s="28"/>
    </row>
    <row r="1756" spans="1:1" x14ac:dyDescent="0.2">
      <c r="A1756" s="28"/>
    </row>
    <row r="1757" spans="1:1" x14ac:dyDescent="0.2">
      <c r="A1757" s="28"/>
    </row>
    <row r="1758" spans="1:1" x14ac:dyDescent="0.2">
      <c r="A1758" s="28"/>
    </row>
    <row r="1759" spans="1:1" x14ac:dyDescent="0.2">
      <c r="A1759" s="28"/>
    </row>
    <row r="1760" spans="1:1" x14ac:dyDescent="0.2">
      <c r="A1760" s="28"/>
    </row>
    <row r="1761" spans="1:1" x14ac:dyDescent="0.2">
      <c r="A1761" s="28"/>
    </row>
    <row r="1762" spans="1:1" x14ac:dyDescent="0.2">
      <c r="A1762" s="28"/>
    </row>
    <row r="1763" spans="1:1" x14ac:dyDescent="0.2">
      <c r="A1763" s="28"/>
    </row>
    <row r="1764" spans="1:1" x14ac:dyDescent="0.2">
      <c r="A1764" s="28"/>
    </row>
    <row r="1765" spans="1:1" x14ac:dyDescent="0.2">
      <c r="A1765" s="28"/>
    </row>
    <row r="1766" spans="1:1" x14ac:dyDescent="0.2">
      <c r="A1766" s="28"/>
    </row>
    <row r="1767" spans="1:1" x14ac:dyDescent="0.2">
      <c r="A1767" s="28"/>
    </row>
    <row r="1768" spans="1:1" x14ac:dyDescent="0.2">
      <c r="A1768" s="28"/>
    </row>
    <row r="1769" spans="1:1" x14ac:dyDescent="0.2">
      <c r="A1769" s="28"/>
    </row>
    <row r="1770" spans="1:1" x14ac:dyDescent="0.2">
      <c r="A1770" s="28"/>
    </row>
    <row r="1771" spans="1:1" x14ac:dyDescent="0.2">
      <c r="A1771" s="28"/>
    </row>
    <row r="1772" spans="1:1" x14ac:dyDescent="0.2">
      <c r="A1772" s="28"/>
    </row>
    <row r="1773" spans="1:1" x14ac:dyDescent="0.2">
      <c r="A1773" s="28"/>
    </row>
    <row r="1774" spans="1:1" x14ac:dyDescent="0.2">
      <c r="A1774" s="28"/>
    </row>
    <row r="1775" spans="1:1" x14ac:dyDescent="0.2">
      <c r="A1775" s="28"/>
    </row>
    <row r="1776" spans="1:1" x14ac:dyDescent="0.2">
      <c r="A1776" s="28"/>
    </row>
    <row r="1777" spans="1:1" x14ac:dyDescent="0.2">
      <c r="A1777" s="28"/>
    </row>
    <row r="1778" spans="1:1" x14ac:dyDescent="0.2">
      <c r="A1778" s="28"/>
    </row>
    <row r="1779" spans="1:1" x14ac:dyDescent="0.2">
      <c r="A1779" s="28"/>
    </row>
    <row r="1780" spans="1:1" x14ac:dyDescent="0.2">
      <c r="A1780" s="28"/>
    </row>
    <row r="1781" spans="1:1" x14ac:dyDescent="0.2">
      <c r="A1781" s="28"/>
    </row>
    <row r="1782" spans="1:1" x14ac:dyDescent="0.2">
      <c r="A1782" s="28"/>
    </row>
    <row r="1783" spans="1:1" x14ac:dyDescent="0.2">
      <c r="A1783" s="28"/>
    </row>
    <row r="1784" spans="1:1" x14ac:dyDescent="0.2">
      <c r="A1784" s="28"/>
    </row>
    <row r="1785" spans="1:1" x14ac:dyDescent="0.2">
      <c r="A1785" s="28"/>
    </row>
    <row r="1786" spans="1:1" x14ac:dyDescent="0.2">
      <c r="A1786" s="28"/>
    </row>
    <row r="1787" spans="1:1" x14ac:dyDescent="0.2">
      <c r="A1787" s="28"/>
    </row>
    <row r="1788" spans="1:1" x14ac:dyDescent="0.2">
      <c r="A1788" s="28"/>
    </row>
    <row r="1789" spans="1:1" x14ac:dyDescent="0.2">
      <c r="A1789" s="28"/>
    </row>
    <row r="1790" spans="1:1" x14ac:dyDescent="0.2">
      <c r="A1790" s="28"/>
    </row>
    <row r="1791" spans="1:1" x14ac:dyDescent="0.2">
      <c r="A1791" s="28"/>
    </row>
    <row r="1792" spans="1:1" x14ac:dyDescent="0.2">
      <c r="A1792" s="28"/>
    </row>
    <row r="1793" spans="1:1" x14ac:dyDescent="0.2">
      <c r="A1793" s="28"/>
    </row>
    <row r="1794" spans="1:1" x14ac:dyDescent="0.2">
      <c r="A1794" s="28"/>
    </row>
    <row r="1795" spans="1:1" x14ac:dyDescent="0.2">
      <c r="A1795" s="28"/>
    </row>
    <row r="1796" spans="1:1" x14ac:dyDescent="0.2">
      <c r="A1796" s="28"/>
    </row>
    <row r="1797" spans="1:1" x14ac:dyDescent="0.2">
      <c r="A1797" s="28"/>
    </row>
    <row r="1798" spans="1:1" x14ac:dyDescent="0.2">
      <c r="A1798" s="28"/>
    </row>
    <row r="1799" spans="1:1" x14ac:dyDescent="0.2">
      <c r="A1799" s="28"/>
    </row>
    <row r="1800" spans="1:1" x14ac:dyDescent="0.2">
      <c r="A1800" s="28"/>
    </row>
    <row r="1801" spans="1:1" x14ac:dyDescent="0.2">
      <c r="A1801" s="28"/>
    </row>
    <row r="1802" spans="1:1" x14ac:dyDescent="0.2">
      <c r="A1802" s="28"/>
    </row>
    <row r="1803" spans="1:1" x14ac:dyDescent="0.2">
      <c r="A1803" s="28"/>
    </row>
    <row r="1804" spans="1:1" x14ac:dyDescent="0.2">
      <c r="A1804" s="28"/>
    </row>
    <row r="1805" spans="1:1" x14ac:dyDescent="0.2">
      <c r="A1805" s="28"/>
    </row>
    <row r="1806" spans="1:1" x14ac:dyDescent="0.2">
      <c r="A1806" s="28"/>
    </row>
    <row r="1807" spans="1:1" x14ac:dyDescent="0.2">
      <c r="A1807" s="28"/>
    </row>
    <row r="1808" spans="1:1" x14ac:dyDescent="0.2">
      <c r="A1808" s="28"/>
    </row>
    <row r="1809" spans="1:1" x14ac:dyDescent="0.2">
      <c r="A1809" s="28"/>
    </row>
    <row r="1810" spans="1:1" x14ac:dyDescent="0.2">
      <c r="A1810" s="28"/>
    </row>
    <row r="1811" spans="1:1" x14ac:dyDescent="0.2">
      <c r="A1811" s="28"/>
    </row>
    <row r="1812" spans="1:1" x14ac:dyDescent="0.2">
      <c r="A1812" s="28"/>
    </row>
    <row r="1813" spans="1:1" x14ac:dyDescent="0.2">
      <c r="A1813" s="28"/>
    </row>
    <row r="1814" spans="1:1" x14ac:dyDescent="0.2">
      <c r="A1814" s="28"/>
    </row>
    <row r="1815" spans="1:1" x14ac:dyDescent="0.2">
      <c r="A1815" s="28"/>
    </row>
    <row r="1816" spans="1:1" x14ac:dyDescent="0.2">
      <c r="A1816" s="28"/>
    </row>
    <row r="1817" spans="1:1" x14ac:dyDescent="0.2">
      <c r="A1817" s="28"/>
    </row>
    <row r="1818" spans="1:1" x14ac:dyDescent="0.2">
      <c r="A1818" s="28"/>
    </row>
    <row r="1819" spans="1:1" x14ac:dyDescent="0.2">
      <c r="A1819" s="28"/>
    </row>
    <row r="1820" spans="1:1" x14ac:dyDescent="0.2">
      <c r="A1820" s="28"/>
    </row>
    <row r="1821" spans="1:1" x14ac:dyDescent="0.2">
      <c r="A1821" s="28"/>
    </row>
    <row r="1822" spans="1:1" x14ac:dyDescent="0.2">
      <c r="A1822" s="28"/>
    </row>
    <row r="1823" spans="1:1" x14ac:dyDescent="0.2">
      <c r="A1823" s="28"/>
    </row>
    <row r="1824" spans="1:1" x14ac:dyDescent="0.2">
      <c r="A1824" s="28"/>
    </row>
    <row r="1825" spans="1:1" x14ac:dyDescent="0.2">
      <c r="A1825" s="28"/>
    </row>
    <row r="1826" spans="1:1" x14ac:dyDescent="0.2">
      <c r="A1826" s="28"/>
    </row>
    <row r="1827" spans="1:1" x14ac:dyDescent="0.2">
      <c r="A1827" s="28"/>
    </row>
    <row r="1828" spans="1:1" x14ac:dyDescent="0.2">
      <c r="A1828" s="28"/>
    </row>
    <row r="1829" spans="1:1" x14ac:dyDescent="0.2">
      <c r="A1829" s="28"/>
    </row>
    <row r="1830" spans="1:1" x14ac:dyDescent="0.2">
      <c r="A1830" s="28"/>
    </row>
    <row r="1831" spans="1:1" x14ac:dyDescent="0.2">
      <c r="A1831" s="28"/>
    </row>
    <row r="1832" spans="1:1" x14ac:dyDescent="0.2">
      <c r="A1832" s="28"/>
    </row>
    <row r="1833" spans="1:1" x14ac:dyDescent="0.2">
      <c r="A1833" s="28"/>
    </row>
    <row r="1834" spans="1:1" x14ac:dyDescent="0.2">
      <c r="A1834" s="28"/>
    </row>
  </sheetData>
  <printOptions horizontalCentered="1" verticalCentered="1"/>
  <pageMargins left="0.2" right="0.22" top="0.54" bottom="0.52" header="0.5" footer="0.5"/>
  <pageSetup scale="9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Q62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63" sqref="D63"/>
    </sheetView>
  </sheetViews>
  <sheetFormatPr defaultColWidth="10.7109375" defaultRowHeight="11.25" x14ac:dyDescent="0.2"/>
  <cols>
    <col min="1" max="1" width="10.7109375" style="116" customWidth="1"/>
    <col min="2" max="2" width="10.7109375" style="137" customWidth="1"/>
    <col min="3" max="3" width="12.5703125" style="137" bestFit="1" customWidth="1"/>
    <col min="4" max="4" width="10.7109375" style="137" customWidth="1"/>
    <col min="5" max="5" width="12.28515625" style="137" customWidth="1"/>
    <col min="6" max="7" width="10.7109375" style="137" customWidth="1"/>
    <col min="8" max="8" width="13.140625" style="137" customWidth="1"/>
    <col min="9" max="12" width="10.7109375" style="137" customWidth="1"/>
    <col min="13" max="17" width="10.7109375" style="24" customWidth="1"/>
    <col min="18" max="16384" width="10.7109375" style="18"/>
  </cols>
  <sheetData>
    <row r="2" spans="1:17" s="134" customFormat="1" ht="22.5" x14ac:dyDescent="0.2">
      <c r="A2" s="133"/>
      <c r="B2" s="136" t="s">
        <v>144</v>
      </c>
      <c r="C2" s="136" t="s">
        <v>149</v>
      </c>
      <c r="D2" s="136" t="s">
        <v>145</v>
      </c>
      <c r="E2" s="136" t="s">
        <v>147</v>
      </c>
      <c r="F2" s="136" t="s">
        <v>146</v>
      </c>
      <c r="G2" s="136" t="s">
        <v>151</v>
      </c>
      <c r="H2" s="136" t="s">
        <v>148</v>
      </c>
      <c r="I2" s="136" t="s">
        <v>22</v>
      </c>
      <c r="J2" s="136" t="s">
        <v>150</v>
      </c>
      <c r="K2" s="136" t="s">
        <v>21</v>
      </c>
      <c r="L2" s="136" t="s">
        <v>57</v>
      </c>
      <c r="M2" s="135"/>
      <c r="N2" s="135"/>
      <c r="O2" s="135"/>
      <c r="P2" s="135"/>
      <c r="Q2" s="135"/>
    </row>
    <row r="3" spans="1:17" x14ac:dyDescent="0.2">
      <c r="A3" s="116">
        <v>35431</v>
      </c>
      <c r="B3" s="137">
        <v>4.2699999999999996</v>
      </c>
      <c r="C3" s="137" t="s">
        <v>66</v>
      </c>
      <c r="D3" s="137">
        <v>4.1100000000000003</v>
      </c>
      <c r="E3" s="137">
        <v>4.05</v>
      </c>
      <c r="F3" s="137">
        <v>4.0999999999999996</v>
      </c>
      <c r="G3" s="137">
        <v>3.75</v>
      </c>
      <c r="H3" s="137">
        <v>4.2</v>
      </c>
      <c r="I3" s="137" t="s">
        <v>66</v>
      </c>
      <c r="J3" s="137">
        <v>4.1500000000000004</v>
      </c>
      <c r="K3" s="137" t="s">
        <v>66</v>
      </c>
      <c r="L3" s="137" t="s">
        <v>66</v>
      </c>
    </row>
    <row r="4" spans="1:17" x14ac:dyDescent="0.2">
      <c r="A4" s="116">
        <v>35462</v>
      </c>
      <c r="B4" s="137">
        <v>2.65</v>
      </c>
      <c r="C4" s="137" t="s">
        <v>66</v>
      </c>
      <c r="D4" s="137">
        <v>2.5</v>
      </c>
      <c r="E4" s="137">
        <v>2.48</v>
      </c>
      <c r="F4" s="137">
        <v>2.5499999999999998</v>
      </c>
      <c r="G4" s="137">
        <v>2.6</v>
      </c>
      <c r="H4" s="137">
        <v>2.48</v>
      </c>
      <c r="I4" s="137" t="s">
        <v>66</v>
      </c>
      <c r="J4" s="137">
        <v>2.37</v>
      </c>
      <c r="K4" s="137" t="s">
        <v>66</v>
      </c>
      <c r="L4" s="137" t="s">
        <v>66</v>
      </c>
    </row>
    <row r="5" spans="1:17" x14ac:dyDescent="0.2">
      <c r="A5" s="116">
        <v>35490</v>
      </c>
      <c r="B5" s="137">
        <v>1.61</v>
      </c>
      <c r="C5" s="137" t="s">
        <v>66</v>
      </c>
      <c r="D5" s="137">
        <v>1.33</v>
      </c>
      <c r="E5" s="137">
        <v>1.46</v>
      </c>
      <c r="F5" s="137">
        <v>1.54</v>
      </c>
      <c r="G5" s="137">
        <v>1.58</v>
      </c>
      <c r="H5" s="137">
        <v>1.39</v>
      </c>
      <c r="I5" s="137" t="s">
        <v>66</v>
      </c>
      <c r="J5" s="137">
        <v>1.05</v>
      </c>
      <c r="K5" s="137" t="s">
        <v>66</v>
      </c>
      <c r="L5" s="137" t="s">
        <v>66</v>
      </c>
    </row>
    <row r="6" spans="1:17" x14ac:dyDescent="0.2">
      <c r="A6" s="116">
        <v>35521</v>
      </c>
      <c r="B6" s="137">
        <v>1.74</v>
      </c>
      <c r="C6" s="137" t="s">
        <v>66</v>
      </c>
      <c r="D6" s="137">
        <v>1.45</v>
      </c>
      <c r="E6" s="137">
        <v>1.59</v>
      </c>
      <c r="F6" s="137">
        <v>1.63</v>
      </c>
      <c r="G6" s="137">
        <v>1.68</v>
      </c>
      <c r="H6" s="137">
        <v>1.44</v>
      </c>
      <c r="I6" s="137" t="s">
        <v>66</v>
      </c>
      <c r="J6" s="137">
        <v>1.1100000000000001</v>
      </c>
      <c r="K6" s="137" t="s">
        <v>66</v>
      </c>
      <c r="L6" s="137" t="s">
        <v>66</v>
      </c>
    </row>
    <row r="7" spans="1:17" x14ac:dyDescent="0.2">
      <c r="A7" s="116">
        <v>35551</v>
      </c>
      <c r="B7" s="137">
        <v>2.0499999999999998</v>
      </c>
      <c r="C7" s="137" t="s">
        <v>66</v>
      </c>
      <c r="D7" s="137">
        <v>1.73</v>
      </c>
      <c r="E7" s="137">
        <v>1.87</v>
      </c>
      <c r="F7" s="137">
        <v>1.91</v>
      </c>
      <c r="G7" s="137">
        <v>1.95</v>
      </c>
      <c r="H7" s="137">
        <v>1.64</v>
      </c>
      <c r="I7" s="137" t="s">
        <v>66</v>
      </c>
      <c r="J7" s="137">
        <v>1.33</v>
      </c>
      <c r="K7" s="137" t="s">
        <v>66</v>
      </c>
      <c r="L7" s="137" t="s">
        <v>66</v>
      </c>
    </row>
    <row r="8" spans="1:17" x14ac:dyDescent="0.2">
      <c r="A8" s="116">
        <v>35582</v>
      </c>
      <c r="B8" s="137">
        <v>2.2000000000000002</v>
      </c>
      <c r="C8" s="137" t="s">
        <v>66</v>
      </c>
      <c r="D8" s="137">
        <v>1.72</v>
      </c>
      <c r="E8" s="137">
        <v>2.02</v>
      </c>
      <c r="F8" s="137">
        <v>2.0699999999999998</v>
      </c>
      <c r="G8" s="137">
        <v>2.15</v>
      </c>
      <c r="H8" s="137">
        <v>1.48</v>
      </c>
      <c r="I8" s="137" t="s">
        <v>66</v>
      </c>
      <c r="J8" s="137">
        <v>1.38</v>
      </c>
      <c r="K8" s="137" t="s">
        <v>66</v>
      </c>
      <c r="L8" s="137" t="s">
        <v>66</v>
      </c>
    </row>
    <row r="9" spans="1:17" x14ac:dyDescent="0.2">
      <c r="A9" s="116">
        <v>35612</v>
      </c>
      <c r="B9" s="137">
        <v>2.19</v>
      </c>
      <c r="C9" s="137" t="s">
        <v>66</v>
      </c>
      <c r="D9" s="137">
        <v>1.57</v>
      </c>
      <c r="E9" s="137">
        <v>1.97</v>
      </c>
      <c r="F9" s="137">
        <v>2</v>
      </c>
      <c r="G9" s="137">
        <v>2.04</v>
      </c>
      <c r="H9" s="137">
        <v>1.44</v>
      </c>
      <c r="I9" s="137" t="s">
        <v>66</v>
      </c>
      <c r="J9" s="137">
        <v>1.22</v>
      </c>
      <c r="K9" s="137" t="s">
        <v>66</v>
      </c>
      <c r="L9" s="137" t="s">
        <v>66</v>
      </c>
    </row>
    <row r="10" spans="1:17" x14ac:dyDescent="0.2">
      <c r="A10" s="116">
        <v>35643</v>
      </c>
      <c r="B10" s="137">
        <v>2.2200000000000002</v>
      </c>
      <c r="C10" s="137" t="s">
        <v>66</v>
      </c>
      <c r="D10" s="137">
        <v>1.54</v>
      </c>
      <c r="E10" s="137">
        <v>2</v>
      </c>
      <c r="F10" s="137">
        <v>2.0499999999999998</v>
      </c>
      <c r="G10" s="137">
        <v>2.09</v>
      </c>
      <c r="H10" s="137">
        <v>1.38</v>
      </c>
      <c r="I10" s="137" t="s">
        <v>66</v>
      </c>
      <c r="J10" s="137">
        <v>1.08</v>
      </c>
      <c r="K10" s="137" t="s">
        <v>66</v>
      </c>
      <c r="L10" s="137" t="s">
        <v>66</v>
      </c>
    </row>
    <row r="11" spans="1:17" x14ac:dyDescent="0.2">
      <c r="A11" s="116">
        <v>35674</v>
      </c>
      <c r="B11" s="137">
        <v>2.5</v>
      </c>
      <c r="C11" s="137" t="s">
        <v>66</v>
      </c>
      <c r="D11" s="137">
        <v>1.72</v>
      </c>
      <c r="E11" s="137">
        <v>2.2799999999999998</v>
      </c>
      <c r="F11" s="137">
        <v>2.36</v>
      </c>
      <c r="G11" s="137">
        <v>2.4300000000000002</v>
      </c>
      <c r="H11" s="137">
        <v>1.48</v>
      </c>
      <c r="I11" s="137" t="s">
        <v>66</v>
      </c>
      <c r="J11" s="137">
        <v>1.19</v>
      </c>
      <c r="K11" s="137" t="s">
        <v>66</v>
      </c>
      <c r="L11" s="137" t="s">
        <v>66</v>
      </c>
    </row>
    <row r="12" spans="1:17" x14ac:dyDescent="0.2">
      <c r="A12" s="116">
        <v>35704</v>
      </c>
      <c r="B12" s="137">
        <v>3.08</v>
      </c>
      <c r="C12" s="137" t="s">
        <v>66</v>
      </c>
      <c r="D12" s="137">
        <v>2.2799999999999998</v>
      </c>
      <c r="E12" s="137">
        <v>2.83</v>
      </c>
      <c r="F12" s="137">
        <v>2.9</v>
      </c>
      <c r="G12" s="137">
        <v>2.94</v>
      </c>
      <c r="H12" s="137">
        <v>2.12</v>
      </c>
      <c r="I12" s="137" t="s">
        <v>66</v>
      </c>
      <c r="J12" s="137">
        <v>1.48</v>
      </c>
      <c r="K12" s="137" t="s">
        <v>66</v>
      </c>
      <c r="L12" s="137" t="s">
        <v>66</v>
      </c>
    </row>
    <row r="13" spans="1:17" x14ac:dyDescent="0.2">
      <c r="A13" s="116">
        <v>35735</v>
      </c>
      <c r="B13" s="137">
        <v>3.34</v>
      </c>
      <c r="C13" s="137" t="s">
        <v>66</v>
      </c>
      <c r="D13" s="137">
        <v>3.05</v>
      </c>
      <c r="E13" s="137">
        <v>3.11</v>
      </c>
      <c r="F13" s="137">
        <v>3.18</v>
      </c>
      <c r="G13" s="137">
        <v>3.11</v>
      </c>
      <c r="H13" s="137">
        <v>3</v>
      </c>
      <c r="I13" s="137" t="s">
        <v>66</v>
      </c>
      <c r="J13" s="137">
        <v>2.7</v>
      </c>
      <c r="K13" s="137" t="s">
        <v>66</v>
      </c>
      <c r="L13" s="137" t="s">
        <v>66</v>
      </c>
    </row>
    <row r="14" spans="1:17" x14ac:dyDescent="0.2">
      <c r="A14" s="116">
        <v>35765</v>
      </c>
      <c r="B14" s="137">
        <v>2.36</v>
      </c>
      <c r="C14" s="137" t="s">
        <v>66</v>
      </c>
      <c r="D14" s="137">
        <v>1.92</v>
      </c>
      <c r="E14" s="137">
        <v>2.16</v>
      </c>
      <c r="F14" s="137">
        <v>2.21</v>
      </c>
      <c r="G14" s="137">
        <v>2.2599999999999998</v>
      </c>
      <c r="H14" s="137">
        <v>1.94</v>
      </c>
      <c r="I14" s="137" t="s">
        <v>66</v>
      </c>
      <c r="J14" s="137">
        <v>1.4</v>
      </c>
      <c r="K14" s="137" t="s">
        <v>66</v>
      </c>
      <c r="L14" s="137" t="s">
        <v>66</v>
      </c>
    </row>
    <row r="15" spans="1:17" x14ac:dyDescent="0.2">
      <c r="A15" s="116">
        <v>35796</v>
      </c>
      <c r="B15" s="137">
        <v>2.2799999999999998</v>
      </c>
      <c r="C15" s="137" t="s">
        <v>66</v>
      </c>
      <c r="D15" s="137">
        <v>2.1</v>
      </c>
      <c r="E15" s="137">
        <v>2.06</v>
      </c>
      <c r="F15" s="137">
        <v>2.08</v>
      </c>
      <c r="G15" s="137">
        <v>2.1</v>
      </c>
      <c r="H15" s="137">
        <v>2.0499999999999998</v>
      </c>
      <c r="I15" s="137" t="s">
        <v>66</v>
      </c>
      <c r="J15" s="137">
        <v>1.85</v>
      </c>
      <c r="K15" s="137" t="s">
        <v>66</v>
      </c>
      <c r="L15" s="137" t="s">
        <v>66</v>
      </c>
    </row>
    <row r="16" spans="1:17" x14ac:dyDescent="0.2">
      <c r="A16" s="116">
        <v>35827</v>
      </c>
      <c r="B16" s="137">
        <v>2.11</v>
      </c>
      <c r="C16" s="137" t="s">
        <v>66</v>
      </c>
      <c r="D16" s="137">
        <v>1.76</v>
      </c>
      <c r="E16" s="137">
        <v>1.76</v>
      </c>
      <c r="F16" s="137">
        <v>1.84</v>
      </c>
      <c r="G16" s="137">
        <v>1.9</v>
      </c>
      <c r="H16" s="137">
        <v>1.69</v>
      </c>
      <c r="I16" s="137" t="s">
        <v>66</v>
      </c>
      <c r="J16" s="137">
        <v>1.43</v>
      </c>
      <c r="K16" s="137" t="s">
        <v>66</v>
      </c>
      <c r="L16" s="137" t="s">
        <v>66</v>
      </c>
    </row>
    <row r="17" spans="1:12" x14ac:dyDescent="0.2">
      <c r="A17" s="116">
        <v>35855</v>
      </c>
      <c r="B17" s="137">
        <v>2.34</v>
      </c>
      <c r="C17" s="137" t="s">
        <v>66</v>
      </c>
      <c r="D17" s="137">
        <v>1.9</v>
      </c>
      <c r="E17" s="137">
        <v>2.0099999999999998</v>
      </c>
      <c r="F17" s="137">
        <v>2.04</v>
      </c>
      <c r="G17" s="137">
        <v>2.12</v>
      </c>
      <c r="H17" s="137">
        <v>1.87</v>
      </c>
      <c r="I17" s="137" t="s">
        <v>66</v>
      </c>
      <c r="J17" s="137">
        <v>1.1200000000000001</v>
      </c>
      <c r="K17" s="137" t="s">
        <v>66</v>
      </c>
      <c r="L17" s="137" t="s">
        <v>66</v>
      </c>
    </row>
    <row r="18" spans="1:12" x14ac:dyDescent="0.2">
      <c r="A18" s="116">
        <v>35886</v>
      </c>
      <c r="B18" s="137">
        <v>2.37</v>
      </c>
      <c r="C18" s="137">
        <v>2.38</v>
      </c>
      <c r="D18" s="137">
        <v>1.98</v>
      </c>
      <c r="E18" s="137">
        <v>2.06</v>
      </c>
      <c r="F18" s="137">
        <v>2.12</v>
      </c>
      <c r="G18" s="137">
        <v>2.19</v>
      </c>
      <c r="H18" s="137">
        <v>1.9</v>
      </c>
      <c r="I18" s="137" t="s">
        <v>66</v>
      </c>
      <c r="J18" s="137">
        <v>1.43</v>
      </c>
      <c r="K18" s="137" t="s">
        <v>66</v>
      </c>
      <c r="L18" s="137" t="s">
        <v>66</v>
      </c>
    </row>
    <row r="19" spans="1:12" x14ac:dyDescent="0.2">
      <c r="A19" s="116">
        <v>35916</v>
      </c>
      <c r="B19" s="137">
        <v>2.34</v>
      </c>
      <c r="C19" s="137">
        <v>2.52</v>
      </c>
      <c r="D19" s="137">
        <v>2.14</v>
      </c>
      <c r="E19" s="137">
        <v>2</v>
      </c>
      <c r="F19" s="137">
        <v>2.1</v>
      </c>
      <c r="G19" s="137">
        <v>2.16</v>
      </c>
      <c r="H19" s="137">
        <v>1.98</v>
      </c>
      <c r="I19" s="137" t="s">
        <v>66</v>
      </c>
      <c r="J19" s="137">
        <v>1.7</v>
      </c>
      <c r="K19" s="137" t="s">
        <v>66</v>
      </c>
      <c r="L19" s="137" t="s">
        <v>66</v>
      </c>
    </row>
    <row r="20" spans="1:12" x14ac:dyDescent="0.2">
      <c r="A20" s="116">
        <v>35947</v>
      </c>
      <c r="B20" s="137">
        <v>2.0699999999999998</v>
      </c>
      <c r="C20" s="137">
        <v>2.06</v>
      </c>
      <c r="D20" s="137">
        <v>1.66</v>
      </c>
      <c r="E20" s="137">
        <v>1.75</v>
      </c>
      <c r="F20" s="137">
        <v>1.86</v>
      </c>
      <c r="G20" s="137">
        <v>1.94</v>
      </c>
      <c r="H20" s="137">
        <v>1.64</v>
      </c>
      <c r="I20" s="137" t="s">
        <v>66</v>
      </c>
      <c r="J20" s="137">
        <v>1.38</v>
      </c>
      <c r="K20" s="137" t="s">
        <v>66</v>
      </c>
      <c r="L20" s="137" t="s">
        <v>66</v>
      </c>
    </row>
    <row r="21" spans="1:12" x14ac:dyDescent="0.2">
      <c r="A21" s="116">
        <v>35977</v>
      </c>
      <c r="B21" s="137">
        <v>2.2200000000000002</v>
      </c>
      <c r="C21" s="137">
        <v>2.31</v>
      </c>
      <c r="D21" s="137">
        <v>1.8</v>
      </c>
      <c r="E21" s="137">
        <v>1.86</v>
      </c>
      <c r="F21" s="137">
        <v>2.1800000000000002</v>
      </c>
      <c r="G21" s="137">
        <v>2.2799999999999998</v>
      </c>
      <c r="H21" s="137">
        <v>1.62</v>
      </c>
      <c r="I21" s="137" t="s">
        <v>66</v>
      </c>
      <c r="J21" s="137">
        <v>1.45</v>
      </c>
      <c r="K21" s="137" t="s">
        <v>66</v>
      </c>
      <c r="L21" s="137" t="s">
        <v>66</v>
      </c>
    </row>
    <row r="22" spans="1:12" x14ac:dyDescent="0.2">
      <c r="A22" s="116">
        <v>36008</v>
      </c>
      <c r="B22" s="137">
        <v>2.2999999999999998</v>
      </c>
      <c r="C22" s="137">
        <v>2.48</v>
      </c>
      <c r="D22" s="137">
        <v>2.0099999999999998</v>
      </c>
      <c r="E22" s="137">
        <v>1.81</v>
      </c>
      <c r="F22" s="137">
        <v>1.9</v>
      </c>
      <c r="G22" s="137">
        <v>1.92</v>
      </c>
      <c r="H22" s="137">
        <v>1.73</v>
      </c>
      <c r="I22" s="137" t="s">
        <v>66</v>
      </c>
      <c r="J22" s="137">
        <v>1.57</v>
      </c>
      <c r="K22" s="137" t="s">
        <v>66</v>
      </c>
      <c r="L22" s="137" t="s">
        <v>66</v>
      </c>
    </row>
    <row r="23" spans="1:12" x14ac:dyDescent="0.2">
      <c r="A23" s="116">
        <v>36039</v>
      </c>
      <c r="B23" s="137">
        <v>2.02</v>
      </c>
      <c r="C23" s="137">
        <v>2.21</v>
      </c>
      <c r="D23" s="137">
        <v>1.77</v>
      </c>
      <c r="E23" s="137">
        <v>1.55</v>
      </c>
      <c r="F23" s="137">
        <v>1.59</v>
      </c>
      <c r="G23" s="137">
        <v>1.58</v>
      </c>
      <c r="H23" s="137">
        <v>1.57</v>
      </c>
      <c r="I23" s="137" t="s">
        <v>66</v>
      </c>
      <c r="J23" s="137">
        <v>1.46</v>
      </c>
      <c r="K23" s="137" t="s">
        <v>66</v>
      </c>
      <c r="L23" s="137" t="s">
        <v>66</v>
      </c>
    </row>
    <row r="24" spans="1:12" x14ac:dyDescent="0.2">
      <c r="A24" s="116">
        <v>36069</v>
      </c>
      <c r="B24" s="137">
        <v>2.0299999999999998</v>
      </c>
      <c r="C24" s="137">
        <v>2.2000000000000002</v>
      </c>
      <c r="D24" s="137">
        <v>1.81</v>
      </c>
      <c r="E24" s="137">
        <v>1.67</v>
      </c>
      <c r="F24" s="137">
        <v>1.82</v>
      </c>
      <c r="G24" s="137">
        <v>1.9</v>
      </c>
      <c r="H24" s="137">
        <v>1.65</v>
      </c>
      <c r="I24" s="137" t="s">
        <v>66</v>
      </c>
      <c r="J24" s="137">
        <v>1.67</v>
      </c>
      <c r="K24" s="137" t="s">
        <v>66</v>
      </c>
      <c r="L24" s="137" t="s">
        <v>66</v>
      </c>
    </row>
    <row r="25" spans="1:12" x14ac:dyDescent="0.2">
      <c r="A25" s="116">
        <v>36100</v>
      </c>
      <c r="B25" s="137">
        <v>2.33</v>
      </c>
      <c r="C25" s="137">
        <v>2.5499999999999998</v>
      </c>
      <c r="D25" s="137">
        <v>2.2200000000000002</v>
      </c>
      <c r="E25" s="137">
        <v>1.88</v>
      </c>
      <c r="F25" s="137">
        <v>1.92</v>
      </c>
      <c r="G25" s="137">
        <v>1.94</v>
      </c>
      <c r="H25" s="137">
        <v>2.02</v>
      </c>
      <c r="I25" s="137" t="s">
        <v>66</v>
      </c>
      <c r="J25" s="137">
        <v>2.14</v>
      </c>
      <c r="K25" s="137" t="s">
        <v>66</v>
      </c>
      <c r="L25" s="137" t="s">
        <v>66</v>
      </c>
    </row>
    <row r="26" spans="1:12" x14ac:dyDescent="0.2">
      <c r="A26" s="116">
        <v>36130</v>
      </c>
      <c r="B26" s="137">
        <v>2.29</v>
      </c>
      <c r="C26" s="137">
        <v>2.5099999999999998</v>
      </c>
      <c r="D26" s="137">
        <v>2.17</v>
      </c>
      <c r="E26" s="137">
        <v>1.96</v>
      </c>
      <c r="F26" s="137">
        <v>1.99</v>
      </c>
      <c r="G26" s="137">
        <v>2.0099999999999998</v>
      </c>
      <c r="H26" s="137">
        <v>2</v>
      </c>
      <c r="I26" s="137" t="s">
        <v>66</v>
      </c>
      <c r="J26" s="137">
        <v>2.09</v>
      </c>
      <c r="K26" s="137" t="s">
        <v>66</v>
      </c>
      <c r="L26" s="137" t="s">
        <v>66</v>
      </c>
    </row>
    <row r="27" spans="1:12" x14ac:dyDescent="0.2">
      <c r="A27" s="116">
        <v>36161</v>
      </c>
      <c r="B27" s="137">
        <v>2.04</v>
      </c>
      <c r="C27" s="137">
        <v>2.39</v>
      </c>
      <c r="D27" s="137">
        <v>2.12</v>
      </c>
      <c r="E27" s="137">
        <v>1.72</v>
      </c>
      <c r="F27" s="137">
        <v>1.73</v>
      </c>
      <c r="G27" s="137">
        <v>1.75</v>
      </c>
      <c r="H27" s="137">
        <v>1.82</v>
      </c>
      <c r="I27" s="137" t="s">
        <v>66</v>
      </c>
      <c r="J27" s="137">
        <v>2.88</v>
      </c>
      <c r="K27" s="137" t="s">
        <v>66</v>
      </c>
      <c r="L27" s="137" t="s">
        <v>66</v>
      </c>
    </row>
    <row r="28" spans="1:12" x14ac:dyDescent="0.2">
      <c r="A28" s="116">
        <v>36192</v>
      </c>
      <c r="B28" s="137">
        <v>1.83</v>
      </c>
      <c r="C28" s="137">
        <v>2.02</v>
      </c>
      <c r="D28" s="137">
        <v>1.74</v>
      </c>
      <c r="E28" s="137">
        <v>1.63</v>
      </c>
      <c r="F28" s="137">
        <v>1.66</v>
      </c>
      <c r="G28" s="137">
        <v>1.69</v>
      </c>
      <c r="H28" s="137">
        <v>1.63</v>
      </c>
      <c r="I28" s="137" t="s">
        <v>66</v>
      </c>
      <c r="J28" s="137">
        <v>1.77</v>
      </c>
      <c r="K28" s="137" t="s">
        <v>66</v>
      </c>
      <c r="L28" s="137" t="s">
        <v>66</v>
      </c>
    </row>
    <row r="29" spans="1:12" x14ac:dyDescent="0.2">
      <c r="A29" s="116">
        <v>36220</v>
      </c>
      <c r="B29" s="137">
        <v>1.71</v>
      </c>
      <c r="C29" s="137">
        <v>1.82</v>
      </c>
      <c r="D29" s="137">
        <v>1.62</v>
      </c>
      <c r="E29" s="137">
        <v>1.51</v>
      </c>
      <c r="F29" s="137">
        <v>1.54</v>
      </c>
      <c r="G29" s="137">
        <v>1.57</v>
      </c>
      <c r="H29" s="137">
        <v>1.51</v>
      </c>
      <c r="I29" s="137" t="s">
        <v>66</v>
      </c>
      <c r="J29" s="137">
        <v>1.5</v>
      </c>
      <c r="K29" s="137" t="s">
        <v>66</v>
      </c>
      <c r="L29" s="137" t="s">
        <v>66</v>
      </c>
    </row>
    <row r="30" spans="1:12" x14ac:dyDescent="0.2">
      <c r="A30" s="116">
        <v>36251</v>
      </c>
      <c r="B30" s="137">
        <v>1.78</v>
      </c>
      <c r="C30" s="137">
        <v>1.99</v>
      </c>
      <c r="D30" s="137">
        <v>1.65</v>
      </c>
      <c r="E30" s="137">
        <v>1.59</v>
      </c>
      <c r="F30" s="137">
        <v>1.66</v>
      </c>
      <c r="G30" s="137">
        <v>1.73</v>
      </c>
      <c r="H30" s="137">
        <v>1.54</v>
      </c>
      <c r="I30" s="137" t="s">
        <v>66</v>
      </c>
      <c r="J30" s="137">
        <v>1.51</v>
      </c>
      <c r="K30" s="137" t="s">
        <v>66</v>
      </c>
      <c r="L30" s="137" t="s">
        <v>66</v>
      </c>
    </row>
    <row r="31" spans="1:12" x14ac:dyDescent="0.2">
      <c r="A31" s="116">
        <v>36281</v>
      </c>
      <c r="B31" s="137">
        <v>2.2200000000000002</v>
      </c>
      <c r="C31" s="137">
        <v>2.38</v>
      </c>
      <c r="D31" s="137">
        <v>2.09</v>
      </c>
      <c r="E31" s="137">
        <v>2.0299999999999998</v>
      </c>
      <c r="F31" s="137">
        <v>2.16</v>
      </c>
      <c r="G31" s="137">
        <v>2.2200000000000002</v>
      </c>
      <c r="H31" s="137">
        <v>2</v>
      </c>
      <c r="I31" s="137" t="s">
        <v>66</v>
      </c>
      <c r="J31" s="137">
        <v>1.95</v>
      </c>
      <c r="K31" s="137" t="s">
        <v>66</v>
      </c>
      <c r="L31" s="137" t="s">
        <v>66</v>
      </c>
    </row>
    <row r="32" spans="1:12" x14ac:dyDescent="0.2">
      <c r="A32" s="116">
        <v>36312</v>
      </c>
      <c r="B32" s="137">
        <v>2.2200000000000002</v>
      </c>
      <c r="C32" s="137">
        <v>2.1</v>
      </c>
      <c r="D32" s="137">
        <v>2.09</v>
      </c>
      <c r="E32" s="137">
        <v>1.96</v>
      </c>
      <c r="F32" s="137">
        <v>2.08</v>
      </c>
      <c r="G32" s="137">
        <v>2.14</v>
      </c>
      <c r="H32" s="137">
        <v>1.94</v>
      </c>
      <c r="I32" s="137" t="s">
        <v>66</v>
      </c>
      <c r="J32" s="137">
        <v>1.91</v>
      </c>
      <c r="K32" s="137" t="s">
        <v>66</v>
      </c>
      <c r="L32" s="137" t="s">
        <v>66</v>
      </c>
    </row>
    <row r="33" spans="1:12" x14ac:dyDescent="0.2">
      <c r="A33" s="116">
        <v>36342</v>
      </c>
      <c r="B33" s="137">
        <v>2.38</v>
      </c>
      <c r="C33" s="137">
        <v>2.14</v>
      </c>
      <c r="D33" s="137">
        <v>2.17</v>
      </c>
      <c r="E33" s="137">
        <v>2.0499999999999998</v>
      </c>
      <c r="F33" s="137">
        <v>2.17</v>
      </c>
      <c r="G33" s="137">
        <v>2.21</v>
      </c>
      <c r="H33" s="137">
        <v>1.99</v>
      </c>
      <c r="I33" s="137" t="s">
        <v>66</v>
      </c>
      <c r="J33" s="137">
        <v>1.94</v>
      </c>
      <c r="K33" s="137" t="s">
        <v>66</v>
      </c>
      <c r="L33" s="137" t="s">
        <v>66</v>
      </c>
    </row>
    <row r="34" spans="1:12" x14ac:dyDescent="0.2">
      <c r="A34" s="116">
        <v>36373</v>
      </c>
      <c r="B34" s="137">
        <v>2.58</v>
      </c>
      <c r="C34" s="137">
        <v>2.46</v>
      </c>
      <c r="D34" s="137">
        <v>2.2799999999999998</v>
      </c>
      <c r="E34" s="137">
        <v>2.2599999999999998</v>
      </c>
      <c r="F34" s="137">
        <v>2.46</v>
      </c>
      <c r="G34" s="137">
        <v>2.52</v>
      </c>
      <c r="H34" s="137">
        <v>2.1800000000000002</v>
      </c>
      <c r="I34" s="137" t="s">
        <v>66</v>
      </c>
      <c r="J34" s="137">
        <v>2.21</v>
      </c>
      <c r="K34" s="137" t="s">
        <v>66</v>
      </c>
      <c r="L34" s="137" t="s">
        <v>66</v>
      </c>
    </row>
    <row r="35" spans="1:12" x14ac:dyDescent="0.2">
      <c r="A35" s="116">
        <v>36404</v>
      </c>
      <c r="B35" s="137">
        <v>2.93</v>
      </c>
      <c r="C35" s="137">
        <v>2.75</v>
      </c>
      <c r="D35" s="137">
        <v>2.65</v>
      </c>
      <c r="E35" s="137">
        <v>2.63</v>
      </c>
      <c r="F35" s="137">
        <v>2.78</v>
      </c>
      <c r="G35" s="137">
        <v>2.8</v>
      </c>
      <c r="H35" s="137">
        <v>2.56</v>
      </c>
      <c r="I35" s="137" t="s">
        <v>66</v>
      </c>
      <c r="J35" s="137">
        <v>2.5</v>
      </c>
      <c r="K35" s="137" t="s">
        <v>66</v>
      </c>
      <c r="L35" s="137" t="s">
        <v>66</v>
      </c>
    </row>
    <row r="36" spans="1:12" x14ac:dyDescent="0.2">
      <c r="A36" s="116">
        <v>36434</v>
      </c>
      <c r="B36" s="137">
        <v>2.71</v>
      </c>
      <c r="C36" s="137">
        <v>2.4</v>
      </c>
      <c r="D36" s="137">
        <v>2.5299999999999998</v>
      </c>
      <c r="E36" s="137">
        <v>2.37</v>
      </c>
      <c r="F36" s="137">
        <v>2.42</v>
      </c>
      <c r="G36" s="137">
        <v>2.44</v>
      </c>
      <c r="H36" s="137">
        <v>2.39</v>
      </c>
      <c r="I36" s="137" t="s">
        <v>66</v>
      </c>
      <c r="J36" s="137">
        <v>2.39</v>
      </c>
      <c r="K36" s="137" t="s">
        <v>66</v>
      </c>
      <c r="L36" s="137" t="s">
        <v>66</v>
      </c>
    </row>
    <row r="37" spans="1:12" x14ac:dyDescent="0.2">
      <c r="A37" s="116">
        <v>36465</v>
      </c>
      <c r="B37" s="137">
        <v>3.07</v>
      </c>
      <c r="C37" s="137">
        <v>2.86</v>
      </c>
      <c r="D37" s="137">
        <v>2.99</v>
      </c>
      <c r="E37" s="137">
        <v>2.84</v>
      </c>
      <c r="F37" s="137">
        <v>2.87</v>
      </c>
      <c r="G37" s="137">
        <v>2.9</v>
      </c>
      <c r="H37" s="137">
        <v>2.86</v>
      </c>
      <c r="I37" s="137" t="s">
        <v>66</v>
      </c>
      <c r="J37" s="137">
        <v>2.92</v>
      </c>
      <c r="K37" s="137" t="s">
        <v>66</v>
      </c>
      <c r="L37" s="137" t="s">
        <v>66</v>
      </c>
    </row>
    <row r="38" spans="1:12" x14ac:dyDescent="0.2">
      <c r="A38" s="116">
        <v>36495</v>
      </c>
      <c r="B38" s="137">
        <v>2.37</v>
      </c>
      <c r="C38" s="137">
        <v>1.97</v>
      </c>
      <c r="D38" s="137">
        <v>2.31</v>
      </c>
      <c r="E38" s="137">
        <v>2.08</v>
      </c>
      <c r="F38" s="137">
        <v>2.08</v>
      </c>
      <c r="G38" s="137">
        <v>2.04</v>
      </c>
      <c r="H38" s="137">
        <v>2.1</v>
      </c>
      <c r="I38" s="137" t="s">
        <v>66</v>
      </c>
      <c r="J38" s="137">
        <v>2.2799999999999998</v>
      </c>
      <c r="K38" s="137" t="s">
        <v>66</v>
      </c>
      <c r="L38" s="137" t="s">
        <v>66</v>
      </c>
    </row>
    <row r="39" spans="1:12" x14ac:dyDescent="0.2">
      <c r="A39" s="116">
        <v>36526</v>
      </c>
      <c r="B39" s="137">
        <v>2.38</v>
      </c>
      <c r="C39" s="137">
        <v>2.2000000000000002</v>
      </c>
      <c r="D39" s="137">
        <v>2.31</v>
      </c>
      <c r="E39" s="137">
        <v>2.1800000000000002</v>
      </c>
      <c r="F39" s="137">
        <v>2.19</v>
      </c>
      <c r="G39" s="137">
        <v>2.23</v>
      </c>
      <c r="H39" s="137">
        <v>2.19</v>
      </c>
      <c r="I39" s="137" t="s">
        <v>66</v>
      </c>
      <c r="J39" s="137">
        <v>2.2999999999999998</v>
      </c>
      <c r="K39" s="137" t="s">
        <v>66</v>
      </c>
      <c r="L39" s="137" t="s">
        <v>66</v>
      </c>
    </row>
    <row r="40" spans="1:12" x14ac:dyDescent="0.2">
      <c r="A40" s="116">
        <v>36557</v>
      </c>
      <c r="B40" s="137">
        <v>2.5499999999999998</v>
      </c>
      <c r="C40" s="137">
        <v>2.61</v>
      </c>
      <c r="D40" s="137">
        <v>2.4900000000000002</v>
      </c>
      <c r="E40" s="137">
        <v>2.36</v>
      </c>
      <c r="F40" s="137">
        <v>2.41</v>
      </c>
      <c r="G40" s="137">
        <v>2.4500000000000002</v>
      </c>
      <c r="H40" s="137">
        <v>2.37</v>
      </c>
      <c r="I40" s="137" t="s">
        <v>66</v>
      </c>
      <c r="J40" s="137">
        <v>2.36</v>
      </c>
      <c r="K40" s="137" t="s">
        <v>66</v>
      </c>
      <c r="L40" s="137">
        <v>2.61</v>
      </c>
    </row>
    <row r="41" spans="1:12" x14ac:dyDescent="0.2">
      <c r="A41" s="116">
        <v>36586</v>
      </c>
    </row>
    <row r="42" spans="1:12" x14ac:dyDescent="0.2">
      <c r="A42" s="116">
        <v>36617</v>
      </c>
    </row>
    <row r="43" spans="1:12" x14ac:dyDescent="0.2">
      <c r="A43" s="116">
        <v>36647</v>
      </c>
    </row>
    <row r="44" spans="1:12" x14ac:dyDescent="0.2">
      <c r="A44" s="116">
        <v>36678</v>
      </c>
    </row>
    <row r="45" spans="1:12" x14ac:dyDescent="0.2">
      <c r="A45" s="116">
        <v>36708</v>
      </c>
    </row>
    <row r="46" spans="1:12" x14ac:dyDescent="0.2">
      <c r="A46" s="116">
        <v>36739</v>
      </c>
    </row>
    <row r="47" spans="1:12" x14ac:dyDescent="0.2">
      <c r="A47" s="116">
        <v>36770</v>
      </c>
    </row>
    <row r="48" spans="1:12" x14ac:dyDescent="0.2">
      <c r="A48" s="116">
        <v>36800</v>
      </c>
    </row>
    <row r="49" spans="1:1" x14ac:dyDescent="0.2">
      <c r="A49" s="116">
        <v>36831</v>
      </c>
    </row>
    <row r="50" spans="1:1" x14ac:dyDescent="0.2">
      <c r="A50" s="116">
        <v>36861</v>
      </c>
    </row>
    <row r="51" spans="1:1" x14ac:dyDescent="0.2">
      <c r="A51" s="116">
        <v>36892</v>
      </c>
    </row>
    <row r="52" spans="1:1" x14ac:dyDescent="0.2">
      <c r="A52" s="116">
        <v>36923</v>
      </c>
    </row>
    <row r="53" spans="1:1" x14ac:dyDescent="0.2">
      <c r="A53" s="116">
        <v>36951</v>
      </c>
    </row>
    <row r="54" spans="1:1" x14ac:dyDescent="0.2">
      <c r="A54" s="116">
        <v>36982</v>
      </c>
    </row>
    <row r="55" spans="1:1" x14ac:dyDescent="0.2">
      <c r="A55" s="116">
        <v>37012</v>
      </c>
    </row>
    <row r="56" spans="1:1" x14ac:dyDescent="0.2">
      <c r="A56" s="116">
        <v>37043</v>
      </c>
    </row>
    <row r="57" spans="1:1" x14ac:dyDescent="0.2">
      <c r="A57" s="116">
        <v>37073</v>
      </c>
    </row>
    <row r="58" spans="1:1" x14ac:dyDescent="0.2">
      <c r="A58" s="116">
        <v>37104</v>
      </c>
    </row>
    <row r="59" spans="1:1" x14ac:dyDescent="0.2">
      <c r="A59" s="116">
        <v>37135</v>
      </c>
    </row>
    <row r="60" spans="1:1" x14ac:dyDescent="0.2">
      <c r="A60" s="116">
        <v>37165</v>
      </c>
    </row>
    <row r="61" spans="1:1" x14ac:dyDescent="0.2">
      <c r="A61" s="116">
        <v>37196</v>
      </c>
    </row>
    <row r="62" spans="1:1" x14ac:dyDescent="0.2">
      <c r="A62" s="116">
        <v>37226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1466"/>
  <sheetViews>
    <sheetView workbookViewId="0">
      <selection activeCell="AB28" sqref="AB28"/>
    </sheetView>
  </sheetViews>
  <sheetFormatPr defaultRowHeight="11.25" x14ac:dyDescent="0.2"/>
  <cols>
    <col min="1" max="1" width="8.7109375" style="1" customWidth="1"/>
    <col min="2" max="2" width="11.140625" style="18" bestFit="1" customWidth="1"/>
    <col min="3" max="3" width="9.140625" style="18"/>
    <col min="4" max="4" width="10.85546875" style="24" bestFit="1" customWidth="1"/>
    <col min="5" max="5" width="8.7109375" style="14" customWidth="1"/>
    <col min="6" max="9" width="9.140625" style="18"/>
    <col min="10" max="10" width="9.140625" style="116"/>
    <col min="11" max="12" width="12.85546875" style="24" customWidth="1"/>
    <col min="13" max="13" width="8.7109375" style="24" customWidth="1"/>
    <col min="14" max="14" width="12.85546875" style="24" customWidth="1"/>
    <col min="15" max="16384" width="9.140625" style="18"/>
  </cols>
  <sheetData>
    <row r="1" spans="1:16" x14ac:dyDescent="0.2">
      <c r="C1" s="18">
        <v>1.45</v>
      </c>
    </row>
    <row r="2" spans="1:16" x14ac:dyDescent="0.2">
      <c r="A2" s="4" t="s">
        <v>43</v>
      </c>
      <c r="B2" s="19" t="s">
        <v>64</v>
      </c>
      <c r="C2" s="19" t="s">
        <v>163</v>
      </c>
      <c r="D2" s="23" t="s">
        <v>4</v>
      </c>
      <c r="E2" s="17" t="s">
        <v>58</v>
      </c>
      <c r="F2" s="19" t="s">
        <v>164</v>
      </c>
      <c r="G2" s="19" t="s">
        <v>165</v>
      </c>
      <c r="K2" s="23"/>
      <c r="L2" s="23">
        <v>1.45</v>
      </c>
      <c r="M2" s="23"/>
      <c r="N2" s="23"/>
    </row>
    <row r="3" spans="1:16" x14ac:dyDescent="0.2">
      <c r="A3" s="2">
        <v>35431</v>
      </c>
      <c r="B3" s="18">
        <v>2.37</v>
      </c>
      <c r="C3" s="59">
        <f t="shared" ref="C3:C38" si="0">B3/$C$1</f>
        <v>1.6344827586206898</v>
      </c>
      <c r="D3" s="24">
        <v>4.0599999999999996</v>
      </c>
      <c r="E3" s="14" t="s">
        <v>66</v>
      </c>
      <c r="F3" s="24">
        <f>D3-C3</f>
        <v>2.4255172413793096</v>
      </c>
      <c r="G3" s="187" t="s">
        <v>66</v>
      </c>
      <c r="K3" s="23" t="s">
        <v>64</v>
      </c>
      <c r="L3" s="23" t="s">
        <v>163</v>
      </c>
      <c r="M3" s="23" t="s">
        <v>58</v>
      </c>
      <c r="N3" s="23" t="s">
        <v>4</v>
      </c>
      <c r="O3" s="19" t="s">
        <v>164</v>
      </c>
      <c r="P3" s="19" t="s">
        <v>165</v>
      </c>
    </row>
    <row r="4" spans="1:16" x14ac:dyDescent="0.2">
      <c r="A4" s="2">
        <v>35432</v>
      </c>
      <c r="B4" s="18">
        <v>2.37</v>
      </c>
      <c r="C4" s="59">
        <f t="shared" si="0"/>
        <v>1.6344827586206898</v>
      </c>
      <c r="D4" s="24">
        <v>4.0599999999999996</v>
      </c>
      <c r="E4" s="14" t="s">
        <v>66</v>
      </c>
      <c r="F4" s="24">
        <f t="shared" ref="F4:F67" si="1">D4-C4</f>
        <v>2.4255172413793096</v>
      </c>
      <c r="G4" s="187" t="s">
        <v>66</v>
      </c>
      <c r="J4" s="116">
        <v>34700</v>
      </c>
      <c r="K4" s="24">
        <v>0.95870967741935476</v>
      </c>
      <c r="L4" s="24">
        <f>K4/$L$2</f>
        <v>0.66117908787541713</v>
      </c>
      <c r="M4" s="24" t="s">
        <v>66</v>
      </c>
      <c r="N4" s="24" t="s">
        <v>66</v>
      </c>
      <c r="O4" s="24" t="s">
        <v>66</v>
      </c>
      <c r="P4" s="24" t="s">
        <v>66</v>
      </c>
    </row>
    <row r="5" spans="1:16" x14ac:dyDescent="0.2">
      <c r="A5" s="2">
        <v>35433</v>
      </c>
      <c r="B5" s="18">
        <v>2.06</v>
      </c>
      <c r="C5" s="59">
        <f t="shared" si="0"/>
        <v>1.420689655172414</v>
      </c>
      <c r="D5" s="24">
        <v>2.97</v>
      </c>
      <c r="E5" s="14" t="s">
        <v>66</v>
      </c>
      <c r="F5" s="24">
        <f t="shared" si="1"/>
        <v>1.5493103448275862</v>
      </c>
      <c r="G5" s="187" t="s">
        <v>66</v>
      </c>
      <c r="J5" s="116">
        <v>34731</v>
      </c>
      <c r="K5" s="24">
        <v>0.97821428571428548</v>
      </c>
      <c r="L5" s="24">
        <f t="shared" ref="L5:L65" si="2">K5/$L$2</f>
        <v>0.67463054187192106</v>
      </c>
      <c r="M5" s="24" t="s">
        <v>66</v>
      </c>
      <c r="N5" s="24" t="s">
        <v>66</v>
      </c>
      <c r="O5" s="24" t="s">
        <v>66</v>
      </c>
      <c r="P5" s="24" t="s">
        <v>66</v>
      </c>
    </row>
    <row r="6" spans="1:16" x14ac:dyDescent="0.2">
      <c r="A6" s="2">
        <v>35434</v>
      </c>
      <c r="B6" s="18">
        <v>2.0299999999999998</v>
      </c>
      <c r="C6" s="59">
        <f t="shared" si="0"/>
        <v>1.4</v>
      </c>
      <c r="D6" s="24">
        <v>2.9</v>
      </c>
      <c r="E6" s="14" t="s">
        <v>66</v>
      </c>
      <c r="F6" s="24">
        <f t="shared" si="1"/>
        <v>1.5</v>
      </c>
      <c r="G6" s="187" t="s">
        <v>66</v>
      </c>
      <c r="J6" s="116">
        <v>34759</v>
      </c>
      <c r="K6" s="24">
        <v>1.0458064516129031</v>
      </c>
      <c r="L6" s="24">
        <f t="shared" si="2"/>
        <v>0.72124582869855391</v>
      </c>
      <c r="M6" s="24" t="s">
        <v>66</v>
      </c>
      <c r="N6" s="24" t="s">
        <v>66</v>
      </c>
      <c r="O6" s="24" t="s">
        <v>66</v>
      </c>
      <c r="P6" s="24" t="s">
        <v>66</v>
      </c>
    </row>
    <row r="7" spans="1:16" x14ac:dyDescent="0.2">
      <c r="A7" s="2">
        <v>35435</v>
      </c>
      <c r="B7" s="18">
        <v>2.0299999999999998</v>
      </c>
      <c r="C7" s="59">
        <f t="shared" si="0"/>
        <v>1.4</v>
      </c>
      <c r="D7" s="24">
        <v>2.9</v>
      </c>
      <c r="E7" s="14" t="s">
        <v>66</v>
      </c>
      <c r="F7" s="24">
        <f t="shared" si="1"/>
        <v>1.5</v>
      </c>
      <c r="G7" s="187" t="s">
        <v>66</v>
      </c>
      <c r="J7" s="116">
        <v>34790</v>
      </c>
      <c r="K7" s="24">
        <v>1.2366666666666668</v>
      </c>
      <c r="L7" s="24">
        <f t="shared" si="2"/>
        <v>0.85287356321839092</v>
      </c>
      <c r="M7" s="24" t="s">
        <v>66</v>
      </c>
      <c r="N7" s="24" t="s">
        <v>66</v>
      </c>
      <c r="O7" s="24" t="s">
        <v>66</v>
      </c>
      <c r="P7" s="24" t="s">
        <v>66</v>
      </c>
    </row>
    <row r="8" spans="1:16" x14ac:dyDescent="0.2">
      <c r="A8" s="2">
        <v>35436</v>
      </c>
      <c r="B8" s="18">
        <v>2.0299999999999998</v>
      </c>
      <c r="C8" s="59">
        <f t="shared" si="0"/>
        <v>1.4</v>
      </c>
      <c r="D8" s="24">
        <v>2.9</v>
      </c>
      <c r="E8" s="14" t="s">
        <v>66</v>
      </c>
      <c r="F8" s="24">
        <f t="shared" si="1"/>
        <v>1.5</v>
      </c>
      <c r="G8" s="187" t="s">
        <v>66</v>
      </c>
      <c r="J8" s="116">
        <v>34820</v>
      </c>
      <c r="K8" s="24">
        <v>1.2525806451612902</v>
      </c>
      <c r="L8" s="24">
        <f t="shared" si="2"/>
        <v>0.86384872080088981</v>
      </c>
      <c r="M8" s="24" t="s">
        <v>66</v>
      </c>
      <c r="N8" s="24" t="s">
        <v>66</v>
      </c>
      <c r="O8" s="24" t="s">
        <v>66</v>
      </c>
      <c r="P8" s="24" t="s">
        <v>66</v>
      </c>
    </row>
    <row r="9" spans="1:16" x14ac:dyDescent="0.2">
      <c r="A9" s="2">
        <v>35437</v>
      </c>
      <c r="B9" s="18">
        <v>2.15</v>
      </c>
      <c r="C9" s="59">
        <f t="shared" si="0"/>
        <v>1.4827586206896552</v>
      </c>
      <c r="D9" s="24">
        <v>3.73</v>
      </c>
      <c r="E9" s="14" t="s">
        <v>66</v>
      </c>
      <c r="F9" s="24">
        <f t="shared" si="1"/>
        <v>2.2472413793103447</v>
      </c>
      <c r="G9" s="187" t="s">
        <v>66</v>
      </c>
      <c r="J9" s="116">
        <v>34851</v>
      </c>
      <c r="K9" s="24">
        <v>1.1203333333333334</v>
      </c>
      <c r="L9" s="24">
        <f t="shared" si="2"/>
        <v>0.77264367816091961</v>
      </c>
      <c r="M9" s="24" t="s">
        <v>66</v>
      </c>
      <c r="N9" s="24" t="s">
        <v>66</v>
      </c>
      <c r="O9" s="24" t="s">
        <v>66</v>
      </c>
      <c r="P9" s="24" t="s">
        <v>66</v>
      </c>
    </row>
    <row r="10" spans="1:16" x14ac:dyDescent="0.2">
      <c r="A10" s="2">
        <v>35438</v>
      </c>
      <c r="B10" s="18">
        <v>2.27</v>
      </c>
      <c r="C10" s="59">
        <f t="shared" si="0"/>
        <v>1.5655172413793104</v>
      </c>
      <c r="D10" s="24">
        <v>4.03</v>
      </c>
      <c r="E10" s="14" t="s">
        <v>66</v>
      </c>
      <c r="F10" s="24">
        <f t="shared" si="1"/>
        <v>2.4644827586206901</v>
      </c>
      <c r="G10" s="187" t="s">
        <v>66</v>
      </c>
      <c r="J10" s="116">
        <v>34881</v>
      </c>
      <c r="K10" s="24">
        <v>0.99451612903225817</v>
      </c>
      <c r="L10" s="24">
        <f t="shared" si="2"/>
        <v>0.68587319243604017</v>
      </c>
      <c r="M10" s="24" t="s">
        <v>66</v>
      </c>
      <c r="N10" s="24" t="s">
        <v>66</v>
      </c>
      <c r="O10" s="24" t="s">
        <v>66</v>
      </c>
      <c r="P10" s="24" t="s">
        <v>66</v>
      </c>
    </row>
    <row r="11" spans="1:16" x14ac:dyDescent="0.2">
      <c r="A11" s="2">
        <v>35439</v>
      </c>
      <c r="B11" s="18">
        <v>2.36</v>
      </c>
      <c r="C11" s="59">
        <f t="shared" si="0"/>
        <v>1.6275862068965516</v>
      </c>
      <c r="D11" s="24">
        <v>4.01</v>
      </c>
      <c r="E11" s="14" t="s">
        <v>66</v>
      </c>
      <c r="F11" s="24">
        <f t="shared" si="1"/>
        <v>2.3824137931034484</v>
      </c>
      <c r="G11" s="187" t="s">
        <v>66</v>
      </c>
      <c r="J11" s="116">
        <v>34912</v>
      </c>
      <c r="K11" s="24">
        <v>1.0367741935483872</v>
      </c>
      <c r="L11" s="24">
        <f t="shared" si="2"/>
        <v>0.71501668520578432</v>
      </c>
      <c r="M11" s="24" t="s">
        <v>66</v>
      </c>
      <c r="N11" s="24" t="s">
        <v>66</v>
      </c>
      <c r="O11" s="24" t="s">
        <v>66</v>
      </c>
      <c r="P11" s="24" t="s">
        <v>66</v>
      </c>
    </row>
    <row r="12" spans="1:16" x14ac:dyDescent="0.2">
      <c r="A12" s="2">
        <v>35440</v>
      </c>
      <c r="B12" s="18">
        <v>2.34</v>
      </c>
      <c r="C12" s="59">
        <f t="shared" si="0"/>
        <v>1.6137931034482758</v>
      </c>
      <c r="D12" s="24">
        <v>3.97</v>
      </c>
      <c r="E12" s="14" t="s">
        <v>66</v>
      </c>
      <c r="F12" s="24">
        <f t="shared" si="1"/>
        <v>2.3562068965517247</v>
      </c>
      <c r="G12" s="187" t="s">
        <v>66</v>
      </c>
      <c r="J12" s="116">
        <v>34943</v>
      </c>
      <c r="K12" s="24">
        <v>1.0766666666666669</v>
      </c>
      <c r="L12" s="24">
        <f t="shared" si="2"/>
        <v>0.74252873563218413</v>
      </c>
      <c r="M12" s="24" t="s">
        <v>66</v>
      </c>
      <c r="N12" s="24" t="s">
        <v>66</v>
      </c>
      <c r="O12" s="24" t="s">
        <v>66</v>
      </c>
      <c r="P12" s="24" t="s">
        <v>66</v>
      </c>
    </row>
    <row r="13" spans="1:16" x14ac:dyDescent="0.2">
      <c r="A13" s="2">
        <v>35441</v>
      </c>
      <c r="B13" s="18">
        <v>2.62</v>
      </c>
      <c r="C13" s="59">
        <f t="shared" si="0"/>
        <v>1.806896551724138</v>
      </c>
      <c r="D13" s="24">
        <v>5.76</v>
      </c>
      <c r="E13" s="14" t="s">
        <v>66</v>
      </c>
      <c r="F13" s="24">
        <f t="shared" si="1"/>
        <v>3.9531034482758618</v>
      </c>
      <c r="G13" s="187" t="s">
        <v>66</v>
      </c>
      <c r="J13" s="116">
        <v>34973</v>
      </c>
      <c r="K13" s="24">
        <v>1.2132258064516128</v>
      </c>
      <c r="L13" s="24">
        <f t="shared" si="2"/>
        <v>0.83670745272525027</v>
      </c>
      <c r="M13" s="24" t="s">
        <v>66</v>
      </c>
      <c r="N13" s="24" t="s">
        <v>66</v>
      </c>
      <c r="O13" s="24" t="s">
        <v>66</v>
      </c>
      <c r="P13" s="24" t="s">
        <v>66</v>
      </c>
    </row>
    <row r="14" spans="1:16" x14ac:dyDescent="0.2">
      <c r="A14" s="2">
        <v>35442</v>
      </c>
      <c r="B14" s="18">
        <v>2.62</v>
      </c>
      <c r="C14" s="59">
        <f t="shared" si="0"/>
        <v>1.806896551724138</v>
      </c>
      <c r="D14" s="24">
        <v>5.76</v>
      </c>
      <c r="E14" s="14" t="s">
        <v>66</v>
      </c>
      <c r="F14" s="24">
        <f t="shared" si="1"/>
        <v>3.9531034482758618</v>
      </c>
      <c r="G14" s="187" t="s">
        <v>66</v>
      </c>
      <c r="J14" s="116">
        <v>35004</v>
      </c>
      <c r="K14" s="24">
        <v>1.2403333333333333</v>
      </c>
      <c r="L14" s="24">
        <f t="shared" si="2"/>
        <v>0.85540229885057473</v>
      </c>
      <c r="M14" s="24" t="s">
        <v>66</v>
      </c>
      <c r="N14" s="24" t="s">
        <v>66</v>
      </c>
      <c r="O14" s="24" t="s">
        <v>66</v>
      </c>
      <c r="P14" s="24" t="s">
        <v>66</v>
      </c>
    </row>
    <row r="15" spans="1:16" x14ac:dyDescent="0.2">
      <c r="A15" s="2">
        <v>35443</v>
      </c>
      <c r="B15" s="18">
        <v>2.62</v>
      </c>
      <c r="C15" s="59">
        <f t="shared" si="0"/>
        <v>1.806896551724138</v>
      </c>
      <c r="D15" s="24">
        <v>5.76</v>
      </c>
      <c r="E15" s="14" t="s">
        <v>66</v>
      </c>
      <c r="F15" s="24">
        <f t="shared" si="1"/>
        <v>3.9531034482758618</v>
      </c>
      <c r="G15" s="187" t="s">
        <v>66</v>
      </c>
      <c r="J15" s="116">
        <v>35034</v>
      </c>
      <c r="K15" s="24">
        <v>1.3645161290322583</v>
      </c>
      <c r="L15" s="24">
        <f t="shared" si="2"/>
        <v>0.94104560622914368</v>
      </c>
      <c r="M15" s="24" t="s">
        <v>66</v>
      </c>
      <c r="N15" s="24" t="s">
        <v>66</v>
      </c>
      <c r="O15" s="24" t="s">
        <v>66</v>
      </c>
      <c r="P15" s="24" t="s">
        <v>66</v>
      </c>
    </row>
    <row r="16" spans="1:16" x14ac:dyDescent="0.2">
      <c r="A16" s="2">
        <v>35444</v>
      </c>
      <c r="B16" s="18">
        <v>3.59</v>
      </c>
      <c r="C16" s="59">
        <f t="shared" si="0"/>
        <v>2.4758620689655171</v>
      </c>
      <c r="D16" s="24">
        <v>4.07</v>
      </c>
      <c r="E16" s="14" t="s">
        <v>66</v>
      </c>
      <c r="F16" s="24">
        <f t="shared" si="1"/>
        <v>1.5941379310344832</v>
      </c>
      <c r="G16" s="187" t="s">
        <v>66</v>
      </c>
      <c r="J16" s="116">
        <v>35065</v>
      </c>
      <c r="K16" s="24">
        <v>1.5325806451612902</v>
      </c>
      <c r="L16" s="24">
        <f t="shared" si="2"/>
        <v>1.0569521690767518</v>
      </c>
      <c r="M16" s="24" t="s">
        <v>66</v>
      </c>
      <c r="N16" s="24" t="s">
        <v>66</v>
      </c>
      <c r="O16" s="24"/>
      <c r="P16" s="24" t="s">
        <v>66</v>
      </c>
    </row>
    <row r="17" spans="1:16" x14ac:dyDescent="0.2">
      <c r="A17" s="2">
        <v>35445</v>
      </c>
      <c r="B17" s="18">
        <v>3.45</v>
      </c>
      <c r="C17" s="59">
        <f t="shared" si="0"/>
        <v>2.3793103448275863</v>
      </c>
      <c r="D17" s="24">
        <v>4.25</v>
      </c>
      <c r="E17" s="14" t="s">
        <v>66</v>
      </c>
      <c r="F17" s="24">
        <f t="shared" si="1"/>
        <v>1.8706896551724137</v>
      </c>
      <c r="G17" s="187" t="s">
        <v>66</v>
      </c>
      <c r="J17" s="116">
        <v>35096</v>
      </c>
      <c r="K17" s="24">
        <v>1.5210344827586206</v>
      </c>
      <c r="L17" s="24">
        <f t="shared" si="2"/>
        <v>1.0489892984542211</v>
      </c>
      <c r="M17" s="24" t="s">
        <v>66</v>
      </c>
      <c r="N17" s="24" t="s">
        <v>66</v>
      </c>
      <c r="O17" s="24"/>
      <c r="P17" s="24" t="s">
        <v>66</v>
      </c>
    </row>
    <row r="18" spans="1:16" x14ac:dyDescent="0.2">
      <c r="A18" s="2">
        <v>35446</v>
      </c>
      <c r="B18" s="18">
        <v>3.49</v>
      </c>
      <c r="C18" s="59">
        <f t="shared" si="0"/>
        <v>2.4068965517241381</v>
      </c>
      <c r="D18" s="24">
        <v>6.22</v>
      </c>
      <c r="E18" s="14" t="s">
        <v>66</v>
      </c>
      <c r="F18" s="24">
        <f t="shared" si="1"/>
        <v>3.8131034482758617</v>
      </c>
      <c r="G18" s="187" t="s">
        <v>66</v>
      </c>
      <c r="J18" s="116">
        <v>35125</v>
      </c>
      <c r="K18" s="24">
        <v>1.3167741935483872</v>
      </c>
      <c r="L18" s="24">
        <f t="shared" si="2"/>
        <v>0.90812013348164633</v>
      </c>
      <c r="M18" s="24" t="s">
        <v>66</v>
      </c>
      <c r="N18" s="24">
        <v>3.52</v>
      </c>
      <c r="O18" s="24">
        <f>N18-L18</f>
        <v>2.6118798665183536</v>
      </c>
      <c r="P18" s="24" t="s">
        <v>66</v>
      </c>
    </row>
    <row r="19" spans="1:16" x14ac:dyDescent="0.2">
      <c r="A19" s="2">
        <v>35447</v>
      </c>
      <c r="B19" s="18">
        <v>3.4</v>
      </c>
      <c r="C19" s="59">
        <f t="shared" si="0"/>
        <v>2.3448275862068964</v>
      </c>
      <c r="D19" s="24">
        <v>6.16</v>
      </c>
      <c r="E19" s="14" t="s">
        <v>66</v>
      </c>
      <c r="F19" s="24">
        <f t="shared" si="1"/>
        <v>3.8151724137931038</v>
      </c>
      <c r="G19" s="187" t="s">
        <v>66</v>
      </c>
      <c r="J19" s="116">
        <v>35156</v>
      </c>
      <c r="K19" s="24">
        <v>1.1873333333333329</v>
      </c>
      <c r="L19" s="24">
        <f t="shared" si="2"/>
        <v>0.81885057471264344</v>
      </c>
      <c r="M19" s="24" t="s">
        <v>66</v>
      </c>
      <c r="N19" s="24">
        <v>2.5009999999999999</v>
      </c>
      <c r="O19" s="24">
        <f t="shared" ref="O19:O65" si="3">N19-L19</f>
        <v>1.6821494252873563</v>
      </c>
      <c r="P19" s="24" t="s">
        <v>66</v>
      </c>
    </row>
    <row r="20" spans="1:16" x14ac:dyDescent="0.2">
      <c r="A20" s="2">
        <v>35448</v>
      </c>
      <c r="B20" s="18">
        <v>3.17</v>
      </c>
      <c r="C20" s="59">
        <f t="shared" si="0"/>
        <v>2.1862068965517243</v>
      </c>
      <c r="D20" s="24">
        <v>3.95</v>
      </c>
      <c r="E20" s="14" t="s">
        <v>66</v>
      </c>
      <c r="F20" s="24">
        <f t="shared" si="1"/>
        <v>1.7637931034482759</v>
      </c>
      <c r="G20" s="187" t="s">
        <v>66</v>
      </c>
      <c r="J20" s="116">
        <v>35186</v>
      </c>
      <c r="K20" s="24">
        <v>1.0938709677419356</v>
      </c>
      <c r="L20" s="24">
        <f t="shared" si="2"/>
        <v>0.75439377085650738</v>
      </c>
      <c r="M20" s="24" t="s">
        <v>66</v>
      </c>
      <c r="N20" s="24">
        <v>2.3796774193548385</v>
      </c>
      <c r="O20" s="24">
        <f t="shared" si="3"/>
        <v>1.6252836484983311</v>
      </c>
      <c r="P20" s="24" t="s">
        <v>66</v>
      </c>
    </row>
    <row r="21" spans="1:16" x14ac:dyDescent="0.2">
      <c r="A21" s="2">
        <v>35449</v>
      </c>
      <c r="B21" s="18">
        <v>3.17</v>
      </c>
      <c r="C21" s="59">
        <f t="shared" si="0"/>
        <v>2.1862068965517243</v>
      </c>
      <c r="D21" s="24">
        <v>3.95</v>
      </c>
      <c r="E21" s="14" t="s">
        <v>66</v>
      </c>
      <c r="F21" s="24">
        <f t="shared" si="1"/>
        <v>1.7637931034482759</v>
      </c>
      <c r="G21" s="187" t="s">
        <v>66</v>
      </c>
      <c r="J21" s="116">
        <v>35217</v>
      </c>
      <c r="K21" s="24">
        <v>1.1033333333333331</v>
      </c>
      <c r="L21" s="24">
        <f t="shared" si="2"/>
        <v>0.76091954022988484</v>
      </c>
      <c r="M21" s="24" t="s">
        <v>66</v>
      </c>
      <c r="N21" s="24">
        <v>2.4939999999999998</v>
      </c>
      <c r="O21" s="24">
        <f t="shared" si="3"/>
        <v>1.733080459770115</v>
      </c>
      <c r="P21" s="24" t="s">
        <v>66</v>
      </c>
    </row>
    <row r="22" spans="1:16" x14ac:dyDescent="0.2">
      <c r="A22" s="2">
        <v>35450</v>
      </c>
      <c r="B22" s="18">
        <v>3.17</v>
      </c>
      <c r="C22" s="59">
        <f t="shared" si="0"/>
        <v>2.1862068965517243</v>
      </c>
      <c r="D22" s="24">
        <v>3.95</v>
      </c>
      <c r="E22" s="14" t="s">
        <v>66</v>
      </c>
      <c r="F22" s="24">
        <f t="shared" si="1"/>
        <v>1.7637931034482759</v>
      </c>
      <c r="G22" s="187" t="s">
        <v>66</v>
      </c>
      <c r="J22" s="116">
        <v>35247</v>
      </c>
      <c r="K22" s="24">
        <v>1.1637096774193549</v>
      </c>
      <c r="L22" s="24">
        <f t="shared" si="2"/>
        <v>0.80255839822024477</v>
      </c>
      <c r="M22" s="24" t="s">
        <v>66</v>
      </c>
      <c r="N22" s="24">
        <v>2.54</v>
      </c>
      <c r="O22" s="24">
        <f t="shared" si="3"/>
        <v>1.7374416017797554</v>
      </c>
      <c r="P22" s="24" t="s">
        <v>66</v>
      </c>
    </row>
    <row r="23" spans="1:16" x14ac:dyDescent="0.2">
      <c r="A23" s="2">
        <v>35451</v>
      </c>
      <c r="B23" s="18">
        <v>2.7</v>
      </c>
      <c r="C23" s="59">
        <f t="shared" si="0"/>
        <v>1.8620689655172415</v>
      </c>
      <c r="D23" s="24">
        <v>3.26</v>
      </c>
      <c r="E23" s="14" t="s">
        <v>66</v>
      </c>
      <c r="F23" s="24">
        <f t="shared" si="1"/>
        <v>1.3979310344827582</v>
      </c>
      <c r="G23" s="187" t="s">
        <v>66</v>
      </c>
      <c r="J23" s="116">
        <v>35278</v>
      </c>
      <c r="K23" s="24">
        <v>1.1480645161290324</v>
      </c>
      <c r="L23" s="24">
        <f t="shared" si="2"/>
        <v>0.79176863181312584</v>
      </c>
      <c r="M23" s="24" t="s">
        <v>66</v>
      </c>
      <c r="N23" s="24">
        <v>2.1064516129032258</v>
      </c>
      <c r="O23" s="24">
        <f t="shared" si="3"/>
        <v>1.3146829810901</v>
      </c>
      <c r="P23" s="24" t="s">
        <v>66</v>
      </c>
    </row>
    <row r="24" spans="1:16" x14ac:dyDescent="0.2">
      <c r="A24" s="2">
        <v>35452</v>
      </c>
      <c r="B24" s="18">
        <v>2.6</v>
      </c>
      <c r="C24" s="59">
        <f t="shared" si="0"/>
        <v>1.7931034482758621</v>
      </c>
      <c r="D24" s="24">
        <v>3.16</v>
      </c>
      <c r="E24" s="14" t="s">
        <v>66</v>
      </c>
      <c r="F24" s="24">
        <f t="shared" si="1"/>
        <v>1.366896551724138</v>
      </c>
      <c r="G24" s="187" t="s">
        <v>66</v>
      </c>
      <c r="J24" s="116">
        <v>35309</v>
      </c>
      <c r="K24" s="24">
        <v>1.1145</v>
      </c>
      <c r="L24" s="24">
        <f t="shared" si="2"/>
        <v>0.7686206896551725</v>
      </c>
      <c r="M24" s="24" t="s">
        <v>66</v>
      </c>
      <c r="N24" s="24">
        <v>1.9098333333333339</v>
      </c>
      <c r="O24" s="24">
        <f t="shared" si="3"/>
        <v>1.1412126436781613</v>
      </c>
      <c r="P24" s="24" t="s">
        <v>66</v>
      </c>
    </row>
    <row r="25" spans="1:16" x14ac:dyDescent="0.2">
      <c r="A25" s="2">
        <v>35453</v>
      </c>
      <c r="B25" s="18">
        <v>2.73</v>
      </c>
      <c r="C25" s="59">
        <f t="shared" si="0"/>
        <v>1.8827586206896552</v>
      </c>
      <c r="D25" s="24">
        <v>3.25</v>
      </c>
      <c r="E25" s="14" t="s">
        <v>66</v>
      </c>
      <c r="F25" s="24">
        <f t="shared" si="1"/>
        <v>1.3672413793103448</v>
      </c>
      <c r="G25" s="187" t="s">
        <v>66</v>
      </c>
      <c r="J25" s="116">
        <v>35339</v>
      </c>
      <c r="K25" s="24">
        <v>1.3759677419354839</v>
      </c>
      <c r="L25" s="24">
        <f t="shared" si="2"/>
        <v>0.94894327030033376</v>
      </c>
      <c r="M25" s="24" t="s">
        <v>66</v>
      </c>
      <c r="N25" s="24">
        <v>2.532258064516129</v>
      </c>
      <c r="O25" s="24">
        <f t="shared" si="3"/>
        <v>1.5833147942157952</v>
      </c>
      <c r="P25" s="24" t="s">
        <v>66</v>
      </c>
    </row>
    <row r="26" spans="1:16" x14ac:dyDescent="0.2">
      <c r="A26" s="2">
        <v>35454</v>
      </c>
      <c r="B26" s="18">
        <v>3.38</v>
      </c>
      <c r="C26" s="59">
        <f t="shared" si="0"/>
        <v>2.3310344827586209</v>
      </c>
      <c r="D26" s="24">
        <v>3.18</v>
      </c>
      <c r="E26" s="14" t="s">
        <v>66</v>
      </c>
      <c r="F26" s="24">
        <f t="shared" si="1"/>
        <v>0.84896551724137925</v>
      </c>
      <c r="G26" s="187" t="s">
        <v>66</v>
      </c>
      <c r="J26" s="116">
        <v>35370</v>
      </c>
      <c r="K26" s="24">
        <v>1.9059999999999993</v>
      </c>
      <c r="L26" s="24">
        <f t="shared" si="2"/>
        <v>1.3144827586206891</v>
      </c>
      <c r="M26" s="24" t="s">
        <v>66</v>
      </c>
      <c r="N26" s="24">
        <v>3.3810000000000007</v>
      </c>
      <c r="O26" s="24">
        <f t="shared" si="3"/>
        <v>2.0665172413793114</v>
      </c>
      <c r="P26" s="24" t="s">
        <v>66</v>
      </c>
    </row>
    <row r="27" spans="1:16" x14ac:dyDescent="0.2">
      <c r="A27" s="2">
        <v>35455</v>
      </c>
      <c r="B27" s="18">
        <v>3.74</v>
      </c>
      <c r="C27" s="59">
        <f t="shared" si="0"/>
        <v>2.5793103448275865</v>
      </c>
      <c r="D27" s="24">
        <v>3</v>
      </c>
      <c r="E27" s="14" t="s">
        <v>66</v>
      </c>
      <c r="F27" s="24">
        <f t="shared" si="1"/>
        <v>0.42068965517241352</v>
      </c>
      <c r="G27" s="187" t="s">
        <v>66</v>
      </c>
      <c r="J27" s="116">
        <v>35400</v>
      </c>
      <c r="K27" s="24">
        <v>2.1685483870967746</v>
      </c>
      <c r="L27" s="24">
        <f t="shared" si="2"/>
        <v>1.495550611790879</v>
      </c>
      <c r="M27" s="24" t="s">
        <v>66</v>
      </c>
      <c r="N27" s="24">
        <v>3.8919354838709683</v>
      </c>
      <c r="O27" s="24">
        <f t="shared" si="3"/>
        <v>2.3963848720800893</v>
      </c>
      <c r="P27" s="24" t="s">
        <v>66</v>
      </c>
    </row>
    <row r="28" spans="1:16" x14ac:dyDescent="0.2">
      <c r="A28" s="2">
        <v>35456</v>
      </c>
      <c r="B28" s="18">
        <v>3.74</v>
      </c>
      <c r="C28" s="59">
        <f t="shared" si="0"/>
        <v>2.5793103448275865</v>
      </c>
      <c r="D28" s="24">
        <v>3</v>
      </c>
      <c r="E28" s="14" t="s">
        <v>66</v>
      </c>
      <c r="F28" s="24">
        <f t="shared" si="1"/>
        <v>0.42068965517241352</v>
      </c>
      <c r="G28" s="187" t="s">
        <v>66</v>
      </c>
      <c r="J28" s="116">
        <v>35431</v>
      </c>
      <c r="K28" s="24">
        <v>2.8358064516129025</v>
      </c>
      <c r="L28" s="24">
        <f t="shared" si="2"/>
        <v>1.9557285873192432</v>
      </c>
      <c r="M28" s="24" t="s">
        <v>66</v>
      </c>
      <c r="N28" s="24">
        <v>3.8732258064516132</v>
      </c>
      <c r="O28" s="24">
        <f t="shared" si="3"/>
        <v>1.91749721913237</v>
      </c>
      <c r="P28" s="24" t="s">
        <v>66</v>
      </c>
    </row>
    <row r="29" spans="1:16" x14ac:dyDescent="0.2">
      <c r="A29" s="2">
        <v>35457</v>
      </c>
      <c r="B29" s="18">
        <v>3.74</v>
      </c>
      <c r="C29" s="59">
        <f t="shared" si="0"/>
        <v>2.5793103448275865</v>
      </c>
      <c r="D29" s="24">
        <v>3</v>
      </c>
      <c r="E29" s="14" t="s">
        <v>66</v>
      </c>
      <c r="F29" s="24">
        <f t="shared" si="1"/>
        <v>0.42068965517241352</v>
      </c>
      <c r="G29" s="187" t="s">
        <v>66</v>
      </c>
      <c r="J29" s="116">
        <v>35462</v>
      </c>
      <c r="K29" s="24">
        <v>1.8896428571428567</v>
      </c>
      <c r="L29" s="24">
        <f t="shared" si="2"/>
        <v>1.3032019704433495</v>
      </c>
      <c r="M29" s="24" t="s">
        <v>66</v>
      </c>
      <c r="N29" s="24">
        <v>2.3441071428571432</v>
      </c>
      <c r="O29" s="24">
        <f t="shared" si="3"/>
        <v>1.0409051724137937</v>
      </c>
      <c r="P29" s="24" t="s">
        <v>66</v>
      </c>
    </row>
    <row r="30" spans="1:16" x14ac:dyDescent="0.2">
      <c r="A30" s="2">
        <v>35458</v>
      </c>
      <c r="B30" s="18">
        <v>3.35</v>
      </c>
      <c r="C30" s="59">
        <f t="shared" si="0"/>
        <v>2.3103448275862069</v>
      </c>
      <c r="D30" s="24">
        <v>3.21</v>
      </c>
      <c r="E30" s="14" t="s">
        <v>66</v>
      </c>
      <c r="F30" s="24">
        <f t="shared" si="1"/>
        <v>0.89965517241379311</v>
      </c>
      <c r="G30" s="187" t="s">
        <v>66</v>
      </c>
      <c r="J30" s="116">
        <v>35490</v>
      </c>
      <c r="K30" s="24">
        <v>1.4790322580645161</v>
      </c>
      <c r="L30" s="24">
        <f t="shared" si="2"/>
        <v>1.0200222469410456</v>
      </c>
      <c r="M30" s="24" t="s">
        <v>66</v>
      </c>
      <c r="N30" s="24">
        <v>1.9561290322580642</v>
      </c>
      <c r="O30" s="24">
        <f t="shared" si="3"/>
        <v>0.93610678531701863</v>
      </c>
      <c r="P30" s="24" t="s">
        <v>66</v>
      </c>
    </row>
    <row r="31" spans="1:16" x14ac:dyDescent="0.2">
      <c r="A31" s="2">
        <v>35459</v>
      </c>
      <c r="B31" s="18">
        <v>3.16</v>
      </c>
      <c r="C31" s="59">
        <f t="shared" si="0"/>
        <v>2.1793103448275866</v>
      </c>
      <c r="D31" s="24">
        <v>3.34</v>
      </c>
      <c r="E31" s="14" t="s">
        <v>66</v>
      </c>
      <c r="F31" s="24">
        <f t="shared" si="1"/>
        <v>1.1606896551724133</v>
      </c>
      <c r="G31" s="187" t="s">
        <v>66</v>
      </c>
      <c r="J31" s="116">
        <v>35521</v>
      </c>
      <c r="K31" s="24">
        <v>1.7768333333333335</v>
      </c>
      <c r="L31" s="24">
        <f t="shared" si="2"/>
        <v>1.2254022988505748</v>
      </c>
      <c r="M31" s="24" t="s">
        <v>66</v>
      </c>
      <c r="N31" s="24">
        <v>2.0980000000000003</v>
      </c>
      <c r="O31" s="24">
        <f t="shared" si="3"/>
        <v>0.87259770114942548</v>
      </c>
      <c r="P31" s="24" t="s">
        <v>66</v>
      </c>
    </row>
    <row r="32" spans="1:16" x14ac:dyDescent="0.2">
      <c r="A32" s="2">
        <v>35460</v>
      </c>
      <c r="B32" s="18">
        <v>2.75</v>
      </c>
      <c r="C32" s="59">
        <f t="shared" si="0"/>
        <v>1.896551724137931</v>
      </c>
      <c r="D32" s="24">
        <v>3.15</v>
      </c>
      <c r="E32" s="14" t="s">
        <v>66</v>
      </c>
      <c r="F32" s="24">
        <f t="shared" si="1"/>
        <v>1.2534482758620689</v>
      </c>
      <c r="G32" s="187" t="s">
        <v>66</v>
      </c>
      <c r="J32" s="116">
        <v>35551</v>
      </c>
      <c r="K32" s="24">
        <v>1.7177419354838706</v>
      </c>
      <c r="L32" s="24">
        <f t="shared" si="2"/>
        <v>1.1846496106785314</v>
      </c>
      <c r="M32" s="24" t="s">
        <v>66</v>
      </c>
      <c r="N32" s="24">
        <v>2.2866129032258069</v>
      </c>
      <c r="O32" s="24">
        <f t="shared" si="3"/>
        <v>1.1019632925472755</v>
      </c>
      <c r="P32" s="24" t="s">
        <v>66</v>
      </c>
    </row>
    <row r="33" spans="1:16" x14ac:dyDescent="0.2">
      <c r="A33" s="2">
        <v>35461</v>
      </c>
      <c r="B33" s="18">
        <v>2.71</v>
      </c>
      <c r="C33" s="59">
        <f t="shared" si="0"/>
        <v>1.8689655172413793</v>
      </c>
      <c r="D33" s="24">
        <v>3.16</v>
      </c>
      <c r="E33" s="14" t="s">
        <v>66</v>
      </c>
      <c r="F33" s="24">
        <f t="shared" si="1"/>
        <v>1.2910344827586209</v>
      </c>
      <c r="G33" s="187" t="s">
        <v>66</v>
      </c>
      <c r="J33" s="116">
        <v>35582</v>
      </c>
      <c r="K33" s="24">
        <v>1.5523333333333331</v>
      </c>
      <c r="L33" s="24">
        <f t="shared" si="2"/>
        <v>1.070574712643678</v>
      </c>
      <c r="M33" s="24" t="s">
        <v>66</v>
      </c>
      <c r="N33" s="24">
        <v>2.2425000000000002</v>
      </c>
      <c r="O33" s="24">
        <f t="shared" si="3"/>
        <v>1.1719252873563222</v>
      </c>
      <c r="P33" s="24" t="s">
        <v>66</v>
      </c>
    </row>
    <row r="34" spans="1:16" x14ac:dyDescent="0.2">
      <c r="A34" s="2">
        <v>35462</v>
      </c>
      <c r="B34" s="18">
        <v>2.67</v>
      </c>
      <c r="C34" s="59">
        <f t="shared" si="0"/>
        <v>1.8413793103448275</v>
      </c>
      <c r="D34" s="24">
        <v>3.2250000000000001</v>
      </c>
      <c r="E34" s="14" t="s">
        <v>66</v>
      </c>
      <c r="F34" s="24">
        <f t="shared" si="1"/>
        <v>1.3836206896551726</v>
      </c>
      <c r="G34" s="187" t="s">
        <v>66</v>
      </c>
      <c r="J34" s="116">
        <v>35612</v>
      </c>
      <c r="K34" s="24">
        <v>1.5072580645161289</v>
      </c>
      <c r="L34" s="24">
        <f t="shared" si="2"/>
        <v>1.0394883203559511</v>
      </c>
      <c r="M34" s="24" t="s">
        <v>66</v>
      </c>
      <c r="N34" s="24">
        <v>2.2401612903225812</v>
      </c>
      <c r="O34" s="24">
        <f t="shared" si="3"/>
        <v>1.2006729699666301</v>
      </c>
      <c r="P34" s="24" t="s">
        <v>66</v>
      </c>
    </row>
    <row r="35" spans="1:16" x14ac:dyDescent="0.2">
      <c r="A35" s="2">
        <v>35463</v>
      </c>
      <c r="B35" s="18">
        <v>2.67</v>
      </c>
      <c r="C35" s="59">
        <f t="shared" si="0"/>
        <v>1.8413793103448275</v>
      </c>
      <c r="D35" s="24">
        <v>3.2250000000000001</v>
      </c>
      <c r="E35" s="14" t="s">
        <v>66</v>
      </c>
      <c r="F35" s="24">
        <f t="shared" si="1"/>
        <v>1.3836206896551726</v>
      </c>
      <c r="G35" s="187" t="s">
        <v>66</v>
      </c>
      <c r="J35" s="116">
        <v>35643</v>
      </c>
      <c r="K35" s="24">
        <v>1.4969354838709679</v>
      </c>
      <c r="L35" s="24">
        <f t="shared" si="2"/>
        <v>1.0323692992213571</v>
      </c>
      <c r="M35" s="24" t="s">
        <v>66</v>
      </c>
      <c r="N35" s="24">
        <v>2.5296774193548388</v>
      </c>
      <c r="O35" s="24">
        <f t="shared" si="3"/>
        <v>1.4973081201334817</v>
      </c>
      <c r="P35" s="24" t="s">
        <v>66</v>
      </c>
    </row>
    <row r="36" spans="1:16" x14ac:dyDescent="0.2">
      <c r="A36" s="2">
        <v>35464</v>
      </c>
      <c r="B36" s="18">
        <v>2.67</v>
      </c>
      <c r="C36" s="59">
        <f t="shared" si="0"/>
        <v>1.8413793103448275</v>
      </c>
      <c r="D36" s="24">
        <v>3.2250000000000001</v>
      </c>
      <c r="E36" s="14" t="s">
        <v>66</v>
      </c>
      <c r="F36" s="24">
        <f t="shared" si="1"/>
        <v>1.3836206896551726</v>
      </c>
      <c r="G36" s="187" t="s">
        <v>66</v>
      </c>
      <c r="J36" s="116">
        <v>35674</v>
      </c>
      <c r="K36" s="24">
        <v>1.4648333333333332</v>
      </c>
      <c r="L36" s="24">
        <f t="shared" si="2"/>
        <v>1.0102298850574711</v>
      </c>
      <c r="M36" s="24" t="s">
        <v>66</v>
      </c>
      <c r="N36" s="24">
        <v>2.9624999999999999</v>
      </c>
      <c r="O36" s="24">
        <f t="shared" si="3"/>
        <v>1.9522701149425288</v>
      </c>
      <c r="P36" s="24" t="s">
        <v>66</v>
      </c>
    </row>
    <row r="37" spans="1:16" x14ac:dyDescent="0.2">
      <c r="A37" s="2">
        <v>35465</v>
      </c>
      <c r="B37" s="18">
        <v>2.36</v>
      </c>
      <c r="C37" s="59">
        <f t="shared" si="0"/>
        <v>1.6275862068965516</v>
      </c>
      <c r="D37" s="24">
        <v>2.74</v>
      </c>
      <c r="E37" s="14" t="s">
        <v>66</v>
      </c>
      <c r="F37" s="24">
        <f t="shared" si="1"/>
        <v>1.1124137931034486</v>
      </c>
      <c r="G37" s="187" t="s">
        <v>66</v>
      </c>
      <c r="J37" s="116">
        <v>35704</v>
      </c>
      <c r="K37" s="24">
        <v>1.7343548387096772</v>
      </c>
      <c r="L37" s="24">
        <f t="shared" si="2"/>
        <v>1.1961067853170189</v>
      </c>
      <c r="M37" s="24" t="s">
        <v>66</v>
      </c>
      <c r="N37" s="24">
        <v>3.2103225806451605</v>
      </c>
      <c r="O37" s="24">
        <f t="shared" si="3"/>
        <v>2.0142157953281417</v>
      </c>
      <c r="P37" s="24" t="s">
        <v>66</v>
      </c>
    </row>
    <row r="38" spans="1:16" x14ac:dyDescent="0.2">
      <c r="A38" s="2">
        <v>35466</v>
      </c>
      <c r="B38" s="18">
        <v>2.3650000000000002</v>
      </c>
      <c r="C38" s="59">
        <f t="shared" si="0"/>
        <v>1.631034482758621</v>
      </c>
      <c r="D38" s="24">
        <v>2.73</v>
      </c>
      <c r="E38" s="14" t="s">
        <v>66</v>
      </c>
      <c r="F38" s="24">
        <f t="shared" si="1"/>
        <v>1.098965517241379</v>
      </c>
      <c r="G38" s="187" t="s">
        <v>66</v>
      </c>
      <c r="J38" s="116">
        <v>35735</v>
      </c>
      <c r="K38" s="24">
        <v>1.6788333333333327</v>
      </c>
      <c r="L38" s="24">
        <f t="shared" si="2"/>
        <v>1.1578160919540226</v>
      </c>
      <c r="M38" s="24" t="s">
        <v>66</v>
      </c>
      <c r="N38" s="24">
        <v>3.1366666666666672</v>
      </c>
      <c r="O38" s="24">
        <f t="shared" si="3"/>
        <v>1.9788505747126446</v>
      </c>
      <c r="P38" s="24" t="s">
        <v>66</v>
      </c>
    </row>
    <row r="39" spans="1:16" x14ac:dyDescent="0.2">
      <c r="A39" s="2">
        <v>35467</v>
      </c>
      <c r="B39" s="18">
        <v>2.59</v>
      </c>
      <c r="C39" s="59">
        <f t="shared" ref="C39:C102" si="4">B39/$C$1</f>
        <v>1.7862068965517242</v>
      </c>
      <c r="D39" s="24">
        <v>2.76</v>
      </c>
      <c r="E39" s="14" t="s">
        <v>66</v>
      </c>
      <c r="F39" s="24">
        <f t="shared" si="1"/>
        <v>0.97379310344827563</v>
      </c>
      <c r="G39" s="187" t="s">
        <v>66</v>
      </c>
      <c r="J39" s="116">
        <v>35765</v>
      </c>
      <c r="K39" s="24">
        <v>1.3391935483870963</v>
      </c>
      <c r="L39" s="24">
        <f t="shared" si="2"/>
        <v>0.92358175750834226</v>
      </c>
      <c r="M39" s="24" t="s">
        <v>66</v>
      </c>
      <c r="N39" s="24">
        <v>2.3622580645161295</v>
      </c>
      <c r="O39" s="24">
        <f t="shared" si="3"/>
        <v>1.4386763070077873</v>
      </c>
      <c r="P39" s="24" t="s">
        <v>66</v>
      </c>
    </row>
    <row r="40" spans="1:16" x14ac:dyDescent="0.2">
      <c r="A40" s="2">
        <v>35468</v>
      </c>
      <c r="B40" s="18">
        <v>2.57</v>
      </c>
      <c r="C40" s="59">
        <f t="shared" si="4"/>
        <v>1.7724137931034483</v>
      </c>
      <c r="D40" s="24">
        <v>2.645</v>
      </c>
      <c r="E40" s="14" t="s">
        <v>66</v>
      </c>
      <c r="F40" s="24">
        <f t="shared" si="1"/>
        <v>0.87258620689655175</v>
      </c>
      <c r="G40" s="187" t="s">
        <v>66</v>
      </c>
      <c r="J40" s="116">
        <v>35796</v>
      </c>
      <c r="K40" s="24">
        <v>1.4580645161290322</v>
      </c>
      <c r="L40" s="24">
        <f t="shared" si="2"/>
        <v>1.0055617352614015</v>
      </c>
      <c r="M40" s="24" t="s">
        <v>66</v>
      </c>
      <c r="N40" s="24">
        <v>2.1591935483870968</v>
      </c>
      <c r="O40" s="24">
        <f t="shared" si="3"/>
        <v>1.1536318131256953</v>
      </c>
      <c r="P40" s="24"/>
    </row>
    <row r="41" spans="1:16" x14ac:dyDescent="0.2">
      <c r="A41" s="2">
        <v>35469</v>
      </c>
      <c r="B41" s="18">
        <v>2.35</v>
      </c>
      <c r="C41" s="59">
        <f t="shared" si="4"/>
        <v>1.6206896551724139</v>
      </c>
      <c r="D41" s="24">
        <v>2.5499999999999998</v>
      </c>
      <c r="E41" s="14" t="s">
        <v>66</v>
      </c>
      <c r="F41" s="24">
        <f t="shared" si="1"/>
        <v>0.9293103448275859</v>
      </c>
      <c r="G41" s="187" t="s">
        <v>66</v>
      </c>
      <c r="J41" s="116">
        <v>35827</v>
      </c>
      <c r="K41" s="24">
        <v>1.6378571428571429</v>
      </c>
      <c r="L41" s="24">
        <f t="shared" si="2"/>
        <v>1.1295566502463055</v>
      </c>
      <c r="M41" s="24">
        <v>1.9450000000000001</v>
      </c>
      <c r="N41" s="24">
        <v>2.2460714285714287</v>
      </c>
      <c r="O41" s="24">
        <f t="shared" si="3"/>
        <v>1.1165147783251232</v>
      </c>
      <c r="P41" s="24">
        <f>M41-L41</f>
        <v>0.81544334975369459</v>
      </c>
    </row>
    <row r="42" spans="1:16" x14ac:dyDescent="0.2">
      <c r="A42" s="2">
        <v>35470</v>
      </c>
      <c r="B42" s="18">
        <v>2.35</v>
      </c>
      <c r="C42" s="59">
        <f t="shared" si="4"/>
        <v>1.6206896551724139</v>
      </c>
      <c r="D42" s="24">
        <v>2.5499999999999998</v>
      </c>
      <c r="E42" s="14" t="s">
        <v>66</v>
      </c>
      <c r="F42" s="24">
        <f t="shared" si="1"/>
        <v>0.9293103448275859</v>
      </c>
      <c r="G42" s="187" t="s">
        <v>66</v>
      </c>
      <c r="J42" s="116">
        <v>35855</v>
      </c>
      <c r="K42" s="24">
        <v>1.7538709677419351</v>
      </c>
      <c r="L42" s="24">
        <f t="shared" si="2"/>
        <v>1.2095661846496104</v>
      </c>
      <c r="M42" s="24">
        <v>2.0224193548387097</v>
      </c>
      <c r="N42" s="24">
        <v>2.3125806451612907</v>
      </c>
      <c r="O42" s="24">
        <f t="shared" si="3"/>
        <v>1.1030144605116803</v>
      </c>
      <c r="P42" s="24">
        <f t="shared" ref="P42:P65" si="5">M42-L42</f>
        <v>0.81285317018909931</v>
      </c>
    </row>
    <row r="43" spans="1:16" x14ac:dyDescent="0.2">
      <c r="A43" s="2">
        <v>35471</v>
      </c>
      <c r="B43" s="18">
        <v>2.35</v>
      </c>
      <c r="C43" s="59">
        <f t="shared" si="4"/>
        <v>1.6206896551724139</v>
      </c>
      <c r="D43" s="24">
        <v>2.5499999999999998</v>
      </c>
      <c r="E43" s="14" t="s">
        <v>66</v>
      </c>
      <c r="F43" s="24">
        <f t="shared" si="1"/>
        <v>0.9293103448275859</v>
      </c>
      <c r="G43" s="187" t="s">
        <v>66</v>
      </c>
      <c r="J43" s="116">
        <v>35886</v>
      </c>
      <c r="K43" s="24">
        <v>2.2163333333333335</v>
      </c>
      <c r="L43" s="24">
        <f t="shared" si="2"/>
        <v>1.5285057471264369</v>
      </c>
      <c r="M43" s="24">
        <v>2.2996296296296297</v>
      </c>
      <c r="N43" s="24">
        <v>2.5031666666666661</v>
      </c>
      <c r="O43" s="24">
        <f t="shared" si="3"/>
        <v>0.97466091954022915</v>
      </c>
      <c r="P43" s="24">
        <f t="shared" si="5"/>
        <v>0.77112388250319275</v>
      </c>
    </row>
    <row r="44" spans="1:16" x14ac:dyDescent="0.2">
      <c r="A44" s="2">
        <v>35472</v>
      </c>
      <c r="B44" s="18">
        <v>2.355</v>
      </c>
      <c r="C44" s="59">
        <f t="shared" si="4"/>
        <v>1.6241379310344828</v>
      </c>
      <c r="D44" s="24">
        <v>2.4950000000000001</v>
      </c>
      <c r="E44" s="14" t="s">
        <v>66</v>
      </c>
      <c r="F44" s="24">
        <f t="shared" si="1"/>
        <v>0.87086206896551732</v>
      </c>
      <c r="G44" s="187" t="s">
        <v>66</v>
      </c>
      <c r="J44" s="116">
        <v>35916</v>
      </c>
      <c r="K44" s="24">
        <v>1.7604838709677417</v>
      </c>
      <c r="L44" s="24">
        <f t="shared" si="2"/>
        <v>1.2141268075639597</v>
      </c>
      <c r="M44" s="24">
        <v>1.7344999999999995</v>
      </c>
      <c r="N44" s="24">
        <v>2.2388709677419345</v>
      </c>
      <c r="O44" s="24">
        <f t="shared" si="3"/>
        <v>1.0247441601779748</v>
      </c>
      <c r="P44" s="24">
        <f t="shared" si="5"/>
        <v>0.52037319243603974</v>
      </c>
    </row>
    <row r="45" spans="1:16" x14ac:dyDescent="0.2">
      <c r="A45" s="2">
        <v>35473</v>
      </c>
      <c r="B45" s="18">
        <v>2.27</v>
      </c>
      <c r="C45" s="59">
        <f t="shared" si="4"/>
        <v>1.5655172413793104</v>
      </c>
      <c r="D45" s="24">
        <v>2.4300000000000002</v>
      </c>
      <c r="E45" s="14" t="s">
        <v>66</v>
      </c>
      <c r="F45" s="24">
        <f t="shared" si="1"/>
        <v>0.8644827586206898</v>
      </c>
      <c r="G45" s="187" t="s">
        <v>66</v>
      </c>
      <c r="J45" s="116">
        <v>35947</v>
      </c>
      <c r="K45" s="24">
        <v>1.8073333333333339</v>
      </c>
      <c r="L45" s="24">
        <f t="shared" si="2"/>
        <v>1.2464367816091959</v>
      </c>
      <c r="M45" s="24">
        <v>1.6911666666666674</v>
      </c>
      <c r="N45" s="24">
        <v>2.2191666666666663</v>
      </c>
      <c r="O45" s="24">
        <f t="shared" si="3"/>
        <v>0.97272988505747038</v>
      </c>
      <c r="P45" s="24">
        <f t="shared" si="5"/>
        <v>0.44472988505747146</v>
      </c>
    </row>
    <row r="46" spans="1:16" x14ac:dyDescent="0.2">
      <c r="A46" s="2">
        <v>35474</v>
      </c>
      <c r="B46" s="18">
        <v>1.86</v>
      </c>
      <c r="C46" s="59">
        <f t="shared" si="4"/>
        <v>1.2827586206896553</v>
      </c>
      <c r="D46" s="24">
        <v>2.4700000000000002</v>
      </c>
      <c r="E46" s="14" t="s">
        <v>66</v>
      </c>
      <c r="F46" s="24">
        <f t="shared" si="1"/>
        <v>1.1872413793103449</v>
      </c>
      <c r="G46" s="187" t="s">
        <v>66</v>
      </c>
      <c r="J46" s="116">
        <v>35977</v>
      </c>
      <c r="K46" s="24">
        <v>1.9741935483870965</v>
      </c>
      <c r="L46" s="24">
        <f t="shared" si="2"/>
        <v>1.361512791991101</v>
      </c>
      <c r="M46" s="24">
        <v>1.96</v>
      </c>
      <c r="N46" s="24">
        <v>2.2309677419354843</v>
      </c>
      <c r="O46" s="24">
        <f t="shared" si="3"/>
        <v>0.86945494994438333</v>
      </c>
      <c r="P46" s="24">
        <f t="shared" si="5"/>
        <v>0.59848720800889899</v>
      </c>
    </row>
    <row r="47" spans="1:16" x14ac:dyDescent="0.2">
      <c r="A47" s="2">
        <v>35475</v>
      </c>
      <c r="B47" s="18">
        <v>1.595</v>
      </c>
      <c r="C47" s="59">
        <f t="shared" si="4"/>
        <v>1.1000000000000001</v>
      </c>
      <c r="D47" s="24">
        <v>2.2650000000000001</v>
      </c>
      <c r="E47" s="14" t="s">
        <v>66</v>
      </c>
      <c r="F47" s="24">
        <f t="shared" si="1"/>
        <v>1.165</v>
      </c>
      <c r="G47" s="187" t="s">
        <v>66</v>
      </c>
      <c r="J47" s="116">
        <v>36008</v>
      </c>
      <c r="K47" s="24">
        <v>1.7622580645161283</v>
      </c>
      <c r="L47" s="24">
        <f t="shared" si="2"/>
        <v>1.2153503893214679</v>
      </c>
      <c r="M47" s="24">
        <v>1.9964516129032253</v>
      </c>
      <c r="N47" s="24">
        <v>1.9098387096774194</v>
      </c>
      <c r="O47" s="24">
        <f t="shared" si="3"/>
        <v>0.69448832035595154</v>
      </c>
      <c r="P47" s="24">
        <f t="shared" si="5"/>
        <v>0.78110122358175738</v>
      </c>
    </row>
    <row r="48" spans="1:16" x14ac:dyDescent="0.2">
      <c r="A48" s="2">
        <v>35476</v>
      </c>
      <c r="B48" s="18">
        <v>1.4450000000000001</v>
      </c>
      <c r="C48" s="59">
        <f t="shared" si="4"/>
        <v>0.99655172413793114</v>
      </c>
      <c r="D48" s="24">
        <v>2.14</v>
      </c>
      <c r="E48" s="14" t="s">
        <v>66</v>
      </c>
      <c r="F48" s="24">
        <f t="shared" si="1"/>
        <v>1.143448275862069</v>
      </c>
      <c r="G48" s="187" t="s">
        <v>66</v>
      </c>
      <c r="J48" s="116">
        <v>36039</v>
      </c>
      <c r="K48" s="24">
        <v>2.0070000000000001</v>
      </c>
      <c r="L48" s="24">
        <f t="shared" si="2"/>
        <v>1.3841379310344828</v>
      </c>
      <c r="M48" s="24">
        <v>1.8922413793103443</v>
      </c>
      <c r="N48" s="24">
        <v>2.0211666666666668</v>
      </c>
      <c r="O48" s="24">
        <f t="shared" si="3"/>
        <v>0.63702873563218398</v>
      </c>
      <c r="P48" s="24">
        <f t="shared" si="5"/>
        <v>0.50810344827586151</v>
      </c>
    </row>
    <row r="49" spans="1:16" x14ac:dyDescent="0.2">
      <c r="A49" s="2">
        <v>35477</v>
      </c>
      <c r="B49" s="18">
        <v>1.4450000000000001</v>
      </c>
      <c r="C49" s="59">
        <f t="shared" si="4"/>
        <v>0.99655172413793114</v>
      </c>
      <c r="D49" s="24">
        <v>2.14</v>
      </c>
      <c r="E49" s="14" t="s">
        <v>66</v>
      </c>
      <c r="F49" s="24">
        <f t="shared" si="1"/>
        <v>1.143448275862069</v>
      </c>
      <c r="G49" s="187" t="s">
        <v>66</v>
      </c>
      <c r="J49" s="116">
        <v>36069</v>
      </c>
      <c r="K49" s="24">
        <v>2.3535483870967742</v>
      </c>
      <c r="L49" s="24">
        <f t="shared" si="2"/>
        <v>1.6231368186874304</v>
      </c>
      <c r="M49" s="24">
        <v>2.0293548387096778</v>
      </c>
      <c r="N49" s="24">
        <v>1.9979032258064522</v>
      </c>
      <c r="O49" s="24">
        <f t="shared" si="3"/>
        <v>0.37476640711902176</v>
      </c>
      <c r="P49" s="24">
        <f t="shared" si="5"/>
        <v>0.40621802002224738</v>
      </c>
    </row>
    <row r="50" spans="1:16" x14ac:dyDescent="0.2">
      <c r="A50" s="2">
        <v>35478</v>
      </c>
      <c r="B50" s="18">
        <v>1.4450000000000001</v>
      </c>
      <c r="C50" s="59">
        <f t="shared" si="4"/>
        <v>0.99655172413793114</v>
      </c>
      <c r="D50" s="24">
        <v>2.14</v>
      </c>
      <c r="E50" s="14" t="s">
        <v>66</v>
      </c>
      <c r="F50" s="24">
        <f t="shared" si="1"/>
        <v>1.143448275862069</v>
      </c>
      <c r="G50" s="187" t="s">
        <v>66</v>
      </c>
      <c r="J50" s="116">
        <v>36100</v>
      </c>
      <c r="K50" s="24">
        <v>2.5248333333333335</v>
      </c>
      <c r="L50" s="24">
        <f t="shared" si="2"/>
        <v>1.7412643678160922</v>
      </c>
      <c r="M50" s="24">
        <v>2.226428571428571</v>
      </c>
      <c r="N50" s="24">
        <v>2.1728333333333336</v>
      </c>
      <c r="O50" s="24">
        <f t="shared" si="3"/>
        <v>0.43156896551724144</v>
      </c>
      <c r="P50" s="24">
        <f t="shared" si="5"/>
        <v>0.48516420361247881</v>
      </c>
    </row>
    <row r="51" spans="1:16" x14ac:dyDescent="0.2">
      <c r="A51" s="2">
        <v>35479</v>
      </c>
      <c r="B51" s="18">
        <v>1.4450000000000001</v>
      </c>
      <c r="C51" s="59">
        <f t="shared" si="4"/>
        <v>0.99655172413793114</v>
      </c>
      <c r="D51" s="24">
        <v>2.14</v>
      </c>
      <c r="E51" s="14" t="s">
        <v>66</v>
      </c>
      <c r="F51" s="24">
        <f t="shared" si="1"/>
        <v>1.143448275862069</v>
      </c>
      <c r="G51" s="187" t="s">
        <v>66</v>
      </c>
      <c r="J51" s="116">
        <v>36130</v>
      </c>
      <c r="K51" s="24">
        <v>2.222258064516129</v>
      </c>
      <c r="L51" s="24">
        <f t="shared" si="2"/>
        <v>1.5325917686318131</v>
      </c>
      <c r="M51" s="24">
        <v>2.2320689655172412</v>
      </c>
      <c r="N51" s="24">
        <v>1.7811290322580651</v>
      </c>
      <c r="O51" s="24">
        <f t="shared" si="3"/>
        <v>0.24853726362625195</v>
      </c>
      <c r="P51" s="24">
        <f t="shared" si="5"/>
        <v>0.69947719688542809</v>
      </c>
    </row>
    <row r="52" spans="1:16" x14ac:dyDescent="0.2">
      <c r="A52" s="2">
        <v>35480</v>
      </c>
      <c r="B52" s="18">
        <v>1.46</v>
      </c>
      <c r="C52" s="59">
        <f t="shared" si="4"/>
        <v>1.0068965517241379</v>
      </c>
      <c r="D52" s="24">
        <v>1.855</v>
      </c>
      <c r="E52" s="14" t="s">
        <v>66</v>
      </c>
      <c r="F52" s="24">
        <f t="shared" si="1"/>
        <v>0.84810344827586204</v>
      </c>
      <c r="G52" s="187" t="s">
        <v>66</v>
      </c>
      <c r="J52" s="116">
        <v>36161</v>
      </c>
      <c r="K52" s="24">
        <v>2.3129032258064517</v>
      </c>
      <c r="L52" s="24">
        <f t="shared" si="2"/>
        <v>1.5951056729699666</v>
      </c>
      <c r="M52" s="24">
        <v>1.7677586206896554</v>
      </c>
      <c r="N52" s="24">
        <v>1.9593548387096773</v>
      </c>
      <c r="O52" s="24">
        <f t="shared" si="3"/>
        <v>0.36424916573971067</v>
      </c>
      <c r="P52" s="24">
        <f t="shared" si="5"/>
        <v>0.17265294771968875</v>
      </c>
    </row>
    <row r="53" spans="1:16" x14ac:dyDescent="0.2">
      <c r="A53" s="2">
        <v>35481</v>
      </c>
      <c r="B53" s="18">
        <v>1.4850000000000001</v>
      </c>
      <c r="C53" s="59">
        <f t="shared" si="4"/>
        <v>1.0241379310344829</v>
      </c>
      <c r="D53" s="24">
        <v>1.98</v>
      </c>
      <c r="E53" s="14" t="s">
        <v>66</v>
      </c>
      <c r="F53" s="24">
        <f t="shared" si="1"/>
        <v>0.95586206896551706</v>
      </c>
      <c r="G53" s="187" t="s">
        <v>66</v>
      </c>
      <c r="J53" s="116">
        <v>36192</v>
      </c>
      <c r="K53" s="24">
        <v>2.2437499999999999</v>
      </c>
      <c r="L53" s="24">
        <f t="shared" si="2"/>
        <v>1.5474137931034482</v>
      </c>
      <c r="M53" s="24">
        <v>1.7157142857142851</v>
      </c>
      <c r="N53" s="24">
        <v>1.8</v>
      </c>
      <c r="O53" s="24">
        <f t="shared" si="3"/>
        <v>0.25258620689655187</v>
      </c>
      <c r="P53" s="24">
        <f t="shared" si="5"/>
        <v>0.1683004926108369</v>
      </c>
    </row>
    <row r="54" spans="1:16" x14ac:dyDescent="0.2">
      <c r="A54" s="2">
        <v>35482</v>
      </c>
      <c r="B54" s="18">
        <v>1.405</v>
      </c>
      <c r="C54" s="59">
        <f t="shared" si="4"/>
        <v>0.96896551724137936</v>
      </c>
      <c r="D54" s="24">
        <v>1.9350000000000001</v>
      </c>
      <c r="E54" s="14" t="s">
        <v>66</v>
      </c>
      <c r="F54" s="24">
        <f t="shared" si="1"/>
        <v>0.96603448275862069</v>
      </c>
      <c r="G54" s="187" t="s">
        <v>66</v>
      </c>
      <c r="J54" s="116">
        <v>36220</v>
      </c>
      <c r="K54" s="24">
        <v>2.2025806451612904</v>
      </c>
      <c r="L54" s="24">
        <f t="shared" si="2"/>
        <v>1.5190211345939935</v>
      </c>
      <c r="M54" s="24">
        <v>1.64758064516129</v>
      </c>
      <c r="N54" s="24">
        <v>1.7920967741935485</v>
      </c>
      <c r="O54" s="24">
        <f t="shared" si="3"/>
        <v>0.27307563959955505</v>
      </c>
      <c r="P54" s="24">
        <f t="shared" si="5"/>
        <v>0.12855951056729653</v>
      </c>
    </row>
    <row r="55" spans="1:16" x14ac:dyDescent="0.2">
      <c r="A55" s="2">
        <v>35483</v>
      </c>
      <c r="B55" s="18">
        <v>1.3</v>
      </c>
      <c r="C55" s="59">
        <f t="shared" si="4"/>
        <v>0.89655172413793105</v>
      </c>
      <c r="D55" s="24">
        <v>1.9350000000000001</v>
      </c>
      <c r="E55" s="14" t="s">
        <v>66</v>
      </c>
      <c r="F55" s="24">
        <f t="shared" si="1"/>
        <v>1.038448275862069</v>
      </c>
      <c r="G55" s="187" t="s">
        <v>66</v>
      </c>
      <c r="J55" s="116">
        <v>36251</v>
      </c>
      <c r="K55" s="24">
        <v>2.5260000000000002</v>
      </c>
      <c r="L55" s="24">
        <f t="shared" si="2"/>
        <v>1.7420689655172417</v>
      </c>
      <c r="M55" s="24">
        <v>1.9538333333333331</v>
      </c>
      <c r="N55" s="24">
        <v>2.1411666666666664</v>
      </c>
      <c r="O55" s="24">
        <f t="shared" si="3"/>
        <v>0.39909770114942478</v>
      </c>
      <c r="P55" s="24">
        <f t="shared" si="5"/>
        <v>0.21176436781609143</v>
      </c>
    </row>
    <row r="56" spans="1:16" x14ac:dyDescent="0.2">
      <c r="A56" s="2">
        <v>35484</v>
      </c>
      <c r="B56" s="18">
        <v>1.3</v>
      </c>
      <c r="C56" s="59">
        <f t="shared" si="4"/>
        <v>0.89655172413793105</v>
      </c>
      <c r="D56" s="24">
        <v>1.9350000000000001</v>
      </c>
      <c r="E56" s="14" t="s">
        <v>66</v>
      </c>
      <c r="F56" s="24">
        <f t="shared" si="1"/>
        <v>1.038448275862069</v>
      </c>
      <c r="G56" s="187" t="s">
        <v>66</v>
      </c>
      <c r="J56" s="116">
        <v>36281</v>
      </c>
      <c r="K56" s="24">
        <v>2.6993548387096782</v>
      </c>
      <c r="L56" s="24">
        <f t="shared" si="2"/>
        <v>1.8616240266963298</v>
      </c>
      <c r="M56" s="24">
        <v>2.1056451612903224</v>
      </c>
      <c r="N56" s="24">
        <v>2.3009677419354824</v>
      </c>
      <c r="O56" s="24">
        <f t="shared" si="3"/>
        <v>0.43934371523915261</v>
      </c>
      <c r="P56" s="24">
        <f t="shared" si="5"/>
        <v>0.24402113459399266</v>
      </c>
    </row>
    <row r="57" spans="1:16" x14ac:dyDescent="0.2">
      <c r="A57" s="2">
        <v>35485</v>
      </c>
      <c r="B57" s="18">
        <v>1.3</v>
      </c>
      <c r="C57" s="59">
        <f t="shared" si="4"/>
        <v>0.89655172413793105</v>
      </c>
      <c r="D57" s="24">
        <v>1.9350000000000001</v>
      </c>
      <c r="E57" s="14" t="s">
        <v>66</v>
      </c>
      <c r="F57" s="24">
        <f t="shared" si="1"/>
        <v>1.038448275862069</v>
      </c>
      <c r="G57" s="187" t="s">
        <v>66</v>
      </c>
      <c r="J57" s="116">
        <v>36312</v>
      </c>
      <c r="K57" s="24">
        <v>2.7919999999999998</v>
      </c>
      <c r="L57" s="24">
        <f t="shared" si="2"/>
        <v>1.9255172413793102</v>
      </c>
      <c r="M57" s="24">
        <v>2.1575000000000002</v>
      </c>
      <c r="N57" s="24">
        <v>2.3133333333333335</v>
      </c>
      <c r="O57" s="24">
        <f t="shared" si="3"/>
        <v>0.38781609195402322</v>
      </c>
      <c r="P57" s="24">
        <f t="shared" si="5"/>
        <v>0.23198275862068996</v>
      </c>
    </row>
    <row r="58" spans="1:16" x14ac:dyDescent="0.2">
      <c r="A58" s="2">
        <v>35486</v>
      </c>
      <c r="B58" s="18">
        <v>1.4</v>
      </c>
      <c r="C58" s="59">
        <f t="shared" si="4"/>
        <v>0.96551724137931028</v>
      </c>
      <c r="D58" s="24">
        <v>1.9450000000000001</v>
      </c>
      <c r="E58" s="14" t="s">
        <v>66</v>
      </c>
      <c r="F58" s="24">
        <f t="shared" si="1"/>
        <v>0.97948275862068979</v>
      </c>
      <c r="G58" s="187" t="s">
        <v>66</v>
      </c>
      <c r="J58" s="116">
        <v>36342</v>
      </c>
      <c r="K58" s="24">
        <v>2.7812903225806451</v>
      </c>
      <c r="L58" s="24">
        <f t="shared" si="2"/>
        <v>1.9181312569521691</v>
      </c>
      <c r="M58" s="24">
        <v>2.1501612903225804</v>
      </c>
      <c r="N58" s="24">
        <v>2.3361290322580652</v>
      </c>
      <c r="O58" s="24">
        <f t="shared" si="3"/>
        <v>0.4179977753058961</v>
      </c>
      <c r="P58" s="24">
        <f t="shared" si="5"/>
        <v>0.23203003337041128</v>
      </c>
    </row>
    <row r="59" spans="1:16" x14ac:dyDescent="0.2">
      <c r="A59" s="2">
        <v>35487</v>
      </c>
      <c r="B59" s="18">
        <v>1.385</v>
      </c>
      <c r="C59" s="59">
        <f t="shared" si="4"/>
        <v>0.95517241379310347</v>
      </c>
      <c r="D59" s="24">
        <v>1.86</v>
      </c>
      <c r="E59" s="14" t="s">
        <v>66</v>
      </c>
      <c r="F59" s="24">
        <f t="shared" si="1"/>
        <v>0.90482758620689663</v>
      </c>
      <c r="G59" s="187" t="s">
        <v>66</v>
      </c>
      <c r="J59" s="116">
        <v>36373</v>
      </c>
      <c r="K59" s="24">
        <v>3.250322580645161</v>
      </c>
      <c r="L59" s="24">
        <f t="shared" si="2"/>
        <v>2.2416017797552836</v>
      </c>
      <c r="M59" s="24">
        <v>2.4495161290322578</v>
      </c>
      <c r="N59" s="24">
        <v>2.8277419354838718</v>
      </c>
      <c r="O59" s="24">
        <f t="shared" si="3"/>
        <v>0.58614015572858813</v>
      </c>
      <c r="P59" s="24">
        <f t="shared" si="5"/>
        <v>0.20791434927697416</v>
      </c>
    </row>
    <row r="60" spans="1:16" x14ac:dyDescent="0.2">
      <c r="A60" s="2">
        <v>35488</v>
      </c>
      <c r="B60" s="18">
        <v>1.5349999999999999</v>
      </c>
      <c r="C60" s="59">
        <f t="shared" si="4"/>
        <v>1.0586206896551724</v>
      </c>
      <c r="D60" s="24">
        <v>1.94</v>
      </c>
      <c r="E60" s="14" t="s">
        <v>66</v>
      </c>
      <c r="F60" s="24">
        <f t="shared" si="1"/>
        <v>0.88137931034482753</v>
      </c>
      <c r="G60" s="187" t="s">
        <v>66</v>
      </c>
      <c r="J60" s="116">
        <v>36404</v>
      </c>
      <c r="K60" s="24">
        <v>3.1150000000000002</v>
      </c>
      <c r="L60" s="24">
        <f t="shared" si="2"/>
        <v>2.1482758620689659</v>
      </c>
      <c r="M60" s="24">
        <v>2.4375</v>
      </c>
      <c r="N60" s="24">
        <v>2.6531666666666669</v>
      </c>
      <c r="O60" s="24">
        <f t="shared" si="3"/>
        <v>0.50489080459770097</v>
      </c>
      <c r="P60" s="24">
        <f t="shared" si="5"/>
        <v>0.28922413793103408</v>
      </c>
    </row>
    <row r="61" spans="1:16" x14ac:dyDescent="0.2">
      <c r="A61" s="2">
        <v>35489</v>
      </c>
      <c r="B61" s="18">
        <v>1.5349999999999999</v>
      </c>
      <c r="C61" s="59">
        <f t="shared" si="4"/>
        <v>1.0586206896551724</v>
      </c>
      <c r="D61" s="24">
        <v>1.895</v>
      </c>
      <c r="E61" s="14" t="s">
        <v>66</v>
      </c>
      <c r="F61" s="24">
        <f t="shared" si="1"/>
        <v>0.8363793103448276</v>
      </c>
      <c r="G61" s="187" t="s">
        <v>66</v>
      </c>
      <c r="J61" s="116">
        <v>36434</v>
      </c>
      <c r="K61" s="24">
        <v>3.5780645161290319</v>
      </c>
      <c r="L61" s="24">
        <f t="shared" si="2"/>
        <v>2.4676307007786429</v>
      </c>
      <c r="M61" s="24">
        <v>2.7946774193548398</v>
      </c>
      <c r="N61" s="24">
        <v>2.77725806451613</v>
      </c>
      <c r="O61" s="24">
        <f t="shared" si="3"/>
        <v>0.30962736373748712</v>
      </c>
      <c r="P61" s="24">
        <f t="shared" si="5"/>
        <v>0.32704671857619694</v>
      </c>
    </row>
    <row r="62" spans="1:16" x14ac:dyDescent="0.2">
      <c r="A62" s="2">
        <v>35490</v>
      </c>
      <c r="B62" s="18">
        <v>1.65</v>
      </c>
      <c r="C62" s="59">
        <f t="shared" si="4"/>
        <v>1.1379310344827587</v>
      </c>
      <c r="D62" s="24">
        <v>1.865</v>
      </c>
      <c r="E62" s="14" t="s">
        <v>66</v>
      </c>
      <c r="F62" s="24">
        <f t="shared" si="1"/>
        <v>0.72706896551724132</v>
      </c>
      <c r="G62" s="187" t="s">
        <v>66</v>
      </c>
      <c r="J62" s="116">
        <v>36465</v>
      </c>
      <c r="K62" s="24">
        <v>2.8945000000000007</v>
      </c>
      <c r="L62" s="24">
        <f t="shared" si="2"/>
        <v>1.9962068965517248</v>
      </c>
      <c r="M62" s="24">
        <v>2.3978333333333337</v>
      </c>
      <c r="N62" s="24">
        <v>2.369333333333334</v>
      </c>
      <c r="O62" s="24">
        <f t="shared" si="3"/>
        <v>0.37312643678160917</v>
      </c>
      <c r="P62" s="24">
        <f t="shared" si="5"/>
        <v>0.40162643678160892</v>
      </c>
    </row>
    <row r="63" spans="1:16" x14ac:dyDescent="0.2">
      <c r="A63" s="2">
        <v>35491</v>
      </c>
      <c r="B63" s="18">
        <v>1.65</v>
      </c>
      <c r="C63" s="59">
        <f t="shared" si="4"/>
        <v>1.1379310344827587</v>
      </c>
      <c r="D63" s="24">
        <v>1.865</v>
      </c>
      <c r="E63" s="14" t="s">
        <v>66</v>
      </c>
      <c r="F63" s="24">
        <f t="shared" si="1"/>
        <v>0.72706896551724132</v>
      </c>
      <c r="G63" s="187" t="s">
        <v>66</v>
      </c>
      <c r="J63" s="116">
        <v>36495</v>
      </c>
      <c r="K63" s="24">
        <v>2.790322580645161</v>
      </c>
      <c r="L63" s="24">
        <f t="shared" si="2"/>
        <v>1.9243604004449386</v>
      </c>
      <c r="M63" s="24">
        <v>2.3588709677419355</v>
      </c>
      <c r="N63" s="24">
        <v>2.3896774193548391</v>
      </c>
      <c r="O63" s="24">
        <f t="shared" si="3"/>
        <v>0.46531701890990051</v>
      </c>
      <c r="P63" s="24">
        <f t="shared" si="5"/>
        <v>0.43451056729699689</v>
      </c>
    </row>
    <row r="64" spans="1:16" x14ac:dyDescent="0.2">
      <c r="A64" s="2">
        <v>35492</v>
      </c>
      <c r="B64" s="18">
        <v>1.65</v>
      </c>
      <c r="C64" s="59">
        <f t="shared" si="4"/>
        <v>1.1379310344827587</v>
      </c>
      <c r="D64" s="24">
        <v>1.865</v>
      </c>
      <c r="E64" s="14" t="s">
        <v>66</v>
      </c>
      <c r="F64" s="24">
        <f t="shared" si="1"/>
        <v>0.72706896551724132</v>
      </c>
      <c r="G64" s="187" t="s">
        <v>66</v>
      </c>
      <c r="J64" s="116">
        <v>36526</v>
      </c>
      <c r="K64" s="24">
        <v>2.827096774193548</v>
      </c>
      <c r="L64" s="24">
        <f t="shared" si="2"/>
        <v>1.9497219132369297</v>
      </c>
      <c r="M64" s="24">
        <v>2.3787096774193541</v>
      </c>
      <c r="N64" s="24">
        <v>2.4453225806451617</v>
      </c>
      <c r="O64" s="24">
        <f t="shared" si="3"/>
        <v>0.49560066740823205</v>
      </c>
      <c r="P64" s="24">
        <f t="shared" si="5"/>
        <v>0.42898776418242446</v>
      </c>
    </row>
    <row r="65" spans="1:16" x14ac:dyDescent="0.2">
      <c r="A65" s="2">
        <v>35493</v>
      </c>
      <c r="B65" s="18">
        <v>1.38</v>
      </c>
      <c r="C65" s="59">
        <f t="shared" si="4"/>
        <v>0.95172413793103439</v>
      </c>
      <c r="D65" s="24">
        <v>1.88</v>
      </c>
      <c r="E65" s="14" t="s">
        <v>66</v>
      </c>
      <c r="F65" s="24">
        <f t="shared" si="1"/>
        <v>0.92827586206896551</v>
      </c>
      <c r="G65" s="187" t="s">
        <v>66</v>
      </c>
      <c r="J65" s="116">
        <v>36557</v>
      </c>
      <c r="K65" s="24">
        <v>3.0996428571428578</v>
      </c>
      <c r="L65" s="24">
        <f t="shared" si="2"/>
        <v>2.1376847290640399</v>
      </c>
      <c r="M65" s="24">
        <v>2.4892857142857139</v>
      </c>
      <c r="N65" s="24">
        <v>2.670714285714284</v>
      </c>
      <c r="O65" s="24">
        <f t="shared" si="3"/>
        <v>0.5330295566502441</v>
      </c>
      <c r="P65" s="24">
        <f t="shared" si="5"/>
        <v>0.35160098522167393</v>
      </c>
    </row>
    <row r="66" spans="1:16" x14ac:dyDescent="0.2">
      <c r="A66" s="2">
        <v>35494</v>
      </c>
      <c r="B66" s="18">
        <v>1.39</v>
      </c>
      <c r="C66" s="59">
        <f t="shared" si="4"/>
        <v>0.95862068965517233</v>
      </c>
      <c r="D66" s="24">
        <v>1.9350000000000001</v>
      </c>
      <c r="E66" s="14" t="s">
        <v>66</v>
      </c>
      <c r="F66" s="24">
        <f t="shared" si="1"/>
        <v>0.97637931034482772</v>
      </c>
      <c r="G66" s="187" t="s">
        <v>66</v>
      </c>
    </row>
    <row r="67" spans="1:16" x14ac:dyDescent="0.2">
      <c r="A67" s="2">
        <v>35495</v>
      </c>
      <c r="B67" s="18">
        <v>1.375</v>
      </c>
      <c r="C67" s="59">
        <f t="shared" si="4"/>
        <v>0.94827586206896552</v>
      </c>
      <c r="D67" s="24">
        <v>2.0099999999999998</v>
      </c>
      <c r="E67" s="14" t="s">
        <v>66</v>
      </c>
      <c r="F67" s="24">
        <f t="shared" si="1"/>
        <v>1.0617241379310343</v>
      </c>
      <c r="G67" s="187" t="s">
        <v>66</v>
      </c>
    </row>
    <row r="68" spans="1:16" x14ac:dyDescent="0.2">
      <c r="A68" s="2">
        <v>35496</v>
      </c>
      <c r="B68" s="18">
        <v>1.35</v>
      </c>
      <c r="C68" s="59">
        <f t="shared" si="4"/>
        <v>0.93103448275862077</v>
      </c>
      <c r="D68" s="24">
        <v>1.915</v>
      </c>
      <c r="E68" s="14" t="s">
        <v>66</v>
      </c>
      <c r="F68" s="24">
        <f t="shared" ref="F68:F131" si="6">D68-C68</f>
        <v>0.98396551724137926</v>
      </c>
      <c r="G68" s="187" t="s">
        <v>66</v>
      </c>
    </row>
    <row r="69" spans="1:16" x14ac:dyDescent="0.2">
      <c r="A69" s="2">
        <v>35497</v>
      </c>
      <c r="B69" s="18">
        <v>1.38</v>
      </c>
      <c r="C69" s="59">
        <f t="shared" si="4"/>
        <v>0.95172413793103439</v>
      </c>
      <c r="D69" s="24">
        <v>1.925</v>
      </c>
      <c r="E69" s="14" t="s">
        <v>66</v>
      </c>
      <c r="F69" s="24">
        <f t="shared" si="6"/>
        <v>0.97327586206896566</v>
      </c>
      <c r="G69" s="187" t="s">
        <v>66</v>
      </c>
    </row>
    <row r="70" spans="1:16" x14ac:dyDescent="0.2">
      <c r="A70" s="2">
        <v>35498</v>
      </c>
      <c r="B70" s="18">
        <v>1.38</v>
      </c>
      <c r="C70" s="59">
        <f t="shared" si="4"/>
        <v>0.95172413793103439</v>
      </c>
      <c r="D70" s="24">
        <v>1.925</v>
      </c>
      <c r="E70" s="14" t="s">
        <v>66</v>
      </c>
      <c r="F70" s="24">
        <f t="shared" si="6"/>
        <v>0.97327586206896566</v>
      </c>
      <c r="G70" s="187" t="s">
        <v>66</v>
      </c>
    </row>
    <row r="71" spans="1:16" x14ac:dyDescent="0.2">
      <c r="A71" s="2">
        <v>35499</v>
      </c>
      <c r="B71" s="18">
        <v>1.38</v>
      </c>
      <c r="C71" s="59">
        <f t="shared" si="4"/>
        <v>0.95172413793103439</v>
      </c>
      <c r="D71" s="24">
        <v>1.925</v>
      </c>
      <c r="E71" s="14" t="s">
        <v>66</v>
      </c>
      <c r="F71" s="24">
        <f t="shared" si="6"/>
        <v>0.97327586206896566</v>
      </c>
      <c r="G71" s="187" t="s">
        <v>66</v>
      </c>
    </row>
    <row r="72" spans="1:16" x14ac:dyDescent="0.2">
      <c r="A72" s="2">
        <v>35500</v>
      </c>
      <c r="B72" s="18">
        <v>1.4450000000000001</v>
      </c>
      <c r="C72" s="59">
        <f t="shared" si="4"/>
        <v>0.99655172413793114</v>
      </c>
      <c r="D72" s="24">
        <v>1.9650000000000001</v>
      </c>
      <c r="E72" s="14" t="s">
        <v>66</v>
      </c>
      <c r="F72" s="24">
        <f t="shared" si="6"/>
        <v>0.96844827586206894</v>
      </c>
      <c r="G72" s="187" t="s">
        <v>66</v>
      </c>
    </row>
    <row r="73" spans="1:16" x14ac:dyDescent="0.2">
      <c r="A73" s="2">
        <v>35501</v>
      </c>
      <c r="B73" s="18">
        <v>1.45</v>
      </c>
      <c r="C73" s="59">
        <f t="shared" si="4"/>
        <v>1</v>
      </c>
      <c r="D73" s="24">
        <v>1.9550000000000001</v>
      </c>
      <c r="E73" s="14" t="s">
        <v>66</v>
      </c>
      <c r="F73" s="24">
        <f t="shared" si="6"/>
        <v>0.95500000000000007</v>
      </c>
      <c r="G73" s="187" t="s">
        <v>66</v>
      </c>
    </row>
    <row r="74" spans="1:16" x14ac:dyDescent="0.2">
      <c r="A74" s="2">
        <v>35502</v>
      </c>
      <c r="B74" s="18">
        <v>1.44</v>
      </c>
      <c r="C74" s="59">
        <f t="shared" si="4"/>
        <v>0.99310344827586206</v>
      </c>
      <c r="D74" s="24">
        <v>2.0150000000000001</v>
      </c>
      <c r="E74" s="14" t="s">
        <v>66</v>
      </c>
      <c r="F74" s="24">
        <f t="shared" si="6"/>
        <v>1.0218965517241381</v>
      </c>
      <c r="G74" s="187" t="s">
        <v>66</v>
      </c>
    </row>
    <row r="75" spans="1:16" x14ac:dyDescent="0.2">
      <c r="A75" s="2">
        <v>35503</v>
      </c>
      <c r="B75" s="18">
        <v>1.48</v>
      </c>
      <c r="C75" s="59">
        <f t="shared" si="4"/>
        <v>1.0206896551724138</v>
      </c>
      <c r="D75" s="24">
        <v>2.09</v>
      </c>
      <c r="E75" s="14" t="s">
        <v>66</v>
      </c>
      <c r="F75" s="24">
        <f t="shared" si="6"/>
        <v>1.069310344827586</v>
      </c>
      <c r="G75" s="187" t="s">
        <v>66</v>
      </c>
    </row>
    <row r="76" spans="1:16" x14ac:dyDescent="0.2">
      <c r="A76" s="2">
        <v>35504</v>
      </c>
      <c r="B76" s="18">
        <v>1.53</v>
      </c>
      <c r="C76" s="59">
        <f t="shared" si="4"/>
        <v>1.0551724137931036</v>
      </c>
      <c r="D76" s="24">
        <v>2.02</v>
      </c>
      <c r="E76" s="14" t="s">
        <v>66</v>
      </c>
      <c r="F76" s="24">
        <f t="shared" si="6"/>
        <v>0.96482758620689646</v>
      </c>
      <c r="G76" s="187" t="s">
        <v>66</v>
      </c>
    </row>
    <row r="77" spans="1:16" x14ac:dyDescent="0.2">
      <c r="A77" s="2">
        <v>35505</v>
      </c>
      <c r="B77" s="18">
        <v>1.53</v>
      </c>
      <c r="C77" s="59">
        <f t="shared" si="4"/>
        <v>1.0551724137931036</v>
      </c>
      <c r="D77" s="24">
        <v>2.02</v>
      </c>
      <c r="E77" s="14" t="s">
        <v>66</v>
      </c>
      <c r="F77" s="24">
        <f t="shared" si="6"/>
        <v>0.96482758620689646</v>
      </c>
      <c r="G77" s="187" t="s">
        <v>66</v>
      </c>
    </row>
    <row r="78" spans="1:16" x14ac:dyDescent="0.2">
      <c r="A78" s="2">
        <v>35506</v>
      </c>
      <c r="B78" s="18">
        <v>1.53</v>
      </c>
      <c r="C78" s="59">
        <f t="shared" si="4"/>
        <v>1.0551724137931036</v>
      </c>
      <c r="D78" s="24">
        <v>2.02</v>
      </c>
      <c r="E78" s="14" t="s">
        <v>66</v>
      </c>
      <c r="F78" s="24">
        <f t="shared" si="6"/>
        <v>0.96482758620689646</v>
      </c>
      <c r="G78" s="187" t="s">
        <v>66</v>
      </c>
    </row>
    <row r="79" spans="1:16" x14ac:dyDescent="0.2">
      <c r="A79" s="2">
        <v>35507</v>
      </c>
      <c r="B79" s="18">
        <v>1.58</v>
      </c>
      <c r="C79" s="59">
        <f t="shared" si="4"/>
        <v>1.0896551724137933</v>
      </c>
      <c r="D79" s="24">
        <v>2.1150000000000002</v>
      </c>
      <c r="E79" s="14" t="s">
        <v>66</v>
      </c>
      <c r="F79" s="24">
        <f t="shared" si="6"/>
        <v>1.0253448275862069</v>
      </c>
      <c r="G79" s="187" t="s">
        <v>66</v>
      </c>
    </row>
    <row r="80" spans="1:16" x14ac:dyDescent="0.2">
      <c r="A80" s="2">
        <v>35508</v>
      </c>
      <c r="B80" s="18">
        <v>1.4850000000000001</v>
      </c>
      <c r="C80" s="59">
        <f t="shared" si="4"/>
        <v>1.0241379310344829</v>
      </c>
      <c r="D80" s="24">
        <v>2.0350000000000001</v>
      </c>
      <c r="E80" s="14" t="s">
        <v>66</v>
      </c>
      <c r="F80" s="24">
        <f t="shared" si="6"/>
        <v>1.0108620689655172</v>
      </c>
      <c r="G80" s="187" t="s">
        <v>66</v>
      </c>
    </row>
    <row r="81" spans="1:7" x14ac:dyDescent="0.2">
      <c r="A81" s="2">
        <v>35509</v>
      </c>
      <c r="B81" s="18">
        <v>1.375</v>
      </c>
      <c r="C81" s="59">
        <f t="shared" si="4"/>
        <v>0.94827586206896552</v>
      </c>
      <c r="D81" s="24">
        <v>1.9650000000000001</v>
      </c>
      <c r="E81" s="14" t="s">
        <v>66</v>
      </c>
      <c r="F81" s="24">
        <f t="shared" si="6"/>
        <v>1.0167241379310346</v>
      </c>
      <c r="G81" s="187" t="s">
        <v>66</v>
      </c>
    </row>
    <row r="82" spans="1:7" x14ac:dyDescent="0.2">
      <c r="A82" s="2">
        <v>35510</v>
      </c>
      <c r="B82" s="18">
        <v>1.4550000000000001</v>
      </c>
      <c r="C82" s="59">
        <f t="shared" si="4"/>
        <v>1.0034482758620691</v>
      </c>
      <c r="D82" s="24">
        <v>1.93</v>
      </c>
      <c r="E82" s="14" t="s">
        <v>66</v>
      </c>
      <c r="F82" s="24">
        <f t="shared" si="6"/>
        <v>0.92655172413793085</v>
      </c>
      <c r="G82" s="187" t="s">
        <v>66</v>
      </c>
    </row>
    <row r="83" spans="1:7" x14ac:dyDescent="0.2">
      <c r="A83" s="2">
        <v>35511</v>
      </c>
      <c r="B83" s="18">
        <v>1.47</v>
      </c>
      <c r="C83" s="59">
        <f t="shared" si="4"/>
        <v>1.0137931034482759</v>
      </c>
      <c r="D83" s="24">
        <v>1.925</v>
      </c>
      <c r="E83" s="14" t="s">
        <v>66</v>
      </c>
      <c r="F83" s="24">
        <f t="shared" si="6"/>
        <v>0.91120689655172415</v>
      </c>
      <c r="G83" s="187" t="s">
        <v>66</v>
      </c>
    </row>
    <row r="84" spans="1:7" x14ac:dyDescent="0.2">
      <c r="A84" s="2">
        <v>35512</v>
      </c>
      <c r="B84" s="18">
        <v>1.47</v>
      </c>
      <c r="C84" s="59">
        <f t="shared" si="4"/>
        <v>1.0137931034482759</v>
      </c>
      <c r="D84" s="24">
        <v>1.925</v>
      </c>
      <c r="E84" s="14" t="s">
        <v>66</v>
      </c>
      <c r="F84" s="24">
        <f t="shared" si="6"/>
        <v>0.91120689655172415</v>
      </c>
      <c r="G84" s="187" t="s">
        <v>66</v>
      </c>
    </row>
    <row r="85" spans="1:7" x14ac:dyDescent="0.2">
      <c r="A85" s="2">
        <v>35513</v>
      </c>
      <c r="B85" s="18">
        <v>1.47</v>
      </c>
      <c r="C85" s="59">
        <f t="shared" si="4"/>
        <v>1.0137931034482759</v>
      </c>
      <c r="D85" s="24">
        <v>1.925</v>
      </c>
      <c r="E85" s="14" t="s">
        <v>66</v>
      </c>
      <c r="F85" s="24">
        <f t="shared" si="6"/>
        <v>0.91120689655172415</v>
      </c>
      <c r="G85" s="187" t="s">
        <v>66</v>
      </c>
    </row>
    <row r="86" spans="1:7" x14ac:dyDescent="0.2">
      <c r="A86" s="2">
        <v>35514</v>
      </c>
      <c r="B86" s="18">
        <v>1.5149999999999999</v>
      </c>
      <c r="C86" s="59">
        <f t="shared" si="4"/>
        <v>1.0448275862068965</v>
      </c>
      <c r="D86" s="24">
        <v>1.925</v>
      </c>
      <c r="E86" s="14" t="s">
        <v>66</v>
      </c>
      <c r="F86" s="24">
        <f t="shared" si="6"/>
        <v>0.88017241379310351</v>
      </c>
      <c r="G86" s="187" t="s">
        <v>66</v>
      </c>
    </row>
    <row r="87" spans="1:7" x14ac:dyDescent="0.2">
      <c r="A87" s="2">
        <v>35515</v>
      </c>
      <c r="B87" s="18">
        <v>1.5049999999999999</v>
      </c>
      <c r="C87" s="59">
        <f t="shared" si="4"/>
        <v>1.0379310344827586</v>
      </c>
      <c r="D87" s="24">
        <v>1.97</v>
      </c>
      <c r="E87" s="14" t="s">
        <v>66</v>
      </c>
      <c r="F87" s="24">
        <f t="shared" si="6"/>
        <v>0.93206896551724139</v>
      </c>
      <c r="G87" s="187" t="s">
        <v>66</v>
      </c>
    </row>
    <row r="88" spans="1:7" x14ac:dyDescent="0.2">
      <c r="A88" s="2">
        <v>35516</v>
      </c>
      <c r="B88" s="18">
        <v>1.4750000000000001</v>
      </c>
      <c r="C88" s="59">
        <f t="shared" si="4"/>
        <v>1.017241379310345</v>
      </c>
      <c r="D88" s="24">
        <v>1.95</v>
      </c>
      <c r="E88" s="14" t="s">
        <v>66</v>
      </c>
      <c r="F88" s="24">
        <f t="shared" si="6"/>
        <v>0.93275862068965498</v>
      </c>
      <c r="G88" s="187" t="s">
        <v>66</v>
      </c>
    </row>
    <row r="89" spans="1:7" x14ac:dyDescent="0.2">
      <c r="A89" s="2">
        <v>35517</v>
      </c>
      <c r="B89" s="18">
        <v>1.5149999999999999</v>
      </c>
      <c r="C89" s="59">
        <f t="shared" si="4"/>
        <v>1.0448275862068965</v>
      </c>
      <c r="D89" s="24">
        <v>1.9450000000000001</v>
      </c>
      <c r="E89" s="14" t="s">
        <v>66</v>
      </c>
      <c r="F89" s="24">
        <f t="shared" si="6"/>
        <v>0.90017241379310353</v>
      </c>
      <c r="G89" s="187" t="s">
        <v>66</v>
      </c>
    </row>
    <row r="90" spans="1:7" x14ac:dyDescent="0.2">
      <c r="A90" s="2">
        <v>35518</v>
      </c>
      <c r="B90" s="18">
        <v>1.5149999999999999</v>
      </c>
      <c r="C90" s="59">
        <f t="shared" si="4"/>
        <v>1.0448275862068965</v>
      </c>
      <c r="D90" s="24">
        <v>1.9450000000000001</v>
      </c>
      <c r="E90" s="14" t="s">
        <v>66</v>
      </c>
      <c r="F90" s="24">
        <f t="shared" si="6"/>
        <v>0.90017241379310353</v>
      </c>
      <c r="G90" s="187" t="s">
        <v>66</v>
      </c>
    </row>
    <row r="91" spans="1:7" x14ac:dyDescent="0.2">
      <c r="A91" s="2">
        <v>35519</v>
      </c>
      <c r="B91" s="18">
        <v>1.5149999999999999</v>
      </c>
      <c r="C91" s="59">
        <f t="shared" si="4"/>
        <v>1.0448275862068965</v>
      </c>
      <c r="D91" s="24">
        <v>1.9450000000000001</v>
      </c>
      <c r="E91" s="14" t="s">
        <v>66</v>
      </c>
      <c r="F91" s="24">
        <f t="shared" si="6"/>
        <v>0.90017241379310353</v>
      </c>
      <c r="G91" s="187" t="s">
        <v>66</v>
      </c>
    </row>
    <row r="92" spans="1:7" x14ac:dyDescent="0.2">
      <c r="A92" s="2">
        <v>35520</v>
      </c>
      <c r="B92" s="18">
        <v>1.5149999999999999</v>
      </c>
      <c r="C92" s="59">
        <f t="shared" si="4"/>
        <v>1.0448275862068965</v>
      </c>
      <c r="D92" s="24">
        <v>1.9450000000000001</v>
      </c>
      <c r="E92" s="14" t="s">
        <v>66</v>
      </c>
      <c r="F92" s="24">
        <f t="shared" si="6"/>
        <v>0.90017241379310353</v>
      </c>
      <c r="G92" s="187" t="s">
        <v>66</v>
      </c>
    </row>
    <row r="93" spans="1:7" x14ac:dyDescent="0.2">
      <c r="A93" s="2">
        <v>35521</v>
      </c>
      <c r="B93" s="18">
        <v>1.56</v>
      </c>
      <c r="C93" s="59">
        <f t="shared" si="4"/>
        <v>1.0758620689655174</v>
      </c>
      <c r="D93" s="24">
        <v>1.97</v>
      </c>
      <c r="E93" s="14" t="s">
        <v>66</v>
      </c>
      <c r="F93" s="24">
        <f t="shared" si="6"/>
        <v>0.89413793103448258</v>
      </c>
      <c r="G93" s="187" t="s">
        <v>66</v>
      </c>
    </row>
    <row r="94" spans="1:7" x14ac:dyDescent="0.2">
      <c r="A94" s="2">
        <v>35522</v>
      </c>
      <c r="B94" s="18">
        <v>1.66</v>
      </c>
      <c r="C94" s="59">
        <f t="shared" si="4"/>
        <v>1.1448275862068966</v>
      </c>
      <c r="D94" s="24">
        <v>1.9850000000000001</v>
      </c>
      <c r="E94" s="14" t="s">
        <v>66</v>
      </c>
      <c r="F94" s="24">
        <f t="shared" si="6"/>
        <v>0.84017241379310348</v>
      </c>
      <c r="G94" s="187" t="s">
        <v>66</v>
      </c>
    </row>
    <row r="95" spans="1:7" x14ac:dyDescent="0.2">
      <c r="A95" s="2">
        <v>35523</v>
      </c>
      <c r="B95" s="18">
        <v>1.75</v>
      </c>
      <c r="C95" s="59">
        <f t="shared" si="4"/>
        <v>1.2068965517241379</v>
      </c>
      <c r="D95" s="24">
        <v>1.905</v>
      </c>
      <c r="E95" s="14" t="s">
        <v>66</v>
      </c>
      <c r="F95" s="24">
        <f t="shared" si="6"/>
        <v>0.69810344827586213</v>
      </c>
      <c r="G95" s="187" t="s">
        <v>66</v>
      </c>
    </row>
    <row r="96" spans="1:7" x14ac:dyDescent="0.2">
      <c r="A96" s="2">
        <v>35524</v>
      </c>
      <c r="B96" s="18">
        <v>1.8</v>
      </c>
      <c r="C96" s="59">
        <f t="shared" si="4"/>
        <v>1.2413793103448276</v>
      </c>
      <c r="D96" s="24">
        <v>1.91</v>
      </c>
      <c r="E96" s="14" t="s">
        <v>66</v>
      </c>
      <c r="F96" s="24">
        <f t="shared" si="6"/>
        <v>0.6686206896551723</v>
      </c>
      <c r="G96" s="187" t="s">
        <v>66</v>
      </c>
    </row>
    <row r="97" spans="1:7" x14ac:dyDescent="0.2">
      <c r="A97" s="2">
        <v>35525</v>
      </c>
      <c r="B97" s="18">
        <v>1.7649999999999999</v>
      </c>
      <c r="C97" s="59">
        <f t="shared" si="4"/>
        <v>1.2172413793103447</v>
      </c>
      <c r="D97" s="24">
        <v>1.91</v>
      </c>
      <c r="E97" s="14" t="s">
        <v>66</v>
      </c>
      <c r="F97" s="24">
        <f t="shared" si="6"/>
        <v>0.69275862068965521</v>
      </c>
      <c r="G97" s="187" t="s">
        <v>66</v>
      </c>
    </row>
    <row r="98" spans="1:7" x14ac:dyDescent="0.2">
      <c r="A98" s="2">
        <v>35526</v>
      </c>
      <c r="B98" s="18">
        <v>1.7649999999999999</v>
      </c>
      <c r="C98" s="59">
        <f t="shared" si="4"/>
        <v>1.2172413793103447</v>
      </c>
      <c r="D98" s="24">
        <v>1.91</v>
      </c>
      <c r="E98" s="14" t="s">
        <v>66</v>
      </c>
      <c r="F98" s="24">
        <f t="shared" si="6"/>
        <v>0.69275862068965521</v>
      </c>
      <c r="G98" s="187" t="s">
        <v>66</v>
      </c>
    </row>
    <row r="99" spans="1:7" x14ac:dyDescent="0.2">
      <c r="A99" s="2">
        <v>35527</v>
      </c>
      <c r="B99" s="18">
        <v>1.7649999999999999</v>
      </c>
      <c r="C99" s="59">
        <f t="shared" si="4"/>
        <v>1.2172413793103447</v>
      </c>
      <c r="D99" s="24">
        <v>1.91</v>
      </c>
      <c r="E99" s="14" t="s">
        <v>66</v>
      </c>
      <c r="F99" s="24">
        <f t="shared" si="6"/>
        <v>0.69275862068965521</v>
      </c>
      <c r="G99" s="187" t="s">
        <v>66</v>
      </c>
    </row>
    <row r="100" spans="1:7" x14ac:dyDescent="0.2">
      <c r="A100" s="2">
        <v>35528</v>
      </c>
      <c r="B100" s="18">
        <v>1.85</v>
      </c>
      <c r="C100" s="59">
        <f t="shared" si="4"/>
        <v>1.2758620689655173</v>
      </c>
      <c r="D100" s="24">
        <v>2.0750000000000002</v>
      </c>
      <c r="E100" s="14" t="s">
        <v>66</v>
      </c>
      <c r="F100" s="24">
        <f t="shared" si="6"/>
        <v>0.79913793103448283</v>
      </c>
      <c r="G100" s="187" t="s">
        <v>66</v>
      </c>
    </row>
    <row r="101" spans="1:7" x14ac:dyDescent="0.2">
      <c r="A101" s="2">
        <v>35529</v>
      </c>
      <c r="B101" s="18">
        <v>1.855</v>
      </c>
      <c r="C101" s="59">
        <f t="shared" si="4"/>
        <v>1.2793103448275862</v>
      </c>
      <c r="D101" s="24">
        <v>2.15</v>
      </c>
      <c r="E101" s="14" t="s">
        <v>66</v>
      </c>
      <c r="F101" s="24">
        <f t="shared" si="6"/>
        <v>0.8706896551724137</v>
      </c>
      <c r="G101" s="187" t="s">
        <v>66</v>
      </c>
    </row>
    <row r="102" spans="1:7" x14ac:dyDescent="0.2">
      <c r="A102" s="2">
        <v>35530</v>
      </c>
      <c r="B102" s="18">
        <v>1.89</v>
      </c>
      <c r="C102" s="59">
        <f t="shared" si="4"/>
        <v>1.3034482758620689</v>
      </c>
      <c r="D102" s="24">
        <v>2.1850000000000001</v>
      </c>
      <c r="E102" s="14" t="s">
        <v>66</v>
      </c>
      <c r="F102" s="24">
        <f t="shared" si="6"/>
        <v>0.88155172413793115</v>
      </c>
      <c r="G102" s="187" t="s">
        <v>66</v>
      </c>
    </row>
    <row r="103" spans="1:7" x14ac:dyDescent="0.2">
      <c r="A103" s="2">
        <v>35531</v>
      </c>
      <c r="B103" s="18">
        <v>1.8149999999999999</v>
      </c>
      <c r="C103" s="59">
        <f t="shared" ref="C103:C166" si="7">B103/$C$1</f>
        <v>1.2517241379310344</v>
      </c>
      <c r="D103" s="24">
        <v>2.1349999999999998</v>
      </c>
      <c r="E103" s="14" t="s">
        <v>66</v>
      </c>
      <c r="F103" s="24">
        <f t="shared" si="6"/>
        <v>0.88327586206896536</v>
      </c>
      <c r="G103" s="187" t="s">
        <v>66</v>
      </c>
    </row>
    <row r="104" spans="1:7" x14ac:dyDescent="0.2">
      <c r="A104" s="2">
        <v>35532</v>
      </c>
      <c r="B104" s="18">
        <v>1.77</v>
      </c>
      <c r="C104" s="59">
        <f t="shared" si="7"/>
        <v>1.2206896551724138</v>
      </c>
      <c r="D104" s="24">
        <v>2.11</v>
      </c>
      <c r="E104" s="14" t="s">
        <v>66</v>
      </c>
      <c r="F104" s="24">
        <f t="shared" si="6"/>
        <v>0.88931034482758609</v>
      </c>
      <c r="G104" s="187" t="s">
        <v>66</v>
      </c>
    </row>
    <row r="105" spans="1:7" x14ac:dyDescent="0.2">
      <c r="A105" s="2">
        <v>35533</v>
      </c>
      <c r="B105" s="18">
        <v>1.77</v>
      </c>
      <c r="C105" s="59">
        <f t="shared" si="7"/>
        <v>1.2206896551724138</v>
      </c>
      <c r="D105" s="24">
        <v>2.11</v>
      </c>
      <c r="E105" s="14" t="s">
        <v>66</v>
      </c>
      <c r="F105" s="24">
        <f t="shared" si="6"/>
        <v>0.88931034482758609</v>
      </c>
      <c r="G105" s="187" t="s">
        <v>66</v>
      </c>
    </row>
    <row r="106" spans="1:7" x14ac:dyDescent="0.2">
      <c r="A106" s="2">
        <v>35534</v>
      </c>
      <c r="B106" s="18">
        <v>1.77</v>
      </c>
      <c r="C106" s="59">
        <f t="shared" si="7"/>
        <v>1.2206896551724138</v>
      </c>
      <c r="D106" s="24">
        <v>2.11</v>
      </c>
      <c r="E106" s="14" t="s">
        <v>66</v>
      </c>
      <c r="F106" s="24">
        <f t="shared" si="6"/>
        <v>0.88931034482758609</v>
      </c>
      <c r="G106" s="187" t="s">
        <v>66</v>
      </c>
    </row>
    <row r="107" spans="1:7" x14ac:dyDescent="0.2">
      <c r="A107" s="2">
        <v>35535</v>
      </c>
      <c r="B107" s="18">
        <v>1.6950000000000001</v>
      </c>
      <c r="C107" s="59">
        <f t="shared" si="7"/>
        <v>1.1689655172413793</v>
      </c>
      <c r="D107" s="24">
        <v>2.105</v>
      </c>
      <c r="E107" s="14" t="s">
        <v>66</v>
      </c>
      <c r="F107" s="24">
        <f t="shared" si="6"/>
        <v>0.93603448275862067</v>
      </c>
      <c r="G107" s="187" t="s">
        <v>66</v>
      </c>
    </row>
    <row r="108" spans="1:7" x14ac:dyDescent="0.2">
      <c r="A108" s="2">
        <v>35536</v>
      </c>
      <c r="B108" s="18">
        <v>1.76</v>
      </c>
      <c r="C108" s="59">
        <f t="shared" si="7"/>
        <v>1.2137931034482758</v>
      </c>
      <c r="D108" s="24">
        <v>2.1150000000000002</v>
      </c>
      <c r="E108" s="14" t="s">
        <v>66</v>
      </c>
      <c r="F108" s="24">
        <f t="shared" si="6"/>
        <v>0.90120689655172437</v>
      </c>
      <c r="G108" s="187" t="s">
        <v>66</v>
      </c>
    </row>
    <row r="109" spans="1:7" x14ac:dyDescent="0.2">
      <c r="A109" s="2">
        <v>35537</v>
      </c>
      <c r="B109" s="18">
        <v>1.79</v>
      </c>
      <c r="C109" s="59">
        <f t="shared" si="7"/>
        <v>1.2344827586206897</v>
      </c>
      <c r="D109" s="24">
        <v>2.0699999999999998</v>
      </c>
      <c r="E109" s="14" t="s">
        <v>66</v>
      </c>
      <c r="F109" s="24">
        <f t="shared" si="6"/>
        <v>0.83551724137931016</v>
      </c>
      <c r="G109" s="187" t="s">
        <v>66</v>
      </c>
    </row>
    <row r="110" spans="1:7" x14ac:dyDescent="0.2">
      <c r="A110" s="2">
        <v>35538</v>
      </c>
      <c r="B110" s="18">
        <v>1.825</v>
      </c>
      <c r="C110" s="59">
        <f t="shared" si="7"/>
        <v>1.2586206896551724</v>
      </c>
      <c r="D110" s="24">
        <v>2.125</v>
      </c>
      <c r="E110" s="14" t="s">
        <v>66</v>
      </c>
      <c r="F110" s="24">
        <f t="shared" si="6"/>
        <v>0.86637931034482762</v>
      </c>
      <c r="G110" s="187" t="s">
        <v>66</v>
      </c>
    </row>
    <row r="111" spans="1:7" x14ac:dyDescent="0.2">
      <c r="A111" s="2">
        <v>35539</v>
      </c>
      <c r="B111" s="18">
        <v>1.845</v>
      </c>
      <c r="C111" s="59">
        <f t="shared" si="7"/>
        <v>1.2724137931034483</v>
      </c>
      <c r="D111" s="24">
        <v>2.145</v>
      </c>
      <c r="E111" s="14" t="s">
        <v>66</v>
      </c>
      <c r="F111" s="24">
        <f t="shared" si="6"/>
        <v>0.87258620689655175</v>
      </c>
      <c r="G111" s="187" t="s">
        <v>66</v>
      </c>
    </row>
    <row r="112" spans="1:7" x14ac:dyDescent="0.2">
      <c r="A112" s="2">
        <v>35540</v>
      </c>
      <c r="B112" s="18">
        <v>1.845</v>
      </c>
      <c r="C112" s="59">
        <f t="shared" si="7"/>
        <v>1.2724137931034483</v>
      </c>
      <c r="D112" s="24">
        <v>2.145</v>
      </c>
      <c r="E112" s="14" t="s">
        <v>66</v>
      </c>
      <c r="F112" s="24">
        <f t="shared" si="6"/>
        <v>0.87258620689655175</v>
      </c>
      <c r="G112" s="187" t="s">
        <v>66</v>
      </c>
    </row>
    <row r="113" spans="1:7" x14ac:dyDescent="0.2">
      <c r="A113" s="2">
        <v>35541</v>
      </c>
      <c r="B113" s="18">
        <v>1.845</v>
      </c>
      <c r="C113" s="59">
        <f t="shared" si="7"/>
        <v>1.2724137931034483</v>
      </c>
      <c r="D113" s="24">
        <v>2.145</v>
      </c>
      <c r="E113" s="14" t="s">
        <v>66</v>
      </c>
      <c r="F113" s="24">
        <f t="shared" si="6"/>
        <v>0.87258620689655175</v>
      </c>
      <c r="G113" s="187" t="s">
        <v>66</v>
      </c>
    </row>
    <row r="114" spans="1:7" x14ac:dyDescent="0.2">
      <c r="A114" s="2">
        <v>35542</v>
      </c>
      <c r="B114" s="18">
        <v>1.79</v>
      </c>
      <c r="C114" s="59">
        <f t="shared" si="7"/>
        <v>1.2344827586206897</v>
      </c>
      <c r="D114" s="24">
        <v>2.11</v>
      </c>
      <c r="E114" s="14" t="s">
        <v>66</v>
      </c>
      <c r="F114" s="24">
        <f t="shared" si="6"/>
        <v>0.8755172413793102</v>
      </c>
      <c r="G114" s="187" t="s">
        <v>66</v>
      </c>
    </row>
    <row r="115" spans="1:7" x14ac:dyDescent="0.2">
      <c r="A115" s="2">
        <v>35543</v>
      </c>
      <c r="B115" s="18">
        <v>1.76</v>
      </c>
      <c r="C115" s="59">
        <f t="shared" si="7"/>
        <v>1.2137931034482758</v>
      </c>
      <c r="D115" s="24">
        <v>2.165</v>
      </c>
      <c r="E115" s="14" t="s">
        <v>66</v>
      </c>
      <c r="F115" s="24">
        <f t="shared" si="6"/>
        <v>0.95120689655172419</v>
      </c>
      <c r="G115" s="187" t="s">
        <v>66</v>
      </c>
    </row>
    <row r="116" spans="1:7" x14ac:dyDescent="0.2">
      <c r="A116" s="2">
        <v>35544</v>
      </c>
      <c r="B116" s="18">
        <v>1.75</v>
      </c>
      <c r="C116" s="59">
        <f t="shared" si="7"/>
        <v>1.2068965517241379</v>
      </c>
      <c r="D116" s="24">
        <v>2.3650000000000002</v>
      </c>
      <c r="E116" s="14" t="s">
        <v>66</v>
      </c>
      <c r="F116" s="24">
        <f t="shared" si="6"/>
        <v>1.1581034482758623</v>
      </c>
      <c r="G116" s="187" t="s">
        <v>66</v>
      </c>
    </row>
    <row r="117" spans="1:7" x14ac:dyDescent="0.2">
      <c r="A117" s="2">
        <v>35545</v>
      </c>
      <c r="B117" s="18">
        <v>1.77</v>
      </c>
      <c r="C117" s="59">
        <f t="shared" si="7"/>
        <v>1.2206896551724138</v>
      </c>
      <c r="D117" s="24">
        <v>2.19</v>
      </c>
      <c r="E117" s="14" t="s">
        <v>66</v>
      </c>
      <c r="F117" s="24">
        <f t="shared" si="6"/>
        <v>0.96931034482758616</v>
      </c>
      <c r="G117" s="187" t="s">
        <v>66</v>
      </c>
    </row>
    <row r="118" spans="1:7" x14ac:dyDescent="0.2">
      <c r="A118" s="2">
        <v>35546</v>
      </c>
      <c r="B118" s="18">
        <v>1.7549999999999999</v>
      </c>
      <c r="C118" s="59">
        <f t="shared" si="7"/>
        <v>1.2103448275862068</v>
      </c>
      <c r="D118" s="24">
        <v>2.2149999999999999</v>
      </c>
      <c r="E118" s="14" t="s">
        <v>66</v>
      </c>
      <c r="F118" s="24">
        <f t="shared" si="6"/>
        <v>1.0046551724137931</v>
      </c>
      <c r="G118" s="187" t="s">
        <v>66</v>
      </c>
    </row>
    <row r="119" spans="1:7" x14ac:dyDescent="0.2">
      <c r="A119" s="2">
        <v>35547</v>
      </c>
      <c r="B119" s="18">
        <v>1.7549999999999999</v>
      </c>
      <c r="C119" s="59">
        <f t="shared" si="7"/>
        <v>1.2103448275862068</v>
      </c>
      <c r="D119" s="24">
        <v>2.2149999999999999</v>
      </c>
      <c r="E119" s="14" t="s">
        <v>66</v>
      </c>
      <c r="F119" s="24">
        <f t="shared" si="6"/>
        <v>1.0046551724137931</v>
      </c>
      <c r="G119" s="187" t="s">
        <v>66</v>
      </c>
    </row>
    <row r="120" spans="1:7" x14ac:dyDescent="0.2">
      <c r="A120" s="2">
        <v>35548</v>
      </c>
      <c r="B120" s="18">
        <v>1.7549999999999999</v>
      </c>
      <c r="C120" s="59">
        <f t="shared" si="7"/>
        <v>1.2103448275862068</v>
      </c>
      <c r="D120" s="24">
        <v>2.2149999999999999</v>
      </c>
      <c r="E120" s="14" t="s">
        <v>66</v>
      </c>
      <c r="F120" s="24">
        <f t="shared" si="6"/>
        <v>1.0046551724137931</v>
      </c>
      <c r="G120" s="187" t="s">
        <v>66</v>
      </c>
    </row>
    <row r="121" spans="1:7" x14ac:dyDescent="0.2">
      <c r="A121" s="2">
        <v>35549</v>
      </c>
      <c r="B121" s="18">
        <v>1.7450000000000001</v>
      </c>
      <c r="C121" s="59">
        <f t="shared" si="7"/>
        <v>1.203448275862069</v>
      </c>
      <c r="D121" s="24">
        <v>2.125</v>
      </c>
      <c r="E121" s="14" t="s">
        <v>66</v>
      </c>
      <c r="F121" s="24">
        <f t="shared" si="6"/>
        <v>0.92155172413793096</v>
      </c>
      <c r="G121" s="187" t="s">
        <v>66</v>
      </c>
    </row>
    <row r="122" spans="1:7" x14ac:dyDescent="0.2">
      <c r="A122" s="2">
        <v>35550</v>
      </c>
      <c r="B122" s="18">
        <v>1.835</v>
      </c>
      <c r="C122" s="59">
        <f t="shared" si="7"/>
        <v>1.2655172413793103</v>
      </c>
      <c r="D122" s="24">
        <v>2.1150000000000002</v>
      </c>
      <c r="E122" s="14" t="s">
        <v>66</v>
      </c>
      <c r="F122" s="24">
        <f t="shared" si="6"/>
        <v>0.84948275862068989</v>
      </c>
      <c r="G122" s="187" t="s">
        <v>66</v>
      </c>
    </row>
    <row r="123" spans="1:7" x14ac:dyDescent="0.2">
      <c r="A123" s="2">
        <v>35551</v>
      </c>
      <c r="B123" s="18">
        <v>1.925</v>
      </c>
      <c r="C123" s="59">
        <f t="shared" si="7"/>
        <v>1.3275862068965518</v>
      </c>
      <c r="D123" s="24">
        <v>2.2000000000000002</v>
      </c>
      <c r="E123" s="14" t="s">
        <v>66</v>
      </c>
      <c r="F123" s="24">
        <f t="shared" si="6"/>
        <v>0.87241379310344835</v>
      </c>
      <c r="G123" s="187" t="s">
        <v>66</v>
      </c>
    </row>
    <row r="124" spans="1:7" x14ac:dyDescent="0.2">
      <c r="A124" s="2">
        <v>35552</v>
      </c>
      <c r="B124" s="18">
        <v>1.93</v>
      </c>
      <c r="C124" s="59">
        <f t="shared" si="7"/>
        <v>1.3310344827586207</v>
      </c>
      <c r="D124" s="24">
        <v>2.2850000000000001</v>
      </c>
      <c r="E124" s="14" t="s">
        <v>66</v>
      </c>
      <c r="F124" s="24">
        <f t="shared" si="6"/>
        <v>0.95396551724137946</v>
      </c>
      <c r="G124" s="187" t="s">
        <v>66</v>
      </c>
    </row>
    <row r="125" spans="1:7" x14ac:dyDescent="0.2">
      <c r="A125" s="2">
        <v>35553</v>
      </c>
      <c r="B125" s="18">
        <v>1.885</v>
      </c>
      <c r="C125" s="59">
        <f t="shared" si="7"/>
        <v>1.3</v>
      </c>
      <c r="D125" s="24">
        <v>2.2799999999999998</v>
      </c>
      <c r="E125" s="14" t="s">
        <v>66</v>
      </c>
      <c r="F125" s="24">
        <f t="shared" si="6"/>
        <v>0.97999999999999976</v>
      </c>
      <c r="G125" s="187" t="s">
        <v>66</v>
      </c>
    </row>
    <row r="126" spans="1:7" x14ac:dyDescent="0.2">
      <c r="A126" s="2">
        <v>35554</v>
      </c>
      <c r="B126" s="18">
        <v>1.885</v>
      </c>
      <c r="C126" s="59">
        <f t="shared" si="7"/>
        <v>1.3</v>
      </c>
      <c r="D126" s="24">
        <v>2.2799999999999998</v>
      </c>
      <c r="E126" s="14" t="s">
        <v>66</v>
      </c>
      <c r="F126" s="24">
        <f t="shared" si="6"/>
        <v>0.97999999999999976</v>
      </c>
      <c r="G126" s="187" t="s">
        <v>66</v>
      </c>
    </row>
    <row r="127" spans="1:7" x14ac:dyDescent="0.2">
      <c r="A127" s="2">
        <v>35555</v>
      </c>
      <c r="B127" s="18">
        <v>1.885</v>
      </c>
      <c r="C127" s="59">
        <f t="shared" si="7"/>
        <v>1.3</v>
      </c>
      <c r="D127" s="24">
        <v>2.2799999999999998</v>
      </c>
      <c r="E127" s="14" t="s">
        <v>66</v>
      </c>
      <c r="F127" s="24">
        <f t="shared" si="6"/>
        <v>0.97999999999999976</v>
      </c>
      <c r="G127" s="187" t="s">
        <v>66</v>
      </c>
    </row>
    <row r="128" spans="1:7" x14ac:dyDescent="0.2">
      <c r="A128" s="2">
        <v>35556</v>
      </c>
      <c r="B128" s="18">
        <v>1.88</v>
      </c>
      <c r="C128" s="59">
        <f t="shared" si="7"/>
        <v>1.296551724137931</v>
      </c>
      <c r="D128" s="24">
        <v>2.31</v>
      </c>
      <c r="E128" s="14" t="s">
        <v>66</v>
      </c>
      <c r="F128" s="24">
        <f t="shared" si="6"/>
        <v>1.0134482758620691</v>
      </c>
      <c r="G128" s="187" t="s">
        <v>66</v>
      </c>
    </row>
    <row r="129" spans="1:7" x14ac:dyDescent="0.2">
      <c r="A129" s="2">
        <v>35557</v>
      </c>
      <c r="B129" s="18">
        <v>1.875</v>
      </c>
      <c r="C129" s="59">
        <f t="shared" si="7"/>
        <v>1.2931034482758621</v>
      </c>
      <c r="D129" s="24">
        <v>2.31</v>
      </c>
      <c r="E129" s="14" t="s">
        <v>66</v>
      </c>
      <c r="F129" s="24">
        <f t="shared" si="6"/>
        <v>1.016896551724138</v>
      </c>
      <c r="G129" s="187" t="s">
        <v>66</v>
      </c>
    </row>
    <row r="130" spans="1:7" x14ac:dyDescent="0.2">
      <c r="A130" s="2">
        <v>35558</v>
      </c>
      <c r="B130" s="18">
        <v>1.85</v>
      </c>
      <c r="C130" s="59">
        <f t="shared" si="7"/>
        <v>1.2758620689655173</v>
      </c>
      <c r="D130" s="24">
        <v>2.4</v>
      </c>
      <c r="E130" s="14" t="s">
        <v>66</v>
      </c>
      <c r="F130" s="24">
        <f t="shared" si="6"/>
        <v>1.1241379310344826</v>
      </c>
      <c r="G130" s="187" t="s">
        <v>66</v>
      </c>
    </row>
    <row r="131" spans="1:7" x14ac:dyDescent="0.2">
      <c r="A131" s="2">
        <v>35559</v>
      </c>
      <c r="B131" s="18">
        <v>1.825</v>
      </c>
      <c r="C131" s="59">
        <f t="shared" si="7"/>
        <v>1.2586206896551724</v>
      </c>
      <c r="D131" s="24">
        <v>2.3849999999999998</v>
      </c>
      <c r="E131" s="14" t="s">
        <v>66</v>
      </c>
      <c r="F131" s="24">
        <f t="shared" si="6"/>
        <v>1.1263793103448274</v>
      </c>
      <c r="G131" s="187" t="s">
        <v>66</v>
      </c>
    </row>
    <row r="132" spans="1:7" x14ac:dyDescent="0.2">
      <c r="A132" s="2">
        <v>35560</v>
      </c>
      <c r="B132" s="18">
        <v>1.72</v>
      </c>
      <c r="C132" s="59">
        <f t="shared" si="7"/>
        <v>1.1862068965517241</v>
      </c>
      <c r="D132" s="24">
        <v>2.335</v>
      </c>
      <c r="E132" s="14" t="s">
        <v>66</v>
      </c>
      <c r="F132" s="24">
        <f t="shared" ref="F132:F195" si="8">D132-C132</f>
        <v>1.1487931034482759</v>
      </c>
      <c r="G132" s="187" t="s">
        <v>66</v>
      </c>
    </row>
    <row r="133" spans="1:7" x14ac:dyDescent="0.2">
      <c r="A133" s="2">
        <v>35561</v>
      </c>
      <c r="B133" s="18">
        <v>1.72</v>
      </c>
      <c r="C133" s="59">
        <f t="shared" si="7"/>
        <v>1.1862068965517241</v>
      </c>
      <c r="D133" s="24">
        <v>2.335</v>
      </c>
      <c r="E133" s="14" t="s">
        <v>66</v>
      </c>
      <c r="F133" s="24">
        <f t="shared" si="8"/>
        <v>1.1487931034482759</v>
      </c>
      <c r="G133" s="187" t="s">
        <v>66</v>
      </c>
    </row>
    <row r="134" spans="1:7" x14ac:dyDescent="0.2">
      <c r="A134" s="2">
        <v>35562</v>
      </c>
      <c r="B134" s="18">
        <v>1.72</v>
      </c>
      <c r="C134" s="59">
        <f t="shared" si="7"/>
        <v>1.1862068965517241</v>
      </c>
      <c r="D134" s="24">
        <v>2.335</v>
      </c>
      <c r="E134" s="14" t="s">
        <v>66</v>
      </c>
      <c r="F134" s="24">
        <f t="shared" si="8"/>
        <v>1.1487931034482759</v>
      </c>
      <c r="G134" s="187" t="s">
        <v>66</v>
      </c>
    </row>
    <row r="135" spans="1:7" x14ac:dyDescent="0.2">
      <c r="A135" s="2">
        <v>35563</v>
      </c>
      <c r="B135" s="18">
        <v>1.65</v>
      </c>
      <c r="C135" s="59">
        <f t="shared" si="7"/>
        <v>1.1379310344827587</v>
      </c>
      <c r="D135" s="24">
        <v>2.3149999999999999</v>
      </c>
      <c r="E135" s="14" t="s">
        <v>66</v>
      </c>
      <c r="F135" s="24">
        <f t="shared" si="8"/>
        <v>1.1770689655172413</v>
      </c>
      <c r="G135" s="187" t="s">
        <v>66</v>
      </c>
    </row>
    <row r="136" spans="1:7" x14ac:dyDescent="0.2">
      <c r="A136" s="2">
        <v>35564</v>
      </c>
      <c r="B136" s="18">
        <v>1.675</v>
      </c>
      <c r="C136" s="59">
        <f t="shared" si="7"/>
        <v>1.1551724137931034</v>
      </c>
      <c r="D136" s="24">
        <v>2.29</v>
      </c>
      <c r="E136" s="14" t="s">
        <v>66</v>
      </c>
      <c r="F136" s="24">
        <f t="shared" si="8"/>
        <v>1.1348275862068966</v>
      </c>
      <c r="G136" s="187" t="s">
        <v>66</v>
      </c>
    </row>
    <row r="137" spans="1:7" x14ac:dyDescent="0.2">
      <c r="A137" s="2">
        <v>35565</v>
      </c>
      <c r="B137" s="18">
        <v>1.665</v>
      </c>
      <c r="C137" s="59">
        <f t="shared" si="7"/>
        <v>1.1482758620689655</v>
      </c>
      <c r="D137" s="24">
        <v>2.3149999999999999</v>
      </c>
      <c r="E137" s="14" t="s">
        <v>66</v>
      </c>
      <c r="F137" s="24">
        <f t="shared" si="8"/>
        <v>1.1667241379310345</v>
      </c>
      <c r="G137" s="187" t="s">
        <v>66</v>
      </c>
    </row>
    <row r="138" spans="1:7" x14ac:dyDescent="0.2">
      <c r="A138" s="2">
        <v>35566</v>
      </c>
      <c r="B138" s="18">
        <v>1.63</v>
      </c>
      <c r="C138" s="59">
        <f t="shared" si="7"/>
        <v>1.1241379310344828</v>
      </c>
      <c r="D138" s="24">
        <v>2.34</v>
      </c>
      <c r="E138" s="14" t="s">
        <v>66</v>
      </c>
      <c r="F138" s="24">
        <f t="shared" si="8"/>
        <v>1.2158620689655171</v>
      </c>
      <c r="G138" s="187" t="s">
        <v>66</v>
      </c>
    </row>
    <row r="139" spans="1:7" x14ac:dyDescent="0.2">
      <c r="A139" s="2">
        <v>35567</v>
      </c>
      <c r="B139" s="18">
        <v>1.6</v>
      </c>
      <c r="C139" s="59">
        <f t="shared" si="7"/>
        <v>1.103448275862069</v>
      </c>
      <c r="D139" s="24">
        <v>2.25</v>
      </c>
      <c r="E139" s="14" t="s">
        <v>66</v>
      </c>
      <c r="F139" s="24">
        <f t="shared" si="8"/>
        <v>1.146551724137931</v>
      </c>
      <c r="G139" s="187" t="s">
        <v>66</v>
      </c>
    </row>
    <row r="140" spans="1:7" x14ac:dyDescent="0.2">
      <c r="A140" s="2">
        <v>35568</v>
      </c>
      <c r="B140" s="18">
        <v>1.6</v>
      </c>
      <c r="C140" s="59">
        <f t="shared" si="7"/>
        <v>1.103448275862069</v>
      </c>
      <c r="D140" s="24">
        <v>2.25</v>
      </c>
      <c r="E140" s="14" t="s">
        <v>66</v>
      </c>
      <c r="F140" s="24">
        <f t="shared" si="8"/>
        <v>1.146551724137931</v>
      </c>
      <c r="G140" s="187" t="s">
        <v>66</v>
      </c>
    </row>
    <row r="141" spans="1:7" x14ac:dyDescent="0.2">
      <c r="A141" s="2">
        <v>35569</v>
      </c>
      <c r="B141" s="18">
        <v>1.6</v>
      </c>
      <c r="C141" s="59">
        <f t="shared" si="7"/>
        <v>1.103448275862069</v>
      </c>
      <c r="D141" s="24">
        <v>2.25</v>
      </c>
      <c r="E141" s="14" t="s">
        <v>66</v>
      </c>
      <c r="F141" s="24">
        <f t="shared" si="8"/>
        <v>1.146551724137931</v>
      </c>
      <c r="G141" s="187" t="s">
        <v>66</v>
      </c>
    </row>
    <row r="142" spans="1:7" x14ac:dyDescent="0.2">
      <c r="A142" s="2">
        <v>35570</v>
      </c>
      <c r="B142" s="18">
        <v>1.64</v>
      </c>
      <c r="C142" s="59">
        <f t="shared" si="7"/>
        <v>1.1310344827586207</v>
      </c>
      <c r="D142" s="24">
        <v>2.2850000000000001</v>
      </c>
      <c r="E142" s="14" t="s">
        <v>66</v>
      </c>
      <c r="F142" s="24">
        <f t="shared" si="8"/>
        <v>1.1539655172413794</v>
      </c>
      <c r="G142" s="187" t="s">
        <v>66</v>
      </c>
    </row>
    <row r="143" spans="1:7" x14ac:dyDescent="0.2">
      <c r="A143" s="2">
        <v>35571</v>
      </c>
      <c r="B143" s="18">
        <v>1.585</v>
      </c>
      <c r="C143" s="59">
        <f t="shared" si="7"/>
        <v>1.0931034482758621</v>
      </c>
      <c r="D143" s="24">
        <v>2.2549999999999999</v>
      </c>
      <c r="E143" s="14" t="s">
        <v>66</v>
      </c>
      <c r="F143" s="24">
        <f t="shared" si="8"/>
        <v>1.1618965517241377</v>
      </c>
      <c r="G143" s="187" t="s">
        <v>66</v>
      </c>
    </row>
    <row r="144" spans="1:7" x14ac:dyDescent="0.2">
      <c r="A144" s="2">
        <v>35572</v>
      </c>
      <c r="B144" s="18">
        <v>1.59</v>
      </c>
      <c r="C144" s="59">
        <f t="shared" si="7"/>
        <v>1.0965517241379312</v>
      </c>
      <c r="D144" s="24">
        <v>2.25</v>
      </c>
      <c r="E144" s="14" t="s">
        <v>66</v>
      </c>
      <c r="F144" s="24">
        <f t="shared" si="8"/>
        <v>1.1534482758620688</v>
      </c>
      <c r="G144" s="187" t="s">
        <v>66</v>
      </c>
    </row>
    <row r="145" spans="1:7" x14ac:dyDescent="0.2">
      <c r="A145" s="2">
        <v>35573</v>
      </c>
      <c r="B145" s="18">
        <v>1.73</v>
      </c>
      <c r="C145" s="59">
        <f t="shared" si="7"/>
        <v>1.193103448275862</v>
      </c>
      <c r="D145" s="24">
        <v>2.2400000000000002</v>
      </c>
      <c r="E145" s="14" t="s">
        <v>66</v>
      </c>
      <c r="F145" s="24">
        <f t="shared" si="8"/>
        <v>1.0468965517241382</v>
      </c>
      <c r="G145" s="187" t="s">
        <v>66</v>
      </c>
    </row>
    <row r="146" spans="1:7" x14ac:dyDescent="0.2">
      <c r="A146" s="2">
        <v>35574</v>
      </c>
      <c r="B146" s="18">
        <v>1.69</v>
      </c>
      <c r="C146" s="59">
        <f t="shared" si="7"/>
        <v>1.1655172413793105</v>
      </c>
      <c r="D146" s="24">
        <v>2.2149999999999999</v>
      </c>
      <c r="E146" s="14" t="s">
        <v>66</v>
      </c>
      <c r="F146" s="24">
        <f t="shared" si="8"/>
        <v>1.0494827586206894</v>
      </c>
      <c r="G146" s="187" t="s">
        <v>66</v>
      </c>
    </row>
    <row r="147" spans="1:7" x14ac:dyDescent="0.2">
      <c r="A147" s="2">
        <v>35575</v>
      </c>
      <c r="B147" s="18">
        <v>1.69</v>
      </c>
      <c r="C147" s="59">
        <f t="shared" si="7"/>
        <v>1.1655172413793105</v>
      </c>
      <c r="D147" s="24">
        <v>2.2149999999999999</v>
      </c>
      <c r="E147" s="14" t="s">
        <v>66</v>
      </c>
      <c r="F147" s="24">
        <f t="shared" si="8"/>
        <v>1.0494827586206894</v>
      </c>
      <c r="G147" s="187" t="s">
        <v>66</v>
      </c>
    </row>
    <row r="148" spans="1:7" x14ac:dyDescent="0.2">
      <c r="A148" s="2">
        <v>35576</v>
      </c>
      <c r="B148" s="18">
        <v>1.69</v>
      </c>
      <c r="C148" s="59">
        <f t="shared" si="7"/>
        <v>1.1655172413793105</v>
      </c>
      <c r="D148" s="24">
        <v>2.2149999999999999</v>
      </c>
      <c r="E148" s="14" t="s">
        <v>66</v>
      </c>
      <c r="F148" s="24">
        <f t="shared" si="8"/>
        <v>1.0494827586206894</v>
      </c>
      <c r="G148" s="187" t="s">
        <v>66</v>
      </c>
    </row>
    <row r="149" spans="1:7" x14ac:dyDescent="0.2">
      <c r="A149" s="2">
        <v>35577</v>
      </c>
      <c r="B149" s="18">
        <v>1.69</v>
      </c>
      <c r="C149" s="59">
        <f t="shared" si="7"/>
        <v>1.1655172413793105</v>
      </c>
      <c r="D149" s="24">
        <v>2.2149999999999999</v>
      </c>
      <c r="E149" s="14" t="s">
        <v>66</v>
      </c>
      <c r="F149" s="24">
        <f t="shared" si="8"/>
        <v>1.0494827586206894</v>
      </c>
      <c r="G149" s="187" t="s">
        <v>66</v>
      </c>
    </row>
    <row r="150" spans="1:7" x14ac:dyDescent="0.2">
      <c r="A150" s="2">
        <v>35578</v>
      </c>
      <c r="B150" s="18">
        <v>1.68</v>
      </c>
      <c r="C150" s="59">
        <f t="shared" si="7"/>
        <v>1.1586206896551725</v>
      </c>
      <c r="D150" s="24">
        <v>2.3250000000000002</v>
      </c>
      <c r="E150" s="14" t="s">
        <v>66</v>
      </c>
      <c r="F150" s="24">
        <f t="shared" si="8"/>
        <v>1.1663793103448277</v>
      </c>
      <c r="G150" s="187" t="s">
        <v>66</v>
      </c>
    </row>
    <row r="151" spans="1:7" x14ac:dyDescent="0.2">
      <c r="A151" s="2">
        <v>35579</v>
      </c>
      <c r="B151" s="18">
        <v>1.675</v>
      </c>
      <c r="C151" s="59">
        <f t="shared" si="7"/>
        <v>1.1551724137931034</v>
      </c>
      <c r="D151" s="24">
        <v>2.335</v>
      </c>
      <c r="E151" s="14" t="s">
        <v>66</v>
      </c>
      <c r="F151" s="24">
        <f t="shared" si="8"/>
        <v>1.1798275862068965</v>
      </c>
      <c r="G151" s="187" t="s">
        <v>66</v>
      </c>
    </row>
    <row r="152" spans="1:7" x14ac:dyDescent="0.2">
      <c r="A152" s="2">
        <v>35580</v>
      </c>
      <c r="B152" s="18">
        <v>1.575</v>
      </c>
      <c r="C152" s="59">
        <f t="shared" si="7"/>
        <v>1.0862068965517242</v>
      </c>
      <c r="D152" s="24">
        <v>2.3250000000000002</v>
      </c>
      <c r="E152" s="14" t="s">
        <v>66</v>
      </c>
      <c r="F152" s="24">
        <f t="shared" si="8"/>
        <v>1.238793103448276</v>
      </c>
      <c r="G152" s="187" t="s">
        <v>66</v>
      </c>
    </row>
    <row r="153" spans="1:7" x14ac:dyDescent="0.2">
      <c r="A153" s="2">
        <v>35581</v>
      </c>
      <c r="B153" s="18">
        <v>1.4950000000000001</v>
      </c>
      <c r="C153" s="59">
        <f t="shared" si="7"/>
        <v>1.0310344827586209</v>
      </c>
      <c r="D153" s="24">
        <v>2.2650000000000001</v>
      </c>
      <c r="E153" s="14" t="s">
        <v>66</v>
      </c>
      <c r="F153" s="24">
        <f t="shared" si="8"/>
        <v>1.2339655172413793</v>
      </c>
      <c r="G153" s="187" t="s">
        <v>66</v>
      </c>
    </row>
    <row r="154" spans="1:7" x14ac:dyDescent="0.2">
      <c r="A154" s="2">
        <v>35582</v>
      </c>
      <c r="B154" s="18">
        <v>1.4950000000000001</v>
      </c>
      <c r="C154" s="59">
        <f t="shared" si="7"/>
        <v>1.0310344827586209</v>
      </c>
      <c r="D154" s="24">
        <v>2.2650000000000001</v>
      </c>
      <c r="E154" s="14" t="s">
        <v>66</v>
      </c>
      <c r="F154" s="24">
        <f t="shared" si="8"/>
        <v>1.2339655172413793</v>
      </c>
      <c r="G154" s="187" t="s">
        <v>66</v>
      </c>
    </row>
    <row r="155" spans="1:7" x14ac:dyDescent="0.2">
      <c r="A155" s="2">
        <v>35583</v>
      </c>
      <c r="B155" s="18">
        <v>1.4950000000000001</v>
      </c>
      <c r="C155" s="59">
        <f t="shared" si="7"/>
        <v>1.0310344827586209</v>
      </c>
      <c r="D155" s="24">
        <v>2.2650000000000001</v>
      </c>
      <c r="E155" s="14" t="s">
        <v>66</v>
      </c>
      <c r="F155" s="24">
        <f t="shared" si="8"/>
        <v>1.2339655172413793</v>
      </c>
      <c r="G155" s="187" t="s">
        <v>66</v>
      </c>
    </row>
    <row r="156" spans="1:7" x14ac:dyDescent="0.2">
      <c r="A156" s="2">
        <v>35584</v>
      </c>
      <c r="B156" s="18">
        <v>1.4850000000000001</v>
      </c>
      <c r="C156" s="59">
        <f t="shared" si="7"/>
        <v>1.0241379310344829</v>
      </c>
      <c r="D156" s="24">
        <v>2.23</v>
      </c>
      <c r="E156" s="14" t="s">
        <v>66</v>
      </c>
      <c r="F156" s="24">
        <f t="shared" si="8"/>
        <v>1.2058620689655171</v>
      </c>
      <c r="G156" s="187" t="s">
        <v>66</v>
      </c>
    </row>
    <row r="157" spans="1:7" x14ac:dyDescent="0.2">
      <c r="A157" s="2">
        <v>35585</v>
      </c>
      <c r="B157" s="18">
        <v>1.5</v>
      </c>
      <c r="C157" s="59">
        <f t="shared" si="7"/>
        <v>1.0344827586206897</v>
      </c>
      <c r="D157" s="24">
        <v>2.165</v>
      </c>
      <c r="E157" s="14" t="s">
        <v>66</v>
      </c>
      <c r="F157" s="24">
        <f t="shared" si="8"/>
        <v>1.1305172413793103</v>
      </c>
      <c r="G157" s="187" t="s">
        <v>66</v>
      </c>
    </row>
    <row r="158" spans="1:7" x14ac:dyDescent="0.2">
      <c r="A158" s="2">
        <v>35586</v>
      </c>
      <c r="B158" s="18">
        <v>1.5449999999999999</v>
      </c>
      <c r="C158" s="59">
        <f t="shared" si="7"/>
        <v>1.0655172413793104</v>
      </c>
      <c r="D158" s="24">
        <v>2.23</v>
      </c>
      <c r="E158" s="14" t="s">
        <v>66</v>
      </c>
      <c r="F158" s="24">
        <f t="shared" si="8"/>
        <v>1.1644827586206896</v>
      </c>
      <c r="G158" s="187" t="s">
        <v>66</v>
      </c>
    </row>
    <row r="159" spans="1:7" x14ac:dyDescent="0.2">
      <c r="A159" s="2">
        <v>35587</v>
      </c>
      <c r="B159" s="18">
        <v>1.53</v>
      </c>
      <c r="C159" s="59">
        <f t="shared" si="7"/>
        <v>1.0551724137931036</v>
      </c>
      <c r="D159" s="24">
        <v>2.21</v>
      </c>
      <c r="E159" s="14" t="s">
        <v>66</v>
      </c>
      <c r="F159" s="24">
        <f t="shared" si="8"/>
        <v>1.1548275862068964</v>
      </c>
      <c r="G159" s="187" t="s">
        <v>66</v>
      </c>
    </row>
    <row r="160" spans="1:7" x14ac:dyDescent="0.2">
      <c r="A160" s="2">
        <v>35588</v>
      </c>
      <c r="B160" s="18">
        <v>1.51</v>
      </c>
      <c r="C160" s="59">
        <f t="shared" si="7"/>
        <v>1.0413793103448277</v>
      </c>
      <c r="D160" s="24">
        <v>2.2200000000000002</v>
      </c>
      <c r="E160" s="14" t="s">
        <v>66</v>
      </c>
      <c r="F160" s="24">
        <f t="shared" si="8"/>
        <v>1.1786206896551725</v>
      </c>
      <c r="G160" s="187" t="s">
        <v>66</v>
      </c>
    </row>
    <row r="161" spans="1:7" x14ac:dyDescent="0.2">
      <c r="A161" s="2">
        <v>35589</v>
      </c>
      <c r="B161" s="18">
        <v>1.51</v>
      </c>
      <c r="C161" s="59">
        <f t="shared" si="7"/>
        <v>1.0413793103448277</v>
      </c>
      <c r="D161" s="24">
        <v>2.2200000000000002</v>
      </c>
      <c r="E161" s="14" t="s">
        <v>66</v>
      </c>
      <c r="F161" s="24">
        <f t="shared" si="8"/>
        <v>1.1786206896551725</v>
      </c>
      <c r="G161" s="187" t="s">
        <v>66</v>
      </c>
    </row>
    <row r="162" spans="1:7" x14ac:dyDescent="0.2">
      <c r="A162" s="2">
        <v>35590</v>
      </c>
      <c r="B162" s="18">
        <v>1.51</v>
      </c>
      <c r="C162" s="59">
        <f t="shared" si="7"/>
        <v>1.0413793103448277</v>
      </c>
      <c r="D162" s="24">
        <v>2.2200000000000002</v>
      </c>
      <c r="E162" s="14" t="s">
        <v>66</v>
      </c>
      <c r="F162" s="24">
        <f t="shared" si="8"/>
        <v>1.1786206896551725</v>
      </c>
      <c r="G162" s="187" t="s">
        <v>66</v>
      </c>
    </row>
    <row r="163" spans="1:7" x14ac:dyDescent="0.2">
      <c r="A163" s="2">
        <v>35591</v>
      </c>
      <c r="B163" s="18">
        <v>1.5049999999999999</v>
      </c>
      <c r="C163" s="59">
        <f t="shared" si="7"/>
        <v>1.0379310344827586</v>
      </c>
      <c r="D163" s="24">
        <v>2.2400000000000002</v>
      </c>
      <c r="E163" s="14" t="s">
        <v>66</v>
      </c>
      <c r="F163" s="24">
        <f t="shared" si="8"/>
        <v>1.2020689655172416</v>
      </c>
      <c r="G163" s="187" t="s">
        <v>66</v>
      </c>
    </row>
    <row r="164" spans="1:7" x14ac:dyDescent="0.2">
      <c r="A164" s="2">
        <v>35592</v>
      </c>
      <c r="B164" s="18">
        <v>1.53</v>
      </c>
      <c r="C164" s="59">
        <f t="shared" si="7"/>
        <v>1.0551724137931036</v>
      </c>
      <c r="D164" s="24">
        <v>2.2000000000000002</v>
      </c>
      <c r="E164" s="14" t="s">
        <v>66</v>
      </c>
      <c r="F164" s="24">
        <f t="shared" si="8"/>
        <v>1.1448275862068966</v>
      </c>
      <c r="G164" s="187" t="s">
        <v>66</v>
      </c>
    </row>
    <row r="165" spans="1:7" x14ac:dyDescent="0.2">
      <c r="A165" s="2">
        <v>35593</v>
      </c>
      <c r="B165" s="18">
        <v>1.55</v>
      </c>
      <c r="C165" s="59">
        <f t="shared" si="7"/>
        <v>1.0689655172413794</v>
      </c>
      <c r="D165" s="24">
        <v>2.2149999999999999</v>
      </c>
      <c r="E165" s="14" t="s">
        <v>66</v>
      </c>
      <c r="F165" s="24">
        <f t="shared" si="8"/>
        <v>1.1460344827586204</v>
      </c>
      <c r="G165" s="187" t="s">
        <v>66</v>
      </c>
    </row>
    <row r="166" spans="1:7" x14ac:dyDescent="0.2">
      <c r="A166" s="2">
        <v>35594</v>
      </c>
      <c r="B166" s="18">
        <v>1.57</v>
      </c>
      <c r="C166" s="59">
        <f t="shared" si="7"/>
        <v>1.0827586206896553</v>
      </c>
      <c r="D166" s="24">
        <v>2.1800000000000002</v>
      </c>
      <c r="E166" s="14" t="s">
        <v>66</v>
      </c>
      <c r="F166" s="24">
        <f t="shared" si="8"/>
        <v>1.0972413793103448</v>
      </c>
      <c r="G166" s="187" t="s">
        <v>66</v>
      </c>
    </row>
    <row r="167" spans="1:7" x14ac:dyDescent="0.2">
      <c r="A167" s="2">
        <v>35595</v>
      </c>
      <c r="B167" s="18">
        <v>1.5549999999999999</v>
      </c>
      <c r="C167" s="59">
        <f t="shared" ref="C167:C230" si="9">B167/$C$1</f>
        <v>1.0724137931034483</v>
      </c>
      <c r="D167" s="24">
        <v>2.16</v>
      </c>
      <c r="E167" s="14" t="s">
        <v>66</v>
      </c>
      <c r="F167" s="24">
        <f t="shared" si="8"/>
        <v>1.0875862068965518</v>
      </c>
      <c r="G167" s="187" t="s">
        <v>66</v>
      </c>
    </row>
    <row r="168" spans="1:7" x14ac:dyDescent="0.2">
      <c r="A168" s="2">
        <v>35596</v>
      </c>
      <c r="B168" s="18">
        <v>1.5549999999999999</v>
      </c>
      <c r="C168" s="59">
        <f t="shared" si="9"/>
        <v>1.0724137931034483</v>
      </c>
      <c r="D168" s="24">
        <v>2.16</v>
      </c>
      <c r="E168" s="14" t="s">
        <v>66</v>
      </c>
      <c r="F168" s="24">
        <f t="shared" si="8"/>
        <v>1.0875862068965518</v>
      </c>
      <c r="G168" s="187" t="s">
        <v>66</v>
      </c>
    </row>
    <row r="169" spans="1:7" x14ac:dyDescent="0.2">
      <c r="A169" s="2">
        <v>35597</v>
      </c>
      <c r="B169" s="18">
        <v>1.5549999999999999</v>
      </c>
      <c r="C169" s="59">
        <f t="shared" si="9"/>
        <v>1.0724137931034483</v>
      </c>
      <c r="D169" s="24">
        <v>2.16</v>
      </c>
      <c r="E169" s="14" t="s">
        <v>66</v>
      </c>
      <c r="F169" s="24">
        <f t="shared" si="8"/>
        <v>1.0875862068965518</v>
      </c>
      <c r="G169" s="187" t="s">
        <v>66</v>
      </c>
    </row>
    <row r="170" spans="1:7" x14ac:dyDescent="0.2">
      <c r="A170" s="2">
        <v>35598</v>
      </c>
      <c r="B170" s="18">
        <v>1.57</v>
      </c>
      <c r="C170" s="59">
        <f t="shared" si="9"/>
        <v>1.0827586206896553</v>
      </c>
      <c r="D170" s="24">
        <v>2.2000000000000002</v>
      </c>
      <c r="E170" s="14" t="s">
        <v>66</v>
      </c>
      <c r="F170" s="24">
        <f t="shared" si="8"/>
        <v>1.1172413793103448</v>
      </c>
      <c r="G170" s="187" t="s">
        <v>66</v>
      </c>
    </row>
    <row r="171" spans="1:7" x14ac:dyDescent="0.2">
      <c r="A171" s="2">
        <v>35599</v>
      </c>
      <c r="B171" s="18">
        <v>1.655</v>
      </c>
      <c r="C171" s="59">
        <f t="shared" si="9"/>
        <v>1.1413793103448275</v>
      </c>
      <c r="D171" s="24">
        <v>2.2200000000000002</v>
      </c>
      <c r="E171" s="14" t="s">
        <v>66</v>
      </c>
      <c r="F171" s="24">
        <f t="shared" si="8"/>
        <v>1.0786206896551727</v>
      </c>
      <c r="G171" s="187" t="s">
        <v>66</v>
      </c>
    </row>
    <row r="172" spans="1:7" x14ac:dyDescent="0.2">
      <c r="A172" s="2">
        <v>35600</v>
      </c>
      <c r="B172" s="18">
        <v>1.7</v>
      </c>
      <c r="C172" s="59">
        <f t="shared" si="9"/>
        <v>1.1724137931034482</v>
      </c>
      <c r="D172" s="24">
        <v>2.2349999999999999</v>
      </c>
      <c r="E172" s="14" t="s">
        <v>66</v>
      </c>
      <c r="F172" s="24">
        <f t="shared" si="8"/>
        <v>1.0625862068965517</v>
      </c>
      <c r="G172" s="187" t="s">
        <v>66</v>
      </c>
    </row>
    <row r="173" spans="1:7" x14ac:dyDescent="0.2">
      <c r="A173" s="2">
        <v>35601</v>
      </c>
      <c r="B173" s="18">
        <v>1.6</v>
      </c>
      <c r="C173" s="59">
        <f t="shared" si="9"/>
        <v>1.103448275862069</v>
      </c>
      <c r="D173" s="24">
        <v>2.2549999999999999</v>
      </c>
      <c r="E173" s="14" t="s">
        <v>66</v>
      </c>
      <c r="F173" s="24">
        <f t="shared" si="8"/>
        <v>1.1515517241379309</v>
      </c>
      <c r="G173" s="187" t="s">
        <v>66</v>
      </c>
    </row>
    <row r="174" spans="1:7" x14ac:dyDescent="0.2">
      <c r="A174" s="2">
        <v>35602</v>
      </c>
      <c r="B174" s="18">
        <v>1.605</v>
      </c>
      <c r="C174" s="59">
        <f t="shared" si="9"/>
        <v>1.106896551724138</v>
      </c>
      <c r="D174" s="24">
        <v>2.29</v>
      </c>
      <c r="E174" s="14" t="s">
        <v>66</v>
      </c>
      <c r="F174" s="24">
        <f t="shared" si="8"/>
        <v>1.183103448275862</v>
      </c>
      <c r="G174" s="187" t="s">
        <v>66</v>
      </c>
    </row>
    <row r="175" spans="1:7" x14ac:dyDescent="0.2">
      <c r="A175" s="2">
        <v>35603</v>
      </c>
      <c r="B175" s="18">
        <v>1.605</v>
      </c>
      <c r="C175" s="59">
        <f t="shared" si="9"/>
        <v>1.106896551724138</v>
      </c>
      <c r="D175" s="24">
        <v>2.29</v>
      </c>
      <c r="E175" s="14" t="s">
        <v>66</v>
      </c>
      <c r="F175" s="24">
        <f t="shared" si="8"/>
        <v>1.183103448275862</v>
      </c>
      <c r="G175" s="187" t="s">
        <v>66</v>
      </c>
    </row>
    <row r="176" spans="1:7" x14ac:dyDescent="0.2">
      <c r="A176" s="2">
        <v>35604</v>
      </c>
      <c r="B176" s="18">
        <v>1.605</v>
      </c>
      <c r="C176" s="59">
        <f t="shared" si="9"/>
        <v>1.106896551724138</v>
      </c>
      <c r="D176" s="24">
        <v>2.29</v>
      </c>
      <c r="E176" s="14" t="s">
        <v>66</v>
      </c>
      <c r="F176" s="24">
        <f t="shared" si="8"/>
        <v>1.183103448275862</v>
      </c>
      <c r="G176" s="187" t="s">
        <v>66</v>
      </c>
    </row>
    <row r="177" spans="1:7" x14ac:dyDescent="0.2">
      <c r="A177" s="2">
        <v>35605</v>
      </c>
      <c r="B177" s="18">
        <v>1.57</v>
      </c>
      <c r="C177" s="59">
        <f t="shared" si="9"/>
        <v>1.0827586206896553</v>
      </c>
      <c r="D177" s="24">
        <v>2.3849999999999998</v>
      </c>
      <c r="E177" s="14" t="s">
        <v>66</v>
      </c>
      <c r="F177" s="24">
        <f t="shared" si="8"/>
        <v>1.3022413793103444</v>
      </c>
      <c r="G177" s="187" t="s">
        <v>66</v>
      </c>
    </row>
    <row r="178" spans="1:7" x14ac:dyDescent="0.2">
      <c r="A178" s="2">
        <v>35606</v>
      </c>
      <c r="B178" s="18">
        <v>1.615</v>
      </c>
      <c r="C178" s="59">
        <f t="shared" si="9"/>
        <v>1.113793103448276</v>
      </c>
      <c r="D178" s="24">
        <v>2.41</v>
      </c>
      <c r="E178" s="14" t="s">
        <v>66</v>
      </c>
      <c r="F178" s="24">
        <f t="shared" si="8"/>
        <v>1.2962068965517242</v>
      </c>
      <c r="G178" s="187" t="s">
        <v>66</v>
      </c>
    </row>
    <row r="179" spans="1:7" x14ac:dyDescent="0.2">
      <c r="A179" s="2">
        <v>35607</v>
      </c>
      <c r="B179" s="18">
        <v>1.595</v>
      </c>
      <c r="C179" s="59">
        <f t="shared" si="9"/>
        <v>1.1000000000000001</v>
      </c>
      <c r="D179" s="24">
        <v>2.395</v>
      </c>
      <c r="E179" s="14" t="s">
        <v>66</v>
      </c>
      <c r="F179" s="24">
        <f t="shared" si="8"/>
        <v>1.2949999999999999</v>
      </c>
      <c r="G179" s="187" t="s">
        <v>66</v>
      </c>
    </row>
    <row r="180" spans="1:7" x14ac:dyDescent="0.2">
      <c r="A180" s="2">
        <v>35608</v>
      </c>
      <c r="B180" s="18">
        <v>1.55</v>
      </c>
      <c r="C180" s="59">
        <f t="shared" si="9"/>
        <v>1.0689655172413794</v>
      </c>
      <c r="D180" s="24">
        <v>2.29</v>
      </c>
      <c r="E180" s="14" t="s">
        <v>66</v>
      </c>
      <c r="F180" s="24">
        <f t="shared" si="8"/>
        <v>1.2210344827586206</v>
      </c>
      <c r="G180" s="187" t="s">
        <v>66</v>
      </c>
    </row>
    <row r="181" spans="1:7" x14ac:dyDescent="0.2">
      <c r="A181" s="2">
        <v>35609</v>
      </c>
      <c r="B181" s="18">
        <v>1.5</v>
      </c>
      <c r="C181" s="59">
        <f t="shared" si="9"/>
        <v>1.0344827586206897</v>
      </c>
      <c r="D181" s="24">
        <v>2.2250000000000001</v>
      </c>
      <c r="E181" s="14" t="s">
        <v>66</v>
      </c>
      <c r="F181" s="24">
        <f t="shared" si="8"/>
        <v>1.1905172413793104</v>
      </c>
      <c r="G181" s="187" t="s">
        <v>66</v>
      </c>
    </row>
    <row r="182" spans="1:7" x14ac:dyDescent="0.2">
      <c r="A182" s="2">
        <v>35610</v>
      </c>
      <c r="B182" s="18">
        <v>1.5</v>
      </c>
      <c r="C182" s="59">
        <f t="shared" si="9"/>
        <v>1.0344827586206897</v>
      </c>
      <c r="D182" s="24">
        <v>2.2250000000000001</v>
      </c>
      <c r="E182" s="14" t="s">
        <v>66</v>
      </c>
      <c r="F182" s="24">
        <f t="shared" si="8"/>
        <v>1.1905172413793104</v>
      </c>
      <c r="G182" s="187" t="s">
        <v>66</v>
      </c>
    </row>
    <row r="183" spans="1:7" x14ac:dyDescent="0.2">
      <c r="A183" s="2">
        <v>35611</v>
      </c>
      <c r="B183" s="18">
        <v>1.5</v>
      </c>
      <c r="C183" s="59">
        <f t="shared" si="9"/>
        <v>1.0344827586206897</v>
      </c>
      <c r="D183" s="24">
        <v>2.2250000000000001</v>
      </c>
      <c r="E183" s="14" t="s">
        <v>66</v>
      </c>
      <c r="F183" s="24">
        <f t="shared" si="8"/>
        <v>1.1905172413793104</v>
      </c>
      <c r="G183" s="187" t="s">
        <v>66</v>
      </c>
    </row>
    <row r="184" spans="1:7" x14ac:dyDescent="0.2">
      <c r="A184" s="2">
        <v>35612</v>
      </c>
      <c r="B184" s="18">
        <v>1.4550000000000001</v>
      </c>
      <c r="C184" s="59">
        <f t="shared" si="9"/>
        <v>1.0034482758620691</v>
      </c>
      <c r="D184" s="24">
        <v>2.2149999999999999</v>
      </c>
      <c r="E184" s="14" t="s">
        <v>66</v>
      </c>
      <c r="F184" s="24">
        <f t="shared" si="8"/>
        <v>1.2115517241379308</v>
      </c>
      <c r="G184" s="187" t="s">
        <v>66</v>
      </c>
    </row>
    <row r="185" spans="1:7" x14ac:dyDescent="0.2">
      <c r="A185" s="2">
        <v>35613</v>
      </c>
      <c r="B185" s="18">
        <v>1.47</v>
      </c>
      <c r="C185" s="59">
        <f t="shared" si="9"/>
        <v>1.0137931034482759</v>
      </c>
      <c r="D185" s="24">
        <v>2.2050000000000001</v>
      </c>
      <c r="E185" s="14" t="s">
        <v>66</v>
      </c>
      <c r="F185" s="24">
        <f t="shared" si="8"/>
        <v>1.1912068965517242</v>
      </c>
      <c r="G185" s="187" t="s">
        <v>66</v>
      </c>
    </row>
    <row r="186" spans="1:7" x14ac:dyDescent="0.2">
      <c r="A186" s="2">
        <v>35614</v>
      </c>
      <c r="B186" s="18">
        <v>1.46</v>
      </c>
      <c r="C186" s="59">
        <f t="shared" si="9"/>
        <v>1.0068965517241379</v>
      </c>
      <c r="D186" s="24">
        <v>2.165</v>
      </c>
      <c r="E186" s="14" t="s">
        <v>66</v>
      </c>
      <c r="F186" s="24">
        <f t="shared" si="8"/>
        <v>1.1581034482758621</v>
      </c>
      <c r="G186" s="187" t="s">
        <v>66</v>
      </c>
    </row>
    <row r="187" spans="1:7" x14ac:dyDescent="0.2">
      <c r="A187" s="2">
        <v>35615</v>
      </c>
      <c r="B187" s="18">
        <v>1.4950000000000001</v>
      </c>
      <c r="C187" s="59">
        <f t="shared" si="9"/>
        <v>1.0310344827586209</v>
      </c>
      <c r="D187" s="24">
        <v>2.16</v>
      </c>
      <c r="E187" s="14" t="s">
        <v>66</v>
      </c>
      <c r="F187" s="24">
        <f t="shared" si="8"/>
        <v>1.1289655172413793</v>
      </c>
      <c r="G187" s="187" t="s">
        <v>66</v>
      </c>
    </row>
    <row r="188" spans="1:7" x14ac:dyDescent="0.2">
      <c r="A188" s="2">
        <v>35616</v>
      </c>
      <c r="B188" s="18">
        <v>1.4950000000000001</v>
      </c>
      <c r="C188" s="59">
        <f t="shared" si="9"/>
        <v>1.0310344827586209</v>
      </c>
      <c r="D188" s="24">
        <v>2.16</v>
      </c>
      <c r="E188" s="14" t="s">
        <v>66</v>
      </c>
      <c r="F188" s="24">
        <f t="shared" si="8"/>
        <v>1.1289655172413793</v>
      </c>
      <c r="G188" s="187" t="s">
        <v>66</v>
      </c>
    </row>
    <row r="189" spans="1:7" x14ac:dyDescent="0.2">
      <c r="A189" s="2">
        <v>35617</v>
      </c>
      <c r="B189" s="18">
        <v>1.4950000000000001</v>
      </c>
      <c r="C189" s="59">
        <f t="shared" si="9"/>
        <v>1.0310344827586209</v>
      </c>
      <c r="D189" s="24">
        <v>2.16</v>
      </c>
      <c r="E189" s="14" t="s">
        <v>66</v>
      </c>
      <c r="F189" s="24">
        <f t="shared" si="8"/>
        <v>1.1289655172413793</v>
      </c>
      <c r="G189" s="187" t="s">
        <v>66</v>
      </c>
    </row>
    <row r="190" spans="1:7" x14ac:dyDescent="0.2">
      <c r="A190" s="2">
        <v>35618</v>
      </c>
      <c r="B190" s="18">
        <v>1.4950000000000001</v>
      </c>
      <c r="C190" s="59">
        <f t="shared" si="9"/>
        <v>1.0310344827586209</v>
      </c>
      <c r="D190" s="24">
        <v>2.16</v>
      </c>
      <c r="E190" s="14" t="s">
        <v>66</v>
      </c>
      <c r="F190" s="24">
        <f t="shared" si="8"/>
        <v>1.1289655172413793</v>
      </c>
      <c r="G190" s="187" t="s">
        <v>66</v>
      </c>
    </row>
    <row r="191" spans="1:7" x14ac:dyDescent="0.2">
      <c r="A191" s="2">
        <v>35619</v>
      </c>
      <c r="B191" s="18">
        <v>1.5049999999999999</v>
      </c>
      <c r="C191" s="59">
        <f t="shared" si="9"/>
        <v>1.0379310344827586</v>
      </c>
      <c r="D191" s="24">
        <v>2.17</v>
      </c>
      <c r="E191" s="14" t="s">
        <v>66</v>
      </c>
      <c r="F191" s="24">
        <f t="shared" si="8"/>
        <v>1.1320689655172413</v>
      </c>
      <c r="G191" s="187" t="s">
        <v>66</v>
      </c>
    </row>
    <row r="192" spans="1:7" x14ac:dyDescent="0.2">
      <c r="A192" s="2">
        <v>35620</v>
      </c>
      <c r="B192" s="18">
        <v>1.55</v>
      </c>
      <c r="C192" s="59">
        <f t="shared" si="9"/>
        <v>1.0689655172413794</v>
      </c>
      <c r="D192" s="24">
        <v>2.165</v>
      </c>
      <c r="E192" s="14" t="s">
        <v>66</v>
      </c>
      <c r="F192" s="24">
        <f t="shared" si="8"/>
        <v>1.0960344827586206</v>
      </c>
      <c r="G192" s="187" t="s">
        <v>66</v>
      </c>
    </row>
    <row r="193" spans="1:7" x14ac:dyDescent="0.2">
      <c r="A193" s="2">
        <v>35621</v>
      </c>
      <c r="B193" s="18">
        <v>1.57</v>
      </c>
      <c r="C193" s="59">
        <f t="shared" si="9"/>
        <v>1.0827586206896553</v>
      </c>
      <c r="D193" s="24">
        <v>2.1949999999999998</v>
      </c>
      <c r="E193" s="14" t="s">
        <v>66</v>
      </c>
      <c r="F193" s="24">
        <f t="shared" si="8"/>
        <v>1.1122413793103445</v>
      </c>
      <c r="G193" s="187" t="s">
        <v>66</v>
      </c>
    </row>
    <row r="194" spans="1:7" x14ac:dyDescent="0.2">
      <c r="A194" s="2">
        <v>35622</v>
      </c>
      <c r="B194" s="18">
        <v>1.585</v>
      </c>
      <c r="C194" s="59">
        <f t="shared" si="9"/>
        <v>1.0931034482758621</v>
      </c>
      <c r="D194" s="24">
        <v>2.19</v>
      </c>
      <c r="E194" s="14" t="s">
        <v>66</v>
      </c>
      <c r="F194" s="24">
        <f t="shared" si="8"/>
        <v>1.0968965517241378</v>
      </c>
      <c r="G194" s="187" t="s">
        <v>66</v>
      </c>
    </row>
    <row r="195" spans="1:7" x14ac:dyDescent="0.2">
      <c r="A195" s="2">
        <v>35623</v>
      </c>
      <c r="B195" s="18">
        <v>1.58</v>
      </c>
      <c r="C195" s="59">
        <f t="shared" si="9"/>
        <v>1.0896551724137933</v>
      </c>
      <c r="D195" s="24">
        <v>2.2000000000000002</v>
      </c>
      <c r="E195" s="14" t="s">
        <v>66</v>
      </c>
      <c r="F195" s="24">
        <f t="shared" si="8"/>
        <v>1.1103448275862069</v>
      </c>
      <c r="G195" s="187" t="s">
        <v>66</v>
      </c>
    </row>
    <row r="196" spans="1:7" x14ac:dyDescent="0.2">
      <c r="A196" s="2">
        <v>35624</v>
      </c>
      <c r="B196" s="18">
        <v>1.58</v>
      </c>
      <c r="C196" s="59">
        <f t="shared" si="9"/>
        <v>1.0896551724137933</v>
      </c>
      <c r="D196" s="24">
        <v>2.2000000000000002</v>
      </c>
      <c r="E196" s="14" t="s">
        <v>66</v>
      </c>
      <c r="F196" s="24">
        <f t="shared" ref="F196:F259" si="10">D196-C196</f>
        <v>1.1103448275862069</v>
      </c>
      <c r="G196" s="187" t="s">
        <v>66</v>
      </c>
    </row>
    <row r="197" spans="1:7" x14ac:dyDescent="0.2">
      <c r="A197" s="2">
        <v>35625</v>
      </c>
      <c r="B197" s="18">
        <v>1.58</v>
      </c>
      <c r="C197" s="59">
        <f t="shared" si="9"/>
        <v>1.0896551724137933</v>
      </c>
      <c r="D197" s="24">
        <v>2.2000000000000002</v>
      </c>
      <c r="E197" s="14" t="s">
        <v>66</v>
      </c>
      <c r="F197" s="24">
        <f t="shared" si="10"/>
        <v>1.1103448275862069</v>
      </c>
      <c r="G197" s="187" t="s">
        <v>66</v>
      </c>
    </row>
    <row r="198" spans="1:7" x14ac:dyDescent="0.2">
      <c r="A198" s="2">
        <v>35626</v>
      </c>
      <c r="B198" s="18">
        <v>1.58</v>
      </c>
      <c r="C198" s="59">
        <f t="shared" si="9"/>
        <v>1.0896551724137933</v>
      </c>
      <c r="D198" s="24">
        <v>2.2549999999999999</v>
      </c>
      <c r="E198" s="14" t="s">
        <v>66</v>
      </c>
      <c r="F198" s="24">
        <f t="shared" si="10"/>
        <v>1.1653448275862066</v>
      </c>
      <c r="G198" s="187" t="s">
        <v>66</v>
      </c>
    </row>
    <row r="199" spans="1:7" x14ac:dyDescent="0.2">
      <c r="A199" s="2">
        <v>35627</v>
      </c>
      <c r="B199" s="18">
        <v>1.54</v>
      </c>
      <c r="C199" s="59">
        <f t="shared" si="9"/>
        <v>1.0620689655172415</v>
      </c>
      <c r="D199" s="24">
        <v>2.3050000000000002</v>
      </c>
      <c r="E199" s="14" t="s">
        <v>66</v>
      </c>
      <c r="F199" s="24">
        <f t="shared" si="10"/>
        <v>1.2429310344827587</v>
      </c>
      <c r="G199" s="187" t="s">
        <v>66</v>
      </c>
    </row>
    <row r="200" spans="1:7" x14ac:dyDescent="0.2">
      <c r="A200" s="2">
        <v>35628</v>
      </c>
      <c r="B200" s="18">
        <v>1.5049999999999999</v>
      </c>
      <c r="C200" s="59">
        <f t="shared" si="9"/>
        <v>1.0379310344827586</v>
      </c>
      <c r="D200" s="24">
        <v>2.2749999999999999</v>
      </c>
      <c r="E200" s="14" t="s">
        <v>66</v>
      </c>
      <c r="F200" s="24">
        <f t="shared" si="10"/>
        <v>1.2370689655172413</v>
      </c>
      <c r="G200" s="187" t="s">
        <v>66</v>
      </c>
    </row>
    <row r="201" spans="1:7" x14ac:dyDescent="0.2">
      <c r="A201" s="2">
        <v>35629</v>
      </c>
      <c r="B201" s="18">
        <v>1.53</v>
      </c>
      <c r="C201" s="59">
        <f t="shared" si="9"/>
        <v>1.0551724137931036</v>
      </c>
      <c r="D201" s="24">
        <v>2.3199999999999998</v>
      </c>
      <c r="E201" s="14" t="s">
        <v>66</v>
      </c>
      <c r="F201" s="24">
        <f t="shared" si="10"/>
        <v>1.2648275862068963</v>
      </c>
      <c r="G201" s="187" t="s">
        <v>66</v>
      </c>
    </row>
    <row r="202" spans="1:7" x14ac:dyDescent="0.2">
      <c r="A202" s="2">
        <v>35630</v>
      </c>
      <c r="B202" s="18">
        <v>1.49</v>
      </c>
      <c r="C202" s="59">
        <f t="shared" si="9"/>
        <v>1.0275862068965518</v>
      </c>
      <c r="D202" s="24">
        <v>2.2799999999999998</v>
      </c>
      <c r="E202" s="14" t="s">
        <v>66</v>
      </c>
      <c r="F202" s="24">
        <f t="shared" si="10"/>
        <v>1.252413793103448</v>
      </c>
      <c r="G202" s="187" t="s">
        <v>66</v>
      </c>
    </row>
    <row r="203" spans="1:7" x14ac:dyDescent="0.2">
      <c r="A203" s="2">
        <v>35631</v>
      </c>
      <c r="B203" s="18">
        <v>1.49</v>
      </c>
      <c r="C203" s="59">
        <f t="shared" si="9"/>
        <v>1.0275862068965518</v>
      </c>
      <c r="D203" s="24">
        <v>2.2799999999999998</v>
      </c>
      <c r="E203" s="14" t="s">
        <v>66</v>
      </c>
      <c r="F203" s="24">
        <f t="shared" si="10"/>
        <v>1.252413793103448</v>
      </c>
      <c r="G203" s="187" t="s">
        <v>66</v>
      </c>
    </row>
    <row r="204" spans="1:7" x14ac:dyDescent="0.2">
      <c r="A204" s="2">
        <v>35632</v>
      </c>
      <c r="B204" s="18">
        <v>1.49</v>
      </c>
      <c r="C204" s="59">
        <f t="shared" si="9"/>
        <v>1.0275862068965518</v>
      </c>
      <c r="D204" s="24">
        <v>2.2799999999999998</v>
      </c>
      <c r="E204" s="14" t="s">
        <v>66</v>
      </c>
      <c r="F204" s="24">
        <f t="shared" si="10"/>
        <v>1.252413793103448</v>
      </c>
      <c r="G204" s="187" t="s">
        <v>66</v>
      </c>
    </row>
    <row r="205" spans="1:7" x14ac:dyDescent="0.2">
      <c r="A205" s="2">
        <v>35633</v>
      </c>
      <c r="B205" s="18">
        <v>1.47</v>
      </c>
      <c r="C205" s="59">
        <f t="shared" si="9"/>
        <v>1.0137931034482759</v>
      </c>
      <c r="D205" s="24">
        <v>2.2450000000000001</v>
      </c>
      <c r="E205" s="14" t="s">
        <v>66</v>
      </c>
      <c r="F205" s="24">
        <f t="shared" si="10"/>
        <v>1.2312068965517242</v>
      </c>
      <c r="G205" s="187" t="s">
        <v>66</v>
      </c>
    </row>
    <row r="206" spans="1:7" x14ac:dyDescent="0.2">
      <c r="A206" s="2">
        <v>35634</v>
      </c>
      <c r="B206" s="18">
        <v>1.52</v>
      </c>
      <c r="C206" s="59">
        <f t="shared" si="9"/>
        <v>1.0482758620689656</v>
      </c>
      <c r="D206" s="24">
        <v>2.2349999999999999</v>
      </c>
      <c r="E206" s="14" t="s">
        <v>66</v>
      </c>
      <c r="F206" s="24">
        <f t="shared" si="10"/>
        <v>1.1867241379310343</v>
      </c>
      <c r="G206" s="187" t="s">
        <v>66</v>
      </c>
    </row>
    <row r="207" spans="1:7" x14ac:dyDescent="0.2">
      <c r="A207" s="2">
        <v>35635</v>
      </c>
      <c r="B207" s="18">
        <v>1.48</v>
      </c>
      <c r="C207" s="59">
        <f t="shared" si="9"/>
        <v>1.0206896551724138</v>
      </c>
      <c r="D207" s="24">
        <v>2.2749999999999999</v>
      </c>
      <c r="E207" s="14" t="s">
        <v>66</v>
      </c>
      <c r="F207" s="24">
        <f t="shared" si="10"/>
        <v>1.2543103448275861</v>
      </c>
      <c r="G207" s="187" t="s">
        <v>66</v>
      </c>
    </row>
    <row r="208" spans="1:7" x14ac:dyDescent="0.2">
      <c r="A208" s="2">
        <v>35636</v>
      </c>
      <c r="B208" s="18">
        <v>1.4650000000000001</v>
      </c>
      <c r="C208" s="59">
        <f t="shared" si="9"/>
        <v>1.010344827586207</v>
      </c>
      <c r="D208" s="24">
        <v>2.335</v>
      </c>
      <c r="E208" s="14" t="s">
        <v>66</v>
      </c>
      <c r="F208" s="24">
        <f t="shared" si="10"/>
        <v>1.3246551724137929</v>
      </c>
      <c r="G208" s="187" t="s">
        <v>66</v>
      </c>
    </row>
    <row r="209" spans="1:7" x14ac:dyDescent="0.2">
      <c r="A209" s="2">
        <v>35637</v>
      </c>
      <c r="B209" s="18">
        <v>1.47</v>
      </c>
      <c r="C209" s="59">
        <f t="shared" si="9"/>
        <v>1.0137931034482759</v>
      </c>
      <c r="D209" s="24">
        <v>2.31</v>
      </c>
      <c r="E209" s="14" t="s">
        <v>66</v>
      </c>
      <c r="F209" s="24">
        <f t="shared" si="10"/>
        <v>1.2962068965517242</v>
      </c>
      <c r="G209" s="187" t="s">
        <v>66</v>
      </c>
    </row>
    <row r="210" spans="1:7" x14ac:dyDescent="0.2">
      <c r="A210" s="2">
        <v>35638</v>
      </c>
      <c r="B210" s="18">
        <v>1.47</v>
      </c>
      <c r="C210" s="59">
        <f t="shared" si="9"/>
        <v>1.0137931034482759</v>
      </c>
      <c r="D210" s="24">
        <v>2.31</v>
      </c>
      <c r="E210" s="14" t="s">
        <v>66</v>
      </c>
      <c r="F210" s="24">
        <f t="shared" si="10"/>
        <v>1.2962068965517242</v>
      </c>
      <c r="G210" s="187" t="s">
        <v>66</v>
      </c>
    </row>
    <row r="211" spans="1:7" x14ac:dyDescent="0.2">
      <c r="A211" s="2">
        <v>35639</v>
      </c>
      <c r="B211" s="18">
        <v>1.47</v>
      </c>
      <c r="C211" s="59">
        <f t="shared" si="9"/>
        <v>1.0137931034482759</v>
      </c>
      <c r="D211" s="24">
        <v>2.31</v>
      </c>
      <c r="E211" s="14" t="s">
        <v>66</v>
      </c>
      <c r="F211" s="24">
        <f t="shared" si="10"/>
        <v>1.2962068965517242</v>
      </c>
      <c r="G211" s="187" t="s">
        <v>66</v>
      </c>
    </row>
    <row r="212" spans="1:7" x14ac:dyDescent="0.2">
      <c r="A212" s="2">
        <v>35640</v>
      </c>
      <c r="B212" s="18">
        <v>1.4650000000000001</v>
      </c>
      <c r="C212" s="59">
        <f t="shared" si="9"/>
        <v>1.010344827586207</v>
      </c>
      <c r="D212" s="24">
        <v>2.27</v>
      </c>
      <c r="E212" s="14" t="s">
        <v>66</v>
      </c>
      <c r="F212" s="24">
        <f t="shared" si="10"/>
        <v>1.259655172413793</v>
      </c>
      <c r="G212" s="187" t="s">
        <v>66</v>
      </c>
    </row>
    <row r="213" spans="1:7" x14ac:dyDescent="0.2">
      <c r="A213" s="2">
        <v>35641</v>
      </c>
      <c r="B213" s="18">
        <v>1.4750000000000001</v>
      </c>
      <c r="C213" s="59">
        <f t="shared" si="9"/>
        <v>1.017241379310345</v>
      </c>
      <c r="D213" s="24">
        <v>2.31</v>
      </c>
      <c r="E213" s="14" t="s">
        <v>66</v>
      </c>
      <c r="F213" s="24">
        <f t="shared" si="10"/>
        <v>1.2927586206896551</v>
      </c>
      <c r="G213" s="187" t="s">
        <v>66</v>
      </c>
    </row>
    <row r="214" spans="1:7" x14ac:dyDescent="0.2">
      <c r="A214" s="2">
        <v>35642</v>
      </c>
      <c r="B214" s="18">
        <v>1.5</v>
      </c>
      <c r="C214" s="59">
        <f t="shared" si="9"/>
        <v>1.0344827586206897</v>
      </c>
      <c r="D214" s="24">
        <v>2.3050000000000002</v>
      </c>
      <c r="E214" s="14" t="s">
        <v>66</v>
      </c>
      <c r="F214" s="24">
        <f t="shared" si="10"/>
        <v>1.2705172413793104</v>
      </c>
      <c r="G214" s="187" t="s">
        <v>66</v>
      </c>
    </row>
    <row r="215" spans="1:7" x14ac:dyDescent="0.2">
      <c r="A215" s="2">
        <v>35643</v>
      </c>
      <c r="B215" s="18">
        <v>1.4750000000000001</v>
      </c>
      <c r="C215" s="59">
        <f t="shared" si="9"/>
        <v>1.017241379310345</v>
      </c>
      <c r="D215" s="24">
        <v>2.27</v>
      </c>
      <c r="E215" s="14" t="s">
        <v>66</v>
      </c>
      <c r="F215" s="24">
        <f t="shared" si="10"/>
        <v>1.252758620689655</v>
      </c>
      <c r="G215" s="187" t="s">
        <v>66</v>
      </c>
    </row>
    <row r="216" spans="1:7" x14ac:dyDescent="0.2">
      <c r="A216" s="2">
        <v>35644</v>
      </c>
      <c r="B216" s="18">
        <v>1.4550000000000001</v>
      </c>
      <c r="C216" s="59">
        <f t="shared" si="9"/>
        <v>1.0034482758620691</v>
      </c>
      <c r="D216" s="24">
        <v>2.3050000000000002</v>
      </c>
      <c r="E216" s="14" t="s">
        <v>66</v>
      </c>
      <c r="F216" s="24">
        <f t="shared" si="10"/>
        <v>1.3015517241379311</v>
      </c>
      <c r="G216" s="187" t="s">
        <v>66</v>
      </c>
    </row>
    <row r="217" spans="1:7" x14ac:dyDescent="0.2">
      <c r="A217" s="2">
        <v>35645</v>
      </c>
      <c r="B217" s="18">
        <v>1.4550000000000001</v>
      </c>
      <c r="C217" s="59">
        <f t="shared" si="9"/>
        <v>1.0034482758620691</v>
      </c>
      <c r="D217" s="24">
        <v>2.3050000000000002</v>
      </c>
      <c r="E217" s="14" t="s">
        <v>66</v>
      </c>
      <c r="F217" s="24">
        <f t="shared" si="10"/>
        <v>1.3015517241379311</v>
      </c>
      <c r="G217" s="187" t="s">
        <v>66</v>
      </c>
    </row>
    <row r="218" spans="1:7" x14ac:dyDescent="0.2">
      <c r="A218" s="2">
        <v>35646</v>
      </c>
      <c r="B218" s="18">
        <v>1.4550000000000001</v>
      </c>
      <c r="C218" s="59">
        <f t="shared" si="9"/>
        <v>1.0034482758620691</v>
      </c>
      <c r="D218" s="24">
        <v>2.3050000000000002</v>
      </c>
      <c r="E218" s="14" t="s">
        <v>66</v>
      </c>
      <c r="F218" s="24">
        <f t="shared" si="10"/>
        <v>1.3015517241379311</v>
      </c>
      <c r="G218" s="187" t="s">
        <v>66</v>
      </c>
    </row>
    <row r="219" spans="1:7" x14ac:dyDescent="0.2">
      <c r="A219" s="2">
        <v>35647</v>
      </c>
      <c r="B219" s="18">
        <v>1.425</v>
      </c>
      <c r="C219" s="59">
        <f t="shared" si="9"/>
        <v>0.98275862068965525</v>
      </c>
      <c r="D219" s="24">
        <v>2.3450000000000002</v>
      </c>
      <c r="E219" s="14" t="s">
        <v>66</v>
      </c>
      <c r="F219" s="24">
        <f t="shared" si="10"/>
        <v>1.3622413793103449</v>
      </c>
      <c r="G219" s="187" t="s">
        <v>66</v>
      </c>
    </row>
    <row r="220" spans="1:7" x14ac:dyDescent="0.2">
      <c r="A220" s="2">
        <v>35648</v>
      </c>
      <c r="B220" s="18">
        <v>1.395</v>
      </c>
      <c r="C220" s="59">
        <f t="shared" si="9"/>
        <v>0.96206896551724141</v>
      </c>
      <c r="D220" s="24">
        <v>2.4</v>
      </c>
      <c r="E220" s="14" t="s">
        <v>66</v>
      </c>
      <c r="F220" s="24">
        <f t="shared" si="10"/>
        <v>1.4379310344827585</v>
      </c>
      <c r="G220" s="187" t="s">
        <v>66</v>
      </c>
    </row>
    <row r="221" spans="1:7" x14ac:dyDescent="0.2">
      <c r="A221" s="2">
        <v>35649</v>
      </c>
      <c r="B221" s="18">
        <v>1.46</v>
      </c>
      <c r="C221" s="59">
        <f t="shared" si="9"/>
        <v>1.0068965517241379</v>
      </c>
      <c r="D221" s="24">
        <v>2.415</v>
      </c>
      <c r="E221" s="14" t="s">
        <v>66</v>
      </c>
      <c r="F221" s="24">
        <f t="shared" si="10"/>
        <v>1.4081034482758621</v>
      </c>
      <c r="G221" s="187" t="s">
        <v>66</v>
      </c>
    </row>
    <row r="222" spans="1:7" x14ac:dyDescent="0.2">
      <c r="A222" s="2">
        <v>35650</v>
      </c>
      <c r="B222" s="18">
        <v>1.5149999999999999</v>
      </c>
      <c r="C222" s="59">
        <f t="shared" si="9"/>
        <v>1.0448275862068965</v>
      </c>
      <c r="D222" s="24">
        <v>2.56</v>
      </c>
      <c r="E222" s="14" t="s">
        <v>66</v>
      </c>
      <c r="F222" s="24">
        <f t="shared" si="10"/>
        <v>1.5151724137931035</v>
      </c>
      <c r="G222" s="187" t="s">
        <v>66</v>
      </c>
    </row>
    <row r="223" spans="1:7" x14ac:dyDescent="0.2">
      <c r="A223" s="2">
        <v>35651</v>
      </c>
      <c r="B223" s="18">
        <v>1.4850000000000001</v>
      </c>
      <c r="C223" s="59">
        <f t="shared" si="9"/>
        <v>1.0241379310344829</v>
      </c>
      <c r="D223" s="24">
        <v>2.44</v>
      </c>
      <c r="E223" s="14" t="s">
        <v>66</v>
      </c>
      <c r="F223" s="24">
        <f t="shared" si="10"/>
        <v>1.415862068965517</v>
      </c>
      <c r="G223" s="187" t="s">
        <v>66</v>
      </c>
    </row>
    <row r="224" spans="1:7" x14ac:dyDescent="0.2">
      <c r="A224" s="2">
        <v>35652</v>
      </c>
      <c r="B224" s="18">
        <v>1.4850000000000001</v>
      </c>
      <c r="C224" s="59">
        <f t="shared" si="9"/>
        <v>1.0241379310344829</v>
      </c>
      <c r="D224" s="24">
        <v>2.44</v>
      </c>
      <c r="E224" s="14" t="s">
        <v>66</v>
      </c>
      <c r="F224" s="24">
        <f t="shared" si="10"/>
        <v>1.415862068965517</v>
      </c>
      <c r="G224" s="187" t="s">
        <v>66</v>
      </c>
    </row>
    <row r="225" spans="1:7" x14ac:dyDescent="0.2">
      <c r="A225" s="2">
        <v>35653</v>
      </c>
      <c r="B225" s="18">
        <v>1.4850000000000001</v>
      </c>
      <c r="C225" s="59">
        <f t="shared" si="9"/>
        <v>1.0241379310344829</v>
      </c>
      <c r="D225" s="24">
        <v>2.44</v>
      </c>
      <c r="E225" s="14" t="s">
        <v>66</v>
      </c>
      <c r="F225" s="24">
        <f t="shared" si="10"/>
        <v>1.415862068965517</v>
      </c>
      <c r="G225" s="187" t="s">
        <v>66</v>
      </c>
    </row>
    <row r="226" spans="1:7" x14ac:dyDescent="0.2">
      <c r="A226" s="2">
        <v>35654</v>
      </c>
      <c r="B226" s="18">
        <v>1.4550000000000001</v>
      </c>
      <c r="C226" s="59">
        <f t="shared" si="9"/>
        <v>1.0034482758620691</v>
      </c>
      <c r="D226" s="24">
        <v>2.5950000000000002</v>
      </c>
      <c r="E226" s="14" t="s">
        <v>66</v>
      </c>
      <c r="F226" s="24">
        <f t="shared" si="10"/>
        <v>1.5915517241379311</v>
      </c>
      <c r="G226" s="187" t="s">
        <v>66</v>
      </c>
    </row>
    <row r="227" spans="1:7" x14ac:dyDescent="0.2">
      <c r="A227" s="2">
        <v>35655</v>
      </c>
      <c r="B227" s="18">
        <v>1.4550000000000001</v>
      </c>
      <c r="C227" s="59">
        <f t="shared" si="9"/>
        <v>1.0034482758620691</v>
      </c>
      <c r="D227" s="24">
        <v>2.61</v>
      </c>
      <c r="E227" s="14" t="s">
        <v>66</v>
      </c>
      <c r="F227" s="24">
        <f t="shared" si="10"/>
        <v>1.6065517241379308</v>
      </c>
      <c r="G227" s="187" t="s">
        <v>66</v>
      </c>
    </row>
    <row r="228" spans="1:7" x14ac:dyDescent="0.2">
      <c r="A228" s="2">
        <v>35656</v>
      </c>
      <c r="B228" s="18">
        <v>1.4650000000000001</v>
      </c>
      <c r="C228" s="59">
        <f t="shared" si="9"/>
        <v>1.010344827586207</v>
      </c>
      <c r="D228" s="24">
        <v>2.5099999999999998</v>
      </c>
      <c r="E228" s="14" t="s">
        <v>66</v>
      </c>
      <c r="F228" s="24">
        <f t="shared" si="10"/>
        <v>1.4996551724137928</v>
      </c>
      <c r="G228" s="187" t="s">
        <v>66</v>
      </c>
    </row>
    <row r="229" spans="1:7" x14ac:dyDescent="0.2">
      <c r="A229" s="2">
        <v>35657</v>
      </c>
      <c r="B229" s="18">
        <v>1.4750000000000001</v>
      </c>
      <c r="C229" s="59">
        <f t="shared" si="9"/>
        <v>1.017241379310345</v>
      </c>
      <c r="D229" s="24">
        <v>2.61</v>
      </c>
      <c r="E229" s="14" t="s">
        <v>66</v>
      </c>
      <c r="F229" s="24">
        <f t="shared" si="10"/>
        <v>1.5927586206896549</v>
      </c>
      <c r="G229" s="187" t="s">
        <v>66</v>
      </c>
    </row>
    <row r="230" spans="1:7" x14ac:dyDescent="0.2">
      <c r="A230" s="2">
        <v>35658</v>
      </c>
      <c r="B230" s="18">
        <v>1.47</v>
      </c>
      <c r="C230" s="59">
        <f t="shared" si="9"/>
        <v>1.0137931034482759</v>
      </c>
      <c r="D230" s="24">
        <v>2.605</v>
      </c>
      <c r="E230" s="14" t="s">
        <v>66</v>
      </c>
      <c r="F230" s="24">
        <f t="shared" si="10"/>
        <v>1.5912068965517241</v>
      </c>
      <c r="G230" s="187" t="s">
        <v>66</v>
      </c>
    </row>
    <row r="231" spans="1:7" x14ac:dyDescent="0.2">
      <c r="A231" s="2">
        <v>35659</v>
      </c>
      <c r="B231" s="18">
        <v>1.47</v>
      </c>
      <c r="C231" s="59">
        <f t="shared" ref="C231:C294" si="11">B231/$C$1</f>
        <v>1.0137931034482759</v>
      </c>
      <c r="D231" s="24">
        <v>2.605</v>
      </c>
      <c r="E231" s="14" t="s">
        <v>66</v>
      </c>
      <c r="F231" s="24">
        <f t="shared" si="10"/>
        <v>1.5912068965517241</v>
      </c>
      <c r="G231" s="187" t="s">
        <v>66</v>
      </c>
    </row>
    <row r="232" spans="1:7" x14ac:dyDescent="0.2">
      <c r="A232" s="2">
        <v>35660</v>
      </c>
      <c r="B232" s="18">
        <v>1.47</v>
      </c>
      <c r="C232" s="59">
        <f t="shared" si="11"/>
        <v>1.0137931034482759</v>
      </c>
      <c r="D232" s="24">
        <v>2.605</v>
      </c>
      <c r="E232" s="14" t="s">
        <v>66</v>
      </c>
      <c r="F232" s="24">
        <f t="shared" si="10"/>
        <v>1.5912068965517241</v>
      </c>
      <c r="G232" s="187" t="s">
        <v>66</v>
      </c>
    </row>
    <row r="233" spans="1:7" x14ac:dyDescent="0.2">
      <c r="A233" s="2">
        <v>35661</v>
      </c>
      <c r="B233" s="18">
        <v>1.4750000000000001</v>
      </c>
      <c r="C233" s="59">
        <f t="shared" si="11"/>
        <v>1.017241379310345</v>
      </c>
      <c r="D233" s="24">
        <v>2.625</v>
      </c>
      <c r="E233" s="14" t="s">
        <v>66</v>
      </c>
      <c r="F233" s="24">
        <f t="shared" si="10"/>
        <v>1.607758620689655</v>
      </c>
      <c r="G233" s="187" t="s">
        <v>66</v>
      </c>
    </row>
    <row r="234" spans="1:7" x14ac:dyDescent="0.2">
      <c r="A234" s="2">
        <v>35662</v>
      </c>
      <c r="B234" s="18">
        <v>1.4850000000000001</v>
      </c>
      <c r="C234" s="59">
        <f t="shared" si="11"/>
        <v>1.0241379310344829</v>
      </c>
      <c r="D234" s="24">
        <v>2.665</v>
      </c>
      <c r="E234" s="14" t="s">
        <v>66</v>
      </c>
      <c r="F234" s="24">
        <f t="shared" si="10"/>
        <v>1.6408620689655171</v>
      </c>
      <c r="G234" s="187" t="s">
        <v>66</v>
      </c>
    </row>
    <row r="235" spans="1:7" x14ac:dyDescent="0.2">
      <c r="A235" s="2">
        <v>35663</v>
      </c>
      <c r="B235" s="18">
        <v>1.5049999999999999</v>
      </c>
      <c r="C235" s="59">
        <f t="shared" si="11"/>
        <v>1.0379310344827586</v>
      </c>
      <c r="D235" s="24">
        <v>2.6949999999999998</v>
      </c>
      <c r="E235" s="14" t="s">
        <v>66</v>
      </c>
      <c r="F235" s="24">
        <f t="shared" si="10"/>
        <v>1.6570689655172413</v>
      </c>
      <c r="G235" s="187" t="s">
        <v>66</v>
      </c>
    </row>
    <row r="236" spans="1:7" x14ac:dyDescent="0.2">
      <c r="A236" s="2">
        <v>35664</v>
      </c>
      <c r="B236" s="18">
        <v>1.53</v>
      </c>
      <c r="C236" s="59">
        <f t="shared" si="11"/>
        <v>1.0551724137931036</v>
      </c>
      <c r="D236" s="24">
        <v>2.52</v>
      </c>
      <c r="E236" s="14" t="s">
        <v>66</v>
      </c>
      <c r="F236" s="24">
        <f t="shared" si="10"/>
        <v>1.4648275862068965</v>
      </c>
      <c r="G236" s="187" t="s">
        <v>66</v>
      </c>
    </row>
    <row r="237" spans="1:7" x14ac:dyDescent="0.2">
      <c r="A237" s="2">
        <v>35665</v>
      </c>
      <c r="B237" s="18">
        <v>1.53</v>
      </c>
      <c r="C237" s="59">
        <f t="shared" si="11"/>
        <v>1.0551724137931036</v>
      </c>
      <c r="D237" s="24">
        <v>2.4849999999999999</v>
      </c>
      <c r="E237" s="14" t="s">
        <v>66</v>
      </c>
      <c r="F237" s="24">
        <f t="shared" si="10"/>
        <v>1.4298275862068963</v>
      </c>
      <c r="G237" s="187" t="s">
        <v>66</v>
      </c>
    </row>
    <row r="238" spans="1:7" x14ac:dyDescent="0.2">
      <c r="A238" s="2">
        <v>35666</v>
      </c>
      <c r="B238" s="18">
        <v>1.53</v>
      </c>
      <c r="C238" s="59">
        <f t="shared" si="11"/>
        <v>1.0551724137931036</v>
      </c>
      <c r="D238" s="24">
        <v>2.4849999999999999</v>
      </c>
      <c r="E238" s="14" t="s">
        <v>66</v>
      </c>
      <c r="F238" s="24">
        <f t="shared" si="10"/>
        <v>1.4298275862068963</v>
      </c>
      <c r="G238" s="187" t="s">
        <v>66</v>
      </c>
    </row>
    <row r="239" spans="1:7" x14ac:dyDescent="0.2">
      <c r="A239" s="2">
        <v>35667</v>
      </c>
      <c r="B239" s="18">
        <v>1.53</v>
      </c>
      <c r="C239" s="59">
        <f t="shared" si="11"/>
        <v>1.0551724137931036</v>
      </c>
      <c r="D239" s="24">
        <v>2.4849999999999999</v>
      </c>
      <c r="E239" s="14" t="s">
        <v>66</v>
      </c>
      <c r="F239" s="24">
        <f t="shared" si="10"/>
        <v>1.4298275862068963</v>
      </c>
      <c r="G239" s="187" t="s">
        <v>66</v>
      </c>
    </row>
    <row r="240" spans="1:7" x14ac:dyDescent="0.2">
      <c r="A240" s="2">
        <v>35668</v>
      </c>
      <c r="B240" s="18">
        <v>1.52</v>
      </c>
      <c r="C240" s="59">
        <f t="shared" si="11"/>
        <v>1.0482758620689656</v>
      </c>
      <c r="D240" s="24">
        <v>2.62</v>
      </c>
      <c r="E240" s="14" t="s">
        <v>66</v>
      </c>
      <c r="F240" s="24">
        <f t="shared" si="10"/>
        <v>1.5717241379310345</v>
      </c>
      <c r="G240" s="187" t="s">
        <v>66</v>
      </c>
    </row>
    <row r="241" spans="1:7" x14ac:dyDescent="0.2">
      <c r="A241" s="2">
        <v>35669</v>
      </c>
      <c r="B241" s="18">
        <v>1.5349999999999999</v>
      </c>
      <c r="C241" s="59">
        <f t="shared" si="11"/>
        <v>1.0586206896551724</v>
      </c>
      <c r="D241" s="24">
        <v>2.6749999999999998</v>
      </c>
      <c r="E241" s="14" t="s">
        <v>66</v>
      </c>
      <c r="F241" s="24">
        <f t="shared" si="10"/>
        <v>1.6163793103448274</v>
      </c>
      <c r="G241" s="187" t="s">
        <v>66</v>
      </c>
    </row>
    <row r="242" spans="1:7" x14ac:dyDescent="0.2">
      <c r="A242" s="2">
        <v>35670</v>
      </c>
      <c r="B242" s="18">
        <v>1.55</v>
      </c>
      <c r="C242" s="59">
        <f t="shared" si="11"/>
        <v>1.0689655172413794</v>
      </c>
      <c r="D242" s="24">
        <v>2.5950000000000002</v>
      </c>
      <c r="E242" s="14" t="s">
        <v>66</v>
      </c>
      <c r="F242" s="24">
        <f t="shared" si="10"/>
        <v>1.5260344827586207</v>
      </c>
      <c r="G242" s="187" t="s">
        <v>66</v>
      </c>
    </row>
    <row r="243" spans="1:7" x14ac:dyDescent="0.2">
      <c r="A243" s="2">
        <v>35671</v>
      </c>
      <c r="B243" s="18">
        <v>1.585</v>
      </c>
      <c r="C243" s="59">
        <f t="shared" si="11"/>
        <v>1.0931034482758621</v>
      </c>
      <c r="D243" s="24">
        <v>2.6850000000000001</v>
      </c>
      <c r="E243" s="14" t="s">
        <v>66</v>
      </c>
      <c r="F243" s="24">
        <f t="shared" si="10"/>
        <v>1.5918965517241379</v>
      </c>
      <c r="G243" s="187" t="s">
        <v>66</v>
      </c>
    </row>
    <row r="244" spans="1:7" x14ac:dyDescent="0.2">
      <c r="A244" s="2">
        <v>35672</v>
      </c>
      <c r="B244" s="18">
        <v>1.64</v>
      </c>
      <c r="C244" s="59">
        <f t="shared" si="11"/>
        <v>1.1310344827586207</v>
      </c>
      <c r="D244" s="24">
        <v>2.76</v>
      </c>
      <c r="E244" s="14" t="s">
        <v>66</v>
      </c>
      <c r="F244" s="24">
        <f t="shared" si="10"/>
        <v>1.6289655172413791</v>
      </c>
      <c r="G244" s="187" t="s">
        <v>66</v>
      </c>
    </row>
    <row r="245" spans="1:7" x14ac:dyDescent="0.2">
      <c r="A245" s="2">
        <v>35673</v>
      </c>
      <c r="B245" s="18">
        <v>1.64</v>
      </c>
      <c r="C245" s="59">
        <f t="shared" si="11"/>
        <v>1.1310344827586207</v>
      </c>
      <c r="D245" s="24">
        <v>2.76</v>
      </c>
      <c r="E245" s="14" t="s">
        <v>66</v>
      </c>
      <c r="F245" s="24">
        <f t="shared" si="10"/>
        <v>1.6289655172413791</v>
      </c>
      <c r="G245" s="187" t="s">
        <v>66</v>
      </c>
    </row>
    <row r="246" spans="1:7" x14ac:dyDescent="0.2">
      <c r="A246" s="2">
        <v>35674</v>
      </c>
      <c r="B246" s="18">
        <v>1.64</v>
      </c>
      <c r="C246" s="59">
        <f t="shared" si="11"/>
        <v>1.1310344827586207</v>
      </c>
      <c r="D246" s="24">
        <v>2.76</v>
      </c>
      <c r="E246" s="14" t="s">
        <v>66</v>
      </c>
      <c r="F246" s="24">
        <f t="shared" si="10"/>
        <v>1.6289655172413791</v>
      </c>
      <c r="G246" s="187" t="s">
        <v>66</v>
      </c>
    </row>
    <row r="247" spans="1:7" x14ac:dyDescent="0.2">
      <c r="A247" s="2">
        <v>35675</v>
      </c>
      <c r="B247" s="18">
        <v>1.64</v>
      </c>
      <c r="C247" s="59">
        <f t="shared" si="11"/>
        <v>1.1310344827586207</v>
      </c>
      <c r="D247" s="24">
        <v>2.76</v>
      </c>
      <c r="E247" s="14" t="s">
        <v>66</v>
      </c>
      <c r="F247" s="24">
        <f t="shared" si="10"/>
        <v>1.6289655172413791</v>
      </c>
      <c r="G247" s="187" t="s">
        <v>66</v>
      </c>
    </row>
    <row r="248" spans="1:7" x14ac:dyDescent="0.2">
      <c r="A248" s="2">
        <v>35676</v>
      </c>
      <c r="B248" s="18">
        <v>1.2150000000000001</v>
      </c>
      <c r="C248" s="59">
        <f t="shared" si="11"/>
        <v>0.83793103448275874</v>
      </c>
      <c r="D248" s="24">
        <v>2.855</v>
      </c>
      <c r="E248" s="14" t="s">
        <v>66</v>
      </c>
      <c r="F248" s="24">
        <f t="shared" si="10"/>
        <v>2.0170689655172414</v>
      </c>
      <c r="G248" s="187" t="s">
        <v>66</v>
      </c>
    </row>
    <row r="249" spans="1:7" x14ac:dyDescent="0.2">
      <c r="A249" s="2">
        <v>35677</v>
      </c>
      <c r="B249" s="18">
        <v>1.1850000000000001</v>
      </c>
      <c r="C249" s="59">
        <f t="shared" si="11"/>
        <v>0.81724137931034491</v>
      </c>
      <c r="D249" s="24">
        <v>2.94</v>
      </c>
      <c r="E249" s="14" t="s">
        <v>66</v>
      </c>
      <c r="F249" s="24">
        <f t="shared" si="10"/>
        <v>2.1227586206896549</v>
      </c>
      <c r="G249" s="187" t="s">
        <v>66</v>
      </c>
    </row>
    <row r="250" spans="1:7" x14ac:dyDescent="0.2">
      <c r="A250" s="2">
        <v>35678</v>
      </c>
      <c r="B250" s="18">
        <v>1.36</v>
      </c>
      <c r="C250" s="59">
        <f t="shared" si="11"/>
        <v>0.93793103448275872</v>
      </c>
      <c r="D250" s="24">
        <v>2.8050000000000002</v>
      </c>
      <c r="E250" s="14" t="s">
        <v>66</v>
      </c>
      <c r="F250" s="24">
        <f t="shared" si="10"/>
        <v>1.8670689655172414</v>
      </c>
      <c r="G250" s="187" t="s">
        <v>66</v>
      </c>
    </row>
    <row r="251" spans="1:7" x14ac:dyDescent="0.2">
      <c r="A251" s="2">
        <v>35679</v>
      </c>
      <c r="B251" s="18">
        <v>1.37</v>
      </c>
      <c r="C251" s="59">
        <f t="shared" si="11"/>
        <v>0.94482758620689666</v>
      </c>
      <c r="D251" s="24">
        <v>2.71</v>
      </c>
      <c r="E251" s="14" t="s">
        <v>66</v>
      </c>
      <c r="F251" s="24">
        <f t="shared" si="10"/>
        <v>1.7651724137931033</v>
      </c>
      <c r="G251" s="187" t="s">
        <v>66</v>
      </c>
    </row>
    <row r="252" spans="1:7" x14ac:dyDescent="0.2">
      <c r="A252" s="2">
        <v>35680</v>
      </c>
      <c r="B252" s="18">
        <v>1.37</v>
      </c>
      <c r="C252" s="59">
        <f t="shared" si="11"/>
        <v>0.94482758620689666</v>
      </c>
      <c r="D252" s="24">
        <v>2.71</v>
      </c>
      <c r="E252" s="14" t="s">
        <v>66</v>
      </c>
      <c r="F252" s="24">
        <f t="shared" si="10"/>
        <v>1.7651724137931033</v>
      </c>
      <c r="G252" s="187" t="s">
        <v>66</v>
      </c>
    </row>
    <row r="253" spans="1:7" x14ac:dyDescent="0.2">
      <c r="A253" s="2">
        <v>35681</v>
      </c>
      <c r="B253" s="18">
        <v>1.37</v>
      </c>
      <c r="C253" s="59">
        <f t="shared" si="11"/>
        <v>0.94482758620689666</v>
      </c>
      <c r="D253" s="24">
        <v>2.71</v>
      </c>
      <c r="E253" s="14" t="s">
        <v>66</v>
      </c>
      <c r="F253" s="24">
        <f t="shared" si="10"/>
        <v>1.7651724137931033</v>
      </c>
      <c r="G253" s="187" t="s">
        <v>66</v>
      </c>
    </row>
    <row r="254" spans="1:7" x14ac:dyDescent="0.2">
      <c r="A254" s="2">
        <v>35682</v>
      </c>
      <c r="B254" s="18">
        <v>1.5449999999999999</v>
      </c>
      <c r="C254" s="59">
        <f t="shared" si="11"/>
        <v>1.0655172413793104</v>
      </c>
      <c r="D254" s="24">
        <v>2.7050000000000001</v>
      </c>
      <c r="E254" s="14" t="s">
        <v>66</v>
      </c>
      <c r="F254" s="24">
        <f t="shared" si="10"/>
        <v>1.6394827586206897</v>
      </c>
      <c r="G254" s="187" t="s">
        <v>66</v>
      </c>
    </row>
    <row r="255" spans="1:7" x14ac:dyDescent="0.2">
      <c r="A255" s="2">
        <v>35683</v>
      </c>
      <c r="B255" s="18">
        <v>1.65</v>
      </c>
      <c r="C255" s="59">
        <f t="shared" si="11"/>
        <v>1.1379310344827587</v>
      </c>
      <c r="D255" s="24">
        <v>2.855</v>
      </c>
      <c r="E255" s="14" t="s">
        <v>66</v>
      </c>
      <c r="F255" s="24">
        <f t="shared" si="10"/>
        <v>1.7170689655172413</v>
      </c>
      <c r="G255" s="187" t="s">
        <v>66</v>
      </c>
    </row>
    <row r="256" spans="1:7" x14ac:dyDescent="0.2">
      <c r="A256" s="2">
        <v>35684</v>
      </c>
      <c r="B256" s="18">
        <v>1.68</v>
      </c>
      <c r="C256" s="59">
        <f t="shared" si="11"/>
        <v>1.1586206896551725</v>
      </c>
      <c r="D256" s="24">
        <v>2.83</v>
      </c>
      <c r="E256" s="14" t="s">
        <v>66</v>
      </c>
      <c r="F256" s="24">
        <f t="shared" si="10"/>
        <v>1.6713793103448276</v>
      </c>
      <c r="G256" s="187" t="s">
        <v>66</v>
      </c>
    </row>
    <row r="257" spans="1:7" x14ac:dyDescent="0.2">
      <c r="A257" s="2">
        <v>35685</v>
      </c>
      <c r="B257" s="18">
        <v>1.27</v>
      </c>
      <c r="C257" s="59">
        <f t="shared" si="11"/>
        <v>0.87586206896551733</v>
      </c>
      <c r="D257" s="24">
        <v>2.86</v>
      </c>
      <c r="E257" s="14" t="s">
        <v>66</v>
      </c>
      <c r="F257" s="24">
        <f t="shared" si="10"/>
        <v>1.9841379310344824</v>
      </c>
      <c r="G257" s="187" t="s">
        <v>66</v>
      </c>
    </row>
    <row r="258" spans="1:7" x14ac:dyDescent="0.2">
      <c r="A258" s="2">
        <v>35686</v>
      </c>
      <c r="B258" s="18">
        <v>0.86</v>
      </c>
      <c r="C258" s="59">
        <f t="shared" si="11"/>
        <v>0.59310344827586203</v>
      </c>
      <c r="D258" s="24">
        <v>2.95</v>
      </c>
      <c r="E258" s="14" t="s">
        <v>66</v>
      </c>
      <c r="F258" s="24">
        <f t="shared" si="10"/>
        <v>2.3568965517241383</v>
      </c>
      <c r="G258" s="187" t="s">
        <v>66</v>
      </c>
    </row>
    <row r="259" spans="1:7" x14ac:dyDescent="0.2">
      <c r="A259" s="2">
        <v>35687</v>
      </c>
      <c r="B259" s="18">
        <v>0.86</v>
      </c>
      <c r="C259" s="59">
        <f t="shared" si="11"/>
        <v>0.59310344827586203</v>
      </c>
      <c r="D259" s="24">
        <v>2.95</v>
      </c>
      <c r="E259" s="14" t="s">
        <v>66</v>
      </c>
      <c r="F259" s="24">
        <f t="shared" si="10"/>
        <v>2.3568965517241383</v>
      </c>
      <c r="G259" s="187" t="s">
        <v>66</v>
      </c>
    </row>
    <row r="260" spans="1:7" x14ac:dyDescent="0.2">
      <c r="A260" s="2">
        <v>35688</v>
      </c>
      <c r="B260" s="18">
        <v>0.86</v>
      </c>
      <c r="C260" s="59">
        <f t="shared" si="11"/>
        <v>0.59310344827586203</v>
      </c>
      <c r="D260" s="24">
        <v>2.95</v>
      </c>
      <c r="E260" s="14" t="s">
        <v>66</v>
      </c>
      <c r="F260" s="24">
        <f t="shared" ref="F260:F323" si="12">D260-C260</f>
        <v>2.3568965517241383</v>
      </c>
      <c r="G260" s="187" t="s">
        <v>66</v>
      </c>
    </row>
    <row r="261" spans="1:7" x14ac:dyDescent="0.2">
      <c r="A261" s="2">
        <v>35689</v>
      </c>
      <c r="B261" s="18">
        <v>1.69</v>
      </c>
      <c r="C261" s="59">
        <f t="shared" si="11"/>
        <v>1.1655172413793105</v>
      </c>
      <c r="D261" s="24">
        <v>2.95</v>
      </c>
      <c r="E261" s="14" t="s">
        <v>66</v>
      </c>
      <c r="F261" s="24">
        <f t="shared" si="12"/>
        <v>1.7844827586206897</v>
      </c>
      <c r="G261" s="187" t="s">
        <v>66</v>
      </c>
    </row>
    <row r="262" spans="1:7" x14ac:dyDescent="0.2">
      <c r="A262" s="2">
        <v>35690</v>
      </c>
      <c r="B262" s="18">
        <v>1.7</v>
      </c>
      <c r="C262" s="59">
        <f t="shared" si="11"/>
        <v>1.1724137931034482</v>
      </c>
      <c r="D262" s="24">
        <v>2.93</v>
      </c>
      <c r="E262" s="14" t="s">
        <v>66</v>
      </c>
      <c r="F262" s="24">
        <f t="shared" si="12"/>
        <v>1.757586206896552</v>
      </c>
      <c r="G262" s="187" t="s">
        <v>66</v>
      </c>
    </row>
    <row r="263" spans="1:7" x14ac:dyDescent="0.2">
      <c r="A263" s="2">
        <v>35691</v>
      </c>
      <c r="B263" s="18">
        <v>1.56</v>
      </c>
      <c r="C263" s="59">
        <f t="shared" si="11"/>
        <v>1.0758620689655174</v>
      </c>
      <c r="D263" s="24">
        <v>2.88</v>
      </c>
      <c r="E263" s="14" t="s">
        <v>66</v>
      </c>
      <c r="F263" s="24">
        <f t="shared" si="12"/>
        <v>1.8041379310344825</v>
      </c>
      <c r="G263" s="187" t="s">
        <v>66</v>
      </c>
    </row>
    <row r="264" spans="1:7" x14ac:dyDescent="0.2">
      <c r="A264" s="2">
        <v>35692</v>
      </c>
      <c r="B264" s="18">
        <v>1.5149999999999999</v>
      </c>
      <c r="C264" s="59">
        <f t="shared" si="11"/>
        <v>1.0448275862068965</v>
      </c>
      <c r="D264" s="24">
        <v>2.9750000000000001</v>
      </c>
      <c r="E264" s="14" t="s">
        <v>66</v>
      </c>
      <c r="F264" s="24">
        <f t="shared" si="12"/>
        <v>1.9301724137931036</v>
      </c>
      <c r="G264" s="187" t="s">
        <v>66</v>
      </c>
    </row>
    <row r="265" spans="1:7" x14ac:dyDescent="0.2">
      <c r="A265" s="2">
        <v>35693</v>
      </c>
      <c r="B265" s="18">
        <v>1.4450000000000001</v>
      </c>
      <c r="C265" s="59">
        <f t="shared" si="11"/>
        <v>0.99655172413793114</v>
      </c>
      <c r="D265" s="24">
        <v>3.04</v>
      </c>
      <c r="E265" s="14" t="s">
        <v>66</v>
      </c>
      <c r="F265" s="24">
        <f t="shared" si="12"/>
        <v>2.0434482758620689</v>
      </c>
      <c r="G265" s="187" t="s">
        <v>66</v>
      </c>
    </row>
    <row r="266" spans="1:7" x14ac:dyDescent="0.2">
      <c r="A266" s="2">
        <v>35694</v>
      </c>
      <c r="B266" s="18">
        <v>1.4450000000000001</v>
      </c>
      <c r="C266" s="59">
        <f t="shared" si="11"/>
        <v>0.99655172413793114</v>
      </c>
      <c r="D266" s="24">
        <v>3.04</v>
      </c>
      <c r="E266" s="14" t="s">
        <v>66</v>
      </c>
      <c r="F266" s="24">
        <f t="shared" si="12"/>
        <v>2.0434482758620689</v>
      </c>
      <c r="G266" s="187" t="s">
        <v>66</v>
      </c>
    </row>
    <row r="267" spans="1:7" x14ac:dyDescent="0.2">
      <c r="A267" s="2">
        <v>35695</v>
      </c>
      <c r="B267" s="18">
        <v>1.4450000000000001</v>
      </c>
      <c r="C267" s="59">
        <f t="shared" si="11"/>
        <v>0.99655172413793114</v>
      </c>
      <c r="D267" s="24">
        <v>3.04</v>
      </c>
      <c r="E267" s="14" t="s">
        <v>66</v>
      </c>
      <c r="F267" s="24">
        <f t="shared" si="12"/>
        <v>2.0434482758620689</v>
      </c>
      <c r="G267" s="187" t="s">
        <v>66</v>
      </c>
    </row>
    <row r="268" spans="1:7" x14ac:dyDescent="0.2">
      <c r="A268" s="2">
        <v>35696</v>
      </c>
      <c r="B268" s="18">
        <v>1.41</v>
      </c>
      <c r="C268" s="59">
        <f t="shared" si="11"/>
        <v>0.97241379310344822</v>
      </c>
      <c r="D268" s="24">
        <v>3.0449999999999999</v>
      </c>
      <c r="E268" s="14" t="s">
        <v>66</v>
      </c>
      <c r="F268" s="24">
        <f t="shared" si="12"/>
        <v>2.0725862068965517</v>
      </c>
      <c r="G268" s="187" t="s">
        <v>66</v>
      </c>
    </row>
    <row r="269" spans="1:7" x14ac:dyDescent="0.2">
      <c r="A269" s="2">
        <v>35697</v>
      </c>
      <c r="B269" s="18">
        <v>1.68</v>
      </c>
      <c r="C269" s="59">
        <f t="shared" si="11"/>
        <v>1.1586206896551725</v>
      </c>
      <c r="D269" s="24">
        <v>3.19</v>
      </c>
      <c r="E269" s="14" t="s">
        <v>66</v>
      </c>
      <c r="F269" s="24">
        <f t="shared" si="12"/>
        <v>2.0313793103448274</v>
      </c>
      <c r="G269" s="187" t="s">
        <v>66</v>
      </c>
    </row>
    <row r="270" spans="1:7" x14ac:dyDescent="0.2">
      <c r="A270" s="2">
        <v>35698</v>
      </c>
      <c r="B270" s="18">
        <v>1.6950000000000001</v>
      </c>
      <c r="C270" s="59">
        <f t="shared" si="11"/>
        <v>1.1689655172413793</v>
      </c>
      <c r="D270" s="24">
        <v>3.125</v>
      </c>
      <c r="E270" s="14" t="s">
        <v>66</v>
      </c>
      <c r="F270" s="24">
        <f t="shared" si="12"/>
        <v>1.9560344827586207</v>
      </c>
      <c r="G270" s="187" t="s">
        <v>66</v>
      </c>
    </row>
    <row r="271" spans="1:7" x14ac:dyDescent="0.2">
      <c r="A271" s="2">
        <v>35699</v>
      </c>
      <c r="B271" s="18">
        <v>1.6850000000000001</v>
      </c>
      <c r="C271" s="59">
        <f t="shared" si="11"/>
        <v>1.1620689655172414</v>
      </c>
      <c r="D271" s="24">
        <v>3.1349999999999998</v>
      </c>
      <c r="E271" s="14" t="s">
        <v>66</v>
      </c>
      <c r="F271" s="24">
        <f t="shared" si="12"/>
        <v>1.9729310344827584</v>
      </c>
      <c r="G271" s="187" t="s">
        <v>66</v>
      </c>
    </row>
    <row r="272" spans="1:7" x14ac:dyDescent="0.2">
      <c r="A272" s="2">
        <v>35700</v>
      </c>
      <c r="B272" s="18">
        <v>1.73</v>
      </c>
      <c r="C272" s="59">
        <f t="shared" si="11"/>
        <v>1.193103448275862</v>
      </c>
      <c r="D272" s="24">
        <v>3.355</v>
      </c>
      <c r="E272" s="14" t="s">
        <v>66</v>
      </c>
      <c r="F272" s="24">
        <f t="shared" si="12"/>
        <v>2.161896551724138</v>
      </c>
      <c r="G272" s="187" t="s">
        <v>66</v>
      </c>
    </row>
    <row r="273" spans="1:7" x14ac:dyDescent="0.2">
      <c r="A273" s="2">
        <v>35701</v>
      </c>
      <c r="B273" s="18">
        <v>1.73</v>
      </c>
      <c r="C273" s="59">
        <f t="shared" si="11"/>
        <v>1.193103448275862</v>
      </c>
      <c r="D273" s="24">
        <v>3.355</v>
      </c>
      <c r="E273" s="14" t="s">
        <v>66</v>
      </c>
      <c r="F273" s="24">
        <f t="shared" si="12"/>
        <v>2.161896551724138</v>
      </c>
      <c r="G273" s="187" t="s">
        <v>66</v>
      </c>
    </row>
    <row r="274" spans="1:7" x14ac:dyDescent="0.2">
      <c r="A274" s="2">
        <v>35702</v>
      </c>
      <c r="B274" s="18">
        <v>1.73</v>
      </c>
      <c r="C274" s="59">
        <f t="shared" si="11"/>
        <v>1.193103448275862</v>
      </c>
      <c r="D274" s="24">
        <v>3.355</v>
      </c>
      <c r="E274" s="14" t="s">
        <v>66</v>
      </c>
      <c r="F274" s="24">
        <f t="shared" si="12"/>
        <v>2.161896551724138</v>
      </c>
      <c r="G274" s="187" t="s">
        <v>66</v>
      </c>
    </row>
    <row r="275" spans="1:7" x14ac:dyDescent="0.2">
      <c r="A275" s="2">
        <v>35703</v>
      </c>
      <c r="B275" s="18">
        <v>1.61</v>
      </c>
      <c r="C275" s="59">
        <f t="shared" si="11"/>
        <v>1.1103448275862069</v>
      </c>
      <c r="D275" s="24">
        <v>3.11</v>
      </c>
      <c r="E275" s="14" t="s">
        <v>66</v>
      </c>
      <c r="F275" s="24">
        <f t="shared" si="12"/>
        <v>1.999655172413793</v>
      </c>
      <c r="G275" s="187" t="s">
        <v>66</v>
      </c>
    </row>
    <row r="276" spans="1:7" x14ac:dyDescent="0.2">
      <c r="A276" s="2">
        <v>35704</v>
      </c>
      <c r="B276" s="18">
        <v>1.365</v>
      </c>
      <c r="C276" s="59">
        <f t="shared" si="11"/>
        <v>0.94137931034482758</v>
      </c>
      <c r="D276" s="24">
        <v>3.1349999999999998</v>
      </c>
      <c r="E276" s="14" t="s">
        <v>66</v>
      </c>
      <c r="F276" s="24">
        <f t="shared" si="12"/>
        <v>2.1936206896551722</v>
      </c>
      <c r="G276" s="187" t="s">
        <v>66</v>
      </c>
    </row>
    <row r="277" spans="1:7" x14ac:dyDescent="0.2">
      <c r="A277" s="2">
        <v>35705</v>
      </c>
      <c r="B277" s="18">
        <v>1.415</v>
      </c>
      <c r="C277" s="59">
        <f t="shared" si="11"/>
        <v>0.9758620689655173</v>
      </c>
      <c r="D277" s="24">
        <v>3.2050000000000001</v>
      </c>
      <c r="E277" s="14" t="s">
        <v>66</v>
      </c>
      <c r="F277" s="24">
        <f t="shared" si="12"/>
        <v>2.229137931034483</v>
      </c>
      <c r="G277" s="187" t="s">
        <v>66</v>
      </c>
    </row>
    <row r="278" spans="1:7" x14ac:dyDescent="0.2">
      <c r="A278" s="2">
        <v>35706</v>
      </c>
      <c r="B278" s="18">
        <v>0.88</v>
      </c>
      <c r="C278" s="59">
        <f t="shared" si="11"/>
        <v>0.60689655172413792</v>
      </c>
      <c r="D278" s="24">
        <v>3.0649999999999999</v>
      </c>
      <c r="E278" s="14" t="s">
        <v>66</v>
      </c>
      <c r="F278" s="24">
        <f t="shared" si="12"/>
        <v>2.4581034482758621</v>
      </c>
      <c r="G278" s="187" t="s">
        <v>66</v>
      </c>
    </row>
    <row r="279" spans="1:7" x14ac:dyDescent="0.2">
      <c r="A279" s="2">
        <v>35707</v>
      </c>
      <c r="B279" s="18">
        <v>0.61499999999999999</v>
      </c>
      <c r="C279" s="59">
        <f t="shared" si="11"/>
        <v>0.42413793103448277</v>
      </c>
      <c r="D279" s="24">
        <v>2.99</v>
      </c>
      <c r="E279" s="14" t="s">
        <v>66</v>
      </c>
      <c r="F279" s="24">
        <f t="shared" si="12"/>
        <v>2.5658620689655174</v>
      </c>
      <c r="G279" s="187" t="s">
        <v>66</v>
      </c>
    </row>
    <row r="280" spans="1:7" x14ac:dyDescent="0.2">
      <c r="A280" s="2">
        <v>35708</v>
      </c>
      <c r="B280" s="18">
        <v>0.61499999999999999</v>
      </c>
      <c r="C280" s="59">
        <f t="shared" si="11"/>
        <v>0.42413793103448277</v>
      </c>
      <c r="D280" s="24">
        <v>2.99</v>
      </c>
      <c r="E280" s="14" t="s">
        <v>66</v>
      </c>
      <c r="F280" s="24">
        <f t="shared" si="12"/>
        <v>2.5658620689655174</v>
      </c>
      <c r="G280" s="187" t="s">
        <v>66</v>
      </c>
    </row>
    <row r="281" spans="1:7" x14ac:dyDescent="0.2">
      <c r="A281" s="2">
        <v>35709</v>
      </c>
      <c r="B281" s="18">
        <v>0.61499999999999999</v>
      </c>
      <c r="C281" s="59">
        <f t="shared" si="11"/>
        <v>0.42413793103448277</v>
      </c>
      <c r="D281" s="24">
        <v>2.99</v>
      </c>
      <c r="E281" s="14" t="s">
        <v>66</v>
      </c>
      <c r="F281" s="24">
        <f t="shared" si="12"/>
        <v>2.5658620689655174</v>
      </c>
      <c r="G281" s="187" t="s">
        <v>66</v>
      </c>
    </row>
    <row r="282" spans="1:7" x14ac:dyDescent="0.2">
      <c r="A282" s="2">
        <v>35710</v>
      </c>
      <c r="B282" s="18">
        <v>1.64</v>
      </c>
      <c r="C282" s="59">
        <f t="shared" si="11"/>
        <v>1.1310344827586207</v>
      </c>
      <c r="D282" s="24">
        <v>3.125</v>
      </c>
      <c r="E282" s="14" t="s">
        <v>66</v>
      </c>
      <c r="F282" s="24">
        <f t="shared" si="12"/>
        <v>1.9939655172413793</v>
      </c>
      <c r="G282" s="187" t="s">
        <v>66</v>
      </c>
    </row>
    <row r="283" spans="1:7" x14ac:dyDescent="0.2">
      <c r="A283" s="2">
        <v>35711</v>
      </c>
      <c r="B283" s="18">
        <v>1.585</v>
      </c>
      <c r="C283" s="59">
        <f t="shared" si="11"/>
        <v>1.0931034482758621</v>
      </c>
      <c r="D283" s="24">
        <v>2.89</v>
      </c>
      <c r="E283" s="14" t="s">
        <v>66</v>
      </c>
      <c r="F283" s="24">
        <f t="shared" si="12"/>
        <v>1.796896551724138</v>
      </c>
      <c r="G283" s="187" t="s">
        <v>66</v>
      </c>
    </row>
    <row r="284" spans="1:7" x14ac:dyDescent="0.2">
      <c r="A284" s="2">
        <v>35712</v>
      </c>
      <c r="B284" s="18">
        <v>1.73</v>
      </c>
      <c r="C284" s="59">
        <f t="shared" si="11"/>
        <v>1.193103448275862</v>
      </c>
      <c r="D284" s="24">
        <v>2.875</v>
      </c>
      <c r="E284" s="14" t="s">
        <v>66</v>
      </c>
      <c r="F284" s="24">
        <f t="shared" si="12"/>
        <v>1.681896551724138</v>
      </c>
      <c r="G284" s="187" t="s">
        <v>66</v>
      </c>
    </row>
    <row r="285" spans="1:7" x14ac:dyDescent="0.2">
      <c r="A285" s="2">
        <v>35713</v>
      </c>
      <c r="B285" s="18">
        <v>1.9</v>
      </c>
      <c r="C285" s="59">
        <f t="shared" si="11"/>
        <v>1.3103448275862069</v>
      </c>
      <c r="D285" s="24">
        <v>2.89</v>
      </c>
      <c r="E285" s="14" t="s">
        <v>66</v>
      </c>
      <c r="F285" s="24">
        <f t="shared" si="12"/>
        <v>1.5796551724137933</v>
      </c>
      <c r="G285" s="187" t="s">
        <v>66</v>
      </c>
    </row>
    <row r="286" spans="1:7" x14ac:dyDescent="0.2">
      <c r="A286" s="2">
        <v>35714</v>
      </c>
      <c r="B286" s="18">
        <v>1.78</v>
      </c>
      <c r="C286" s="59">
        <f t="shared" si="11"/>
        <v>1.2275862068965517</v>
      </c>
      <c r="D286" s="24">
        <v>2.87</v>
      </c>
      <c r="E286" s="14" t="s">
        <v>66</v>
      </c>
      <c r="F286" s="24">
        <f t="shared" si="12"/>
        <v>1.6424137931034484</v>
      </c>
      <c r="G286" s="187" t="s">
        <v>66</v>
      </c>
    </row>
    <row r="287" spans="1:7" x14ac:dyDescent="0.2">
      <c r="A287" s="2">
        <v>35715</v>
      </c>
      <c r="B287" s="18">
        <v>1.78</v>
      </c>
      <c r="C287" s="59">
        <f t="shared" si="11"/>
        <v>1.2275862068965517</v>
      </c>
      <c r="D287" s="24">
        <v>2.87</v>
      </c>
      <c r="E287" s="14" t="s">
        <v>66</v>
      </c>
      <c r="F287" s="24">
        <f t="shared" si="12"/>
        <v>1.6424137931034484</v>
      </c>
      <c r="G287" s="187" t="s">
        <v>66</v>
      </c>
    </row>
    <row r="288" spans="1:7" x14ac:dyDescent="0.2">
      <c r="A288" s="2">
        <v>35716</v>
      </c>
      <c r="B288" s="18">
        <v>1.78</v>
      </c>
      <c r="C288" s="59">
        <f t="shared" si="11"/>
        <v>1.2275862068965517</v>
      </c>
      <c r="D288" s="24">
        <v>2.87</v>
      </c>
      <c r="E288" s="14" t="s">
        <v>66</v>
      </c>
      <c r="F288" s="24">
        <f t="shared" si="12"/>
        <v>1.6424137931034484</v>
      </c>
      <c r="G288" s="187" t="s">
        <v>66</v>
      </c>
    </row>
    <row r="289" spans="1:7" x14ac:dyDescent="0.2">
      <c r="A289" s="2">
        <v>35717</v>
      </c>
      <c r="B289" s="18">
        <v>1.8149999999999999</v>
      </c>
      <c r="C289" s="59">
        <f t="shared" si="11"/>
        <v>1.2517241379310344</v>
      </c>
      <c r="D289" s="24">
        <v>3.1150000000000002</v>
      </c>
      <c r="E289" s="14" t="s">
        <v>66</v>
      </c>
      <c r="F289" s="24">
        <f t="shared" si="12"/>
        <v>1.8632758620689658</v>
      </c>
      <c r="G289" s="187" t="s">
        <v>66</v>
      </c>
    </row>
    <row r="290" spans="1:7" x14ac:dyDescent="0.2">
      <c r="A290" s="2">
        <v>35718</v>
      </c>
      <c r="B290" s="18">
        <v>1.81</v>
      </c>
      <c r="C290" s="59">
        <f t="shared" si="11"/>
        <v>1.2482758620689656</v>
      </c>
      <c r="D290" s="24">
        <v>3.01</v>
      </c>
      <c r="E290" s="14" t="s">
        <v>66</v>
      </c>
      <c r="F290" s="24">
        <f t="shared" si="12"/>
        <v>1.7617241379310342</v>
      </c>
      <c r="G290" s="187" t="s">
        <v>66</v>
      </c>
    </row>
    <row r="291" spans="1:7" x14ac:dyDescent="0.2">
      <c r="A291" s="2">
        <v>35719</v>
      </c>
      <c r="B291" s="18">
        <v>1.865</v>
      </c>
      <c r="C291" s="59">
        <f t="shared" si="11"/>
        <v>1.2862068965517242</v>
      </c>
      <c r="D291" s="24">
        <v>3.01</v>
      </c>
      <c r="E291" s="14" t="s">
        <v>66</v>
      </c>
      <c r="F291" s="24">
        <f t="shared" si="12"/>
        <v>1.7237931034482756</v>
      </c>
      <c r="G291" s="187" t="s">
        <v>66</v>
      </c>
    </row>
    <row r="292" spans="1:7" x14ac:dyDescent="0.2">
      <c r="A292" s="2">
        <v>35720</v>
      </c>
      <c r="B292" s="18">
        <v>1.87</v>
      </c>
      <c r="C292" s="59">
        <f t="shared" si="11"/>
        <v>1.2896551724137932</v>
      </c>
      <c r="D292" s="24">
        <v>3.085</v>
      </c>
      <c r="E292" s="14" t="s">
        <v>66</v>
      </c>
      <c r="F292" s="24">
        <f t="shared" si="12"/>
        <v>1.7953448275862067</v>
      </c>
      <c r="G292" s="187" t="s">
        <v>66</v>
      </c>
    </row>
    <row r="293" spans="1:7" x14ac:dyDescent="0.2">
      <c r="A293" s="2">
        <v>35721</v>
      </c>
      <c r="B293" s="18">
        <v>1.87</v>
      </c>
      <c r="C293" s="59">
        <f t="shared" si="11"/>
        <v>1.2896551724137932</v>
      </c>
      <c r="D293" s="24">
        <v>3.125</v>
      </c>
      <c r="E293" s="14" t="s">
        <v>66</v>
      </c>
      <c r="F293" s="24">
        <f t="shared" si="12"/>
        <v>1.8353448275862068</v>
      </c>
      <c r="G293" s="187" t="s">
        <v>66</v>
      </c>
    </row>
    <row r="294" spans="1:7" x14ac:dyDescent="0.2">
      <c r="A294" s="2">
        <v>35722</v>
      </c>
      <c r="B294" s="18">
        <v>1.87</v>
      </c>
      <c r="C294" s="59">
        <f t="shared" si="11"/>
        <v>1.2896551724137932</v>
      </c>
      <c r="D294" s="24">
        <v>3.125</v>
      </c>
      <c r="E294" s="14" t="s">
        <v>66</v>
      </c>
      <c r="F294" s="24">
        <f t="shared" si="12"/>
        <v>1.8353448275862068</v>
      </c>
      <c r="G294" s="187" t="s">
        <v>66</v>
      </c>
    </row>
    <row r="295" spans="1:7" x14ac:dyDescent="0.2">
      <c r="A295" s="2">
        <v>35723</v>
      </c>
      <c r="B295" s="18">
        <v>1.87</v>
      </c>
      <c r="C295" s="59">
        <f t="shared" ref="C295:C358" si="13">B295/$C$1</f>
        <v>1.2896551724137932</v>
      </c>
      <c r="D295" s="24">
        <v>3.125</v>
      </c>
      <c r="E295" s="14" t="s">
        <v>66</v>
      </c>
      <c r="F295" s="24">
        <f t="shared" si="12"/>
        <v>1.8353448275862068</v>
      </c>
      <c r="G295" s="187" t="s">
        <v>66</v>
      </c>
    </row>
    <row r="296" spans="1:7" x14ac:dyDescent="0.2">
      <c r="A296" s="2">
        <v>35724</v>
      </c>
      <c r="B296" s="18">
        <v>1.93</v>
      </c>
      <c r="C296" s="59">
        <f t="shared" si="13"/>
        <v>1.3310344827586207</v>
      </c>
      <c r="D296" s="24">
        <v>3.3</v>
      </c>
      <c r="E296" s="14" t="s">
        <v>66</v>
      </c>
      <c r="F296" s="24">
        <f t="shared" si="12"/>
        <v>1.9689655172413791</v>
      </c>
      <c r="G296" s="187" t="s">
        <v>66</v>
      </c>
    </row>
    <row r="297" spans="1:7" x14ac:dyDescent="0.2">
      <c r="A297" s="2">
        <v>35725</v>
      </c>
      <c r="B297" s="18">
        <v>2.0249999999999999</v>
      </c>
      <c r="C297" s="59">
        <f t="shared" si="13"/>
        <v>1.396551724137931</v>
      </c>
      <c r="D297" s="24">
        <v>3.4350000000000001</v>
      </c>
      <c r="E297" s="14" t="s">
        <v>66</v>
      </c>
      <c r="F297" s="24">
        <f t="shared" si="12"/>
        <v>2.038448275862069</v>
      </c>
      <c r="G297" s="187" t="s">
        <v>66</v>
      </c>
    </row>
    <row r="298" spans="1:7" x14ac:dyDescent="0.2">
      <c r="A298" s="2">
        <v>35726</v>
      </c>
      <c r="B298" s="18">
        <v>2.0499999999999998</v>
      </c>
      <c r="C298" s="59">
        <f t="shared" si="13"/>
        <v>1.4137931034482758</v>
      </c>
      <c r="D298" s="24">
        <v>3.56</v>
      </c>
      <c r="E298" s="14" t="s">
        <v>66</v>
      </c>
      <c r="F298" s="24">
        <f t="shared" si="12"/>
        <v>2.1462068965517243</v>
      </c>
      <c r="G298" s="187" t="s">
        <v>66</v>
      </c>
    </row>
    <row r="299" spans="1:7" x14ac:dyDescent="0.2">
      <c r="A299" s="2">
        <v>35727</v>
      </c>
      <c r="B299" s="18">
        <v>2.15</v>
      </c>
      <c r="C299" s="59">
        <f t="shared" si="13"/>
        <v>1.4827586206896552</v>
      </c>
      <c r="D299" s="24">
        <v>3.71</v>
      </c>
      <c r="E299" s="14" t="s">
        <v>66</v>
      </c>
      <c r="F299" s="24">
        <f t="shared" si="12"/>
        <v>2.2272413793103447</v>
      </c>
      <c r="G299" s="187" t="s">
        <v>66</v>
      </c>
    </row>
    <row r="300" spans="1:7" x14ac:dyDescent="0.2">
      <c r="A300" s="2">
        <v>35728</v>
      </c>
      <c r="B300" s="18">
        <v>2.17</v>
      </c>
      <c r="C300" s="59">
        <f t="shared" si="13"/>
        <v>1.4965517241379311</v>
      </c>
      <c r="D300" s="24">
        <v>3.5150000000000001</v>
      </c>
      <c r="E300" s="14" t="s">
        <v>66</v>
      </c>
      <c r="F300" s="24">
        <f t="shared" si="12"/>
        <v>2.018448275862069</v>
      </c>
      <c r="G300" s="187" t="s">
        <v>66</v>
      </c>
    </row>
    <row r="301" spans="1:7" x14ac:dyDescent="0.2">
      <c r="A301" s="2">
        <v>35729</v>
      </c>
      <c r="B301" s="18">
        <v>2.17</v>
      </c>
      <c r="C301" s="59">
        <f t="shared" si="13"/>
        <v>1.4965517241379311</v>
      </c>
      <c r="D301" s="24">
        <v>3.5150000000000001</v>
      </c>
      <c r="E301" s="14" t="s">
        <v>66</v>
      </c>
      <c r="F301" s="24">
        <f t="shared" si="12"/>
        <v>2.018448275862069</v>
      </c>
      <c r="G301" s="187" t="s">
        <v>66</v>
      </c>
    </row>
    <row r="302" spans="1:7" x14ac:dyDescent="0.2">
      <c r="A302" s="2">
        <v>35730</v>
      </c>
      <c r="B302" s="18">
        <v>2.17</v>
      </c>
      <c r="C302" s="59">
        <f t="shared" si="13"/>
        <v>1.4965517241379311</v>
      </c>
      <c r="D302" s="24">
        <v>3.5150000000000001</v>
      </c>
      <c r="E302" s="14" t="s">
        <v>66</v>
      </c>
      <c r="F302" s="24">
        <f t="shared" si="12"/>
        <v>2.018448275862069</v>
      </c>
      <c r="G302" s="187" t="s">
        <v>66</v>
      </c>
    </row>
    <row r="303" spans="1:7" x14ac:dyDescent="0.2">
      <c r="A303" s="2">
        <v>35731</v>
      </c>
      <c r="B303" s="18">
        <v>2.19</v>
      </c>
      <c r="C303" s="59">
        <f t="shared" si="13"/>
        <v>1.5103448275862068</v>
      </c>
      <c r="D303" s="24">
        <v>3.6549999999999998</v>
      </c>
      <c r="E303" s="14" t="s">
        <v>66</v>
      </c>
      <c r="F303" s="24">
        <f t="shared" si="12"/>
        <v>2.1446551724137928</v>
      </c>
      <c r="G303" s="187" t="s">
        <v>66</v>
      </c>
    </row>
    <row r="304" spans="1:7" x14ac:dyDescent="0.2">
      <c r="A304" s="2">
        <v>35732</v>
      </c>
      <c r="B304" s="18">
        <v>2.125</v>
      </c>
      <c r="C304" s="59">
        <f t="shared" si="13"/>
        <v>1.4655172413793105</v>
      </c>
      <c r="D304" s="24">
        <v>3.81</v>
      </c>
      <c r="E304" s="14" t="s">
        <v>66</v>
      </c>
      <c r="F304" s="24">
        <f t="shared" si="12"/>
        <v>2.3444827586206896</v>
      </c>
      <c r="G304" s="187" t="s">
        <v>66</v>
      </c>
    </row>
    <row r="305" spans="1:7" x14ac:dyDescent="0.2">
      <c r="A305" s="2">
        <v>35733</v>
      </c>
      <c r="B305" s="18">
        <v>2.0649999999999999</v>
      </c>
      <c r="C305" s="59">
        <f t="shared" si="13"/>
        <v>1.4241379310344828</v>
      </c>
      <c r="D305" s="24">
        <v>3.645</v>
      </c>
      <c r="E305" s="14" t="s">
        <v>66</v>
      </c>
      <c r="F305" s="24">
        <f t="shared" si="12"/>
        <v>2.2208620689655172</v>
      </c>
      <c r="G305" s="187" t="s">
        <v>66</v>
      </c>
    </row>
    <row r="306" spans="1:7" x14ac:dyDescent="0.2">
      <c r="A306" s="2">
        <v>35734</v>
      </c>
      <c r="B306" s="18">
        <v>2.0499999999999998</v>
      </c>
      <c r="C306" s="59">
        <f t="shared" si="13"/>
        <v>1.4137931034482758</v>
      </c>
      <c r="D306" s="24">
        <v>3.5</v>
      </c>
      <c r="E306" s="14" t="s">
        <v>66</v>
      </c>
      <c r="F306" s="24">
        <f t="shared" si="12"/>
        <v>2.0862068965517242</v>
      </c>
      <c r="G306" s="187" t="s">
        <v>66</v>
      </c>
    </row>
    <row r="307" spans="1:7" x14ac:dyDescent="0.2">
      <c r="A307" s="2">
        <v>35735</v>
      </c>
      <c r="B307" s="18">
        <v>1.9650000000000001</v>
      </c>
      <c r="C307" s="59">
        <f t="shared" si="13"/>
        <v>1.3551724137931036</v>
      </c>
      <c r="D307" s="24">
        <v>3.55</v>
      </c>
      <c r="E307" s="14" t="s">
        <v>66</v>
      </c>
      <c r="F307" s="24">
        <f t="shared" si="12"/>
        <v>2.1948275862068964</v>
      </c>
      <c r="G307" s="187" t="s">
        <v>66</v>
      </c>
    </row>
    <row r="308" spans="1:7" x14ac:dyDescent="0.2">
      <c r="A308" s="2">
        <v>35736</v>
      </c>
      <c r="B308" s="18">
        <v>1.9650000000000001</v>
      </c>
      <c r="C308" s="59">
        <f t="shared" si="13"/>
        <v>1.3551724137931036</v>
      </c>
      <c r="D308" s="24">
        <v>3.55</v>
      </c>
      <c r="E308" s="14" t="s">
        <v>66</v>
      </c>
      <c r="F308" s="24">
        <f t="shared" si="12"/>
        <v>2.1948275862068964</v>
      </c>
      <c r="G308" s="187" t="s">
        <v>66</v>
      </c>
    </row>
    <row r="309" spans="1:7" x14ac:dyDescent="0.2">
      <c r="A309" s="2">
        <v>35737</v>
      </c>
      <c r="B309" s="18">
        <v>1.9650000000000001</v>
      </c>
      <c r="C309" s="59">
        <f t="shared" si="13"/>
        <v>1.3551724137931036</v>
      </c>
      <c r="D309" s="24">
        <v>3.55</v>
      </c>
      <c r="E309" s="14" t="s">
        <v>66</v>
      </c>
      <c r="F309" s="24">
        <f t="shared" si="12"/>
        <v>2.1948275862068964</v>
      </c>
      <c r="G309" s="187" t="s">
        <v>66</v>
      </c>
    </row>
    <row r="310" spans="1:7" x14ac:dyDescent="0.2">
      <c r="A310" s="2">
        <v>35738</v>
      </c>
      <c r="B310" s="18">
        <v>1.8</v>
      </c>
      <c r="C310" s="59">
        <f t="shared" si="13"/>
        <v>1.2413793103448276</v>
      </c>
      <c r="D310" s="24">
        <v>3.6</v>
      </c>
      <c r="E310" s="14" t="s">
        <v>66</v>
      </c>
      <c r="F310" s="24">
        <f t="shared" si="12"/>
        <v>2.3586206896551722</v>
      </c>
      <c r="G310" s="187" t="s">
        <v>66</v>
      </c>
    </row>
    <row r="311" spans="1:7" x14ac:dyDescent="0.2">
      <c r="A311" s="2">
        <v>35739</v>
      </c>
      <c r="B311" s="18">
        <v>1.8149999999999999</v>
      </c>
      <c r="C311" s="59">
        <f t="shared" si="13"/>
        <v>1.2517241379310344</v>
      </c>
      <c r="D311" s="24">
        <v>3.43</v>
      </c>
      <c r="E311" s="14" t="s">
        <v>66</v>
      </c>
      <c r="F311" s="24">
        <f t="shared" si="12"/>
        <v>2.1782758620689657</v>
      </c>
      <c r="G311" s="187" t="s">
        <v>66</v>
      </c>
    </row>
    <row r="312" spans="1:7" x14ac:dyDescent="0.2">
      <c r="A312" s="2">
        <v>35740</v>
      </c>
      <c r="B312" s="18">
        <v>1.84</v>
      </c>
      <c r="C312" s="59">
        <f t="shared" si="13"/>
        <v>1.2689655172413794</v>
      </c>
      <c r="D312" s="24">
        <v>3.5049999999999999</v>
      </c>
      <c r="E312" s="14" t="s">
        <v>66</v>
      </c>
      <c r="F312" s="24">
        <f t="shared" si="12"/>
        <v>2.2360344827586207</v>
      </c>
      <c r="G312" s="187" t="s">
        <v>66</v>
      </c>
    </row>
    <row r="313" spans="1:7" x14ac:dyDescent="0.2">
      <c r="A313" s="2">
        <v>35741</v>
      </c>
      <c r="B313" s="18">
        <v>1.78</v>
      </c>
      <c r="C313" s="59">
        <f t="shared" si="13"/>
        <v>1.2275862068965517</v>
      </c>
      <c r="D313" s="24">
        <v>3.51</v>
      </c>
      <c r="E313" s="14" t="s">
        <v>66</v>
      </c>
      <c r="F313" s="24">
        <f t="shared" si="12"/>
        <v>2.2824137931034478</v>
      </c>
      <c r="G313" s="187" t="s">
        <v>66</v>
      </c>
    </row>
    <row r="314" spans="1:7" x14ac:dyDescent="0.2">
      <c r="A314" s="2">
        <v>35742</v>
      </c>
      <c r="B314" s="18">
        <v>1.8049999999999999</v>
      </c>
      <c r="C314" s="59">
        <f t="shared" si="13"/>
        <v>1.2448275862068965</v>
      </c>
      <c r="D314" s="24">
        <v>3.2650000000000001</v>
      </c>
      <c r="E314" s="14" t="s">
        <v>66</v>
      </c>
      <c r="F314" s="24">
        <f t="shared" si="12"/>
        <v>2.0201724137931034</v>
      </c>
      <c r="G314" s="187" t="s">
        <v>66</v>
      </c>
    </row>
    <row r="315" spans="1:7" x14ac:dyDescent="0.2">
      <c r="A315" s="2">
        <v>35743</v>
      </c>
      <c r="B315" s="18">
        <v>1.8049999999999999</v>
      </c>
      <c r="C315" s="59">
        <f t="shared" si="13"/>
        <v>1.2448275862068965</v>
      </c>
      <c r="D315" s="24">
        <v>3.2650000000000001</v>
      </c>
      <c r="E315" s="14" t="s">
        <v>66</v>
      </c>
      <c r="F315" s="24">
        <f t="shared" si="12"/>
        <v>2.0201724137931034</v>
      </c>
      <c r="G315" s="187" t="s">
        <v>66</v>
      </c>
    </row>
    <row r="316" spans="1:7" x14ac:dyDescent="0.2">
      <c r="A316" s="2">
        <v>35744</v>
      </c>
      <c r="B316" s="18">
        <v>1.8049999999999999</v>
      </c>
      <c r="C316" s="59">
        <f t="shared" si="13"/>
        <v>1.2448275862068965</v>
      </c>
      <c r="D316" s="24">
        <v>3.2650000000000001</v>
      </c>
      <c r="E316" s="14" t="s">
        <v>66</v>
      </c>
      <c r="F316" s="24">
        <f t="shared" si="12"/>
        <v>2.0201724137931034</v>
      </c>
      <c r="G316" s="187" t="s">
        <v>66</v>
      </c>
    </row>
    <row r="317" spans="1:7" x14ac:dyDescent="0.2">
      <c r="A317" s="2">
        <v>35745</v>
      </c>
      <c r="B317" s="18">
        <v>1.74</v>
      </c>
      <c r="C317" s="59">
        <f t="shared" si="13"/>
        <v>1.2</v>
      </c>
      <c r="D317" s="24">
        <v>3.42</v>
      </c>
      <c r="E317" s="14" t="s">
        <v>66</v>
      </c>
      <c r="F317" s="24">
        <f t="shared" si="12"/>
        <v>2.2199999999999998</v>
      </c>
      <c r="G317" s="187" t="s">
        <v>66</v>
      </c>
    </row>
    <row r="318" spans="1:7" x14ac:dyDescent="0.2">
      <c r="A318" s="2">
        <v>35746</v>
      </c>
      <c r="B318" s="18">
        <v>1.7350000000000001</v>
      </c>
      <c r="C318" s="59">
        <f t="shared" si="13"/>
        <v>1.1965517241379311</v>
      </c>
      <c r="D318" s="24">
        <v>3.4649999999999999</v>
      </c>
      <c r="E318" s="14" t="s">
        <v>66</v>
      </c>
      <c r="F318" s="24">
        <f t="shared" si="12"/>
        <v>2.2684482758620685</v>
      </c>
      <c r="G318" s="187" t="s">
        <v>66</v>
      </c>
    </row>
    <row r="319" spans="1:7" x14ac:dyDescent="0.2">
      <c r="A319" s="2">
        <v>35747</v>
      </c>
      <c r="B319" s="18">
        <v>1.7250000000000001</v>
      </c>
      <c r="C319" s="59">
        <f t="shared" si="13"/>
        <v>1.1896551724137931</v>
      </c>
      <c r="D319" s="24">
        <v>3.4449999999999998</v>
      </c>
      <c r="E319" s="14" t="s">
        <v>66</v>
      </c>
      <c r="F319" s="24">
        <f t="shared" si="12"/>
        <v>2.2553448275862067</v>
      </c>
      <c r="G319" s="187" t="s">
        <v>66</v>
      </c>
    </row>
    <row r="320" spans="1:7" x14ac:dyDescent="0.2">
      <c r="A320" s="2">
        <v>35748</v>
      </c>
      <c r="B320" s="18">
        <v>1.56</v>
      </c>
      <c r="C320" s="59">
        <f t="shared" si="13"/>
        <v>1.0758620689655174</v>
      </c>
      <c r="D320" s="24">
        <v>3.46</v>
      </c>
      <c r="E320" s="14" t="s">
        <v>66</v>
      </c>
      <c r="F320" s="24">
        <f t="shared" si="12"/>
        <v>2.3841379310344823</v>
      </c>
      <c r="G320" s="187" t="s">
        <v>66</v>
      </c>
    </row>
    <row r="321" spans="1:7" x14ac:dyDescent="0.2">
      <c r="A321" s="2">
        <v>35749</v>
      </c>
      <c r="B321" s="18">
        <v>1.605</v>
      </c>
      <c r="C321" s="59">
        <f t="shared" si="13"/>
        <v>1.106896551724138</v>
      </c>
      <c r="D321" s="24">
        <v>3.4449999999999998</v>
      </c>
      <c r="E321" s="14" t="s">
        <v>66</v>
      </c>
      <c r="F321" s="24">
        <f t="shared" si="12"/>
        <v>2.338103448275862</v>
      </c>
      <c r="G321" s="187" t="s">
        <v>66</v>
      </c>
    </row>
    <row r="322" spans="1:7" x14ac:dyDescent="0.2">
      <c r="A322" s="2">
        <v>35750</v>
      </c>
      <c r="B322" s="18">
        <v>1.605</v>
      </c>
      <c r="C322" s="59">
        <f t="shared" si="13"/>
        <v>1.106896551724138</v>
      </c>
      <c r="D322" s="24">
        <v>3.4449999999999998</v>
      </c>
      <c r="E322" s="14" t="s">
        <v>66</v>
      </c>
      <c r="F322" s="24">
        <f t="shared" si="12"/>
        <v>2.338103448275862</v>
      </c>
      <c r="G322" s="187" t="s">
        <v>66</v>
      </c>
    </row>
    <row r="323" spans="1:7" x14ac:dyDescent="0.2">
      <c r="A323" s="2">
        <v>35751</v>
      </c>
      <c r="B323" s="18">
        <v>1.605</v>
      </c>
      <c r="C323" s="59">
        <f t="shared" si="13"/>
        <v>1.106896551724138</v>
      </c>
      <c r="D323" s="24">
        <v>3.4449999999999998</v>
      </c>
      <c r="E323" s="14" t="s">
        <v>66</v>
      </c>
      <c r="F323" s="24">
        <f t="shared" si="12"/>
        <v>2.338103448275862</v>
      </c>
      <c r="G323" s="187" t="s">
        <v>66</v>
      </c>
    </row>
    <row r="324" spans="1:7" x14ac:dyDescent="0.2">
      <c r="A324" s="2">
        <v>35752</v>
      </c>
      <c r="B324" s="18">
        <v>1.675</v>
      </c>
      <c r="C324" s="59">
        <f t="shared" si="13"/>
        <v>1.1551724137931034</v>
      </c>
      <c r="D324" s="24">
        <v>3.27</v>
      </c>
      <c r="E324" s="14" t="s">
        <v>66</v>
      </c>
      <c r="F324" s="24">
        <f t="shared" ref="F324:F387" si="14">D324-C324</f>
        <v>2.1148275862068964</v>
      </c>
      <c r="G324" s="187" t="s">
        <v>66</v>
      </c>
    </row>
    <row r="325" spans="1:7" x14ac:dyDescent="0.2">
      <c r="A325" s="2">
        <v>35753</v>
      </c>
      <c r="B325" s="18">
        <v>1.7050000000000001</v>
      </c>
      <c r="C325" s="59">
        <f t="shared" si="13"/>
        <v>1.1758620689655173</v>
      </c>
      <c r="D325" s="24">
        <v>3.2050000000000001</v>
      </c>
      <c r="E325" s="14" t="s">
        <v>66</v>
      </c>
      <c r="F325" s="24">
        <f t="shared" si="14"/>
        <v>2.0291379310344828</v>
      </c>
      <c r="G325" s="187" t="s">
        <v>66</v>
      </c>
    </row>
    <row r="326" spans="1:7" x14ac:dyDescent="0.2">
      <c r="A326" s="2">
        <v>35754</v>
      </c>
      <c r="B326" s="18">
        <v>1.77</v>
      </c>
      <c r="C326" s="59">
        <f t="shared" si="13"/>
        <v>1.2206896551724138</v>
      </c>
      <c r="D326" s="24">
        <v>3.1850000000000001</v>
      </c>
      <c r="E326" s="14" t="s">
        <v>66</v>
      </c>
      <c r="F326" s="24">
        <f t="shared" si="14"/>
        <v>1.9643103448275863</v>
      </c>
      <c r="G326" s="187" t="s">
        <v>66</v>
      </c>
    </row>
    <row r="327" spans="1:7" x14ac:dyDescent="0.2">
      <c r="A327" s="2">
        <v>35755</v>
      </c>
      <c r="B327" s="18">
        <v>1.69</v>
      </c>
      <c r="C327" s="59">
        <f t="shared" si="13"/>
        <v>1.1655172413793105</v>
      </c>
      <c r="D327" s="24">
        <v>2.9249999999999998</v>
      </c>
      <c r="E327" s="14" t="s">
        <v>66</v>
      </c>
      <c r="F327" s="24">
        <f t="shared" si="14"/>
        <v>1.7594827586206894</v>
      </c>
      <c r="G327" s="187" t="s">
        <v>66</v>
      </c>
    </row>
    <row r="328" spans="1:7" x14ac:dyDescent="0.2">
      <c r="A328" s="2">
        <v>35756</v>
      </c>
      <c r="B328" s="18">
        <v>1.605</v>
      </c>
      <c r="C328" s="59">
        <f t="shared" si="13"/>
        <v>1.106896551724138</v>
      </c>
      <c r="D328" s="24">
        <v>2.68</v>
      </c>
      <c r="E328" s="14" t="s">
        <v>66</v>
      </c>
      <c r="F328" s="24">
        <f t="shared" si="14"/>
        <v>1.5731034482758621</v>
      </c>
      <c r="G328" s="187" t="s">
        <v>66</v>
      </c>
    </row>
    <row r="329" spans="1:7" x14ac:dyDescent="0.2">
      <c r="A329" s="2">
        <v>35757</v>
      </c>
      <c r="B329" s="18">
        <v>1.605</v>
      </c>
      <c r="C329" s="59">
        <f t="shared" si="13"/>
        <v>1.106896551724138</v>
      </c>
      <c r="D329" s="24">
        <v>2.68</v>
      </c>
      <c r="E329" s="14" t="s">
        <v>66</v>
      </c>
      <c r="F329" s="24">
        <f t="shared" si="14"/>
        <v>1.5731034482758621</v>
      </c>
      <c r="G329" s="187" t="s">
        <v>66</v>
      </c>
    </row>
    <row r="330" spans="1:7" x14ac:dyDescent="0.2">
      <c r="A330" s="2">
        <v>35758</v>
      </c>
      <c r="B330" s="18">
        <v>1.605</v>
      </c>
      <c r="C330" s="59">
        <f t="shared" si="13"/>
        <v>1.106896551724138</v>
      </c>
      <c r="D330" s="24">
        <v>2.68</v>
      </c>
      <c r="E330" s="14" t="s">
        <v>66</v>
      </c>
      <c r="F330" s="24">
        <f t="shared" si="14"/>
        <v>1.5731034482758621</v>
      </c>
      <c r="G330" s="187" t="s">
        <v>66</v>
      </c>
    </row>
    <row r="331" spans="1:7" x14ac:dyDescent="0.2">
      <c r="A331" s="2">
        <v>35759</v>
      </c>
      <c r="B331" s="18">
        <v>1.57</v>
      </c>
      <c r="C331" s="59">
        <f t="shared" si="13"/>
        <v>1.0827586206896553</v>
      </c>
      <c r="D331" s="24">
        <v>2.5950000000000002</v>
      </c>
      <c r="E331" s="14" t="s">
        <v>66</v>
      </c>
      <c r="F331" s="24">
        <f t="shared" si="14"/>
        <v>1.5122413793103449</v>
      </c>
      <c r="G331" s="187" t="s">
        <v>66</v>
      </c>
    </row>
    <row r="332" spans="1:7" x14ac:dyDescent="0.2">
      <c r="A332" s="2">
        <v>35760</v>
      </c>
      <c r="B332" s="18">
        <v>1.48</v>
      </c>
      <c r="C332" s="59">
        <f t="shared" si="13"/>
        <v>1.0206896551724138</v>
      </c>
      <c r="D332" s="24">
        <v>2.5649999999999999</v>
      </c>
      <c r="E332" s="14" t="s">
        <v>66</v>
      </c>
      <c r="F332" s="24">
        <f t="shared" si="14"/>
        <v>1.5443103448275861</v>
      </c>
      <c r="G332" s="187" t="s">
        <v>66</v>
      </c>
    </row>
    <row r="333" spans="1:7" x14ac:dyDescent="0.2">
      <c r="A333" s="2">
        <v>35761</v>
      </c>
      <c r="B333" s="18">
        <v>1.385</v>
      </c>
      <c r="C333" s="59">
        <f t="shared" si="13"/>
        <v>0.95517241379310347</v>
      </c>
      <c r="D333" s="24">
        <v>2.4249999999999998</v>
      </c>
      <c r="E333" s="14" t="s">
        <v>66</v>
      </c>
      <c r="F333" s="24">
        <f t="shared" si="14"/>
        <v>1.4698275862068964</v>
      </c>
      <c r="G333" s="187" t="s">
        <v>66</v>
      </c>
    </row>
    <row r="334" spans="1:7" x14ac:dyDescent="0.2">
      <c r="A334" s="2">
        <v>35762</v>
      </c>
      <c r="B334" s="18">
        <v>1.385</v>
      </c>
      <c r="C334" s="59">
        <f t="shared" si="13"/>
        <v>0.95517241379310347</v>
      </c>
      <c r="D334" s="24">
        <v>2.4249999999999998</v>
      </c>
      <c r="E334" s="14" t="s">
        <v>66</v>
      </c>
      <c r="F334" s="24">
        <f t="shared" si="14"/>
        <v>1.4698275862068964</v>
      </c>
      <c r="G334" s="187" t="s">
        <v>66</v>
      </c>
    </row>
    <row r="335" spans="1:7" x14ac:dyDescent="0.2">
      <c r="A335" s="2">
        <v>35763</v>
      </c>
      <c r="B335" s="18">
        <v>1.385</v>
      </c>
      <c r="C335" s="59">
        <f t="shared" si="13"/>
        <v>0.95517241379310347</v>
      </c>
      <c r="D335" s="24">
        <v>2.4249999999999998</v>
      </c>
      <c r="E335" s="14" t="s">
        <v>66</v>
      </c>
      <c r="F335" s="24">
        <f t="shared" si="14"/>
        <v>1.4698275862068964</v>
      </c>
      <c r="G335" s="187" t="s">
        <v>66</v>
      </c>
    </row>
    <row r="336" spans="1:7" x14ac:dyDescent="0.2">
      <c r="A336" s="2">
        <v>35764</v>
      </c>
      <c r="B336" s="18">
        <v>1.385</v>
      </c>
      <c r="C336" s="59">
        <f t="shared" si="13"/>
        <v>0.95517241379310347</v>
      </c>
      <c r="D336" s="24">
        <v>2.4249999999999998</v>
      </c>
      <c r="E336" s="14" t="s">
        <v>66</v>
      </c>
      <c r="F336" s="24">
        <f t="shared" si="14"/>
        <v>1.4698275862068964</v>
      </c>
      <c r="G336" s="187" t="s">
        <v>66</v>
      </c>
    </row>
    <row r="337" spans="1:7" x14ac:dyDescent="0.2">
      <c r="A337" s="2">
        <v>35765</v>
      </c>
      <c r="B337" s="18">
        <v>1.385</v>
      </c>
      <c r="C337" s="59">
        <f t="shared" si="13"/>
        <v>0.95517241379310347</v>
      </c>
      <c r="D337" s="24">
        <v>2.4249999999999998</v>
      </c>
      <c r="E337" s="14" t="s">
        <v>66</v>
      </c>
      <c r="F337" s="24">
        <f t="shared" si="14"/>
        <v>1.4698275862068964</v>
      </c>
      <c r="G337" s="187" t="s">
        <v>66</v>
      </c>
    </row>
    <row r="338" spans="1:7" x14ac:dyDescent="0.2">
      <c r="A338" s="2">
        <v>35766</v>
      </c>
      <c r="B338" s="18">
        <v>1.2649999999999999</v>
      </c>
      <c r="C338" s="59">
        <f t="shared" si="13"/>
        <v>0.87241379310344824</v>
      </c>
      <c r="D338" s="24">
        <v>2.59</v>
      </c>
      <c r="E338" s="14" t="s">
        <v>66</v>
      </c>
      <c r="F338" s="24">
        <f t="shared" si="14"/>
        <v>1.7175862068965517</v>
      </c>
      <c r="G338" s="187" t="s">
        <v>66</v>
      </c>
    </row>
    <row r="339" spans="1:7" x14ac:dyDescent="0.2">
      <c r="A339" s="2">
        <v>35767</v>
      </c>
      <c r="B339" s="18">
        <v>1.335</v>
      </c>
      <c r="C339" s="59">
        <f t="shared" si="13"/>
        <v>0.92068965517241375</v>
      </c>
      <c r="D339" s="24">
        <v>2.71</v>
      </c>
      <c r="E339" s="14" t="s">
        <v>66</v>
      </c>
      <c r="F339" s="24">
        <f t="shared" si="14"/>
        <v>1.7893103448275862</v>
      </c>
      <c r="G339" s="187" t="s">
        <v>66</v>
      </c>
    </row>
    <row r="340" spans="1:7" x14ac:dyDescent="0.2">
      <c r="A340" s="2">
        <v>35768</v>
      </c>
      <c r="B340" s="18">
        <v>1.48</v>
      </c>
      <c r="C340" s="59">
        <f t="shared" si="13"/>
        <v>1.0206896551724138</v>
      </c>
      <c r="D340" s="24">
        <v>2.66</v>
      </c>
      <c r="E340" s="14" t="s">
        <v>66</v>
      </c>
      <c r="F340" s="24">
        <f t="shared" si="14"/>
        <v>1.6393103448275863</v>
      </c>
      <c r="G340" s="187" t="s">
        <v>66</v>
      </c>
    </row>
    <row r="341" spans="1:7" x14ac:dyDescent="0.2">
      <c r="A341" s="2">
        <v>35769</v>
      </c>
      <c r="B341" s="18">
        <v>1.4</v>
      </c>
      <c r="C341" s="59">
        <f t="shared" si="13"/>
        <v>0.96551724137931028</v>
      </c>
      <c r="D341" s="24">
        <v>2.5249999999999999</v>
      </c>
      <c r="E341" s="14" t="s">
        <v>66</v>
      </c>
      <c r="F341" s="24">
        <f t="shared" si="14"/>
        <v>1.5594827586206896</v>
      </c>
      <c r="G341" s="187" t="s">
        <v>66</v>
      </c>
    </row>
    <row r="342" spans="1:7" x14ac:dyDescent="0.2">
      <c r="A342" s="2">
        <v>35770</v>
      </c>
      <c r="B342" s="18">
        <v>1.4450000000000001</v>
      </c>
      <c r="C342" s="59">
        <f t="shared" si="13"/>
        <v>0.99655172413793114</v>
      </c>
      <c r="D342" s="24">
        <v>2.4900000000000002</v>
      </c>
      <c r="E342" s="14" t="s">
        <v>66</v>
      </c>
      <c r="F342" s="24">
        <f t="shared" si="14"/>
        <v>1.4934482758620691</v>
      </c>
      <c r="G342" s="187" t="s">
        <v>66</v>
      </c>
    </row>
    <row r="343" spans="1:7" x14ac:dyDescent="0.2">
      <c r="A343" s="2">
        <v>35771</v>
      </c>
      <c r="B343" s="18">
        <v>1.4450000000000001</v>
      </c>
      <c r="C343" s="59">
        <f t="shared" si="13"/>
        <v>0.99655172413793114</v>
      </c>
      <c r="D343" s="24">
        <v>2.4900000000000002</v>
      </c>
      <c r="E343" s="14" t="s">
        <v>66</v>
      </c>
      <c r="F343" s="24">
        <f t="shared" si="14"/>
        <v>1.4934482758620691</v>
      </c>
      <c r="G343" s="187" t="s">
        <v>66</v>
      </c>
    </row>
    <row r="344" spans="1:7" x14ac:dyDescent="0.2">
      <c r="A344" s="2">
        <v>35772</v>
      </c>
      <c r="B344" s="18">
        <v>1.4450000000000001</v>
      </c>
      <c r="C344" s="59">
        <f t="shared" si="13"/>
        <v>0.99655172413793114</v>
      </c>
      <c r="D344" s="24">
        <v>2.4900000000000002</v>
      </c>
      <c r="E344" s="14" t="s">
        <v>66</v>
      </c>
      <c r="F344" s="24">
        <f t="shared" si="14"/>
        <v>1.4934482758620691</v>
      </c>
      <c r="G344" s="187" t="s">
        <v>66</v>
      </c>
    </row>
    <row r="345" spans="1:7" x14ac:dyDescent="0.2">
      <c r="A345" s="2">
        <v>35773</v>
      </c>
      <c r="B345" s="18">
        <v>1.4</v>
      </c>
      <c r="C345" s="59">
        <f t="shared" si="13"/>
        <v>0.96551724137931028</v>
      </c>
      <c r="D345" s="24">
        <v>2.33</v>
      </c>
      <c r="E345" s="14" t="s">
        <v>66</v>
      </c>
      <c r="F345" s="24">
        <f t="shared" si="14"/>
        <v>1.3644827586206898</v>
      </c>
      <c r="G345" s="187" t="s">
        <v>66</v>
      </c>
    </row>
    <row r="346" spans="1:7" x14ac:dyDescent="0.2">
      <c r="A346" s="2">
        <v>35774</v>
      </c>
      <c r="B346" s="18">
        <v>1.35</v>
      </c>
      <c r="C346" s="59">
        <f t="shared" si="13"/>
        <v>0.93103448275862077</v>
      </c>
      <c r="D346" s="24">
        <v>2.4</v>
      </c>
      <c r="E346" s="14" t="s">
        <v>66</v>
      </c>
      <c r="F346" s="24">
        <f t="shared" si="14"/>
        <v>1.4689655172413791</v>
      </c>
      <c r="G346" s="187" t="s">
        <v>66</v>
      </c>
    </row>
    <row r="347" spans="1:7" x14ac:dyDescent="0.2">
      <c r="A347" s="2">
        <v>35775</v>
      </c>
      <c r="B347" s="18">
        <v>1.365</v>
      </c>
      <c r="C347" s="59">
        <f t="shared" si="13"/>
        <v>0.94137931034482758</v>
      </c>
      <c r="D347" s="24">
        <v>2.4900000000000002</v>
      </c>
      <c r="E347" s="14" t="s">
        <v>66</v>
      </c>
      <c r="F347" s="24">
        <f t="shared" si="14"/>
        <v>1.5486206896551726</v>
      </c>
      <c r="G347" s="187" t="s">
        <v>66</v>
      </c>
    </row>
    <row r="348" spans="1:7" x14ac:dyDescent="0.2">
      <c r="A348" s="2">
        <v>35776</v>
      </c>
      <c r="B348" s="18">
        <v>1.3149999999999999</v>
      </c>
      <c r="C348" s="59">
        <f t="shared" si="13"/>
        <v>0.90689655172413797</v>
      </c>
      <c r="D348" s="24">
        <v>2.3050000000000002</v>
      </c>
      <c r="E348" s="14" t="s">
        <v>66</v>
      </c>
      <c r="F348" s="24">
        <f t="shared" si="14"/>
        <v>1.3981034482758621</v>
      </c>
      <c r="G348" s="187" t="s">
        <v>66</v>
      </c>
    </row>
    <row r="349" spans="1:7" x14ac:dyDescent="0.2">
      <c r="A349" s="2">
        <v>35777</v>
      </c>
      <c r="B349" s="18">
        <v>1.3049999999999999</v>
      </c>
      <c r="C349" s="59">
        <f t="shared" si="13"/>
        <v>0.9</v>
      </c>
      <c r="D349" s="24">
        <v>2.31</v>
      </c>
      <c r="E349" s="14" t="s">
        <v>66</v>
      </c>
      <c r="F349" s="24">
        <f t="shared" si="14"/>
        <v>1.4100000000000001</v>
      </c>
      <c r="G349" s="187" t="s">
        <v>66</v>
      </c>
    </row>
    <row r="350" spans="1:7" x14ac:dyDescent="0.2">
      <c r="A350" s="2">
        <v>35778</v>
      </c>
      <c r="B350" s="18">
        <v>1.3049999999999999</v>
      </c>
      <c r="C350" s="59">
        <f t="shared" si="13"/>
        <v>0.9</v>
      </c>
      <c r="D350" s="24">
        <v>2.31</v>
      </c>
      <c r="E350" s="14" t="s">
        <v>66</v>
      </c>
      <c r="F350" s="24">
        <f t="shared" si="14"/>
        <v>1.4100000000000001</v>
      </c>
      <c r="G350" s="187" t="s">
        <v>66</v>
      </c>
    </row>
    <row r="351" spans="1:7" x14ac:dyDescent="0.2">
      <c r="A351" s="2">
        <v>35779</v>
      </c>
      <c r="B351" s="18">
        <v>1.3049999999999999</v>
      </c>
      <c r="C351" s="59">
        <f t="shared" si="13"/>
        <v>0.9</v>
      </c>
      <c r="D351" s="24">
        <v>2.31</v>
      </c>
      <c r="E351" s="14" t="s">
        <v>66</v>
      </c>
      <c r="F351" s="24">
        <f t="shared" si="14"/>
        <v>1.4100000000000001</v>
      </c>
      <c r="G351" s="187" t="s">
        <v>66</v>
      </c>
    </row>
    <row r="352" spans="1:7" x14ac:dyDescent="0.2">
      <c r="A352" s="2">
        <v>35780</v>
      </c>
      <c r="B352" s="18">
        <v>1.33</v>
      </c>
      <c r="C352" s="59">
        <f t="shared" si="13"/>
        <v>0.91724137931034488</v>
      </c>
      <c r="D352" s="24">
        <v>2.2349999999999999</v>
      </c>
      <c r="E352" s="14" t="s">
        <v>66</v>
      </c>
      <c r="F352" s="24">
        <f t="shared" si="14"/>
        <v>1.317758620689655</v>
      </c>
      <c r="G352" s="187" t="s">
        <v>66</v>
      </c>
    </row>
    <row r="353" spans="1:7" x14ac:dyDescent="0.2">
      <c r="A353" s="2">
        <v>35781</v>
      </c>
      <c r="B353" s="18">
        <v>1.36</v>
      </c>
      <c r="C353" s="59">
        <f t="shared" si="13"/>
        <v>0.93793103448275872</v>
      </c>
      <c r="D353" s="24">
        <v>2.2949999999999999</v>
      </c>
      <c r="E353" s="14" t="s">
        <v>66</v>
      </c>
      <c r="F353" s="24">
        <f t="shared" si="14"/>
        <v>1.3570689655172412</v>
      </c>
      <c r="G353" s="187" t="s">
        <v>66</v>
      </c>
    </row>
    <row r="354" spans="1:7" x14ac:dyDescent="0.2">
      <c r="A354" s="2">
        <v>35782</v>
      </c>
      <c r="B354" s="18">
        <v>1.375</v>
      </c>
      <c r="C354" s="59">
        <f t="shared" si="13"/>
        <v>0.94827586206896552</v>
      </c>
      <c r="D354" s="24">
        <v>2.38</v>
      </c>
      <c r="E354" s="14" t="s">
        <v>66</v>
      </c>
      <c r="F354" s="24">
        <f t="shared" si="14"/>
        <v>1.4317241379310344</v>
      </c>
      <c r="G354" s="187" t="s">
        <v>66</v>
      </c>
    </row>
    <row r="355" spans="1:7" x14ac:dyDescent="0.2">
      <c r="A355" s="2">
        <v>35783</v>
      </c>
      <c r="B355" s="18">
        <v>1.365</v>
      </c>
      <c r="C355" s="59">
        <f t="shared" si="13"/>
        <v>0.94137931034482758</v>
      </c>
      <c r="D355" s="24">
        <v>2.34</v>
      </c>
      <c r="E355" s="14" t="s">
        <v>66</v>
      </c>
      <c r="F355" s="24">
        <f t="shared" si="14"/>
        <v>1.3986206896551723</v>
      </c>
      <c r="G355" s="187" t="s">
        <v>66</v>
      </c>
    </row>
    <row r="356" spans="1:7" x14ac:dyDescent="0.2">
      <c r="A356" s="2">
        <v>35784</v>
      </c>
      <c r="B356" s="18">
        <v>1.39</v>
      </c>
      <c r="C356" s="59">
        <f t="shared" si="13"/>
        <v>0.95862068965517233</v>
      </c>
      <c r="D356" s="24">
        <v>2.395</v>
      </c>
      <c r="E356" s="14" t="s">
        <v>66</v>
      </c>
      <c r="F356" s="24">
        <f t="shared" si="14"/>
        <v>1.4363793103448277</v>
      </c>
      <c r="G356" s="187" t="s">
        <v>66</v>
      </c>
    </row>
    <row r="357" spans="1:7" x14ac:dyDescent="0.2">
      <c r="A357" s="2">
        <v>35785</v>
      </c>
      <c r="B357" s="18">
        <v>1.39</v>
      </c>
      <c r="C357" s="59">
        <f t="shared" si="13"/>
        <v>0.95862068965517233</v>
      </c>
      <c r="D357" s="24">
        <v>2.395</v>
      </c>
      <c r="E357" s="14" t="s">
        <v>66</v>
      </c>
      <c r="F357" s="24">
        <f t="shared" si="14"/>
        <v>1.4363793103448277</v>
      </c>
      <c r="G357" s="187" t="s">
        <v>66</v>
      </c>
    </row>
    <row r="358" spans="1:7" x14ac:dyDescent="0.2">
      <c r="A358" s="2">
        <v>35786</v>
      </c>
      <c r="B358" s="18">
        <v>1.39</v>
      </c>
      <c r="C358" s="59">
        <f t="shared" si="13"/>
        <v>0.95862068965517233</v>
      </c>
      <c r="D358" s="24">
        <v>2.395</v>
      </c>
      <c r="E358" s="14" t="s">
        <v>66</v>
      </c>
      <c r="F358" s="24">
        <f t="shared" si="14"/>
        <v>1.4363793103448277</v>
      </c>
      <c r="G358" s="187" t="s">
        <v>66</v>
      </c>
    </row>
    <row r="359" spans="1:7" x14ac:dyDescent="0.2">
      <c r="A359" s="2">
        <v>35787</v>
      </c>
      <c r="B359" s="18">
        <v>1.395</v>
      </c>
      <c r="C359" s="59">
        <f t="shared" ref="C359:C422" si="15">B359/$C$1</f>
        <v>0.96206896551724141</v>
      </c>
      <c r="D359" s="24">
        <v>2.39</v>
      </c>
      <c r="E359" s="14" t="s">
        <v>66</v>
      </c>
      <c r="F359" s="24">
        <f t="shared" si="14"/>
        <v>1.4279310344827587</v>
      </c>
      <c r="G359" s="187" t="s">
        <v>66</v>
      </c>
    </row>
    <row r="360" spans="1:7" x14ac:dyDescent="0.2">
      <c r="A360" s="2">
        <v>35788</v>
      </c>
      <c r="B360" s="18">
        <v>1.31</v>
      </c>
      <c r="C360" s="59">
        <f t="shared" si="15"/>
        <v>0.90344827586206899</v>
      </c>
      <c r="D360" s="24">
        <v>2.2599999999999998</v>
      </c>
      <c r="E360" s="14" t="s">
        <v>66</v>
      </c>
      <c r="F360" s="24">
        <f t="shared" si="14"/>
        <v>1.3565517241379308</v>
      </c>
      <c r="G360" s="187" t="s">
        <v>66</v>
      </c>
    </row>
    <row r="361" spans="1:7" x14ac:dyDescent="0.2">
      <c r="A361" s="2">
        <v>35789</v>
      </c>
      <c r="B361" s="18">
        <v>1.23</v>
      </c>
      <c r="C361" s="59">
        <f t="shared" si="15"/>
        <v>0.84827586206896555</v>
      </c>
      <c r="D361" s="24">
        <v>2.1349999999999998</v>
      </c>
      <c r="E361" s="14" t="s">
        <v>66</v>
      </c>
      <c r="F361" s="24">
        <f t="shared" si="14"/>
        <v>1.2867241379310341</v>
      </c>
      <c r="G361" s="187" t="s">
        <v>66</v>
      </c>
    </row>
    <row r="362" spans="1:7" x14ac:dyDescent="0.2">
      <c r="A362" s="2">
        <v>35790</v>
      </c>
      <c r="B362" s="18">
        <v>1.23</v>
      </c>
      <c r="C362" s="59">
        <f t="shared" si="15"/>
        <v>0.84827586206896555</v>
      </c>
      <c r="D362" s="24">
        <v>2.1349999999999998</v>
      </c>
      <c r="E362" s="14" t="s">
        <v>66</v>
      </c>
      <c r="F362" s="24">
        <f t="shared" si="14"/>
        <v>1.2867241379310341</v>
      </c>
      <c r="G362" s="187" t="s">
        <v>66</v>
      </c>
    </row>
    <row r="363" spans="1:7" x14ac:dyDescent="0.2">
      <c r="A363" s="2">
        <v>35791</v>
      </c>
      <c r="B363" s="18">
        <v>1.23</v>
      </c>
      <c r="C363" s="59">
        <f t="shared" si="15"/>
        <v>0.84827586206896555</v>
      </c>
      <c r="D363" s="24">
        <v>2.1349999999999998</v>
      </c>
      <c r="E363" s="14" t="s">
        <v>66</v>
      </c>
      <c r="F363" s="24">
        <f t="shared" si="14"/>
        <v>1.2867241379310341</v>
      </c>
      <c r="G363" s="187" t="s">
        <v>66</v>
      </c>
    </row>
    <row r="364" spans="1:7" x14ac:dyDescent="0.2">
      <c r="A364" s="2">
        <v>35792</v>
      </c>
      <c r="B364" s="18">
        <v>1.23</v>
      </c>
      <c r="C364" s="59">
        <f t="shared" si="15"/>
        <v>0.84827586206896555</v>
      </c>
      <c r="D364" s="24">
        <v>2.1349999999999998</v>
      </c>
      <c r="E364" s="14" t="s">
        <v>66</v>
      </c>
      <c r="F364" s="24">
        <f t="shared" si="14"/>
        <v>1.2867241379310341</v>
      </c>
      <c r="G364" s="187" t="s">
        <v>66</v>
      </c>
    </row>
    <row r="365" spans="1:7" x14ac:dyDescent="0.2">
      <c r="A365" s="2">
        <v>35793</v>
      </c>
      <c r="B365" s="18">
        <v>1.23</v>
      </c>
      <c r="C365" s="59">
        <f t="shared" si="15"/>
        <v>0.84827586206896555</v>
      </c>
      <c r="D365" s="24">
        <v>2.1349999999999998</v>
      </c>
      <c r="E365" s="14" t="s">
        <v>66</v>
      </c>
      <c r="F365" s="24">
        <f t="shared" si="14"/>
        <v>1.2867241379310341</v>
      </c>
      <c r="G365" s="187" t="s">
        <v>66</v>
      </c>
    </row>
    <row r="366" spans="1:7" x14ac:dyDescent="0.2">
      <c r="A366" s="2">
        <v>35794</v>
      </c>
      <c r="B366" s="18">
        <v>1.24</v>
      </c>
      <c r="C366" s="59">
        <f t="shared" si="15"/>
        <v>0.85517241379310349</v>
      </c>
      <c r="D366" s="24">
        <v>2.3199999999999998</v>
      </c>
      <c r="E366" s="14" t="s">
        <v>66</v>
      </c>
      <c r="F366" s="24">
        <f t="shared" si="14"/>
        <v>1.4648275862068965</v>
      </c>
      <c r="G366" s="187" t="s">
        <v>66</v>
      </c>
    </row>
    <row r="367" spans="1:7" x14ac:dyDescent="0.2">
      <c r="A367" s="2">
        <v>35795</v>
      </c>
      <c r="B367" s="18">
        <v>1.2749999999999999</v>
      </c>
      <c r="C367" s="59">
        <f t="shared" si="15"/>
        <v>0.87931034482758619</v>
      </c>
      <c r="D367" s="24">
        <v>2.3149999999999999</v>
      </c>
      <c r="E367" s="14" t="s">
        <v>66</v>
      </c>
      <c r="F367" s="24">
        <f t="shared" si="14"/>
        <v>1.4356896551724136</v>
      </c>
      <c r="G367" s="187" t="s">
        <v>66</v>
      </c>
    </row>
    <row r="368" spans="1:7" x14ac:dyDescent="0.2">
      <c r="A368" s="4" t="s">
        <v>43</v>
      </c>
      <c r="B368" s="19" t="s">
        <v>64</v>
      </c>
      <c r="C368" s="19" t="s">
        <v>163</v>
      </c>
      <c r="D368" s="23" t="s">
        <v>4</v>
      </c>
      <c r="E368" s="17" t="s">
        <v>58</v>
      </c>
      <c r="F368" s="19" t="s">
        <v>164</v>
      </c>
      <c r="G368" s="19" t="s">
        <v>165</v>
      </c>
    </row>
    <row r="369" spans="1:7" x14ac:dyDescent="0.2">
      <c r="A369" s="2">
        <v>35796</v>
      </c>
      <c r="B369" s="18">
        <v>1.34</v>
      </c>
      <c r="C369" s="59">
        <f t="shared" si="15"/>
        <v>0.92413793103448283</v>
      </c>
      <c r="D369" s="24">
        <v>2.3250000000000002</v>
      </c>
      <c r="E369" s="14" t="s">
        <v>66</v>
      </c>
      <c r="F369" s="24">
        <f t="shared" si="14"/>
        <v>1.4008620689655173</v>
      </c>
      <c r="G369" s="187" t="s">
        <v>66</v>
      </c>
    </row>
    <row r="370" spans="1:7" x14ac:dyDescent="0.2">
      <c r="A370" s="2">
        <v>35797</v>
      </c>
      <c r="B370" s="18">
        <v>1.34</v>
      </c>
      <c r="C370" s="59">
        <f t="shared" si="15"/>
        <v>0.92413793103448283</v>
      </c>
      <c r="D370" s="24">
        <v>2.3250000000000002</v>
      </c>
      <c r="E370" s="14" t="s">
        <v>66</v>
      </c>
      <c r="F370" s="24">
        <f t="shared" si="14"/>
        <v>1.4008620689655173</v>
      </c>
      <c r="G370" s="187" t="s">
        <v>66</v>
      </c>
    </row>
    <row r="371" spans="1:7" x14ac:dyDescent="0.2">
      <c r="A371" s="2">
        <v>35798</v>
      </c>
      <c r="B371" s="18">
        <v>1.42</v>
      </c>
      <c r="C371" s="59">
        <f t="shared" si="15"/>
        <v>0.97931034482758617</v>
      </c>
      <c r="D371" s="24">
        <v>2.2200000000000002</v>
      </c>
      <c r="E371" s="14" t="s">
        <v>66</v>
      </c>
      <c r="F371" s="24">
        <f t="shared" si="14"/>
        <v>1.240689655172414</v>
      </c>
      <c r="G371" s="187" t="s">
        <v>66</v>
      </c>
    </row>
    <row r="372" spans="1:7" x14ac:dyDescent="0.2">
      <c r="A372" s="2">
        <v>35799</v>
      </c>
      <c r="B372" s="18">
        <v>1.42</v>
      </c>
      <c r="C372" s="59">
        <f t="shared" si="15"/>
        <v>0.97931034482758617</v>
      </c>
      <c r="D372" s="24">
        <v>2.2200000000000002</v>
      </c>
      <c r="E372" s="14" t="s">
        <v>66</v>
      </c>
      <c r="F372" s="24">
        <f t="shared" si="14"/>
        <v>1.240689655172414</v>
      </c>
      <c r="G372" s="187" t="s">
        <v>66</v>
      </c>
    </row>
    <row r="373" spans="1:7" x14ac:dyDescent="0.2">
      <c r="A373" s="2">
        <v>35800</v>
      </c>
      <c r="B373" s="18">
        <v>1.42</v>
      </c>
      <c r="C373" s="59">
        <f t="shared" si="15"/>
        <v>0.97931034482758617</v>
      </c>
      <c r="D373" s="24">
        <v>2.2200000000000002</v>
      </c>
      <c r="E373" s="14" t="s">
        <v>66</v>
      </c>
      <c r="F373" s="24">
        <f t="shared" si="14"/>
        <v>1.240689655172414</v>
      </c>
      <c r="G373" s="187" t="s">
        <v>66</v>
      </c>
    </row>
    <row r="374" spans="1:7" x14ac:dyDescent="0.2">
      <c r="A374" s="2">
        <v>35801</v>
      </c>
      <c r="B374" s="18">
        <v>1.57</v>
      </c>
      <c r="C374" s="59">
        <f t="shared" si="15"/>
        <v>1.0827586206896553</v>
      </c>
      <c r="D374" s="24">
        <v>2.0950000000000002</v>
      </c>
      <c r="E374" s="14" t="s">
        <v>66</v>
      </c>
      <c r="F374" s="24">
        <f t="shared" si="14"/>
        <v>1.0122413793103449</v>
      </c>
      <c r="G374" s="187" t="s">
        <v>66</v>
      </c>
    </row>
    <row r="375" spans="1:7" x14ac:dyDescent="0.2">
      <c r="A375" s="2">
        <v>35802</v>
      </c>
      <c r="B375" s="18">
        <v>1.59</v>
      </c>
      <c r="C375" s="59">
        <f t="shared" si="15"/>
        <v>1.0965517241379312</v>
      </c>
      <c r="D375" s="24">
        <v>2.1949999999999998</v>
      </c>
      <c r="E375" s="14" t="s">
        <v>66</v>
      </c>
      <c r="F375" s="24">
        <f t="shared" si="14"/>
        <v>1.0984482758620686</v>
      </c>
      <c r="G375" s="187" t="s">
        <v>66</v>
      </c>
    </row>
    <row r="376" spans="1:7" x14ac:dyDescent="0.2">
      <c r="A376" s="2">
        <v>35803</v>
      </c>
      <c r="B376" s="18">
        <v>1.4650000000000001</v>
      </c>
      <c r="C376" s="59">
        <f t="shared" si="15"/>
        <v>1.010344827586207</v>
      </c>
      <c r="D376" s="24">
        <v>2.1800000000000002</v>
      </c>
      <c r="E376" s="14" t="s">
        <v>66</v>
      </c>
      <c r="F376" s="24">
        <f t="shared" si="14"/>
        <v>1.1696551724137931</v>
      </c>
      <c r="G376" s="187" t="s">
        <v>66</v>
      </c>
    </row>
    <row r="377" spans="1:7" x14ac:dyDescent="0.2">
      <c r="A377" s="2">
        <v>35804</v>
      </c>
      <c r="B377" s="18">
        <v>1.46</v>
      </c>
      <c r="C377" s="59">
        <f t="shared" si="15"/>
        <v>1.0068965517241379</v>
      </c>
      <c r="D377" s="24">
        <v>2.165</v>
      </c>
      <c r="E377" s="14" t="s">
        <v>66</v>
      </c>
      <c r="F377" s="24">
        <f t="shared" si="14"/>
        <v>1.1581034482758621</v>
      </c>
      <c r="G377" s="187" t="s">
        <v>66</v>
      </c>
    </row>
    <row r="378" spans="1:7" x14ac:dyDescent="0.2">
      <c r="A378" s="2">
        <v>35805</v>
      </c>
      <c r="B378" s="18">
        <v>1.45</v>
      </c>
      <c r="C378" s="59">
        <f t="shared" si="15"/>
        <v>1</v>
      </c>
      <c r="D378" s="24">
        <v>2.165</v>
      </c>
      <c r="E378" s="14" t="s">
        <v>66</v>
      </c>
      <c r="F378" s="24">
        <f t="shared" si="14"/>
        <v>1.165</v>
      </c>
      <c r="G378" s="187" t="s">
        <v>66</v>
      </c>
    </row>
    <row r="379" spans="1:7" x14ac:dyDescent="0.2">
      <c r="A379" s="2">
        <v>35806</v>
      </c>
      <c r="B379" s="18">
        <v>1.45</v>
      </c>
      <c r="C379" s="59">
        <f t="shared" si="15"/>
        <v>1</v>
      </c>
      <c r="D379" s="24">
        <v>2.165</v>
      </c>
      <c r="E379" s="14" t="s">
        <v>66</v>
      </c>
      <c r="F379" s="24">
        <f t="shared" si="14"/>
        <v>1.165</v>
      </c>
      <c r="G379" s="187" t="s">
        <v>66</v>
      </c>
    </row>
    <row r="380" spans="1:7" x14ac:dyDescent="0.2">
      <c r="A380" s="2">
        <v>35807</v>
      </c>
      <c r="B380" s="18">
        <v>1.45</v>
      </c>
      <c r="C380" s="59">
        <f t="shared" si="15"/>
        <v>1</v>
      </c>
      <c r="D380" s="24">
        <v>2.165</v>
      </c>
      <c r="E380" s="14" t="s">
        <v>66</v>
      </c>
      <c r="F380" s="24">
        <f t="shared" si="14"/>
        <v>1.165</v>
      </c>
      <c r="G380" s="187" t="s">
        <v>66</v>
      </c>
    </row>
    <row r="381" spans="1:7" x14ac:dyDescent="0.2">
      <c r="A381" s="2">
        <v>35808</v>
      </c>
      <c r="B381" s="18">
        <v>1.425</v>
      </c>
      <c r="C381" s="59">
        <f t="shared" si="15"/>
        <v>0.98275862068965525</v>
      </c>
      <c r="D381" s="24">
        <v>2.0649999999999999</v>
      </c>
      <c r="E381" s="14" t="s">
        <v>66</v>
      </c>
      <c r="F381" s="24">
        <f t="shared" si="14"/>
        <v>1.0822413793103447</v>
      </c>
      <c r="G381" s="187" t="s">
        <v>66</v>
      </c>
    </row>
    <row r="382" spans="1:7" x14ac:dyDescent="0.2">
      <c r="A382" s="2">
        <v>35809</v>
      </c>
      <c r="B382" s="18">
        <v>1.42</v>
      </c>
      <c r="C382" s="59">
        <f t="shared" si="15"/>
        <v>0.97931034482758617</v>
      </c>
      <c r="D382" s="24">
        <v>2.0449999999999999</v>
      </c>
      <c r="E382" s="14" t="s">
        <v>66</v>
      </c>
      <c r="F382" s="24">
        <f t="shared" si="14"/>
        <v>1.0656896551724138</v>
      </c>
      <c r="G382" s="187" t="s">
        <v>66</v>
      </c>
    </row>
    <row r="383" spans="1:7" x14ac:dyDescent="0.2">
      <c r="A383" s="2">
        <v>35810</v>
      </c>
      <c r="B383" s="18">
        <v>1.405</v>
      </c>
      <c r="C383" s="59">
        <f t="shared" si="15"/>
        <v>0.96896551724137936</v>
      </c>
      <c r="D383" s="24">
        <v>2.1150000000000002</v>
      </c>
      <c r="E383" s="14" t="s">
        <v>66</v>
      </c>
      <c r="F383" s="24">
        <f t="shared" si="14"/>
        <v>1.1460344827586209</v>
      </c>
      <c r="G383" s="187" t="s">
        <v>66</v>
      </c>
    </row>
    <row r="384" spans="1:7" x14ac:dyDescent="0.2">
      <c r="A384" s="2">
        <v>35811</v>
      </c>
      <c r="B384" s="18">
        <v>1.405</v>
      </c>
      <c r="C384" s="59">
        <f t="shared" si="15"/>
        <v>0.96896551724137936</v>
      </c>
      <c r="D384" s="24">
        <v>2.14</v>
      </c>
      <c r="E384" s="14" t="s">
        <v>66</v>
      </c>
      <c r="F384" s="24">
        <f t="shared" si="14"/>
        <v>1.1710344827586208</v>
      </c>
      <c r="G384" s="187" t="s">
        <v>66</v>
      </c>
    </row>
    <row r="385" spans="1:7" x14ac:dyDescent="0.2">
      <c r="A385" s="2">
        <v>35812</v>
      </c>
      <c r="B385" s="18">
        <v>1.405</v>
      </c>
      <c r="C385" s="59">
        <f t="shared" si="15"/>
        <v>0.96896551724137936</v>
      </c>
      <c r="D385" s="24">
        <v>2.15</v>
      </c>
      <c r="E385" s="14" t="s">
        <v>66</v>
      </c>
      <c r="F385" s="24">
        <f t="shared" si="14"/>
        <v>1.1810344827586206</v>
      </c>
      <c r="G385" s="187" t="s">
        <v>66</v>
      </c>
    </row>
    <row r="386" spans="1:7" x14ac:dyDescent="0.2">
      <c r="A386" s="2">
        <v>35813</v>
      </c>
      <c r="B386" s="18">
        <v>1.405</v>
      </c>
      <c r="C386" s="59">
        <f t="shared" si="15"/>
        <v>0.96896551724137936</v>
      </c>
      <c r="D386" s="24">
        <v>2.15</v>
      </c>
      <c r="E386" s="14" t="s">
        <v>66</v>
      </c>
      <c r="F386" s="24">
        <f t="shared" si="14"/>
        <v>1.1810344827586206</v>
      </c>
      <c r="G386" s="187" t="s">
        <v>66</v>
      </c>
    </row>
    <row r="387" spans="1:7" x14ac:dyDescent="0.2">
      <c r="A387" s="2">
        <v>35814</v>
      </c>
      <c r="B387" s="18">
        <v>1.405</v>
      </c>
      <c r="C387" s="59">
        <f t="shared" si="15"/>
        <v>0.96896551724137936</v>
      </c>
      <c r="D387" s="24">
        <v>2.15</v>
      </c>
      <c r="E387" s="14" t="s">
        <v>66</v>
      </c>
      <c r="F387" s="24">
        <f t="shared" si="14"/>
        <v>1.1810344827586206</v>
      </c>
      <c r="G387" s="187" t="s">
        <v>66</v>
      </c>
    </row>
    <row r="388" spans="1:7" x14ac:dyDescent="0.2">
      <c r="A388" s="2">
        <v>35815</v>
      </c>
      <c r="B388" s="18">
        <v>1.39</v>
      </c>
      <c r="C388" s="59">
        <f t="shared" si="15"/>
        <v>0.95862068965517233</v>
      </c>
      <c r="D388" s="24">
        <v>2.2050000000000001</v>
      </c>
      <c r="E388" s="14" t="s">
        <v>66</v>
      </c>
      <c r="F388" s="24">
        <f t="shared" ref="F388:F451" si="16">D388-C388</f>
        <v>1.2463793103448277</v>
      </c>
      <c r="G388" s="187" t="s">
        <v>66</v>
      </c>
    </row>
    <row r="389" spans="1:7" x14ac:dyDescent="0.2">
      <c r="A389" s="2">
        <v>35816</v>
      </c>
      <c r="B389" s="18">
        <v>1.395</v>
      </c>
      <c r="C389" s="59">
        <f t="shared" si="15"/>
        <v>0.96206896551724141</v>
      </c>
      <c r="D389" s="24">
        <v>2.1850000000000001</v>
      </c>
      <c r="E389" s="14" t="s">
        <v>66</v>
      </c>
      <c r="F389" s="24">
        <f t="shared" si="16"/>
        <v>1.2229310344827586</v>
      </c>
      <c r="G389" s="187" t="s">
        <v>66</v>
      </c>
    </row>
    <row r="390" spans="1:7" x14ac:dyDescent="0.2">
      <c r="A390" s="2">
        <v>35817</v>
      </c>
      <c r="B390" s="18">
        <v>1.415</v>
      </c>
      <c r="C390" s="59">
        <f t="shared" si="15"/>
        <v>0.9758620689655173</v>
      </c>
      <c r="D390" s="24">
        <v>2.16</v>
      </c>
      <c r="E390" s="14" t="s">
        <v>66</v>
      </c>
      <c r="F390" s="24">
        <f t="shared" si="16"/>
        <v>1.1841379310344828</v>
      </c>
      <c r="G390" s="187" t="s">
        <v>66</v>
      </c>
    </row>
    <row r="391" spans="1:7" x14ac:dyDescent="0.2">
      <c r="A391" s="2">
        <v>35818</v>
      </c>
      <c r="B391" s="18">
        <v>1.44</v>
      </c>
      <c r="C391" s="59">
        <f t="shared" si="15"/>
        <v>0.99310344827586206</v>
      </c>
      <c r="D391" s="24">
        <v>2.145</v>
      </c>
      <c r="E391" s="14" t="s">
        <v>66</v>
      </c>
      <c r="F391" s="24">
        <f t="shared" si="16"/>
        <v>1.151896551724138</v>
      </c>
      <c r="G391" s="187" t="s">
        <v>66</v>
      </c>
    </row>
    <row r="392" spans="1:7" x14ac:dyDescent="0.2">
      <c r="A392" s="2">
        <v>35819</v>
      </c>
      <c r="B392" s="18">
        <v>1.48</v>
      </c>
      <c r="C392" s="59">
        <f t="shared" si="15"/>
        <v>1.0206896551724138</v>
      </c>
      <c r="D392" s="24">
        <v>2.16</v>
      </c>
      <c r="E392" s="14" t="s">
        <v>66</v>
      </c>
      <c r="F392" s="24">
        <f t="shared" si="16"/>
        <v>1.1393103448275863</v>
      </c>
      <c r="G392" s="187" t="s">
        <v>66</v>
      </c>
    </row>
    <row r="393" spans="1:7" x14ac:dyDescent="0.2">
      <c r="A393" s="2">
        <v>35820</v>
      </c>
      <c r="B393" s="18">
        <v>1.48</v>
      </c>
      <c r="C393" s="59">
        <f t="shared" si="15"/>
        <v>1.0206896551724138</v>
      </c>
      <c r="D393" s="24">
        <v>2.16</v>
      </c>
      <c r="E393" s="14" t="s">
        <v>66</v>
      </c>
      <c r="F393" s="24">
        <f t="shared" si="16"/>
        <v>1.1393103448275863</v>
      </c>
      <c r="G393" s="187" t="s">
        <v>66</v>
      </c>
    </row>
    <row r="394" spans="1:7" x14ac:dyDescent="0.2">
      <c r="A394" s="2">
        <v>35821</v>
      </c>
      <c r="B394" s="18">
        <v>1.48</v>
      </c>
      <c r="C394" s="59">
        <f t="shared" si="15"/>
        <v>1.0206896551724138</v>
      </c>
      <c r="D394" s="24">
        <v>2.16</v>
      </c>
      <c r="E394" s="14" t="s">
        <v>66</v>
      </c>
      <c r="F394" s="24">
        <f t="shared" si="16"/>
        <v>1.1393103448275863</v>
      </c>
      <c r="G394" s="187" t="s">
        <v>66</v>
      </c>
    </row>
    <row r="395" spans="1:7" x14ac:dyDescent="0.2">
      <c r="A395" s="2">
        <v>35822</v>
      </c>
      <c r="B395" s="18">
        <v>1.4750000000000001</v>
      </c>
      <c r="C395" s="59">
        <f t="shared" si="15"/>
        <v>1.017241379310345</v>
      </c>
      <c r="D395" s="24">
        <v>2.0950000000000002</v>
      </c>
      <c r="E395" s="14" t="s">
        <v>66</v>
      </c>
      <c r="F395" s="24">
        <f t="shared" si="16"/>
        <v>1.0777586206896552</v>
      </c>
      <c r="G395" s="187" t="s">
        <v>66</v>
      </c>
    </row>
    <row r="396" spans="1:7" x14ac:dyDescent="0.2">
      <c r="A396" s="2">
        <v>35823</v>
      </c>
      <c r="B396" s="18">
        <v>1.5449999999999999</v>
      </c>
      <c r="C396" s="59">
        <f t="shared" si="15"/>
        <v>1.0655172413793104</v>
      </c>
      <c r="D396" s="24">
        <v>2.0699999999999998</v>
      </c>
      <c r="E396" s="14" t="s">
        <v>66</v>
      </c>
      <c r="F396" s="24">
        <f t="shared" si="16"/>
        <v>1.0044827586206895</v>
      </c>
      <c r="G396" s="187" t="s">
        <v>66</v>
      </c>
    </row>
    <row r="397" spans="1:7" x14ac:dyDescent="0.2">
      <c r="A397" s="2">
        <v>35824</v>
      </c>
      <c r="B397" s="18">
        <v>1.57</v>
      </c>
      <c r="C397" s="59">
        <f t="shared" si="15"/>
        <v>1.0827586206896553</v>
      </c>
      <c r="D397" s="24">
        <v>2.11</v>
      </c>
      <c r="E397" s="14" t="s">
        <v>66</v>
      </c>
      <c r="F397" s="24">
        <f t="shared" si="16"/>
        <v>1.0272413793103445</v>
      </c>
      <c r="G397" s="187" t="s">
        <v>66</v>
      </c>
    </row>
    <row r="398" spans="1:7" x14ac:dyDescent="0.2">
      <c r="A398" s="2">
        <v>35825</v>
      </c>
      <c r="B398" s="18">
        <v>1.61</v>
      </c>
      <c r="C398" s="59">
        <f t="shared" si="15"/>
        <v>1.1103448275862069</v>
      </c>
      <c r="D398" s="24">
        <v>2.1</v>
      </c>
      <c r="E398" s="14" t="s">
        <v>66</v>
      </c>
      <c r="F398" s="24">
        <f t="shared" si="16"/>
        <v>0.98965517241379319</v>
      </c>
      <c r="G398" s="187" t="s">
        <v>66</v>
      </c>
    </row>
    <row r="399" spans="1:7" x14ac:dyDescent="0.2">
      <c r="A399" s="2">
        <v>35826</v>
      </c>
      <c r="B399" s="18">
        <v>1.675</v>
      </c>
      <c r="C399" s="59">
        <f t="shared" si="15"/>
        <v>1.1551724137931034</v>
      </c>
      <c r="D399" s="24">
        <v>2.13</v>
      </c>
      <c r="E399" s="14" t="s">
        <v>66</v>
      </c>
      <c r="F399" s="24">
        <f t="shared" si="16"/>
        <v>0.97482758620689647</v>
      </c>
      <c r="G399" s="187" t="s">
        <v>66</v>
      </c>
    </row>
    <row r="400" spans="1:7" x14ac:dyDescent="0.2">
      <c r="A400" s="2">
        <v>35827</v>
      </c>
      <c r="B400" s="18">
        <v>1.675</v>
      </c>
      <c r="C400" s="59">
        <f t="shared" si="15"/>
        <v>1.1551724137931034</v>
      </c>
      <c r="D400" s="24">
        <v>2.13</v>
      </c>
      <c r="E400" s="14" t="s">
        <v>66</v>
      </c>
      <c r="F400" s="24">
        <f t="shared" si="16"/>
        <v>0.97482758620689647</v>
      </c>
      <c r="G400" s="187" t="s">
        <v>66</v>
      </c>
    </row>
    <row r="401" spans="1:7" x14ac:dyDescent="0.2">
      <c r="A401" s="2">
        <v>35828</v>
      </c>
      <c r="B401" s="18">
        <v>1.675</v>
      </c>
      <c r="C401" s="59">
        <f t="shared" si="15"/>
        <v>1.1551724137931034</v>
      </c>
      <c r="D401" s="24">
        <v>2.13</v>
      </c>
      <c r="E401" s="14" t="s">
        <v>66</v>
      </c>
      <c r="F401" s="24">
        <f t="shared" si="16"/>
        <v>0.97482758620689647</v>
      </c>
      <c r="G401" s="187" t="s">
        <v>66</v>
      </c>
    </row>
    <row r="402" spans="1:7" x14ac:dyDescent="0.2">
      <c r="A402" s="2">
        <v>35829</v>
      </c>
      <c r="B402" s="18">
        <v>1.635</v>
      </c>
      <c r="C402" s="59">
        <f t="shared" si="15"/>
        <v>1.1275862068965519</v>
      </c>
      <c r="D402" s="24">
        <v>2.2650000000000001</v>
      </c>
      <c r="E402" s="14" t="s">
        <v>66</v>
      </c>
      <c r="F402" s="24">
        <f t="shared" si="16"/>
        <v>1.1374137931034483</v>
      </c>
      <c r="G402" s="187" t="s">
        <v>66</v>
      </c>
    </row>
    <row r="403" spans="1:7" x14ac:dyDescent="0.2">
      <c r="A403" s="2">
        <v>35830</v>
      </c>
      <c r="B403" s="18">
        <v>1.605</v>
      </c>
      <c r="C403" s="59">
        <f t="shared" si="15"/>
        <v>1.106896551724138</v>
      </c>
      <c r="D403" s="24">
        <v>2.3149999999999999</v>
      </c>
      <c r="E403" s="14" t="s">
        <v>66</v>
      </c>
      <c r="F403" s="24">
        <f t="shared" si="16"/>
        <v>1.2081034482758619</v>
      </c>
      <c r="G403" s="187" t="s">
        <v>66</v>
      </c>
    </row>
    <row r="404" spans="1:7" x14ac:dyDescent="0.2">
      <c r="A404" s="2">
        <v>35831</v>
      </c>
      <c r="B404" s="18">
        <v>1.59</v>
      </c>
      <c r="C404" s="59">
        <f t="shared" si="15"/>
        <v>1.0965517241379312</v>
      </c>
      <c r="D404" s="24">
        <v>2.2599999999999998</v>
      </c>
      <c r="E404" s="14" t="s">
        <v>66</v>
      </c>
      <c r="F404" s="24">
        <f t="shared" si="16"/>
        <v>1.1634482758620686</v>
      </c>
      <c r="G404" s="187" t="s">
        <v>66</v>
      </c>
    </row>
    <row r="405" spans="1:7" x14ac:dyDescent="0.2">
      <c r="A405" s="2">
        <v>35832</v>
      </c>
      <c r="B405" s="18">
        <v>1.635</v>
      </c>
      <c r="C405" s="59">
        <f t="shared" si="15"/>
        <v>1.1275862068965519</v>
      </c>
      <c r="D405" s="24">
        <v>2.335</v>
      </c>
      <c r="E405" s="14" t="s">
        <v>66</v>
      </c>
      <c r="F405" s="24">
        <f t="shared" si="16"/>
        <v>1.2074137931034481</v>
      </c>
      <c r="G405" s="187" t="s">
        <v>66</v>
      </c>
    </row>
    <row r="406" spans="1:7" x14ac:dyDescent="0.2">
      <c r="A406" s="2">
        <v>35833</v>
      </c>
      <c r="B406" s="18">
        <v>1.67</v>
      </c>
      <c r="C406" s="59">
        <f t="shared" si="15"/>
        <v>1.1517241379310346</v>
      </c>
      <c r="D406" s="24">
        <v>2.3650000000000002</v>
      </c>
      <c r="E406" s="14" t="s">
        <v>66</v>
      </c>
      <c r="F406" s="24">
        <f t="shared" si="16"/>
        <v>1.2132758620689656</v>
      </c>
      <c r="G406" s="187" t="s">
        <v>66</v>
      </c>
    </row>
    <row r="407" spans="1:7" x14ac:dyDescent="0.2">
      <c r="A407" s="2">
        <v>35834</v>
      </c>
      <c r="B407" s="18">
        <v>1.67</v>
      </c>
      <c r="C407" s="59">
        <f t="shared" si="15"/>
        <v>1.1517241379310346</v>
      </c>
      <c r="D407" s="24">
        <v>2.3650000000000002</v>
      </c>
      <c r="E407" s="14" t="s">
        <v>66</v>
      </c>
      <c r="F407" s="24">
        <f t="shared" si="16"/>
        <v>1.2132758620689656</v>
      </c>
      <c r="G407" s="187" t="s">
        <v>66</v>
      </c>
    </row>
    <row r="408" spans="1:7" x14ac:dyDescent="0.2">
      <c r="A408" s="2">
        <v>35835</v>
      </c>
      <c r="B408" s="18">
        <v>1.67</v>
      </c>
      <c r="C408" s="59">
        <f t="shared" si="15"/>
        <v>1.1517241379310346</v>
      </c>
      <c r="D408" s="24">
        <v>2.3650000000000002</v>
      </c>
      <c r="E408" s="14" t="s">
        <v>66</v>
      </c>
      <c r="F408" s="24">
        <f t="shared" si="16"/>
        <v>1.2132758620689656</v>
      </c>
      <c r="G408" s="187" t="s">
        <v>66</v>
      </c>
    </row>
    <row r="409" spans="1:7" x14ac:dyDescent="0.2">
      <c r="A409" s="2">
        <v>35836</v>
      </c>
      <c r="B409" s="18">
        <v>1.655</v>
      </c>
      <c r="C409" s="59">
        <f t="shared" si="15"/>
        <v>1.1413793103448275</v>
      </c>
      <c r="D409" s="24">
        <v>2.2650000000000001</v>
      </c>
      <c r="E409" s="14" t="s">
        <v>66</v>
      </c>
      <c r="F409" s="24">
        <f t="shared" si="16"/>
        <v>1.1236206896551726</v>
      </c>
      <c r="G409" s="187" t="s">
        <v>66</v>
      </c>
    </row>
    <row r="410" spans="1:7" x14ac:dyDescent="0.2">
      <c r="A410" s="2">
        <v>35837</v>
      </c>
      <c r="B410" s="18">
        <v>1.65</v>
      </c>
      <c r="C410" s="59">
        <f t="shared" si="15"/>
        <v>1.1379310344827587</v>
      </c>
      <c r="D410" s="24">
        <v>2.2200000000000002</v>
      </c>
      <c r="E410" s="14" t="s">
        <v>66</v>
      </c>
      <c r="F410" s="24">
        <f t="shared" si="16"/>
        <v>1.0820689655172415</v>
      </c>
      <c r="G410" s="187" t="s">
        <v>66</v>
      </c>
    </row>
    <row r="411" spans="1:7" x14ac:dyDescent="0.2">
      <c r="A411" s="2">
        <v>35838</v>
      </c>
      <c r="B411" s="18">
        <v>1.7150000000000001</v>
      </c>
      <c r="C411" s="59">
        <f t="shared" si="15"/>
        <v>1.1827586206896552</v>
      </c>
      <c r="D411" s="24">
        <v>2.2250000000000001</v>
      </c>
      <c r="E411" s="14" t="s">
        <v>66</v>
      </c>
      <c r="F411" s="24">
        <f t="shared" si="16"/>
        <v>1.0422413793103449</v>
      </c>
      <c r="G411" s="187" t="s">
        <v>66</v>
      </c>
    </row>
    <row r="412" spans="1:7" x14ac:dyDescent="0.2">
      <c r="A412" s="2">
        <v>35839</v>
      </c>
      <c r="B412" s="18">
        <v>1.675</v>
      </c>
      <c r="C412" s="59">
        <f t="shared" si="15"/>
        <v>1.1551724137931034</v>
      </c>
      <c r="D412" s="24">
        <v>2.2200000000000002</v>
      </c>
      <c r="E412" s="14" t="s">
        <v>66</v>
      </c>
      <c r="F412" s="24">
        <f t="shared" si="16"/>
        <v>1.0648275862068968</v>
      </c>
      <c r="G412" s="187" t="s">
        <v>66</v>
      </c>
    </row>
    <row r="413" spans="1:7" x14ac:dyDescent="0.2">
      <c r="A413" s="2">
        <v>35840</v>
      </c>
      <c r="B413" s="18">
        <v>1.61</v>
      </c>
      <c r="C413" s="59">
        <f t="shared" si="15"/>
        <v>1.1103448275862069</v>
      </c>
      <c r="D413" s="24">
        <v>2.2450000000000001</v>
      </c>
      <c r="E413" s="14" t="s">
        <v>66</v>
      </c>
      <c r="F413" s="24">
        <f t="shared" si="16"/>
        <v>1.1346551724137932</v>
      </c>
      <c r="G413" s="187" t="s">
        <v>66</v>
      </c>
    </row>
    <row r="414" spans="1:7" x14ac:dyDescent="0.2">
      <c r="A414" s="2">
        <v>35841</v>
      </c>
      <c r="B414" s="18">
        <v>1.61</v>
      </c>
      <c r="C414" s="59">
        <f t="shared" si="15"/>
        <v>1.1103448275862069</v>
      </c>
      <c r="D414" s="24">
        <v>2.2450000000000001</v>
      </c>
      <c r="E414" s="14" t="s">
        <v>66</v>
      </c>
      <c r="F414" s="24">
        <f t="shared" si="16"/>
        <v>1.1346551724137932</v>
      </c>
      <c r="G414" s="187" t="s">
        <v>66</v>
      </c>
    </row>
    <row r="415" spans="1:7" x14ac:dyDescent="0.2">
      <c r="A415" s="2">
        <v>35842</v>
      </c>
      <c r="B415" s="18">
        <v>1.61</v>
      </c>
      <c r="C415" s="59">
        <f t="shared" si="15"/>
        <v>1.1103448275862069</v>
      </c>
      <c r="D415" s="24">
        <v>2.2450000000000001</v>
      </c>
      <c r="E415" s="14" t="s">
        <v>66</v>
      </c>
      <c r="F415" s="24">
        <f t="shared" si="16"/>
        <v>1.1346551724137932</v>
      </c>
      <c r="G415" s="187" t="s">
        <v>66</v>
      </c>
    </row>
    <row r="416" spans="1:7" x14ac:dyDescent="0.2">
      <c r="A416" s="2">
        <v>35843</v>
      </c>
      <c r="B416" s="18">
        <v>1.61</v>
      </c>
      <c r="C416" s="59">
        <f t="shared" si="15"/>
        <v>1.1103448275862069</v>
      </c>
      <c r="D416" s="24">
        <v>2.2450000000000001</v>
      </c>
      <c r="E416" s="14" t="s">
        <v>66</v>
      </c>
      <c r="F416" s="24">
        <f t="shared" si="16"/>
        <v>1.1346551724137932</v>
      </c>
      <c r="G416" s="187" t="s">
        <v>66</v>
      </c>
    </row>
    <row r="417" spans="1:7" x14ac:dyDescent="0.2">
      <c r="A417" s="2">
        <v>35844</v>
      </c>
      <c r="B417" s="18">
        <v>1.61</v>
      </c>
      <c r="C417" s="59">
        <f t="shared" si="15"/>
        <v>1.1103448275862069</v>
      </c>
      <c r="D417" s="24">
        <v>2.1850000000000001</v>
      </c>
      <c r="E417" s="14" t="s">
        <v>66</v>
      </c>
      <c r="F417" s="24">
        <f t="shared" si="16"/>
        <v>1.0746551724137932</v>
      </c>
      <c r="G417" s="187" t="s">
        <v>66</v>
      </c>
    </row>
    <row r="418" spans="1:7" x14ac:dyDescent="0.2">
      <c r="A418" s="2">
        <v>35845</v>
      </c>
      <c r="B418" s="18">
        <v>1.635</v>
      </c>
      <c r="C418" s="59">
        <f t="shared" si="15"/>
        <v>1.1275862068965519</v>
      </c>
      <c r="D418" s="24">
        <v>2.1850000000000001</v>
      </c>
      <c r="E418" s="14" t="s">
        <v>66</v>
      </c>
      <c r="F418" s="24">
        <f t="shared" si="16"/>
        <v>1.0574137931034482</v>
      </c>
      <c r="G418" s="187" t="s">
        <v>66</v>
      </c>
    </row>
    <row r="419" spans="1:7" x14ac:dyDescent="0.2">
      <c r="A419" s="2">
        <v>35846</v>
      </c>
      <c r="B419" s="18">
        <v>1.645</v>
      </c>
      <c r="C419" s="59">
        <f t="shared" si="15"/>
        <v>1.1344827586206898</v>
      </c>
      <c r="D419" s="24">
        <v>2.25</v>
      </c>
      <c r="E419" s="14" t="s">
        <v>66</v>
      </c>
      <c r="F419" s="24">
        <f t="shared" si="16"/>
        <v>1.1155172413793102</v>
      </c>
      <c r="G419" s="187" t="s">
        <v>66</v>
      </c>
    </row>
    <row r="420" spans="1:7" x14ac:dyDescent="0.2">
      <c r="A420" s="2">
        <v>35847</v>
      </c>
      <c r="B420" s="18">
        <v>1.61</v>
      </c>
      <c r="C420" s="59">
        <f t="shared" si="15"/>
        <v>1.1103448275862069</v>
      </c>
      <c r="D420" s="24">
        <v>2.1949999999999998</v>
      </c>
      <c r="E420" s="14" t="s">
        <v>66</v>
      </c>
      <c r="F420" s="24">
        <f t="shared" si="16"/>
        <v>1.0846551724137929</v>
      </c>
      <c r="G420" s="187" t="s">
        <v>66</v>
      </c>
    </row>
    <row r="421" spans="1:7" x14ac:dyDescent="0.2">
      <c r="A421" s="2">
        <v>35848</v>
      </c>
      <c r="B421" s="18">
        <v>1.61</v>
      </c>
      <c r="C421" s="59">
        <f t="shared" si="15"/>
        <v>1.1103448275862069</v>
      </c>
      <c r="D421" s="24">
        <v>2.1949999999999998</v>
      </c>
      <c r="E421" s="14" t="s">
        <v>66</v>
      </c>
      <c r="F421" s="24">
        <f t="shared" si="16"/>
        <v>1.0846551724137929</v>
      </c>
      <c r="G421" s="187" t="s">
        <v>66</v>
      </c>
    </row>
    <row r="422" spans="1:7" x14ac:dyDescent="0.2">
      <c r="A422" s="2">
        <v>35849</v>
      </c>
      <c r="B422" s="18">
        <v>1.61</v>
      </c>
      <c r="C422" s="59">
        <f t="shared" si="15"/>
        <v>1.1103448275862069</v>
      </c>
      <c r="D422" s="24">
        <v>2.1949999999999998</v>
      </c>
      <c r="E422" s="14" t="s">
        <v>66</v>
      </c>
      <c r="F422" s="24">
        <f t="shared" si="16"/>
        <v>1.0846551724137929</v>
      </c>
      <c r="G422" s="187" t="s">
        <v>66</v>
      </c>
    </row>
    <row r="423" spans="1:7" x14ac:dyDescent="0.2">
      <c r="A423" s="2">
        <v>35850</v>
      </c>
      <c r="B423" s="18">
        <v>1.625</v>
      </c>
      <c r="C423" s="59">
        <f t="shared" ref="C423:C486" si="17">B423/$C$1</f>
        <v>1.1206896551724139</v>
      </c>
      <c r="D423" s="24">
        <v>2.2149999999999999</v>
      </c>
      <c r="E423" s="14" t="s">
        <v>66</v>
      </c>
      <c r="F423" s="24">
        <f t="shared" si="16"/>
        <v>1.0943103448275859</v>
      </c>
      <c r="G423" s="187" t="s">
        <v>66</v>
      </c>
    </row>
    <row r="424" spans="1:7" x14ac:dyDescent="0.2">
      <c r="A424" s="2">
        <v>35851</v>
      </c>
      <c r="B424" s="18">
        <v>1.615</v>
      </c>
      <c r="C424" s="59">
        <f t="shared" si="17"/>
        <v>1.113793103448276</v>
      </c>
      <c r="D424" s="24">
        <v>2.2149999999999999</v>
      </c>
      <c r="E424" s="14" t="s">
        <v>66</v>
      </c>
      <c r="F424" s="24">
        <f t="shared" si="16"/>
        <v>1.1012068965517239</v>
      </c>
      <c r="G424" s="187" t="s">
        <v>66</v>
      </c>
    </row>
    <row r="425" spans="1:7" x14ac:dyDescent="0.2">
      <c r="A425" s="2">
        <v>35852</v>
      </c>
      <c r="B425" s="18">
        <v>1.635</v>
      </c>
      <c r="C425" s="59">
        <f t="shared" si="17"/>
        <v>1.1275862068965519</v>
      </c>
      <c r="D425" s="24">
        <v>2.2450000000000001</v>
      </c>
      <c r="E425" s="14" t="s">
        <v>66</v>
      </c>
      <c r="F425" s="24">
        <f t="shared" si="16"/>
        <v>1.1174137931034482</v>
      </c>
      <c r="G425" s="187" t="s">
        <v>66</v>
      </c>
    </row>
    <row r="426" spans="1:7" x14ac:dyDescent="0.2">
      <c r="A426" s="2">
        <v>35853</v>
      </c>
      <c r="B426" s="18">
        <v>1.645</v>
      </c>
      <c r="C426" s="59">
        <f t="shared" si="17"/>
        <v>1.1344827586206898</v>
      </c>
      <c r="D426" s="24">
        <v>2.3050000000000002</v>
      </c>
      <c r="E426" s="14" t="s">
        <v>66</v>
      </c>
      <c r="F426" s="24">
        <f t="shared" si="16"/>
        <v>1.1705172413793103</v>
      </c>
      <c r="G426" s="187" t="s">
        <v>66</v>
      </c>
    </row>
    <row r="427" spans="1:7" x14ac:dyDescent="0.2">
      <c r="A427" s="2">
        <v>35854</v>
      </c>
      <c r="B427" s="18">
        <v>1.66</v>
      </c>
      <c r="C427" s="59">
        <f t="shared" si="17"/>
        <v>1.1448275862068966</v>
      </c>
      <c r="D427" s="24">
        <v>2.2650000000000001</v>
      </c>
      <c r="E427" s="14">
        <v>1.9450000000000001</v>
      </c>
      <c r="F427" s="24">
        <f t="shared" si="16"/>
        <v>1.1201724137931035</v>
      </c>
      <c r="G427" s="187">
        <f t="shared" ref="G427:G451" si="18">E427-C427</f>
        <v>0.80017241379310344</v>
      </c>
    </row>
    <row r="428" spans="1:7" x14ac:dyDescent="0.2">
      <c r="A428" s="2">
        <v>35855</v>
      </c>
      <c r="B428" s="18">
        <v>1.665</v>
      </c>
      <c r="C428" s="59">
        <f t="shared" si="17"/>
        <v>1.1482758620689655</v>
      </c>
      <c r="D428" s="24">
        <v>2.29</v>
      </c>
      <c r="E428" s="14">
        <v>1.9450000000000001</v>
      </c>
      <c r="F428" s="24">
        <f t="shared" si="16"/>
        <v>1.1417241379310346</v>
      </c>
      <c r="G428" s="187">
        <f t="shared" si="18"/>
        <v>0.79672413793103458</v>
      </c>
    </row>
    <row r="429" spans="1:7" x14ac:dyDescent="0.2">
      <c r="A429" s="2">
        <v>35856</v>
      </c>
      <c r="B429" s="18">
        <v>1.665</v>
      </c>
      <c r="C429" s="59">
        <f t="shared" si="17"/>
        <v>1.1482758620689655</v>
      </c>
      <c r="D429" s="24">
        <v>2.29</v>
      </c>
      <c r="E429" s="14">
        <v>1.9450000000000001</v>
      </c>
      <c r="F429" s="24">
        <f t="shared" si="16"/>
        <v>1.1417241379310346</v>
      </c>
      <c r="G429" s="187">
        <f t="shared" si="18"/>
        <v>0.79672413793103458</v>
      </c>
    </row>
    <row r="430" spans="1:7" x14ac:dyDescent="0.2">
      <c r="A430" s="2">
        <v>35857</v>
      </c>
      <c r="B430" s="18">
        <v>1.6850000000000001</v>
      </c>
      <c r="C430" s="59">
        <f t="shared" si="17"/>
        <v>1.1620689655172414</v>
      </c>
      <c r="D430" s="24">
        <v>2.375</v>
      </c>
      <c r="E430" s="14">
        <v>2.0049999999999999</v>
      </c>
      <c r="F430" s="24">
        <f t="shared" si="16"/>
        <v>1.2129310344827586</v>
      </c>
      <c r="G430" s="187">
        <f t="shared" si="18"/>
        <v>0.84293103448275852</v>
      </c>
    </row>
    <row r="431" spans="1:7" x14ac:dyDescent="0.2">
      <c r="A431" s="2">
        <v>35858</v>
      </c>
      <c r="B431" s="18">
        <v>1.68</v>
      </c>
      <c r="C431" s="59">
        <f t="shared" si="17"/>
        <v>1.1586206896551725</v>
      </c>
      <c r="D431" s="24">
        <v>2.3050000000000002</v>
      </c>
      <c r="E431" s="14">
        <v>2.0049999999999999</v>
      </c>
      <c r="F431" s="24">
        <f t="shared" si="16"/>
        <v>1.1463793103448277</v>
      </c>
      <c r="G431" s="187">
        <f t="shared" si="18"/>
        <v>0.84637931034482738</v>
      </c>
    </row>
    <row r="432" spans="1:7" x14ac:dyDescent="0.2">
      <c r="A432" s="2">
        <v>35859</v>
      </c>
      <c r="B432" s="18">
        <v>1.69</v>
      </c>
      <c r="C432" s="59">
        <f t="shared" si="17"/>
        <v>1.1655172413793105</v>
      </c>
      <c r="D432" s="24">
        <v>2.2599999999999998</v>
      </c>
      <c r="E432" s="14">
        <v>1.9950000000000001</v>
      </c>
      <c r="F432" s="24">
        <f t="shared" si="16"/>
        <v>1.0944827586206893</v>
      </c>
      <c r="G432" s="187">
        <f t="shared" si="18"/>
        <v>0.82948275862068965</v>
      </c>
    </row>
    <row r="433" spans="1:7" x14ac:dyDescent="0.2">
      <c r="A433" s="2">
        <v>35860</v>
      </c>
      <c r="B433" s="18">
        <v>1.72</v>
      </c>
      <c r="C433" s="59">
        <f t="shared" si="17"/>
        <v>1.1862068965517241</v>
      </c>
      <c r="D433" s="24">
        <v>2.2200000000000002</v>
      </c>
      <c r="E433" s="14">
        <v>1.9950000000000001</v>
      </c>
      <c r="F433" s="24">
        <f t="shared" si="16"/>
        <v>1.0337931034482761</v>
      </c>
      <c r="G433" s="187">
        <f t="shared" si="18"/>
        <v>0.80879310344827604</v>
      </c>
    </row>
    <row r="434" spans="1:7" x14ac:dyDescent="0.2">
      <c r="A434" s="2">
        <v>35861</v>
      </c>
      <c r="B434" s="18">
        <v>1.7050000000000001</v>
      </c>
      <c r="C434" s="59">
        <f t="shared" si="17"/>
        <v>1.1758620689655173</v>
      </c>
      <c r="D434" s="24">
        <v>2.21</v>
      </c>
      <c r="E434" s="14">
        <v>2</v>
      </c>
      <c r="F434" s="24">
        <f t="shared" si="16"/>
        <v>1.0341379310344827</v>
      </c>
      <c r="G434" s="187">
        <f t="shared" si="18"/>
        <v>0.82413793103448274</v>
      </c>
    </row>
    <row r="435" spans="1:7" x14ac:dyDescent="0.2">
      <c r="A435" s="2">
        <v>35862</v>
      </c>
      <c r="B435" s="18">
        <v>1.7050000000000001</v>
      </c>
      <c r="C435" s="59">
        <f t="shared" si="17"/>
        <v>1.1758620689655173</v>
      </c>
      <c r="D435" s="24">
        <v>2.21</v>
      </c>
      <c r="E435" s="14">
        <v>2</v>
      </c>
      <c r="F435" s="24">
        <f t="shared" si="16"/>
        <v>1.0341379310344827</v>
      </c>
      <c r="G435" s="187">
        <f t="shared" si="18"/>
        <v>0.82413793103448274</v>
      </c>
    </row>
    <row r="436" spans="1:7" x14ac:dyDescent="0.2">
      <c r="A436" s="2">
        <v>35863</v>
      </c>
      <c r="B436" s="18">
        <v>1.7050000000000001</v>
      </c>
      <c r="C436" s="59">
        <f t="shared" si="17"/>
        <v>1.1758620689655173</v>
      </c>
      <c r="D436" s="24">
        <v>2.21</v>
      </c>
      <c r="E436" s="14">
        <v>2</v>
      </c>
      <c r="F436" s="24">
        <f t="shared" si="16"/>
        <v>1.0341379310344827</v>
      </c>
      <c r="G436" s="187">
        <f t="shared" si="18"/>
        <v>0.82413793103448274</v>
      </c>
    </row>
    <row r="437" spans="1:7" x14ac:dyDescent="0.2">
      <c r="A437" s="2">
        <v>35864</v>
      </c>
      <c r="B437" s="18">
        <v>1.8</v>
      </c>
      <c r="C437" s="59">
        <f t="shared" si="17"/>
        <v>1.2413793103448276</v>
      </c>
      <c r="D437" s="24">
        <v>2.335</v>
      </c>
      <c r="E437" s="14">
        <v>2.0550000000000002</v>
      </c>
      <c r="F437" s="24">
        <f t="shared" si="16"/>
        <v>1.0936206896551723</v>
      </c>
      <c r="G437" s="187">
        <f t="shared" si="18"/>
        <v>0.81362068965517254</v>
      </c>
    </row>
    <row r="438" spans="1:7" x14ac:dyDescent="0.2">
      <c r="A438" s="2">
        <v>35865</v>
      </c>
      <c r="B438" s="18">
        <v>1.76</v>
      </c>
      <c r="C438" s="59">
        <f t="shared" si="17"/>
        <v>1.2137931034482758</v>
      </c>
      <c r="D438" s="24">
        <v>2.38</v>
      </c>
      <c r="E438" s="14">
        <v>2.0750000000000002</v>
      </c>
      <c r="F438" s="24">
        <f t="shared" si="16"/>
        <v>1.166206896551724</v>
      </c>
      <c r="G438" s="187">
        <f t="shared" si="18"/>
        <v>0.86120689655172433</v>
      </c>
    </row>
    <row r="439" spans="1:7" x14ac:dyDescent="0.2">
      <c r="A439" s="2">
        <v>35866</v>
      </c>
      <c r="B439" s="18">
        <v>1.71</v>
      </c>
      <c r="C439" s="59">
        <f t="shared" si="17"/>
        <v>1.1793103448275861</v>
      </c>
      <c r="D439" s="24">
        <v>2.36</v>
      </c>
      <c r="E439" s="14">
        <v>2.085</v>
      </c>
      <c r="F439" s="24">
        <f t="shared" si="16"/>
        <v>1.1806896551724138</v>
      </c>
      <c r="G439" s="187">
        <f t="shared" si="18"/>
        <v>0.90568965517241384</v>
      </c>
    </row>
    <row r="440" spans="1:7" x14ac:dyDescent="0.2">
      <c r="A440" s="2">
        <v>35867</v>
      </c>
      <c r="B440" s="18">
        <v>1.7050000000000001</v>
      </c>
      <c r="C440" s="59">
        <f t="shared" si="17"/>
        <v>1.1758620689655173</v>
      </c>
      <c r="D440" s="24">
        <v>2.33</v>
      </c>
      <c r="E440" s="14">
        <v>2.0750000000000002</v>
      </c>
      <c r="F440" s="24">
        <f t="shared" si="16"/>
        <v>1.1541379310344828</v>
      </c>
      <c r="G440" s="187">
        <f t="shared" si="18"/>
        <v>0.89913793103448292</v>
      </c>
    </row>
    <row r="441" spans="1:7" x14ac:dyDescent="0.2">
      <c r="A441" s="2">
        <v>35868</v>
      </c>
      <c r="B441" s="18">
        <v>1.7050000000000001</v>
      </c>
      <c r="C441" s="59">
        <f t="shared" si="17"/>
        <v>1.1758620689655173</v>
      </c>
      <c r="D441" s="24">
        <v>2.31</v>
      </c>
      <c r="E441" s="14">
        <v>2.0649999999999999</v>
      </c>
      <c r="F441" s="24">
        <f t="shared" si="16"/>
        <v>1.1341379310344828</v>
      </c>
      <c r="G441" s="187">
        <f t="shared" si="18"/>
        <v>0.88913793103448269</v>
      </c>
    </row>
    <row r="442" spans="1:7" x14ac:dyDescent="0.2">
      <c r="A442" s="2">
        <v>35869</v>
      </c>
      <c r="B442" s="18">
        <v>1.7050000000000001</v>
      </c>
      <c r="C442" s="59">
        <f t="shared" si="17"/>
        <v>1.1758620689655173</v>
      </c>
      <c r="D442" s="24">
        <v>2.31</v>
      </c>
      <c r="E442" s="14">
        <v>2.0649999999999999</v>
      </c>
      <c r="F442" s="24">
        <f t="shared" si="16"/>
        <v>1.1341379310344828</v>
      </c>
      <c r="G442" s="187">
        <f t="shared" si="18"/>
        <v>0.88913793103448269</v>
      </c>
    </row>
    <row r="443" spans="1:7" x14ac:dyDescent="0.2">
      <c r="A443" s="2">
        <v>35870</v>
      </c>
      <c r="B443" s="18">
        <v>1.7050000000000001</v>
      </c>
      <c r="C443" s="59">
        <f t="shared" si="17"/>
        <v>1.1758620689655173</v>
      </c>
      <c r="D443" s="24">
        <v>2.31</v>
      </c>
      <c r="E443" s="14">
        <v>2.0649999999999999</v>
      </c>
      <c r="F443" s="24">
        <f t="shared" si="16"/>
        <v>1.1341379310344828</v>
      </c>
      <c r="G443" s="187">
        <f t="shared" si="18"/>
        <v>0.88913793103448269</v>
      </c>
    </row>
    <row r="444" spans="1:7" x14ac:dyDescent="0.2">
      <c r="A444" s="2">
        <v>35871</v>
      </c>
      <c r="B444" s="18">
        <v>1.7350000000000001</v>
      </c>
      <c r="C444" s="59">
        <f t="shared" si="17"/>
        <v>1.1965517241379311</v>
      </c>
      <c r="D444" s="24">
        <v>2.2799999999999998</v>
      </c>
      <c r="E444" s="14">
        <v>2.06</v>
      </c>
      <c r="F444" s="24">
        <f t="shared" si="16"/>
        <v>1.0834482758620687</v>
      </c>
      <c r="G444" s="187">
        <f t="shared" si="18"/>
        <v>0.86344827586206896</v>
      </c>
    </row>
    <row r="445" spans="1:7" x14ac:dyDescent="0.2">
      <c r="A445" s="2">
        <v>35872</v>
      </c>
      <c r="B445" s="18">
        <v>1.7649999999999999</v>
      </c>
      <c r="C445" s="59">
        <f t="shared" si="17"/>
        <v>1.2172413793103447</v>
      </c>
      <c r="D445" s="24">
        <v>2.2949999999999999</v>
      </c>
      <c r="E445" s="14">
        <v>2.0499999999999998</v>
      </c>
      <c r="F445" s="24">
        <f t="shared" si="16"/>
        <v>1.0777586206896552</v>
      </c>
      <c r="G445" s="187">
        <f t="shared" si="18"/>
        <v>0.83275862068965512</v>
      </c>
    </row>
    <row r="446" spans="1:7" x14ac:dyDescent="0.2">
      <c r="A446" s="2">
        <v>35873</v>
      </c>
      <c r="B446" s="18">
        <v>1.7649999999999999</v>
      </c>
      <c r="C446" s="59">
        <f t="shared" si="17"/>
        <v>1.2172413793103447</v>
      </c>
      <c r="D446" s="24">
        <v>2.2749999999999999</v>
      </c>
      <c r="E446" s="14">
        <v>2.0550000000000002</v>
      </c>
      <c r="F446" s="24">
        <f t="shared" si="16"/>
        <v>1.0577586206896552</v>
      </c>
      <c r="G446" s="187">
        <f t="shared" si="18"/>
        <v>0.83775862068965545</v>
      </c>
    </row>
    <row r="447" spans="1:7" x14ac:dyDescent="0.2">
      <c r="A447" s="2">
        <v>35874</v>
      </c>
      <c r="B447" s="18">
        <v>1.79</v>
      </c>
      <c r="C447" s="59">
        <f t="shared" si="17"/>
        <v>1.2344827586206897</v>
      </c>
      <c r="D447" s="24">
        <v>2.335</v>
      </c>
      <c r="E447" s="14">
        <v>2.0449999999999999</v>
      </c>
      <c r="F447" s="24">
        <f t="shared" si="16"/>
        <v>1.1005172413793103</v>
      </c>
      <c r="G447" s="187">
        <f t="shared" si="18"/>
        <v>0.81051724137931025</v>
      </c>
    </row>
    <row r="448" spans="1:7" x14ac:dyDescent="0.2">
      <c r="A448" s="2">
        <v>35875</v>
      </c>
      <c r="B448" s="18">
        <v>1.7949999999999999</v>
      </c>
      <c r="C448" s="59">
        <f t="shared" si="17"/>
        <v>1.2379310344827585</v>
      </c>
      <c r="D448" s="24">
        <v>2.3650000000000002</v>
      </c>
      <c r="E448" s="14">
        <v>2.0449999999999999</v>
      </c>
      <c r="F448" s="24">
        <f t="shared" si="16"/>
        <v>1.1270689655172417</v>
      </c>
      <c r="G448" s="187">
        <f t="shared" si="18"/>
        <v>0.80706896551724139</v>
      </c>
    </row>
    <row r="449" spans="1:7" x14ac:dyDescent="0.2">
      <c r="A449" s="2">
        <v>35876</v>
      </c>
      <c r="B449" s="18">
        <v>1.7949999999999999</v>
      </c>
      <c r="C449" s="59">
        <f t="shared" si="17"/>
        <v>1.2379310344827585</v>
      </c>
      <c r="D449" s="24">
        <v>2.3650000000000002</v>
      </c>
      <c r="E449" s="14">
        <v>2.0449999999999999</v>
      </c>
      <c r="F449" s="24">
        <f t="shared" si="16"/>
        <v>1.1270689655172417</v>
      </c>
      <c r="G449" s="187">
        <f t="shared" si="18"/>
        <v>0.80706896551724139</v>
      </c>
    </row>
    <row r="450" spans="1:7" x14ac:dyDescent="0.2">
      <c r="A450" s="2">
        <v>35877</v>
      </c>
      <c r="B450" s="18">
        <v>1.7949999999999999</v>
      </c>
      <c r="C450" s="59">
        <f t="shared" si="17"/>
        <v>1.2379310344827585</v>
      </c>
      <c r="D450" s="24">
        <v>2.3650000000000002</v>
      </c>
      <c r="E450" s="14">
        <v>2.0449999999999999</v>
      </c>
      <c r="F450" s="24">
        <f t="shared" si="16"/>
        <v>1.1270689655172417</v>
      </c>
      <c r="G450" s="187">
        <f t="shared" si="18"/>
        <v>0.80706896551724139</v>
      </c>
    </row>
    <row r="451" spans="1:7" x14ac:dyDescent="0.2">
      <c r="A451" s="2">
        <v>35878</v>
      </c>
      <c r="B451" s="18">
        <v>1.7849999999999999</v>
      </c>
      <c r="C451" s="59">
        <f t="shared" si="17"/>
        <v>1.2310344827586206</v>
      </c>
      <c r="D451" s="24">
        <v>2.375</v>
      </c>
      <c r="E451" s="14">
        <v>1.97</v>
      </c>
      <c r="F451" s="24">
        <f t="shared" si="16"/>
        <v>1.1439655172413794</v>
      </c>
      <c r="G451" s="187">
        <f t="shared" si="18"/>
        <v>0.73896551724137938</v>
      </c>
    </row>
    <row r="452" spans="1:7" x14ac:dyDescent="0.2">
      <c r="A452" s="2">
        <v>35879</v>
      </c>
      <c r="B452" s="18">
        <v>1.7749999999999999</v>
      </c>
      <c r="C452" s="59">
        <f t="shared" si="17"/>
        <v>1.2241379310344827</v>
      </c>
      <c r="D452" s="24">
        <v>2.3250000000000002</v>
      </c>
      <c r="E452" s="14">
        <v>1.9750000000000001</v>
      </c>
      <c r="F452" s="24">
        <f t="shared" ref="F452:F515" si="19">D452-C452</f>
        <v>1.1008620689655175</v>
      </c>
      <c r="G452" s="187">
        <f t="shared" ref="G452:G515" si="20">E452-C452</f>
        <v>0.75086206896551744</v>
      </c>
    </row>
    <row r="453" spans="1:7" x14ac:dyDescent="0.2">
      <c r="A453" s="2">
        <v>35880</v>
      </c>
      <c r="B453" s="18">
        <v>1.7949999999999999</v>
      </c>
      <c r="C453" s="59">
        <f t="shared" si="17"/>
        <v>1.2379310344827585</v>
      </c>
      <c r="D453" s="24">
        <v>2.375</v>
      </c>
      <c r="E453" s="14">
        <v>1.9850000000000001</v>
      </c>
      <c r="F453" s="24">
        <f t="shared" si="19"/>
        <v>1.1370689655172415</v>
      </c>
      <c r="G453" s="187">
        <f t="shared" si="20"/>
        <v>0.74706896551724156</v>
      </c>
    </row>
    <row r="454" spans="1:7" x14ac:dyDescent="0.2">
      <c r="A454" s="2">
        <v>35881</v>
      </c>
      <c r="B454" s="18">
        <v>1.8</v>
      </c>
      <c r="C454" s="59">
        <f t="shared" si="17"/>
        <v>1.2413793103448276</v>
      </c>
      <c r="D454" s="24">
        <v>2.335</v>
      </c>
      <c r="E454" s="14">
        <v>1.98</v>
      </c>
      <c r="F454" s="24">
        <f t="shared" si="19"/>
        <v>1.0936206896551723</v>
      </c>
      <c r="G454" s="187">
        <f t="shared" si="20"/>
        <v>0.73862068965517236</v>
      </c>
    </row>
    <row r="455" spans="1:7" x14ac:dyDescent="0.2">
      <c r="A455" s="2">
        <v>35882</v>
      </c>
      <c r="B455" s="18">
        <v>1.845</v>
      </c>
      <c r="C455" s="59">
        <f t="shared" si="17"/>
        <v>1.2724137931034483</v>
      </c>
      <c r="D455" s="24">
        <v>2.3149999999999999</v>
      </c>
      <c r="E455" s="14">
        <v>2.0150000000000001</v>
      </c>
      <c r="F455" s="24">
        <f t="shared" si="19"/>
        <v>1.0425862068965517</v>
      </c>
      <c r="G455" s="187">
        <f t="shared" si="20"/>
        <v>0.74258620689655186</v>
      </c>
    </row>
    <row r="456" spans="1:7" x14ac:dyDescent="0.2">
      <c r="A456" s="2">
        <v>35883</v>
      </c>
      <c r="B456" s="18">
        <v>1.845</v>
      </c>
      <c r="C456" s="59">
        <f t="shared" si="17"/>
        <v>1.2724137931034483</v>
      </c>
      <c r="D456" s="24">
        <v>2.3149999999999999</v>
      </c>
      <c r="E456" s="14">
        <v>2.0150000000000001</v>
      </c>
      <c r="F456" s="24">
        <f t="shared" si="19"/>
        <v>1.0425862068965517</v>
      </c>
      <c r="G456" s="187">
        <f t="shared" si="20"/>
        <v>0.74258620689655186</v>
      </c>
    </row>
    <row r="457" spans="1:7" x14ac:dyDescent="0.2">
      <c r="A457" s="2">
        <v>35884</v>
      </c>
      <c r="B457" s="18">
        <v>1.845</v>
      </c>
      <c r="C457" s="59">
        <f t="shared" si="17"/>
        <v>1.2724137931034483</v>
      </c>
      <c r="D457" s="24">
        <v>2.3149999999999999</v>
      </c>
      <c r="E457" s="14">
        <v>2.0150000000000001</v>
      </c>
      <c r="F457" s="24">
        <f t="shared" si="19"/>
        <v>1.0425862068965517</v>
      </c>
      <c r="G457" s="187">
        <f t="shared" si="20"/>
        <v>0.74258620689655186</v>
      </c>
    </row>
    <row r="458" spans="1:7" x14ac:dyDescent="0.2">
      <c r="A458" s="2">
        <v>35885</v>
      </c>
      <c r="B458" s="18">
        <v>1.93</v>
      </c>
      <c r="C458" s="59">
        <f t="shared" si="17"/>
        <v>1.3310344827586207</v>
      </c>
      <c r="D458" s="24">
        <v>2.35</v>
      </c>
      <c r="E458" s="14">
        <v>2.02</v>
      </c>
      <c r="F458" s="24">
        <f t="shared" si="19"/>
        <v>1.0189655172413794</v>
      </c>
      <c r="G458" s="187">
        <f t="shared" si="20"/>
        <v>0.68896551724137933</v>
      </c>
    </row>
    <row r="459" spans="1:7" x14ac:dyDescent="0.2">
      <c r="A459" s="2">
        <v>35886</v>
      </c>
      <c r="B459" s="18">
        <v>1.9450000000000001</v>
      </c>
      <c r="C459" s="59">
        <f t="shared" si="17"/>
        <v>1.3413793103448277</v>
      </c>
      <c r="D459" s="24">
        <v>2.4300000000000002</v>
      </c>
      <c r="E459" s="14">
        <v>2.0449999999999999</v>
      </c>
      <c r="F459" s="24">
        <f t="shared" si="19"/>
        <v>1.0886206896551724</v>
      </c>
      <c r="G459" s="187">
        <f t="shared" si="20"/>
        <v>0.70362068965517222</v>
      </c>
    </row>
    <row r="460" spans="1:7" x14ac:dyDescent="0.2">
      <c r="A460" s="2">
        <v>35887</v>
      </c>
      <c r="B460" s="18">
        <v>2.04</v>
      </c>
      <c r="C460" s="59">
        <f t="shared" si="17"/>
        <v>1.4068965517241381</v>
      </c>
      <c r="D460" s="24">
        <v>2.57</v>
      </c>
      <c r="E460" s="14">
        <v>2.16</v>
      </c>
      <c r="F460" s="24">
        <f t="shared" si="19"/>
        <v>1.1631034482758618</v>
      </c>
      <c r="G460" s="187">
        <f t="shared" si="20"/>
        <v>0.75310344827586206</v>
      </c>
    </row>
    <row r="461" spans="1:7" x14ac:dyDescent="0.2">
      <c r="A461" s="2">
        <v>35888</v>
      </c>
      <c r="B461" s="18">
        <v>2.21</v>
      </c>
      <c r="C461" s="59">
        <f t="shared" si="17"/>
        <v>1.5241379310344827</v>
      </c>
      <c r="D461" s="24">
        <v>2.5049999999999999</v>
      </c>
      <c r="E461" s="14">
        <v>2.15</v>
      </c>
      <c r="F461" s="24">
        <f t="shared" si="19"/>
        <v>0.9808620689655172</v>
      </c>
      <c r="G461" s="187">
        <f t="shared" si="20"/>
        <v>0.62586206896551722</v>
      </c>
    </row>
    <row r="462" spans="1:7" x14ac:dyDescent="0.2">
      <c r="A462" s="2">
        <v>35889</v>
      </c>
      <c r="B462" s="18">
        <v>2.2799999999999998</v>
      </c>
      <c r="C462" s="59">
        <f t="shared" si="17"/>
        <v>1.5724137931034481</v>
      </c>
      <c r="D462" s="24">
        <v>2.57</v>
      </c>
      <c r="E462" s="14">
        <v>2.2149999999999999</v>
      </c>
      <c r="F462" s="24">
        <f t="shared" si="19"/>
        <v>0.99758620689655175</v>
      </c>
      <c r="G462" s="187">
        <f t="shared" si="20"/>
        <v>0.64258620689655177</v>
      </c>
    </row>
    <row r="463" spans="1:7" x14ac:dyDescent="0.2">
      <c r="A463" s="2">
        <v>35890</v>
      </c>
      <c r="B463" s="18">
        <v>2.2799999999999998</v>
      </c>
      <c r="C463" s="59">
        <f t="shared" si="17"/>
        <v>1.5724137931034481</v>
      </c>
      <c r="D463" s="24">
        <v>2.57</v>
      </c>
      <c r="E463" s="14">
        <v>2.2149999999999999</v>
      </c>
      <c r="F463" s="24">
        <f t="shared" si="19"/>
        <v>0.99758620689655175</v>
      </c>
      <c r="G463" s="187">
        <f t="shared" si="20"/>
        <v>0.64258620689655177</v>
      </c>
    </row>
    <row r="464" spans="1:7" x14ac:dyDescent="0.2">
      <c r="A464" s="2">
        <v>35891</v>
      </c>
      <c r="B464" s="18">
        <v>2.2799999999999998</v>
      </c>
      <c r="C464" s="59">
        <f t="shared" si="17"/>
        <v>1.5724137931034481</v>
      </c>
      <c r="D464" s="24">
        <v>2.57</v>
      </c>
      <c r="E464" s="14">
        <v>2.2149999999999999</v>
      </c>
      <c r="F464" s="24">
        <f t="shared" si="19"/>
        <v>0.99758620689655175</v>
      </c>
      <c r="G464" s="187">
        <f t="shared" si="20"/>
        <v>0.64258620689655177</v>
      </c>
    </row>
    <row r="465" spans="1:7" x14ac:dyDescent="0.2">
      <c r="A465" s="2">
        <v>35892</v>
      </c>
      <c r="B465" s="18">
        <v>2.1800000000000002</v>
      </c>
      <c r="C465" s="59">
        <f t="shared" si="17"/>
        <v>1.5034482758620691</v>
      </c>
      <c r="D465" s="24">
        <v>2.56</v>
      </c>
      <c r="E465" s="14">
        <v>2.1949999999999998</v>
      </c>
      <c r="F465" s="24">
        <f t="shared" si="19"/>
        <v>1.056551724137931</v>
      </c>
      <c r="G465" s="187">
        <f t="shared" si="20"/>
        <v>0.69155172413793076</v>
      </c>
    </row>
    <row r="466" spans="1:7" x14ac:dyDescent="0.2">
      <c r="A466" s="2">
        <v>35893</v>
      </c>
      <c r="B466" s="18">
        <v>2.2349999999999999</v>
      </c>
      <c r="C466" s="59">
        <f t="shared" si="17"/>
        <v>1.5413793103448274</v>
      </c>
      <c r="D466" s="24">
        <v>2.56</v>
      </c>
      <c r="E466" s="14">
        <v>2.2050000000000001</v>
      </c>
      <c r="F466" s="24">
        <f t="shared" si="19"/>
        <v>1.0186206896551726</v>
      </c>
      <c r="G466" s="187">
        <f t="shared" si="20"/>
        <v>0.66362068965517262</v>
      </c>
    </row>
    <row r="467" spans="1:7" x14ac:dyDescent="0.2">
      <c r="A467" s="2">
        <v>35894</v>
      </c>
      <c r="B467" s="18">
        <v>2.3050000000000002</v>
      </c>
      <c r="C467" s="59">
        <f t="shared" si="17"/>
        <v>1.5896551724137933</v>
      </c>
      <c r="D467" s="24">
        <v>2.7</v>
      </c>
      <c r="E467" s="14">
        <v>2.3849999999999998</v>
      </c>
      <c r="F467" s="24">
        <f t="shared" si="19"/>
        <v>1.1103448275862069</v>
      </c>
      <c r="G467" s="187">
        <f t="shared" si="20"/>
        <v>0.7953448275862065</v>
      </c>
    </row>
    <row r="468" spans="1:7" x14ac:dyDescent="0.2">
      <c r="A468" s="2">
        <v>35895</v>
      </c>
      <c r="B468" s="18">
        <v>2.36</v>
      </c>
      <c r="C468" s="59">
        <f t="shared" si="17"/>
        <v>1.6275862068965516</v>
      </c>
      <c r="D468" s="24">
        <v>2.64</v>
      </c>
      <c r="E468" s="14" t="s">
        <v>66</v>
      </c>
      <c r="F468" s="24">
        <f t="shared" si="19"/>
        <v>1.0124137931034485</v>
      </c>
      <c r="G468" s="187" t="s">
        <v>66</v>
      </c>
    </row>
    <row r="469" spans="1:7" x14ac:dyDescent="0.2">
      <c r="A469" s="2">
        <v>35896</v>
      </c>
      <c r="B469" s="18">
        <v>2.36</v>
      </c>
      <c r="C469" s="59">
        <f t="shared" si="17"/>
        <v>1.6275862068965516</v>
      </c>
      <c r="D469" s="24">
        <v>2.64</v>
      </c>
      <c r="E469" s="14">
        <v>2.39</v>
      </c>
      <c r="F469" s="24">
        <f t="shared" si="19"/>
        <v>1.0124137931034485</v>
      </c>
      <c r="G469" s="187">
        <f t="shared" si="20"/>
        <v>0.76241379310344848</v>
      </c>
    </row>
    <row r="470" spans="1:7" x14ac:dyDescent="0.2">
      <c r="A470" s="2">
        <v>35897</v>
      </c>
      <c r="B470" s="18">
        <v>2.36</v>
      </c>
      <c r="C470" s="59">
        <f t="shared" si="17"/>
        <v>1.6275862068965516</v>
      </c>
      <c r="D470" s="24">
        <v>2.64</v>
      </c>
      <c r="E470" s="14">
        <v>2.39</v>
      </c>
      <c r="F470" s="24">
        <f t="shared" si="19"/>
        <v>1.0124137931034485</v>
      </c>
      <c r="G470" s="187">
        <f t="shared" si="20"/>
        <v>0.76241379310344848</v>
      </c>
    </row>
    <row r="471" spans="1:7" x14ac:dyDescent="0.2">
      <c r="A471" s="2">
        <v>35898</v>
      </c>
      <c r="B471" s="18">
        <v>2.36</v>
      </c>
      <c r="C471" s="59">
        <f t="shared" si="17"/>
        <v>1.6275862068965516</v>
      </c>
      <c r="D471" s="24">
        <v>2.64</v>
      </c>
      <c r="E471" s="14">
        <v>2.39</v>
      </c>
      <c r="F471" s="24">
        <f t="shared" si="19"/>
        <v>1.0124137931034485</v>
      </c>
      <c r="G471" s="187">
        <f t="shared" si="20"/>
        <v>0.76241379310344848</v>
      </c>
    </row>
    <row r="472" spans="1:7" x14ac:dyDescent="0.2">
      <c r="A472" s="2">
        <v>35899</v>
      </c>
      <c r="B472" s="18">
        <v>2.2850000000000001</v>
      </c>
      <c r="C472" s="59">
        <f t="shared" si="17"/>
        <v>1.5758620689655174</v>
      </c>
      <c r="D472" s="24">
        <v>2.59</v>
      </c>
      <c r="E472" s="14">
        <v>2.35</v>
      </c>
      <c r="F472" s="24">
        <f t="shared" si="19"/>
        <v>1.0141379310344825</v>
      </c>
      <c r="G472" s="187">
        <f t="shared" si="20"/>
        <v>0.7741379310344827</v>
      </c>
    </row>
    <row r="473" spans="1:7" x14ac:dyDescent="0.2">
      <c r="A473" s="2">
        <v>35900</v>
      </c>
      <c r="B473" s="18">
        <v>2.2999999999999998</v>
      </c>
      <c r="C473" s="59">
        <f t="shared" si="17"/>
        <v>1.586206896551724</v>
      </c>
      <c r="D473" s="24">
        <v>2.4700000000000002</v>
      </c>
      <c r="E473" s="14">
        <v>2.36</v>
      </c>
      <c r="F473" s="24">
        <f t="shared" si="19"/>
        <v>0.88379310344827622</v>
      </c>
      <c r="G473" s="187">
        <f t="shared" si="20"/>
        <v>0.7737931034482759</v>
      </c>
    </row>
    <row r="474" spans="1:7" x14ac:dyDescent="0.2">
      <c r="A474" s="2">
        <v>35901</v>
      </c>
      <c r="B474" s="18">
        <v>2.335</v>
      </c>
      <c r="C474" s="59">
        <f t="shared" si="17"/>
        <v>1.6103448275862069</v>
      </c>
      <c r="D474" s="24">
        <v>2.5299999999999998</v>
      </c>
      <c r="E474" s="14">
        <v>2.44</v>
      </c>
      <c r="F474" s="24">
        <f t="shared" si="19"/>
        <v>0.91965517241379291</v>
      </c>
      <c r="G474" s="187">
        <f t="shared" si="20"/>
        <v>0.82965517241379305</v>
      </c>
    </row>
    <row r="475" spans="1:7" x14ac:dyDescent="0.2">
      <c r="A475" s="2">
        <v>35902</v>
      </c>
      <c r="B475" s="18">
        <v>2.3650000000000002</v>
      </c>
      <c r="C475" s="59">
        <f t="shared" si="17"/>
        <v>1.631034482758621</v>
      </c>
      <c r="D475" s="24">
        <v>2.5449999999999999</v>
      </c>
      <c r="E475" s="14">
        <v>2.4900000000000002</v>
      </c>
      <c r="F475" s="24">
        <f t="shared" si="19"/>
        <v>0.91396551724137898</v>
      </c>
      <c r="G475" s="187">
        <f t="shared" si="20"/>
        <v>0.85896551724137926</v>
      </c>
    </row>
    <row r="476" spans="1:7" x14ac:dyDescent="0.2">
      <c r="A476" s="2">
        <v>35903</v>
      </c>
      <c r="B476" s="18">
        <v>2.3650000000000002</v>
      </c>
      <c r="C476" s="59">
        <f t="shared" si="17"/>
        <v>1.631034482758621</v>
      </c>
      <c r="D476" s="24">
        <v>2.4550000000000001</v>
      </c>
      <c r="E476" s="14">
        <v>2.4249999999999998</v>
      </c>
      <c r="F476" s="24">
        <f t="shared" si="19"/>
        <v>0.82396551724137912</v>
      </c>
      <c r="G476" s="187">
        <f t="shared" si="20"/>
        <v>0.79396551724137887</v>
      </c>
    </row>
    <row r="477" spans="1:7" x14ac:dyDescent="0.2">
      <c r="A477" s="2">
        <v>35904</v>
      </c>
      <c r="B477" s="18">
        <v>2.3650000000000002</v>
      </c>
      <c r="C477" s="59">
        <f t="shared" si="17"/>
        <v>1.631034482758621</v>
      </c>
      <c r="D477" s="24">
        <v>2.4550000000000001</v>
      </c>
      <c r="E477" s="14">
        <v>2.4249999999999998</v>
      </c>
      <c r="F477" s="24">
        <f t="shared" si="19"/>
        <v>0.82396551724137912</v>
      </c>
      <c r="G477" s="187">
        <f t="shared" si="20"/>
        <v>0.79396551724137887</v>
      </c>
    </row>
    <row r="478" spans="1:7" x14ac:dyDescent="0.2">
      <c r="A478" s="2">
        <v>35905</v>
      </c>
      <c r="B478" s="18">
        <v>2.3650000000000002</v>
      </c>
      <c r="C478" s="59">
        <f t="shared" si="17"/>
        <v>1.631034482758621</v>
      </c>
      <c r="D478" s="24">
        <v>2.4550000000000001</v>
      </c>
      <c r="E478" s="14">
        <v>2.4249999999999998</v>
      </c>
      <c r="F478" s="24">
        <f t="shared" si="19"/>
        <v>0.82396551724137912</v>
      </c>
      <c r="G478" s="187">
        <f t="shared" si="20"/>
        <v>0.79396551724137887</v>
      </c>
    </row>
    <row r="479" spans="1:7" x14ac:dyDescent="0.2">
      <c r="A479" s="2">
        <v>35906</v>
      </c>
      <c r="B479" s="18">
        <v>2.2799999999999998</v>
      </c>
      <c r="C479" s="59">
        <f t="shared" si="17"/>
        <v>1.5724137931034481</v>
      </c>
      <c r="D479" s="24">
        <v>2.4449999999999998</v>
      </c>
      <c r="E479" s="14">
        <v>2.375</v>
      </c>
      <c r="F479" s="24">
        <f t="shared" si="19"/>
        <v>0.87258620689655175</v>
      </c>
      <c r="G479" s="187">
        <f t="shared" si="20"/>
        <v>0.80258620689655191</v>
      </c>
    </row>
    <row r="480" spans="1:7" x14ac:dyDescent="0.2">
      <c r="A480" s="2">
        <v>35907</v>
      </c>
      <c r="B480" s="18">
        <v>2.27</v>
      </c>
      <c r="C480" s="59">
        <f t="shared" si="17"/>
        <v>1.5655172413793104</v>
      </c>
      <c r="D480" s="24">
        <v>2.4950000000000001</v>
      </c>
      <c r="E480" s="14">
        <v>2.395</v>
      </c>
      <c r="F480" s="24">
        <f t="shared" si="19"/>
        <v>0.92948275862068974</v>
      </c>
      <c r="G480" s="187">
        <f t="shared" si="20"/>
        <v>0.82948275862068965</v>
      </c>
    </row>
    <row r="481" spans="1:7" x14ac:dyDescent="0.2">
      <c r="A481" s="2">
        <v>35908</v>
      </c>
      <c r="B481" s="18">
        <v>2.16</v>
      </c>
      <c r="C481" s="59">
        <f t="shared" si="17"/>
        <v>1.4896551724137932</v>
      </c>
      <c r="D481" s="24">
        <v>2.57</v>
      </c>
      <c r="E481" s="14">
        <v>2.44</v>
      </c>
      <c r="F481" s="24">
        <f t="shared" si="19"/>
        <v>1.0803448275862066</v>
      </c>
      <c r="G481" s="187">
        <f t="shared" si="20"/>
        <v>0.95034482758620675</v>
      </c>
    </row>
    <row r="482" spans="1:7" x14ac:dyDescent="0.2">
      <c r="A482" s="2">
        <v>35909</v>
      </c>
      <c r="B482" s="18">
        <v>2.0299999999999998</v>
      </c>
      <c r="C482" s="59">
        <f t="shared" si="17"/>
        <v>1.4</v>
      </c>
      <c r="D482" s="24">
        <v>2.415</v>
      </c>
      <c r="E482" s="14">
        <v>2.34</v>
      </c>
      <c r="F482" s="24">
        <f t="shared" si="19"/>
        <v>1.0150000000000001</v>
      </c>
      <c r="G482" s="187">
        <f t="shared" si="20"/>
        <v>0.94</v>
      </c>
    </row>
    <row r="483" spans="1:7" x14ac:dyDescent="0.2">
      <c r="A483" s="2">
        <v>35910</v>
      </c>
      <c r="B483" s="18">
        <v>2.0049999999999999</v>
      </c>
      <c r="C483" s="59">
        <f t="shared" si="17"/>
        <v>1.3827586206896552</v>
      </c>
      <c r="D483" s="24">
        <v>2.3450000000000002</v>
      </c>
      <c r="E483" s="14">
        <v>2.1850000000000001</v>
      </c>
      <c r="F483" s="24">
        <f t="shared" si="19"/>
        <v>0.96224137931034504</v>
      </c>
      <c r="G483" s="187">
        <f t="shared" si="20"/>
        <v>0.80224137931034489</v>
      </c>
    </row>
    <row r="484" spans="1:7" x14ac:dyDescent="0.2">
      <c r="A484" s="2">
        <v>35911</v>
      </c>
      <c r="B484" s="18">
        <v>2.0049999999999999</v>
      </c>
      <c r="C484" s="59">
        <f t="shared" si="17"/>
        <v>1.3827586206896552</v>
      </c>
      <c r="D484" s="24">
        <v>2.3450000000000002</v>
      </c>
      <c r="E484" s="14">
        <v>2.1850000000000001</v>
      </c>
      <c r="F484" s="24">
        <f t="shared" si="19"/>
        <v>0.96224137931034504</v>
      </c>
      <c r="G484" s="187">
        <f t="shared" si="20"/>
        <v>0.80224137931034489</v>
      </c>
    </row>
    <row r="485" spans="1:7" x14ac:dyDescent="0.2">
      <c r="A485" s="2">
        <v>35912</v>
      </c>
      <c r="B485" s="18">
        <v>2.0049999999999999</v>
      </c>
      <c r="C485" s="59">
        <f t="shared" si="17"/>
        <v>1.3827586206896552</v>
      </c>
      <c r="D485" s="24">
        <v>2.3450000000000002</v>
      </c>
      <c r="E485" s="14" t="s">
        <v>66</v>
      </c>
      <c r="F485" s="24">
        <f t="shared" si="19"/>
        <v>0.96224137931034504</v>
      </c>
      <c r="G485" s="187" t="s">
        <v>66</v>
      </c>
    </row>
    <row r="486" spans="1:7" x14ac:dyDescent="0.2">
      <c r="A486" s="2">
        <v>35913</v>
      </c>
      <c r="B486" s="18">
        <v>2.0499999999999998</v>
      </c>
      <c r="C486" s="59">
        <f t="shared" si="17"/>
        <v>1.4137931034482758</v>
      </c>
      <c r="D486" s="24">
        <v>2.335</v>
      </c>
      <c r="E486" s="14" t="s">
        <v>66</v>
      </c>
      <c r="F486" s="24">
        <f t="shared" si="19"/>
        <v>0.92120689655172416</v>
      </c>
      <c r="G486" s="187" t="s">
        <v>66</v>
      </c>
    </row>
    <row r="487" spans="1:7" x14ac:dyDescent="0.2">
      <c r="A487" s="2">
        <v>35914</v>
      </c>
      <c r="B487" s="18">
        <v>2.04</v>
      </c>
      <c r="C487" s="59">
        <f t="shared" ref="C487:C550" si="21">B487/$C$1</f>
        <v>1.4068965517241381</v>
      </c>
      <c r="D487" s="24">
        <v>2.335</v>
      </c>
      <c r="E487" s="14">
        <v>2.145</v>
      </c>
      <c r="F487" s="24">
        <f t="shared" si="19"/>
        <v>0.92810344827586189</v>
      </c>
      <c r="G487" s="187">
        <f t="shared" si="20"/>
        <v>0.73810344827586194</v>
      </c>
    </row>
    <row r="488" spans="1:7" x14ac:dyDescent="0.2">
      <c r="A488" s="2">
        <v>35915</v>
      </c>
      <c r="B488" s="18">
        <v>2.0699999999999998</v>
      </c>
      <c r="C488" s="59">
        <f t="shared" si="21"/>
        <v>1.4275862068965517</v>
      </c>
      <c r="D488" s="24">
        <v>2.37</v>
      </c>
      <c r="E488" s="14">
        <v>2.1549999999999998</v>
      </c>
      <c r="F488" s="24">
        <f t="shared" si="19"/>
        <v>0.94241379310344842</v>
      </c>
      <c r="G488" s="187">
        <f t="shared" si="20"/>
        <v>0.72741379310344811</v>
      </c>
    </row>
    <row r="489" spans="1:7" x14ac:dyDescent="0.2">
      <c r="A489" s="2">
        <v>35916</v>
      </c>
      <c r="B489" s="18">
        <v>2.0249999999999999</v>
      </c>
      <c r="C489" s="59">
        <f t="shared" si="21"/>
        <v>1.396551724137931</v>
      </c>
      <c r="D489" s="24">
        <v>2.33</v>
      </c>
      <c r="E489" s="14">
        <v>1.9750000000000001</v>
      </c>
      <c r="F489" s="24">
        <f t="shared" si="19"/>
        <v>0.93344827586206902</v>
      </c>
      <c r="G489" s="187">
        <f t="shared" si="20"/>
        <v>0.57844827586206904</v>
      </c>
    </row>
    <row r="490" spans="1:7" x14ac:dyDescent="0.2">
      <c r="A490" s="2">
        <v>35917</v>
      </c>
      <c r="B490" s="18">
        <v>1.97</v>
      </c>
      <c r="C490" s="59">
        <f t="shared" si="21"/>
        <v>1.3586206896551725</v>
      </c>
      <c r="D490" s="24">
        <v>2.2450000000000001</v>
      </c>
      <c r="E490" s="14">
        <v>1.855</v>
      </c>
      <c r="F490" s="24">
        <f t="shared" si="19"/>
        <v>0.88637931034482764</v>
      </c>
      <c r="G490" s="187">
        <f t="shared" si="20"/>
        <v>0.49637931034482752</v>
      </c>
    </row>
    <row r="491" spans="1:7" x14ac:dyDescent="0.2">
      <c r="A491" s="2">
        <v>35918</v>
      </c>
      <c r="B491" s="18">
        <v>1.97</v>
      </c>
      <c r="C491" s="59">
        <f t="shared" si="21"/>
        <v>1.3586206896551725</v>
      </c>
      <c r="D491" s="24">
        <v>2.2450000000000001</v>
      </c>
      <c r="E491" s="14">
        <v>1.855</v>
      </c>
      <c r="F491" s="24">
        <f t="shared" si="19"/>
        <v>0.88637931034482764</v>
      </c>
      <c r="G491" s="187">
        <f t="shared" si="20"/>
        <v>0.49637931034482752</v>
      </c>
    </row>
    <row r="492" spans="1:7" x14ac:dyDescent="0.2">
      <c r="A492" s="2">
        <v>35919</v>
      </c>
      <c r="B492" s="18">
        <v>1.97</v>
      </c>
      <c r="C492" s="59">
        <f t="shared" si="21"/>
        <v>1.3586206896551725</v>
      </c>
      <c r="D492" s="24">
        <v>2.2450000000000001</v>
      </c>
      <c r="E492" s="14">
        <v>1.855</v>
      </c>
      <c r="F492" s="24">
        <f t="shared" si="19"/>
        <v>0.88637931034482764</v>
      </c>
      <c r="G492" s="187">
        <f t="shared" si="20"/>
        <v>0.49637931034482752</v>
      </c>
    </row>
    <row r="493" spans="1:7" x14ac:dyDescent="0.2">
      <c r="A493" s="2">
        <v>35920</v>
      </c>
      <c r="B493" s="18">
        <v>1.915</v>
      </c>
      <c r="C493" s="59">
        <f t="shared" si="21"/>
        <v>1.3206896551724139</v>
      </c>
      <c r="D493" s="24">
        <v>2.2349999999999999</v>
      </c>
      <c r="E493" s="14">
        <v>1.72</v>
      </c>
      <c r="F493" s="24">
        <f t="shared" si="19"/>
        <v>0.914310344827586</v>
      </c>
      <c r="G493" s="187">
        <f t="shared" si="20"/>
        <v>0.39931034482758609</v>
      </c>
    </row>
    <row r="494" spans="1:7" x14ac:dyDescent="0.2">
      <c r="A494" s="2">
        <v>35921</v>
      </c>
      <c r="B494" s="18">
        <v>2.125</v>
      </c>
      <c r="C494" s="59">
        <f t="shared" si="21"/>
        <v>1.4655172413793105</v>
      </c>
      <c r="D494" s="24">
        <v>2.31</v>
      </c>
      <c r="E494" s="14">
        <v>1.875</v>
      </c>
      <c r="F494" s="24">
        <f t="shared" si="19"/>
        <v>0.84448275862068956</v>
      </c>
      <c r="G494" s="187">
        <f t="shared" si="20"/>
        <v>0.4094827586206895</v>
      </c>
    </row>
    <row r="495" spans="1:7" x14ac:dyDescent="0.2">
      <c r="A495" s="2">
        <v>35922</v>
      </c>
      <c r="B495" s="18">
        <v>1.95</v>
      </c>
      <c r="C495" s="59">
        <f t="shared" si="21"/>
        <v>1.3448275862068966</v>
      </c>
      <c r="D495" s="24">
        <v>2.2349999999999999</v>
      </c>
      <c r="E495" s="14">
        <v>1.81</v>
      </c>
      <c r="F495" s="24">
        <f t="shared" si="19"/>
        <v>0.8901724137931033</v>
      </c>
      <c r="G495" s="187">
        <f t="shared" si="20"/>
        <v>0.46517241379310348</v>
      </c>
    </row>
    <row r="496" spans="1:7" x14ac:dyDescent="0.2">
      <c r="A496" s="2">
        <v>35923</v>
      </c>
      <c r="B496" s="18">
        <v>1.87</v>
      </c>
      <c r="C496" s="59">
        <f t="shared" si="21"/>
        <v>1.2896551724137932</v>
      </c>
      <c r="D496" s="24">
        <v>2.2599999999999998</v>
      </c>
      <c r="E496" s="14">
        <v>1.8</v>
      </c>
      <c r="F496" s="24">
        <f t="shared" si="19"/>
        <v>0.97034482758620655</v>
      </c>
      <c r="G496" s="187">
        <f t="shared" si="20"/>
        <v>0.51034482758620681</v>
      </c>
    </row>
    <row r="497" spans="1:7" x14ac:dyDescent="0.2">
      <c r="A497" s="2">
        <v>35924</v>
      </c>
      <c r="B497" s="18">
        <v>1.85</v>
      </c>
      <c r="C497" s="59">
        <f t="shared" si="21"/>
        <v>1.2758620689655173</v>
      </c>
      <c r="D497" s="24">
        <v>2.25</v>
      </c>
      <c r="E497" s="14">
        <v>1.6950000000000001</v>
      </c>
      <c r="F497" s="24">
        <f t="shared" si="19"/>
        <v>0.97413793103448265</v>
      </c>
      <c r="G497" s="187">
        <f t="shared" si="20"/>
        <v>0.41913793103448271</v>
      </c>
    </row>
    <row r="498" spans="1:7" x14ac:dyDescent="0.2">
      <c r="A498" s="2">
        <v>35925</v>
      </c>
      <c r="B498" s="18">
        <v>1.85</v>
      </c>
      <c r="C498" s="59">
        <f t="shared" si="21"/>
        <v>1.2758620689655173</v>
      </c>
      <c r="D498" s="24">
        <v>2.25</v>
      </c>
      <c r="E498" s="14">
        <v>1.6950000000000001</v>
      </c>
      <c r="F498" s="24">
        <f t="shared" si="19"/>
        <v>0.97413793103448265</v>
      </c>
      <c r="G498" s="187">
        <f t="shared" si="20"/>
        <v>0.41913793103448271</v>
      </c>
    </row>
    <row r="499" spans="1:7" x14ac:dyDescent="0.2">
      <c r="A499" s="2">
        <v>35926</v>
      </c>
      <c r="B499" s="18">
        <v>1.85</v>
      </c>
      <c r="C499" s="59">
        <f t="shared" si="21"/>
        <v>1.2758620689655173</v>
      </c>
      <c r="D499" s="24">
        <v>2.25</v>
      </c>
      <c r="E499" s="14">
        <v>1.6950000000000001</v>
      </c>
      <c r="F499" s="24">
        <f t="shared" si="19"/>
        <v>0.97413793103448265</v>
      </c>
      <c r="G499" s="187">
        <f t="shared" si="20"/>
        <v>0.41913793103448271</v>
      </c>
    </row>
    <row r="500" spans="1:7" x14ac:dyDescent="0.2">
      <c r="A500" s="2">
        <v>35927</v>
      </c>
      <c r="B500" s="18">
        <v>1.615</v>
      </c>
      <c r="C500" s="59">
        <f t="shared" si="21"/>
        <v>1.113793103448276</v>
      </c>
      <c r="D500" s="24">
        <v>2.3199999999999998</v>
      </c>
      <c r="E500" s="14">
        <v>1.74</v>
      </c>
      <c r="F500" s="24">
        <f t="shared" si="19"/>
        <v>1.2062068965517239</v>
      </c>
      <c r="G500" s="187">
        <f t="shared" si="20"/>
        <v>0.62620689655172401</v>
      </c>
    </row>
    <row r="501" spans="1:7" x14ac:dyDescent="0.2">
      <c r="A501" s="2">
        <v>35928</v>
      </c>
      <c r="B501" s="18">
        <v>1.31</v>
      </c>
      <c r="C501" s="59">
        <f t="shared" si="21"/>
        <v>0.90344827586206899</v>
      </c>
      <c r="D501" s="24">
        <v>2.3450000000000002</v>
      </c>
      <c r="E501" s="14">
        <v>1.7749999999999999</v>
      </c>
      <c r="F501" s="24">
        <f t="shared" si="19"/>
        <v>1.4415517241379312</v>
      </c>
      <c r="G501" s="187">
        <f t="shared" si="20"/>
        <v>0.87155172413793092</v>
      </c>
    </row>
    <row r="502" spans="1:7" x14ac:dyDescent="0.2">
      <c r="A502" s="2">
        <v>35929</v>
      </c>
      <c r="B502" s="18">
        <v>1.78</v>
      </c>
      <c r="C502" s="59">
        <f t="shared" si="21"/>
        <v>1.2275862068965517</v>
      </c>
      <c r="D502" s="24">
        <v>2.355</v>
      </c>
      <c r="E502" s="14">
        <v>1.83</v>
      </c>
      <c r="F502" s="24">
        <f t="shared" si="19"/>
        <v>1.1274137931034482</v>
      </c>
      <c r="G502" s="187">
        <f t="shared" si="20"/>
        <v>0.60241379310344834</v>
      </c>
    </row>
    <row r="503" spans="1:7" x14ac:dyDescent="0.2">
      <c r="A503" s="2">
        <v>35930</v>
      </c>
      <c r="B503" s="18">
        <v>1.77</v>
      </c>
      <c r="C503" s="59">
        <f t="shared" si="21"/>
        <v>1.2206896551724138</v>
      </c>
      <c r="D503" s="24">
        <v>2.29</v>
      </c>
      <c r="E503" s="14">
        <v>1.78</v>
      </c>
      <c r="F503" s="24">
        <f t="shared" si="19"/>
        <v>1.0693103448275862</v>
      </c>
      <c r="G503" s="187">
        <f t="shared" si="20"/>
        <v>0.55931034482758624</v>
      </c>
    </row>
    <row r="504" spans="1:7" x14ac:dyDescent="0.2">
      <c r="A504" s="2">
        <v>35931</v>
      </c>
      <c r="B504" s="18">
        <v>1.645</v>
      </c>
      <c r="C504" s="59">
        <f t="shared" si="21"/>
        <v>1.1344827586206898</v>
      </c>
      <c r="D504" s="24">
        <v>2.2850000000000001</v>
      </c>
      <c r="E504" s="14">
        <v>1.75</v>
      </c>
      <c r="F504" s="24">
        <f t="shared" si="19"/>
        <v>1.1505172413793103</v>
      </c>
      <c r="G504" s="187">
        <f t="shared" si="20"/>
        <v>0.61551724137931019</v>
      </c>
    </row>
    <row r="505" spans="1:7" x14ac:dyDescent="0.2">
      <c r="A505" s="2">
        <v>35932</v>
      </c>
      <c r="B505" s="18">
        <v>1.645</v>
      </c>
      <c r="C505" s="59">
        <f t="shared" si="21"/>
        <v>1.1344827586206898</v>
      </c>
      <c r="D505" s="24">
        <v>2.2850000000000001</v>
      </c>
      <c r="E505" s="14">
        <v>1.75</v>
      </c>
      <c r="F505" s="24">
        <f t="shared" si="19"/>
        <v>1.1505172413793103</v>
      </c>
      <c r="G505" s="187">
        <f t="shared" si="20"/>
        <v>0.61551724137931019</v>
      </c>
    </row>
    <row r="506" spans="1:7" x14ac:dyDescent="0.2">
      <c r="A506" s="2">
        <v>35933</v>
      </c>
      <c r="B506" s="18">
        <v>1.645</v>
      </c>
      <c r="C506" s="59">
        <f t="shared" si="21"/>
        <v>1.1344827586206898</v>
      </c>
      <c r="D506" s="24">
        <v>2.2850000000000001</v>
      </c>
      <c r="E506" s="14">
        <v>1.75</v>
      </c>
      <c r="F506" s="24">
        <f t="shared" si="19"/>
        <v>1.1505172413793103</v>
      </c>
      <c r="G506" s="187">
        <f t="shared" si="20"/>
        <v>0.61551724137931019</v>
      </c>
    </row>
    <row r="507" spans="1:7" x14ac:dyDescent="0.2">
      <c r="A507" s="2">
        <v>35934</v>
      </c>
      <c r="B507" s="18">
        <v>1.56</v>
      </c>
      <c r="C507" s="59">
        <f t="shared" si="21"/>
        <v>1.0758620689655174</v>
      </c>
      <c r="D507" s="24">
        <v>2.34</v>
      </c>
      <c r="E507" s="14">
        <v>1.74</v>
      </c>
      <c r="F507" s="24">
        <f t="shared" si="19"/>
        <v>1.2641379310344825</v>
      </c>
      <c r="G507" s="187">
        <f t="shared" si="20"/>
        <v>0.6641379310344826</v>
      </c>
    </row>
    <row r="508" spans="1:7" x14ac:dyDescent="0.2">
      <c r="A508" s="2">
        <v>35935</v>
      </c>
      <c r="B508" s="18">
        <v>1.635</v>
      </c>
      <c r="C508" s="59">
        <f t="shared" si="21"/>
        <v>1.1275862068965519</v>
      </c>
      <c r="D508" s="24">
        <v>2.2650000000000001</v>
      </c>
      <c r="E508" s="14">
        <v>1.8049999999999999</v>
      </c>
      <c r="F508" s="24">
        <f t="shared" si="19"/>
        <v>1.1374137931034483</v>
      </c>
      <c r="G508" s="187">
        <f t="shared" si="20"/>
        <v>0.67741379310344807</v>
      </c>
    </row>
    <row r="509" spans="1:7" x14ac:dyDescent="0.2">
      <c r="A509" s="2">
        <v>35936</v>
      </c>
      <c r="B509" s="18">
        <v>1.5649999999999999</v>
      </c>
      <c r="C509" s="59">
        <f t="shared" si="21"/>
        <v>1.0793103448275863</v>
      </c>
      <c r="D509" s="24">
        <v>2.29</v>
      </c>
      <c r="E509" s="14">
        <v>1.7549999999999999</v>
      </c>
      <c r="F509" s="24">
        <f t="shared" si="19"/>
        <v>1.2106896551724138</v>
      </c>
      <c r="G509" s="187">
        <f t="shared" si="20"/>
        <v>0.67568965517241364</v>
      </c>
    </row>
    <row r="510" spans="1:7" x14ac:dyDescent="0.2">
      <c r="A510" s="2">
        <v>35937</v>
      </c>
      <c r="B510" s="18">
        <v>1.595</v>
      </c>
      <c r="C510" s="59">
        <f t="shared" si="21"/>
        <v>1.1000000000000001</v>
      </c>
      <c r="D510" s="24">
        <v>2.2149999999999999</v>
      </c>
      <c r="E510" s="14">
        <v>1.72</v>
      </c>
      <c r="F510" s="24">
        <f t="shared" si="19"/>
        <v>1.1149999999999998</v>
      </c>
      <c r="G510" s="187">
        <f t="shared" si="20"/>
        <v>0.61999999999999988</v>
      </c>
    </row>
    <row r="511" spans="1:7" x14ac:dyDescent="0.2">
      <c r="A511" s="2">
        <v>35938</v>
      </c>
      <c r="B511" s="18">
        <v>1.69</v>
      </c>
      <c r="C511" s="59">
        <f t="shared" si="21"/>
        <v>1.1655172413793105</v>
      </c>
      <c r="D511" s="24">
        <v>2.0649999999999999</v>
      </c>
      <c r="E511" s="14">
        <v>1.5349999999999999</v>
      </c>
      <c r="F511" s="24">
        <f t="shared" si="19"/>
        <v>0.89948275862068949</v>
      </c>
      <c r="G511" s="187">
        <f t="shared" si="20"/>
        <v>0.36948275862068947</v>
      </c>
    </row>
    <row r="512" spans="1:7" x14ac:dyDescent="0.2">
      <c r="A512" s="2">
        <v>35939</v>
      </c>
      <c r="B512" s="18">
        <v>1.69</v>
      </c>
      <c r="C512" s="59">
        <f t="shared" si="21"/>
        <v>1.1655172413793105</v>
      </c>
      <c r="D512" s="24">
        <v>2.0649999999999999</v>
      </c>
      <c r="E512" s="14">
        <v>1.5349999999999999</v>
      </c>
      <c r="F512" s="24">
        <f t="shared" si="19"/>
        <v>0.89948275862068949</v>
      </c>
      <c r="G512" s="187">
        <f t="shared" si="20"/>
        <v>0.36948275862068947</v>
      </c>
    </row>
    <row r="513" spans="1:7" x14ac:dyDescent="0.2">
      <c r="A513" s="2">
        <v>35940</v>
      </c>
      <c r="B513" s="18">
        <v>1.69</v>
      </c>
      <c r="C513" s="59">
        <f t="shared" si="21"/>
        <v>1.1655172413793105</v>
      </c>
      <c r="D513" s="24">
        <v>2.0649999999999999</v>
      </c>
      <c r="E513" s="14" t="s">
        <v>66</v>
      </c>
      <c r="F513" s="24">
        <f t="shared" si="19"/>
        <v>0.89948275862068949</v>
      </c>
      <c r="G513" s="187" t="s">
        <v>66</v>
      </c>
    </row>
    <row r="514" spans="1:7" x14ac:dyDescent="0.2">
      <c r="A514" s="2">
        <v>35941</v>
      </c>
      <c r="B514" s="18">
        <v>1.69</v>
      </c>
      <c r="C514" s="59">
        <f t="shared" si="21"/>
        <v>1.1655172413793105</v>
      </c>
      <c r="D514" s="24">
        <v>2.0649999999999999</v>
      </c>
      <c r="E514" s="14">
        <v>1.5349999999999999</v>
      </c>
      <c r="F514" s="24">
        <f t="shared" si="19"/>
        <v>0.89948275862068949</v>
      </c>
      <c r="G514" s="187">
        <f t="shared" si="20"/>
        <v>0.36948275862068947</v>
      </c>
    </row>
    <row r="515" spans="1:7" x14ac:dyDescent="0.2">
      <c r="A515" s="2">
        <v>35942</v>
      </c>
      <c r="B515" s="18">
        <v>1.7</v>
      </c>
      <c r="C515" s="59">
        <f t="shared" si="21"/>
        <v>1.1724137931034482</v>
      </c>
      <c r="D515" s="24">
        <v>2.19</v>
      </c>
      <c r="E515" s="14">
        <v>1.675</v>
      </c>
      <c r="F515" s="24">
        <f t="shared" si="19"/>
        <v>1.0175862068965518</v>
      </c>
      <c r="G515" s="187">
        <f t="shared" si="20"/>
        <v>0.50258620689655187</v>
      </c>
    </row>
    <row r="516" spans="1:7" x14ac:dyDescent="0.2">
      <c r="A516" s="2">
        <v>35943</v>
      </c>
      <c r="B516" s="18">
        <v>1.7</v>
      </c>
      <c r="C516" s="59">
        <f t="shared" si="21"/>
        <v>1.1724137931034482</v>
      </c>
      <c r="D516" s="24">
        <v>2.1749999999999998</v>
      </c>
      <c r="E516" s="14">
        <v>1.655</v>
      </c>
      <c r="F516" s="24">
        <f t="shared" ref="F516:F579" si="22">D516-C516</f>
        <v>1.0025862068965516</v>
      </c>
      <c r="G516" s="187">
        <f t="shared" ref="G516:G579" si="23">E516-C516</f>
        <v>0.48258620689655185</v>
      </c>
    </row>
    <row r="517" spans="1:7" x14ac:dyDescent="0.2">
      <c r="A517" s="2">
        <v>35944</v>
      </c>
      <c r="B517" s="18">
        <v>1.7250000000000001</v>
      </c>
      <c r="C517" s="59">
        <f t="shared" si="21"/>
        <v>1.1896551724137931</v>
      </c>
      <c r="D517" s="24">
        <v>2.2000000000000002</v>
      </c>
      <c r="E517" s="14">
        <v>1.635</v>
      </c>
      <c r="F517" s="24">
        <f t="shared" si="22"/>
        <v>1.010344827586207</v>
      </c>
      <c r="G517" s="187">
        <f t="shared" si="23"/>
        <v>0.44534482758620686</v>
      </c>
    </row>
    <row r="518" spans="1:7" x14ac:dyDescent="0.2">
      <c r="A518" s="2">
        <v>35945</v>
      </c>
      <c r="B518" s="18">
        <v>1.79</v>
      </c>
      <c r="C518" s="59">
        <f t="shared" si="21"/>
        <v>1.2344827586206897</v>
      </c>
      <c r="D518" s="24">
        <v>2.2250000000000001</v>
      </c>
      <c r="E518" s="14">
        <v>1.62</v>
      </c>
      <c r="F518" s="24">
        <f t="shared" si="22"/>
        <v>0.99051724137931041</v>
      </c>
      <c r="G518" s="187">
        <f t="shared" si="23"/>
        <v>0.38551724137931043</v>
      </c>
    </row>
    <row r="519" spans="1:7" x14ac:dyDescent="0.2">
      <c r="A519" s="2">
        <v>35946</v>
      </c>
      <c r="B519" s="18">
        <v>1.79</v>
      </c>
      <c r="C519" s="59">
        <f t="shared" si="21"/>
        <v>1.2344827586206897</v>
      </c>
      <c r="D519" s="24">
        <v>2.2250000000000001</v>
      </c>
      <c r="E519" s="14">
        <v>1.62</v>
      </c>
      <c r="F519" s="24">
        <f t="shared" si="22"/>
        <v>0.99051724137931041</v>
      </c>
      <c r="G519" s="187">
        <f t="shared" si="23"/>
        <v>0.38551724137931043</v>
      </c>
    </row>
    <row r="520" spans="1:7" x14ac:dyDescent="0.2">
      <c r="A520" s="2">
        <v>35947</v>
      </c>
      <c r="B520" s="18">
        <v>1.79</v>
      </c>
      <c r="C520" s="59">
        <f t="shared" si="21"/>
        <v>1.2344827586206897</v>
      </c>
      <c r="D520" s="24">
        <v>2.1749999999999998</v>
      </c>
      <c r="E520" s="14">
        <v>1.62</v>
      </c>
      <c r="F520" s="24">
        <f t="shared" si="22"/>
        <v>0.94051724137931014</v>
      </c>
      <c r="G520" s="187">
        <f t="shared" si="23"/>
        <v>0.38551724137931043</v>
      </c>
    </row>
    <row r="521" spans="1:7" x14ac:dyDescent="0.2">
      <c r="A521" s="2">
        <v>35948</v>
      </c>
      <c r="B521" s="18">
        <v>1.7</v>
      </c>
      <c r="C521" s="59">
        <f t="shared" si="21"/>
        <v>1.1724137931034482</v>
      </c>
      <c r="D521" s="24">
        <v>2.2549999999999999</v>
      </c>
      <c r="E521" s="14">
        <v>1.68</v>
      </c>
      <c r="F521" s="24">
        <f t="shared" si="22"/>
        <v>1.0825862068965517</v>
      </c>
      <c r="G521" s="187">
        <f t="shared" si="23"/>
        <v>0.50758620689655176</v>
      </c>
    </row>
    <row r="522" spans="1:7" x14ac:dyDescent="0.2">
      <c r="A522" s="2">
        <v>35949</v>
      </c>
      <c r="B522" s="18">
        <v>1.75</v>
      </c>
      <c r="C522" s="59">
        <f t="shared" si="21"/>
        <v>1.2068965517241379</v>
      </c>
      <c r="D522" s="24">
        <v>2.2549999999999999</v>
      </c>
      <c r="E522" s="14">
        <v>1.7250000000000001</v>
      </c>
      <c r="F522" s="24">
        <f t="shared" si="22"/>
        <v>1.048103448275862</v>
      </c>
      <c r="G522" s="187">
        <f t="shared" si="23"/>
        <v>0.51810344827586219</v>
      </c>
    </row>
    <row r="523" spans="1:7" x14ac:dyDescent="0.2">
      <c r="A523" s="2">
        <v>35950</v>
      </c>
      <c r="B523" s="18">
        <v>1.7549999999999999</v>
      </c>
      <c r="C523" s="59">
        <f t="shared" si="21"/>
        <v>1.2103448275862068</v>
      </c>
      <c r="D523" s="24">
        <v>2.19</v>
      </c>
      <c r="E523" s="14">
        <v>1.69</v>
      </c>
      <c r="F523" s="24">
        <f t="shared" si="22"/>
        <v>0.97965517241379318</v>
      </c>
      <c r="G523" s="187">
        <f t="shared" si="23"/>
        <v>0.47965517241379318</v>
      </c>
    </row>
    <row r="524" spans="1:7" x14ac:dyDescent="0.2">
      <c r="A524" s="2">
        <v>35951</v>
      </c>
      <c r="B524" s="18">
        <v>1.675</v>
      </c>
      <c r="C524" s="59">
        <f t="shared" si="21"/>
        <v>1.1551724137931034</v>
      </c>
      <c r="D524" s="24">
        <v>2.0950000000000002</v>
      </c>
      <c r="E524" s="14">
        <v>1.635</v>
      </c>
      <c r="F524" s="24">
        <f t="shared" si="22"/>
        <v>0.93982758620689677</v>
      </c>
      <c r="G524" s="187">
        <f t="shared" si="23"/>
        <v>0.47982758620689658</v>
      </c>
    </row>
    <row r="525" spans="1:7" x14ac:dyDescent="0.2">
      <c r="A525" s="2">
        <v>35952</v>
      </c>
      <c r="B525" s="18">
        <v>1.635</v>
      </c>
      <c r="C525" s="59">
        <f t="shared" si="21"/>
        <v>1.1275862068965519</v>
      </c>
      <c r="D525" s="24">
        <v>2.0699999999999998</v>
      </c>
      <c r="E525" s="14">
        <v>1.54</v>
      </c>
      <c r="F525" s="24">
        <f t="shared" si="22"/>
        <v>0.94241379310344797</v>
      </c>
      <c r="G525" s="187">
        <f t="shared" si="23"/>
        <v>0.41241379310344817</v>
      </c>
    </row>
    <row r="526" spans="1:7" x14ac:dyDescent="0.2">
      <c r="A526" s="2">
        <v>35953</v>
      </c>
      <c r="B526" s="18">
        <v>1.635</v>
      </c>
      <c r="C526" s="59">
        <f t="shared" si="21"/>
        <v>1.1275862068965519</v>
      </c>
      <c r="D526" s="24">
        <v>2.0699999999999998</v>
      </c>
      <c r="E526" s="14">
        <v>1.54</v>
      </c>
      <c r="F526" s="24">
        <f t="shared" si="22"/>
        <v>0.94241379310344797</v>
      </c>
      <c r="G526" s="187">
        <f t="shared" si="23"/>
        <v>0.41241379310344817</v>
      </c>
    </row>
    <row r="527" spans="1:7" x14ac:dyDescent="0.2">
      <c r="A527" s="2">
        <v>35954</v>
      </c>
      <c r="B527" s="18">
        <v>1.635</v>
      </c>
      <c r="C527" s="59">
        <f t="shared" si="21"/>
        <v>1.1275862068965519</v>
      </c>
      <c r="D527" s="24">
        <v>2.0699999999999998</v>
      </c>
      <c r="E527" s="14">
        <v>1.54</v>
      </c>
      <c r="F527" s="24">
        <f t="shared" si="22"/>
        <v>0.94241379310344797</v>
      </c>
      <c r="G527" s="187">
        <f t="shared" si="23"/>
        <v>0.41241379310344817</v>
      </c>
    </row>
    <row r="528" spans="1:7" x14ac:dyDescent="0.2">
      <c r="A528" s="2">
        <v>35955</v>
      </c>
      <c r="B528" s="18">
        <v>1.59</v>
      </c>
      <c r="C528" s="59">
        <f t="shared" si="21"/>
        <v>1.0965517241379312</v>
      </c>
      <c r="D528" s="24">
        <v>2.06</v>
      </c>
      <c r="E528" s="14">
        <v>1.5449999999999999</v>
      </c>
      <c r="F528" s="24">
        <f t="shared" si="22"/>
        <v>0.96344827586206883</v>
      </c>
      <c r="G528" s="187">
        <f t="shared" si="23"/>
        <v>0.4484482758620687</v>
      </c>
    </row>
    <row r="529" spans="1:7" x14ac:dyDescent="0.2">
      <c r="A529" s="2">
        <v>35956</v>
      </c>
      <c r="B529" s="18">
        <v>1.61</v>
      </c>
      <c r="C529" s="59">
        <f t="shared" si="21"/>
        <v>1.1103448275862069</v>
      </c>
      <c r="D529" s="24">
        <v>2.04</v>
      </c>
      <c r="E529" s="14">
        <v>1.5449999999999999</v>
      </c>
      <c r="F529" s="24">
        <f t="shared" si="22"/>
        <v>0.92965517241379314</v>
      </c>
      <c r="G529" s="187">
        <f t="shared" si="23"/>
        <v>0.43465517241379303</v>
      </c>
    </row>
    <row r="530" spans="1:7" x14ac:dyDescent="0.2">
      <c r="A530" s="2">
        <v>35957</v>
      </c>
      <c r="B530" s="18">
        <v>1.645</v>
      </c>
      <c r="C530" s="59">
        <f t="shared" si="21"/>
        <v>1.1344827586206898</v>
      </c>
      <c r="D530" s="24">
        <v>2.0150000000000001</v>
      </c>
      <c r="E530" s="14">
        <v>1.5549999999999999</v>
      </c>
      <c r="F530" s="24">
        <f t="shared" si="22"/>
        <v>0.88051724137931031</v>
      </c>
      <c r="G530" s="187">
        <f t="shared" si="23"/>
        <v>0.42051724137931012</v>
      </c>
    </row>
    <row r="531" spans="1:7" x14ac:dyDescent="0.2">
      <c r="A531" s="2">
        <v>35958</v>
      </c>
      <c r="B531" s="18">
        <v>1.665</v>
      </c>
      <c r="C531" s="59">
        <f t="shared" si="21"/>
        <v>1.1482758620689655</v>
      </c>
      <c r="D531" s="24">
        <v>2.04</v>
      </c>
      <c r="E531" s="14">
        <v>1.5349999999999999</v>
      </c>
      <c r="F531" s="24">
        <f t="shared" si="22"/>
        <v>0.89172413793103456</v>
      </c>
      <c r="G531" s="187">
        <f t="shared" si="23"/>
        <v>0.38672413793103444</v>
      </c>
    </row>
    <row r="532" spans="1:7" x14ac:dyDescent="0.2">
      <c r="A532" s="2">
        <v>35959</v>
      </c>
      <c r="B532" s="18">
        <v>1.655</v>
      </c>
      <c r="C532" s="59">
        <f t="shared" si="21"/>
        <v>1.1413793103448275</v>
      </c>
      <c r="D532" s="24">
        <v>2.0550000000000002</v>
      </c>
      <c r="E532" s="14">
        <v>1.5049999999999999</v>
      </c>
      <c r="F532" s="24">
        <f t="shared" si="22"/>
        <v>0.91362068965517262</v>
      </c>
      <c r="G532" s="187">
        <f t="shared" si="23"/>
        <v>0.36362068965517236</v>
      </c>
    </row>
    <row r="533" spans="1:7" x14ac:dyDescent="0.2">
      <c r="A533" s="2">
        <v>35960</v>
      </c>
      <c r="B533" s="18">
        <v>1.655</v>
      </c>
      <c r="C533" s="59">
        <f t="shared" si="21"/>
        <v>1.1413793103448275</v>
      </c>
      <c r="D533" s="24">
        <v>2.0550000000000002</v>
      </c>
      <c r="E533" s="14">
        <v>1.5049999999999999</v>
      </c>
      <c r="F533" s="24">
        <f t="shared" si="22"/>
        <v>0.91362068965517262</v>
      </c>
      <c r="G533" s="187">
        <f t="shared" si="23"/>
        <v>0.36362068965517236</v>
      </c>
    </row>
    <row r="534" spans="1:7" x14ac:dyDescent="0.2">
      <c r="A534" s="2">
        <v>35961</v>
      </c>
      <c r="B534" s="18">
        <v>1.655</v>
      </c>
      <c r="C534" s="59">
        <f t="shared" si="21"/>
        <v>1.1413793103448275</v>
      </c>
      <c r="D534" s="24">
        <v>2.0550000000000002</v>
      </c>
      <c r="E534" s="14">
        <v>1.5049999999999999</v>
      </c>
      <c r="F534" s="24">
        <f t="shared" si="22"/>
        <v>0.91362068965517262</v>
      </c>
      <c r="G534" s="187">
        <f t="shared" si="23"/>
        <v>0.36362068965517236</v>
      </c>
    </row>
    <row r="535" spans="1:7" x14ac:dyDescent="0.2">
      <c r="A535" s="2">
        <v>35962</v>
      </c>
      <c r="B535" s="18">
        <v>1.71</v>
      </c>
      <c r="C535" s="59">
        <f t="shared" si="21"/>
        <v>1.1793103448275861</v>
      </c>
      <c r="D535" s="24">
        <v>2.13</v>
      </c>
      <c r="E535" s="14">
        <v>1.655</v>
      </c>
      <c r="F535" s="24">
        <f t="shared" si="22"/>
        <v>0.95068965517241377</v>
      </c>
      <c r="G535" s="187">
        <f t="shared" si="23"/>
        <v>0.47568965517241391</v>
      </c>
    </row>
    <row r="536" spans="1:7" x14ac:dyDescent="0.2">
      <c r="A536" s="2">
        <v>35963</v>
      </c>
      <c r="B536" s="18">
        <v>1.84</v>
      </c>
      <c r="C536" s="59">
        <f t="shared" si="21"/>
        <v>1.2689655172413794</v>
      </c>
      <c r="D536" s="24">
        <v>2.14</v>
      </c>
      <c r="E536" s="14">
        <v>1.71</v>
      </c>
      <c r="F536" s="24">
        <f t="shared" si="22"/>
        <v>0.87103448275862072</v>
      </c>
      <c r="G536" s="187">
        <f t="shared" si="23"/>
        <v>0.44103448275862056</v>
      </c>
    </row>
    <row r="537" spans="1:7" x14ac:dyDescent="0.2">
      <c r="A537" s="2">
        <v>35964</v>
      </c>
      <c r="B537" s="18">
        <v>1.85</v>
      </c>
      <c r="C537" s="59">
        <f t="shared" si="21"/>
        <v>1.2758620689655173</v>
      </c>
      <c r="D537" s="24">
        <v>2.08</v>
      </c>
      <c r="E537" s="14">
        <v>1.7350000000000001</v>
      </c>
      <c r="F537" s="24">
        <f t="shared" si="22"/>
        <v>0.80413793103448272</v>
      </c>
      <c r="G537" s="187">
        <f t="shared" si="23"/>
        <v>0.45913793103448275</v>
      </c>
    </row>
    <row r="538" spans="1:7" x14ac:dyDescent="0.2">
      <c r="A538" s="2">
        <v>35965</v>
      </c>
      <c r="B538" s="18">
        <v>1.88</v>
      </c>
      <c r="C538" s="59">
        <f t="shared" si="21"/>
        <v>1.296551724137931</v>
      </c>
      <c r="D538" s="24">
        <v>2.19</v>
      </c>
      <c r="E538" s="14">
        <v>1.81</v>
      </c>
      <c r="F538" s="24">
        <f t="shared" si="22"/>
        <v>0.89344827586206899</v>
      </c>
      <c r="G538" s="187">
        <f t="shared" si="23"/>
        <v>0.51344827586206909</v>
      </c>
    </row>
    <row r="539" spans="1:7" x14ac:dyDescent="0.2">
      <c r="A539" s="2">
        <v>35966</v>
      </c>
      <c r="B539" s="18">
        <v>1.95</v>
      </c>
      <c r="C539" s="59">
        <f t="shared" si="21"/>
        <v>1.3448275862068966</v>
      </c>
      <c r="D539" s="24">
        <v>2.2650000000000001</v>
      </c>
      <c r="E539" s="14">
        <v>1.84</v>
      </c>
      <c r="F539" s="24">
        <f t="shared" si="22"/>
        <v>0.92017241379310355</v>
      </c>
      <c r="G539" s="187">
        <f t="shared" si="23"/>
        <v>0.49517241379310351</v>
      </c>
    </row>
    <row r="540" spans="1:7" x14ac:dyDescent="0.2">
      <c r="A540" s="2">
        <v>35967</v>
      </c>
      <c r="B540" s="18">
        <v>1.95</v>
      </c>
      <c r="C540" s="59">
        <f t="shared" si="21"/>
        <v>1.3448275862068966</v>
      </c>
      <c r="D540" s="24">
        <v>2.2650000000000001</v>
      </c>
      <c r="E540" s="14">
        <v>1.84</v>
      </c>
      <c r="F540" s="24">
        <f t="shared" si="22"/>
        <v>0.92017241379310355</v>
      </c>
      <c r="G540" s="187">
        <f t="shared" si="23"/>
        <v>0.49517241379310351</v>
      </c>
    </row>
    <row r="541" spans="1:7" x14ac:dyDescent="0.2">
      <c r="A541" s="2">
        <v>35968</v>
      </c>
      <c r="B541" s="18">
        <v>1.95</v>
      </c>
      <c r="C541" s="59">
        <f t="shared" si="21"/>
        <v>1.3448275862068966</v>
      </c>
      <c r="D541" s="24">
        <v>2.2650000000000001</v>
      </c>
      <c r="E541" s="14">
        <v>1.84</v>
      </c>
      <c r="F541" s="24">
        <f t="shared" si="22"/>
        <v>0.92017241379310355</v>
      </c>
      <c r="G541" s="187">
        <f t="shared" si="23"/>
        <v>0.49517241379310351</v>
      </c>
    </row>
    <row r="542" spans="1:7" x14ac:dyDescent="0.2">
      <c r="A542" s="2">
        <v>35969</v>
      </c>
      <c r="B542" s="18">
        <v>1.98</v>
      </c>
      <c r="C542" s="59">
        <f t="shared" si="21"/>
        <v>1.3655172413793104</v>
      </c>
      <c r="D542" s="24">
        <v>2.4350000000000001</v>
      </c>
      <c r="E542" s="14">
        <v>1.915</v>
      </c>
      <c r="F542" s="24">
        <f t="shared" si="22"/>
        <v>1.0694827586206896</v>
      </c>
      <c r="G542" s="187">
        <f t="shared" si="23"/>
        <v>0.54948275862068963</v>
      </c>
    </row>
    <row r="543" spans="1:7" x14ac:dyDescent="0.2">
      <c r="A543" s="2">
        <v>35970</v>
      </c>
      <c r="B543" s="18">
        <v>1.925</v>
      </c>
      <c r="C543" s="59">
        <f t="shared" si="21"/>
        <v>1.3275862068965518</v>
      </c>
      <c r="D543" s="24">
        <v>2.4350000000000001</v>
      </c>
      <c r="E543" s="14">
        <v>1.89</v>
      </c>
      <c r="F543" s="24">
        <f t="shared" si="22"/>
        <v>1.1074137931034482</v>
      </c>
      <c r="G543" s="187">
        <f t="shared" si="23"/>
        <v>0.56241379310344808</v>
      </c>
    </row>
    <row r="544" spans="1:7" x14ac:dyDescent="0.2">
      <c r="A544" s="2">
        <v>35971</v>
      </c>
      <c r="B544" s="18">
        <v>2.0449999999999999</v>
      </c>
      <c r="C544" s="59">
        <f t="shared" si="21"/>
        <v>1.4103448275862069</v>
      </c>
      <c r="D544" s="24">
        <v>2.5049999999999999</v>
      </c>
      <c r="E544" s="14">
        <v>1.905</v>
      </c>
      <c r="F544" s="24">
        <f t="shared" si="22"/>
        <v>1.094655172413793</v>
      </c>
      <c r="G544" s="187">
        <f t="shared" si="23"/>
        <v>0.49465517241379309</v>
      </c>
    </row>
    <row r="545" spans="1:7" x14ac:dyDescent="0.2">
      <c r="A545" s="2">
        <v>35972</v>
      </c>
      <c r="B545" s="18">
        <v>2.0550000000000002</v>
      </c>
      <c r="C545" s="59">
        <f t="shared" si="21"/>
        <v>1.4172413793103449</v>
      </c>
      <c r="D545" s="24">
        <v>2.4649999999999999</v>
      </c>
      <c r="E545" s="14">
        <v>1.84</v>
      </c>
      <c r="F545" s="24">
        <f t="shared" si="22"/>
        <v>1.047758620689655</v>
      </c>
      <c r="G545" s="187">
        <f t="shared" si="23"/>
        <v>0.4227586206896552</v>
      </c>
    </row>
    <row r="546" spans="1:7" x14ac:dyDescent="0.2">
      <c r="A546" s="2">
        <v>35973</v>
      </c>
      <c r="B546" s="18">
        <v>2.02</v>
      </c>
      <c r="C546" s="59">
        <f t="shared" si="21"/>
        <v>1.3931034482758622</v>
      </c>
      <c r="D546" s="24">
        <v>2.48</v>
      </c>
      <c r="E546" s="14">
        <v>1.77</v>
      </c>
      <c r="F546" s="24">
        <f t="shared" si="22"/>
        <v>1.0868965517241378</v>
      </c>
      <c r="G546" s="187">
        <f t="shared" si="23"/>
        <v>0.37689655172413783</v>
      </c>
    </row>
    <row r="547" spans="1:7" x14ac:dyDescent="0.2">
      <c r="A547" s="2">
        <v>35974</v>
      </c>
      <c r="B547" s="18">
        <v>2.02</v>
      </c>
      <c r="C547" s="59">
        <f t="shared" si="21"/>
        <v>1.3931034482758622</v>
      </c>
      <c r="D547" s="24">
        <v>2.48</v>
      </c>
      <c r="E547" s="14">
        <v>1.77</v>
      </c>
      <c r="F547" s="24">
        <f t="shared" si="22"/>
        <v>1.0868965517241378</v>
      </c>
      <c r="G547" s="187">
        <f t="shared" si="23"/>
        <v>0.37689655172413783</v>
      </c>
    </row>
    <row r="548" spans="1:7" x14ac:dyDescent="0.2">
      <c r="A548" s="2">
        <v>35975</v>
      </c>
      <c r="B548" s="18">
        <v>2.02</v>
      </c>
      <c r="C548" s="59">
        <f t="shared" si="21"/>
        <v>1.3931034482758622</v>
      </c>
      <c r="D548" s="24">
        <v>2.48</v>
      </c>
      <c r="E548" s="14">
        <v>1.77</v>
      </c>
      <c r="F548" s="24">
        <f t="shared" si="22"/>
        <v>1.0868965517241378</v>
      </c>
      <c r="G548" s="187">
        <f t="shared" si="23"/>
        <v>0.37689655172413783</v>
      </c>
    </row>
    <row r="549" spans="1:7" x14ac:dyDescent="0.2">
      <c r="A549" s="2">
        <v>35976</v>
      </c>
      <c r="B549" s="18">
        <v>1.9750000000000001</v>
      </c>
      <c r="C549" s="59">
        <f t="shared" si="21"/>
        <v>1.3620689655172415</v>
      </c>
      <c r="D549" s="24">
        <v>2.46</v>
      </c>
      <c r="E549" s="14">
        <v>1.78</v>
      </c>
      <c r="F549" s="24">
        <f t="shared" si="22"/>
        <v>1.0979310344827584</v>
      </c>
      <c r="G549" s="187">
        <f t="shared" si="23"/>
        <v>0.41793103448275848</v>
      </c>
    </row>
    <row r="550" spans="1:7" x14ac:dyDescent="0.2">
      <c r="A550" s="2">
        <v>35977</v>
      </c>
      <c r="B550" s="18">
        <v>2</v>
      </c>
      <c r="C550" s="59">
        <f t="shared" si="21"/>
        <v>1.3793103448275863</v>
      </c>
      <c r="D550" s="24">
        <v>2.44</v>
      </c>
      <c r="E550" s="14">
        <v>1.81</v>
      </c>
      <c r="F550" s="24">
        <f t="shared" si="22"/>
        <v>1.0606896551724136</v>
      </c>
      <c r="G550" s="187">
        <f t="shared" si="23"/>
        <v>0.43068965517241375</v>
      </c>
    </row>
    <row r="551" spans="1:7" x14ac:dyDescent="0.2">
      <c r="A551" s="2">
        <v>35978</v>
      </c>
      <c r="B551" s="18">
        <v>1.9950000000000001</v>
      </c>
      <c r="C551" s="59">
        <f t="shared" ref="C551:C614" si="24">B551/$C$1</f>
        <v>1.3758620689655174</v>
      </c>
      <c r="D551" s="24">
        <v>2.4700000000000002</v>
      </c>
      <c r="E551" s="14">
        <v>1.905</v>
      </c>
      <c r="F551" s="24">
        <f t="shared" si="22"/>
        <v>1.0941379310344828</v>
      </c>
      <c r="G551" s="187">
        <f t="shared" si="23"/>
        <v>0.52913793103448259</v>
      </c>
    </row>
    <row r="552" spans="1:7" x14ac:dyDescent="0.2">
      <c r="A552" s="2">
        <v>35979</v>
      </c>
      <c r="B552" s="18">
        <v>1.97</v>
      </c>
      <c r="C552" s="59">
        <f t="shared" si="24"/>
        <v>1.3586206896551725</v>
      </c>
      <c r="D552" s="24">
        <v>2.3849999999999998</v>
      </c>
      <c r="E552" s="14" t="s">
        <v>66</v>
      </c>
      <c r="F552" s="24">
        <f t="shared" si="22"/>
        <v>1.0263793103448273</v>
      </c>
      <c r="G552" s="187" t="s">
        <v>66</v>
      </c>
    </row>
    <row r="553" spans="1:7" x14ac:dyDescent="0.2">
      <c r="A553" s="2">
        <v>35980</v>
      </c>
      <c r="B553" s="18">
        <v>1.97</v>
      </c>
      <c r="C553" s="59">
        <f t="shared" si="24"/>
        <v>1.3586206896551725</v>
      </c>
      <c r="D553" s="24">
        <v>2.3849999999999998</v>
      </c>
      <c r="E553" s="14">
        <v>1.78</v>
      </c>
      <c r="F553" s="24">
        <f t="shared" si="22"/>
        <v>1.0263793103448273</v>
      </c>
      <c r="G553" s="187">
        <f t="shared" si="23"/>
        <v>0.42137931034482756</v>
      </c>
    </row>
    <row r="554" spans="1:7" x14ac:dyDescent="0.2">
      <c r="A554" s="2">
        <v>35981</v>
      </c>
      <c r="B554" s="18">
        <v>1.97</v>
      </c>
      <c r="C554" s="59">
        <f t="shared" si="24"/>
        <v>1.3586206896551725</v>
      </c>
      <c r="D554" s="24">
        <v>2.3849999999999998</v>
      </c>
      <c r="E554" s="14">
        <v>1.78</v>
      </c>
      <c r="F554" s="24">
        <f t="shared" si="22"/>
        <v>1.0263793103448273</v>
      </c>
      <c r="G554" s="187">
        <f t="shared" si="23"/>
        <v>0.42137931034482756</v>
      </c>
    </row>
    <row r="555" spans="1:7" x14ac:dyDescent="0.2">
      <c r="A555" s="2">
        <v>35982</v>
      </c>
      <c r="B555" s="18">
        <v>1.97</v>
      </c>
      <c r="C555" s="59">
        <f t="shared" si="24"/>
        <v>1.3586206896551725</v>
      </c>
      <c r="D555" s="24">
        <v>2.3849999999999998</v>
      </c>
      <c r="E555" s="14">
        <v>1.78</v>
      </c>
      <c r="F555" s="24">
        <f t="shared" si="22"/>
        <v>1.0263793103448273</v>
      </c>
      <c r="G555" s="187">
        <f t="shared" si="23"/>
        <v>0.42137931034482756</v>
      </c>
    </row>
    <row r="556" spans="1:7" x14ac:dyDescent="0.2">
      <c r="A556" s="2">
        <v>35983</v>
      </c>
      <c r="B556" s="18">
        <v>1.925</v>
      </c>
      <c r="C556" s="59">
        <f t="shared" si="24"/>
        <v>1.3275862068965518</v>
      </c>
      <c r="D556" s="24">
        <v>2.38</v>
      </c>
      <c r="E556" s="14">
        <v>1.825</v>
      </c>
      <c r="F556" s="24">
        <f t="shared" si="22"/>
        <v>1.0524137931034481</v>
      </c>
      <c r="G556" s="187">
        <f t="shared" si="23"/>
        <v>0.49741379310344813</v>
      </c>
    </row>
    <row r="557" spans="1:7" x14ac:dyDescent="0.2">
      <c r="A557" s="2">
        <v>35984</v>
      </c>
      <c r="B557" s="18">
        <v>2.0299999999999998</v>
      </c>
      <c r="C557" s="59">
        <f t="shared" si="24"/>
        <v>1.4</v>
      </c>
      <c r="D557" s="24">
        <v>2.3849999999999998</v>
      </c>
      <c r="E557" s="14">
        <v>1.83</v>
      </c>
      <c r="F557" s="24">
        <f t="shared" si="22"/>
        <v>0.98499999999999988</v>
      </c>
      <c r="G557" s="187">
        <f t="shared" si="23"/>
        <v>0.43000000000000016</v>
      </c>
    </row>
    <row r="558" spans="1:7" x14ac:dyDescent="0.2">
      <c r="A558" s="2">
        <v>35985</v>
      </c>
      <c r="B558" s="18">
        <v>2.0699999999999998</v>
      </c>
      <c r="C558" s="59">
        <f t="shared" si="24"/>
        <v>1.4275862068965517</v>
      </c>
      <c r="D558" s="24">
        <v>2.42</v>
      </c>
      <c r="E558" s="14">
        <v>1.91</v>
      </c>
      <c r="F558" s="24">
        <f t="shared" si="22"/>
        <v>0.99241379310344824</v>
      </c>
      <c r="G558" s="187">
        <f t="shared" si="23"/>
        <v>0.48241379310344823</v>
      </c>
    </row>
    <row r="559" spans="1:7" x14ac:dyDescent="0.2">
      <c r="A559" s="2">
        <v>35986</v>
      </c>
      <c r="B559" s="18">
        <v>2.125</v>
      </c>
      <c r="C559" s="59">
        <f t="shared" si="24"/>
        <v>1.4655172413793105</v>
      </c>
      <c r="D559" s="24">
        <v>2.41</v>
      </c>
      <c r="E559" s="14">
        <v>1.9350000000000001</v>
      </c>
      <c r="F559" s="24">
        <f t="shared" si="22"/>
        <v>0.94448275862068964</v>
      </c>
      <c r="G559" s="187">
        <f t="shared" si="23"/>
        <v>0.46948275862068956</v>
      </c>
    </row>
    <row r="560" spans="1:7" x14ac:dyDescent="0.2">
      <c r="A560" s="2">
        <v>35987</v>
      </c>
      <c r="B560" s="18">
        <v>2.0099999999999998</v>
      </c>
      <c r="C560" s="59">
        <f t="shared" si="24"/>
        <v>1.386206896551724</v>
      </c>
      <c r="D560" s="24">
        <v>2.3199999999999998</v>
      </c>
      <c r="E560" s="14">
        <v>1.835</v>
      </c>
      <c r="F560" s="24">
        <f t="shared" si="22"/>
        <v>0.93379310344827582</v>
      </c>
      <c r="G560" s="187">
        <f t="shared" si="23"/>
        <v>0.44879310344827594</v>
      </c>
    </row>
    <row r="561" spans="1:7" x14ac:dyDescent="0.2">
      <c r="A561" s="2">
        <v>35988</v>
      </c>
      <c r="B561" s="18">
        <v>2.0099999999999998</v>
      </c>
      <c r="C561" s="59">
        <f t="shared" si="24"/>
        <v>1.386206896551724</v>
      </c>
      <c r="D561" s="24">
        <v>2.3199999999999998</v>
      </c>
      <c r="E561" s="14">
        <v>1.835</v>
      </c>
      <c r="F561" s="24">
        <f t="shared" si="22"/>
        <v>0.93379310344827582</v>
      </c>
      <c r="G561" s="187">
        <f t="shared" si="23"/>
        <v>0.44879310344827594</v>
      </c>
    </row>
    <row r="562" spans="1:7" x14ac:dyDescent="0.2">
      <c r="A562" s="2">
        <v>35989</v>
      </c>
      <c r="B562" s="18">
        <v>2.0099999999999998</v>
      </c>
      <c r="C562" s="59">
        <f t="shared" si="24"/>
        <v>1.386206896551724</v>
      </c>
      <c r="D562" s="24">
        <v>2.3199999999999998</v>
      </c>
      <c r="E562" s="14">
        <v>1.835</v>
      </c>
      <c r="F562" s="24">
        <f t="shared" si="22"/>
        <v>0.93379310344827582</v>
      </c>
      <c r="G562" s="187">
        <f t="shared" si="23"/>
        <v>0.44879310344827594</v>
      </c>
    </row>
    <row r="563" spans="1:7" x14ac:dyDescent="0.2">
      <c r="A563" s="2">
        <v>35990</v>
      </c>
      <c r="B563" s="18">
        <v>1.825</v>
      </c>
      <c r="C563" s="59">
        <f t="shared" si="24"/>
        <v>1.2586206896551724</v>
      </c>
      <c r="D563" s="24">
        <v>2.3149999999999999</v>
      </c>
      <c r="E563" s="14">
        <v>1.93</v>
      </c>
      <c r="F563" s="24">
        <f t="shared" si="22"/>
        <v>1.0563793103448276</v>
      </c>
      <c r="G563" s="187">
        <f t="shared" si="23"/>
        <v>0.67137931034482756</v>
      </c>
    </row>
    <row r="564" spans="1:7" x14ac:dyDescent="0.2">
      <c r="A564" s="2">
        <v>35991</v>
      </c>
      <c r="B564" s="18">
        <v>1.85</v>
      </c>
      <c r="C564" s="59">
        <f t="shared" si="24"/>
        <v>1.2758620689655173</v>
      </c>
      <c r="D564" s="24">
        <v>2.2850000000000001</v>
      </c>
      <c r="E564" s="14">
        <v>1.9650000000000001</v>
      </c>
      <c r="F564" s="24">
        <f t="shared" si="22"/>
        <v>1.0091379310344828</v>
      </c>
      <c r="G564" s="187">
        <f t="shared" si="23"/>
        <v>0.68913793103448273</v>
      </c>
    </row>
    <row r="565" spans="1:7" x14ac:dyDescent="0.2">
      <c r="A565" s="2">
        <v>35992</v>
      </c>
      <c r="B565" s="18">
        <v>1.895</v>
      </c>
      <c r="C565" s="59">
        <f t="shared" si="24"/>
        <v>1.306896551724138</v>
      </c>
      <c r="D565" s="24">
        <v>2.2749999999999999</v>
      </c>
      <c r="E565" s="14">
        <v>2.0150000000000001</v>
      </c>
      <c r="F565" s="24">
        <f t="shared" si="22"/>
        <v>0.96810344827586192</v>
      </c>
      <c r="G565" s="187">
        <f t="shared" si="23"/>
        <v>0.70810344827586214</v>
      </c>
    </row>
    <row r="566" spans="1:7" x14ac:dyDescent="0.2">
      <c r="A566" s="2">
        <v>35993</v>
      </c>
      <c r="B566" s="18">
        <v>1.9550000000000001</v>
      </c>
      <c r="C566" s="59">
        <f t="shared" si="24"/>
        <v>1.3482758620689657</v>
      </c>
      <c r="D566" s="24">
        <v>2.1949999999999998</v>
      </c>
      <c r="E566" s="14">
        <v>2.0350000000000001</v>
      </c>
      <c r="F566" s="24">
        <f t="shared" si="22"/>
        <v>0.84672413793103418</v>
      </c>
      <c r="G566" s="187">
        <f t="shared" si="23"/>
        <v>0.68672413793103448</v>
      </c>
    </row>
    <row r="567" spans="1:7" x14ac:dyDescent="0.2">
      <c r="A567" s="2">
        <v>35994</v>
      </c>
      <c r="B567" s="18">
        <v>1.925</v>
      </c>
      <c r="C567" s="59">
        <f t="shared" si="24"/>
        <v>1.3275862068965518</v>
      </c>
      <c r="D567" s="24">
        <v>2.1949999999999998</v>
      </c>
      <c r="E567" s="14">
        <v>2.0750000000000002</v>
      </c>
      <c r="F567" s="24">
        <f t="shared" si="22"/>
        <v>0.86741379310344802</v>
      </c>
      <c r="G567" s="187">
        <f t="shared" si="23"/>
        <v>0.74741379310344835</v>
      </c>
    </row>
    <row r="568" spans="1:7" x14ac:dyDescent="0.2">
      <c r="A568" s="2">
        <v>35995</v>
      </c>
      <c r="B568" s="18">
        <v>1.925</v>
      </c>
      <c r="C568" s="59">
        <f t="shared" si="24"/>
        <v>1.3275862068965518</v>
      </c>
      <c r="D568" s="24">
        <v>2.1949999999999998</v>
      </c>
      <c r="E568" s="14">
        <v>2.0750000000000002</v>
      </c>
      <c r="F568" s="24">
        <f t="shared" si="22"/>
        <v>0.86741379310344802</v>
      </c>
      <c r="G568" s="187">
        <f t="shared" si="23"/>
        <v>0.74741379310344835</v>
      </c>
    </row>
    <row r="569" spans="1:7" x14ac:dyDescent="0.2">
      <c r="A569" s="2">
        <v>35996</v>
      </c>
      <c r="B569" s="18">
        <v>1.925</v>
      </c>
      <c r="C569" s="59">
        <f t="shared" si="24"/>
        <v>1.3275862068965518</v>
      </c>
      <c r="D569" s="24">
        <v>2.1949999999999998</v>
      </c>
      <c r="E569" s="14">
        <v>2.0750000000000002</v>
      </c>
      <c r="F569" s="24">
        <f t="shared" si="22"/>
        <v>0.86741379310344802</v>
      </c>
      <c r="G569" s="187">
        <f t="shared" si="23"/>
        <v>0.74741379310344835</v>
      </c>
    </row>
    <row r="570" spans="1:7" x14ac:dyDescent="0.2">
      <c r="A570" s="2">
        <v>35997</v>
      </c>
      <c r="B570" s="18">
        <v>1.97</v>
      </c>
      <c r="C570" s="59">
        <f t="shared" si="24"/>
        <v>1.3586206896551725</v>
      </c>
      <c r="D570" s="24">
        <v>2.25</v>
      </c>
      <c r="E570" s="14">
        <v>2.125</v>
      </c>
      <c r="F570" s="24">
        <f t="shared" si="22"/>
        <v>0.89137931034482754</v>
      </c>
      <c r="G570" s="187">
        <f t="shared" si="23"/>
        <v>0.76637931034482754</v>
      </c>
    </row>
    <row r="571" spans="1:7" x14ac:dyDescent="0.2">
      <c r="A571" s="2">
        <v>35998</v>
      </c>
      <c r="B571" s="18">
        <v>2.0049999999999999</v>
      </c>
      <c r="C571" s="59">
        <f t="shared" si="24"/>
        <v>1.3827586206896552</v>
      </c>
      <c r="D571" s="24">
        <v>2.125</v>
      </c>
      <c r="E571" s="14">
        <v>2.0750000000000002</v>
      </c>
      <c r="F571" s="24">
        <f t="shared" si="22"/>
        <v>0.74224137931034484</v>
      </c>
      <c r="G571" s="187">
        <f t="shared" si="23"/>
        <v>0.69224137931034502</v>
      </c>
    </row>
    <row r="572" spans="1:7" x14ac:dyDescent="0.2">
      <c r="A572" s="2">
        <v>35999</v>
      </c>
      <c r="B572" s="18">
        <v>1.9650000000000001</v>
      </c>
      <c r="C572" s="59">
        <f t="shared" si="24"/>
        <v>1.3551724137931036</v>
      </c>
      <c r="D572" s="24">
        <v>2.04</v>
      </c>
      <c r="E572" s="14">
        <v>1.98</v>
      </c>
      <c r="F572" s="24">
        <f t="shared" si="22"/>
        <v>0.68482758620689643</v>
      </c>
      <c r="G572" s="187">
        <f t="shared" si="23"/>
        <v>0.62482758620689638</v>
      </c>
    </row>
    <row r="573" spans="1:7" x14ac:dyDescent="0.2">
      <c r="A573" s="2">
        <v>36000</v>
      </c>
      <c r="B573" s="18">
        <v>1.92</v>
      </c>
      <c r="C573" s="59">
        <f t="shared" si="24"/>
        <v>1.3241379310344827</v>
      </c>
      <c r="D573" s="24">
        <v>2.0249999999999999</v>
      </c>
      <c r="E573" s="14">
        <v>1.97</v>
      </c>
      <c r="F573" s="24">
        <f t="shared" si="22"/>
        <v>0.70086206896551717</v>
      </c>
      <c r="G573" s="187">
        <f t="shared" si="23"/>
        <v>0.64586206896551723</v>
      </c>
    </row>
    <row r="574" spans="1:7" x14ac:dyDescent="0.2">
      <c r="A574" s="2">
        <v>36001</v>
      </c>
      <c r="B574" s="18">
        <v>1.92</v>
      </c>
      <c r="C574" s="59">
        <f t="shared" si="24"/>
        <v>1.3241379310344827</v>
      </c>
      <c r="D574" s="24">
        <v>1.99</v>
      </c>
      <c r="E574" s="14">
        <v>1.9850000000000001</v>
      </c>
      <c r="F574" s="24">
        <f t="shared" si="22"/>
        <v>0.66586206896551725</v>
      </c>
      <c r="G574" s="187">
        <f t="shared" si="23"/>
        <v>0.66086206896551736</v>
      </c>
    </row>
    <row r="575" spans="1:7" x14ac:dyDescent="0.2">
      <c r="A575" s="2">
        <v>36002</v>
      </c>
      <c r="B575" s="18">
        <v>1.92</v>
      </c>
      <c r="C575" s="59">
        <f t="shared" si="24"/>
        <v>1.3241379310344827</v>
      </c>
      <c r="D575" s="24">
        <v>1.99</v>
      </c>
      <c r="E575" s="14">
        <v>1.9850000000000001</v>
      </c>
      <c r="F575" s="24">
        <f t="shared" si="22"/>
        <v>0.66586206896551725</v>
      </c>
      <c r="G575" s="187">
        <f t="shared" si="23"/>
        <v>0.66086206896551736</v>
      </c>
    </row>
    <row r="576" spans="1:7" x14ac:dyDescent="0.2">
      <c r="A576" s="2">
        <v>36003</v>
      </c>
      <c r="B576" s="18">
        <v>1.92</v>
      </c>
      <c r="C576" s="59">
        <f t="shared" si="24"/>
        <v>1.3241379310344827</v>
      </c>
      <c r="D576" s="24">
        <v>1.99</v>
      </c>
      <c r="E576" s="14">
        <v>1.9850000000000001</v>
      </c>
      <c r="F576" s="24">
        <f t="shared" si="22"/>
        <v>0.66586206896551725</v>
      </c>
      <c r="G576" s="187">
        <f t="shared" si="23"/>
        <v>0.66086206896551736</v>
      </c>
    </row>
    <row r="577" spans="1:7" x14ac:dyDescent="0.2">
      <c r="A577" s="2">
        <v>36004</v>
      </c>
      <c r="B577" s="18">
        <v>2.0249999999999999</v>
      </c>
      <c r="C577" s="59">
        <f t="shared" si="24"/>
        <v>1.396551724137931</v>
      </c>
      <c r="D577" s="24">
        <v>2.0299999999999998</v>
      </c>
      <c r="E577" s="14">
        <v>2.12</v>
      </c>
      <c r="F577" s="24">
        <f t="shared" si="22"/>
        <v>0.63344827586206875</v>
      </c>
      <c r="G577" s="187">
        <f t="shared" si="23"/>
        <v>0.72344827586206906</v>
      </c>
    </row>
    <row r="578" spans="1:7" x14ac:dyDescent="0.2">
      <c r="A578" s="2">
        <v>36005</v>
      </c>
      <c r="B578" s="18">
        <v>2.105</v>
      </c>
      <c r="C578" s="59">
        <f t="shared" si="24"/>
        <v>1.4517241379310346</v>
      </c>
      <c r="D578" s="24">
        <v>2.0150000000000001</v>
      </c>
      <c r="E578" s="14">
        <v>2.1150000000000002</v>
      </c>
      <c r="F578" s="24">
        <f t="shared" si="22"/>
        <v>0.56327586206896552</v>
      </c>
      <c r="G578" s="187">
        <f t="shared" si="23"/>
        <v>0.6632758620689656</v>
      </c>
    </row>
    <row r="579" spans="1:7" x14ac:dyDescent="0.2">
      <c r="A579" s="2">
        <v>36006</v>
      </c>
      <c r="B579" s="18">
        <v>2.06</v>
      </c>
      <c r="C579" s="59">
        <f t="shared" si="24"/>
        <v>1.420689655172414</v>
      </c>
      <c r="D579" s="24">
        <v>2.0249999999999999</v>
      </c>
      <c r="E579" s="14">
        <v>2.1150000000000002</v>
      </c>
      <c r="F579" s="24">
        <f t="shared" si="22"/>
        <v>0.60431034482758594</v>
      </c>
      <c r="G579" s="187">
        <f t="shared" si="23"/>
        <v>0.69431034482758625</v>
      </c>
    </row>
    <row r="580" spans="1:7" x14ac:dyDescent="0.2">
      <c r="A580" s="2">
        <v>36007</v>
      </c>
      <c r="B580" s="18">
        <v>2.0350000000000001</v>
      </c>
      <c r="C580" s="59">
        <f t="shared" si="24"/>
        <v>1.4034482758620692</v>
      </c>
      <c r="D580" s="24">
        <v>2.02</v>
      </c>
      <c r="E580" s="14">
        <v>2.1150000000000002</v>
      </c>
      <c r="F580" s="24">
        <f t="shared" ref="F580:F643" si="25">D580-C580</f>
        <v>0.6165517241379308</v>
      </c>
      <c r="G580" s="187">
        <f t="shared" ref="G580:G643" si="26">E580-C580</f>
        <v>0.711551724137931</v>
      </c>
    </row>
    <row r="581" spans="1:7" x14ac:dyDescent="0.2">
      <c r="A581" s="2">
        <v>36008</v>
      </c>
      <c r="B581" s="18">
        <v>2.0049999999999999</v>
      </c>
      <c r="C581" s="59">
        <f t="shared" si="24"/>
        <v>1.3827586206896552</v>
      </c>
      <c r="D581" s="24">
        <v>1.9650000000000001</v>
      </c>
      <c r="E581" s="14">
        <v>2.06</v>
      </c>
      <c r="F581" s="24">
        <f t="shared" si="25"/>
        <v>0.58224137931034492</v>
      </c>
      <c r="G581" s="187">
        <f t="shared" si="26"/>
        <v>0.67724137931034489</v>
      </c>
    </row>
    <row r="582" spans="1:7" x14ac:dyDescent="0.2">
      <c r="A582" s="2">
        <v>36009</v>
      </c>
      <c r="B582" s="18">
        <v>2.0049999999999999</v>
      </c>
      <c r="C582" s="59">
        <f t="shared" si="24"/>
        <v>1.3827586206896552</v>
      </c>
      <c r="D582" s="24">
        <v>1.9650000000000001</v>
      </c>
      <c r="E582" s="14">
        <v>2.06</v>
      </c>
      <c r="F582" s="24">
        <f t="shared" si="25"/>
        <v>0.58224137931034492</v>
      </c>
      <c r="G582" s="187">
        <f t="shared" si="26"/>
        <v>0.67724137931034489</v>
      </c>
    </row>
    <row r="583" spans="1:7" x14ac:dyDescent="0.2">
      <c r="A583" s="2">
        <v>36010</v>
      </c>
      <c r="B583" s="18">
        <v>2.0049999999999999</v>
      </c>
      <c r="C583" s="59">
        <f t="shared" si="24"/>
        <v>1.3827586206896552</v>
      </c>
      <c r="D583" s="24">
        <v>1.9650000000000001</v>
      </c>
      <c r="E583" s="14">
        <v>2.06</v>
      </c>
      <c r="F583" s="24">
        <f t="shared" si="25"/>
        <v>0.58224137931034492</v>
      </c>
      <c r="G583" s="187">
        <f t="shared" si="26"/>
        <v>0.67724137931034489</v>
      </c>
    </row>
    <row r="584" spans="1:7" x14ac:dyDescent="0.2">
      <c r="A584" s="2">
        <v>36011</v>
      </c>
      <c r="B584" s="18">
        <v>1.8</v>
      </c>
      <c r="C584" s="59">
        <f t="shared" si="24"/>
        <v>1.2413793103448276</v>
      </c>
      <c r="D584" s="24">
        <v>1.89</v>
      </c>
      <c r="E584" s="14">
        <v>2.09</v>
      </c>
      <c r="F584" s="24">
        <f t="shared" si="25"/>
        <v>0.64862068965517228</v>
      </c>
      <c r="G584" s="187">
        <f t="shared" si="26"/>
        <v>0.84862068965517223</v>
      </c>
    </row>
    <row r="585" spans="1:7" x14ac:dyDescent="0.2">
      <c r="A585" s="2">
        <v>36012</v>
      </c>
      <c r="B585" s="18">
        <v>1.885</v>
      </c>
      <c r="C585" s="59">
        <f t="shared" si="24"/>
        <v>1.3</v>
      </c>
      <c r="D585" s="24">
        <v>1.96</v>
      </c>
      <c r="E585" s="14">
        <v>2.14</v>
      </c>
      <c r="F585" s="24">
        <f t="shared" si="25"/>
        <v>0.65999999999999992</v>
      </c>
      <c r="G585" s="187">
        <f t="shared" si="26"/>
        <v>0.84000000000000008</v>
      </c>
    </row>
    <row r="586" spans="1:7" x14ac:dyDescent="0.2">
      <c r="A586" s="2">
        <v>36013</v>
      </c>
      <c r="B586" s="18">
        <v>1.84</v>
      </c>
      <c r="C586" s="59">
        <f t="shared" si="24"/>
        <v>1.2689655172413794</v>
      </c>
      <c r="D586" s="24">
        <v>1.9550000000000001</v>
      </c>
      <c r="E586" s="14">
        <v>2.2000000000000002</v>
      </c>
      <c r="F586" s="24">
        <f t="shared" si="25"/>
        <v>0.68603448275862067</v>
      </c>
      <c r="G586" s="187">
        <f t="shared" si="26"/>
        <v>0.93103448275862077</v>
      </c>
    </row>
    <row r="587" spans="1:7" x14ac:dyDescent="0.2">
      <c r="A587" s="2">
        <v>36014</v>
      </c>
      <c r="B587" s="18">
        <v>2.0049999999999999</v>
      </c>
      <c r="C587" s="59">
        <f t="shared" si="24"/>
        <v>1.3827586206896552</v>
      </c>
      <c r="D587" s="24">
        <v>1.895</v>
      </c>
      <c r="E587" s="14">
        <v>2.16</v>
      </c>
      <c r="F587" s="24">
        <f t="shared" si="25"/>
        <v>0.51224137931034486</v>
      </c>
      <c r="G587" s="187">
        <f t="shared" si="26"/>
        <v>0.77724137931034498</v>
      </c>
    </row>
    <row r="588" spans="1:7" x14ac:dyDescent="0.2">
      <c r="A588" s="2">
        <v>36015</v>
      </c>
      <c r="B588" s="18">
        <v>1.855</v>
      </c>
      <c r="C588" s="59">
        <f t="shared" si="24"/>
        <v>1.2793103448275862</v>
      </c>
      <c r="D588" s="24">
        <v>1.86</v>
      </c>
      <c r="E588" s="14">
        <v>2.04</v>
      </c>
      <c r="F588" s="24">
        <f t="shared" si="25"/>
        <v>0.58068965517241389</v>
      </c>
      <c r="G588" s="187">
        <f t="shared" si="26"/>
        <v>0.76068965517241383</v>
      </c>
    </row>
    <row r="589" spans="1:7" x14ac:dyDescent="0.2">
      <c r="A589" s="2">
        <v>36016</v>
      </c>
      <c r="B589" s="18">
        <v>1.855</v>
      </c>
      <c r="C589" s="59">
        <f t="shared" si="24"/>
        <v>1.2793103448275862</v>
      </c>
      <c r="D589" s="24">
        <v>1.86</v>
      </c>
      <c r="E589" s="14">
        <v>2.04</v>
      </c>
      <c r="F589" s="24">
        <f t="shared" si="25"/>
        <v>0.58068965517241389</v>
      </c>
      <c r="G589" s="187">
        <f t="shared" si="26"/>
        <v>0.76068965517241383</v>
      </c>
    </row>
    <row r="590" spans="1:7" x14ac:dyDescent="0.2">
      <c r="A590" s="2">
        <v>36017</v>
      </c>
      <c r="B590" s="18">
        <v>1.855</v>
      </c>
      <c r="C590" s="59">
        <f t="shared" si="24"/>
        <v>1.2793103448275862</v>
      </c>
      <c r="D590" s="24">
        <v>1.86</v>
      </c>
      <c r="E590" s="14">
        <v>2.04</v>
      </c>
      <c r="F590" s="24">
        <f t="shared" si="25"/>
        <v>0.58068965517241389</v>
      </c>
      <c r="G590" s="187">
        <f t="shared" si="26"/>
        <v>0.76068965517241383</v>
      </c>
    </row>
    <row r="591" spans="1:7" x14ac:dyDescent="0.2">
      <c r="A591" s="2">
        <v>36018</v>
      </c>
      <c r="B591" s="18">
        <v>2.09</v>
      </c>
      <c r="C591" s="59">
        <f t="shared" si="24"/>
        <v>1.4413793103448276</v>
      </c>
      <c r="D591" s="24">
        <v>1.92</v>
      </c>
      <c r="E591" s="14">
        <v>2.13</v>
      </c>
      <c r="F591" s="24">
        <f t="shared" si="25"/>
        <v>0.47862068965517235</v>
      </c>
      <c r="G591" s="187">
        <f t="shared" si="26"/>
        <v>0.68862068965517231</v>
      </c>
    </row>
    <row r="592" spans="1:7" x14ac:dyDescent="0.2">
      <c r="A592" s="2">
        <v>36019</v>
      </c>
      <c r="B592" s="18">
        <v>1.915</v>
      </c>
      <c r="C592" s="59">
        <f t="shared" si="24"/>
        <v>1.3206896551724139</v>
      </c>
      <c r="D592" s="24">
        <v>1.9450000000000001</v>
      </c>
      <c r="E592" s="14">
        <v>2.2000000000000002</v>
      </c>
      <c r="F592" s="24">
        <f t="shared" si="25"/>
        <v>0.62431034482758618</v>
      </c>
      <c r="G592" s="187">
        <f t="shared" si="26"/>
        <v>0.8793103448275863</v>
      </c>
    </row>
    <row r="593" spans="1:7" x14ac:dyDescent="0.2">
      <c r="A593" s="2">
        <v>36020</v>
      </c>
      <c r="B593" s="18">
        <v>1.9950000000000001</v>
      </c>
      <c r="C593" s="59">
        <f t="shared" si="24"/>
        <v>1.3758620689655174</v>
      </c>
      <c r="D593" s="24">
        <v>1.89</v>
      </c>
      <c r="E593" s="14">
        <v>2.1549999999999998</v>
      </c>
      <c r="F593" s="24">
        <f t="shared" si="25"/>
        <v>0.51413793103448246</v>
      </c>
      <c r="G593" s="187">
        <f t="shared" si="26"/>
        <v>0.77913793103448237</v>
      </c>
    </row>
    <row r="594" spans="1:7" x14ac:dyDescent="0.2">
      <c r="A594" s="2">
        <v>36021</v>
      </c>
      <c r="B594" s="18">
        <v>1.87</v>
      </c>
      <c r="C594" s="59">
        <f t="shared" si="24"/>
        <v>1.2896551724137932</v>
      </c>
      <c r="D594" s="24">
        <v>1.875</v>
      </c>
      <c r="E594" s="14">
        <v>2.12</v>
      </c>
      <c r="F594" s="24">
        <f t="shared" si="25"/>
        <v>0.58534482758620676</v>
      </c>
      <c r="G594" s="187">
        <f t="shared" si="26"/>
        <v>0.83034482758620687</v>
      </c>
    </row>
    <row r="595" spans="1:7" x14ac:dyDescent="0.2">
      <c r="A595" s="2">
        <v>36022</v>
      </c>
      <c r="B595" s="18">
        <v>1.7949999999999999</v>
      </c>
      <c r="C595" s="59">
        <f t="shared" si="24"/>
        <v>1.2379310344827585</v>
      </c>
      <c r="D595" s="24">
        <v>1.88</v>
      </c>
      <c r="E595" s="14">
        <v>2.0499999999999998</v>
      </c>
      <c r="F595" s="24">
        <f t="shared" si="25"/>
        <v>0.64206896551724135</v>
      </c>
      <c r="G595" s="187">
        <f t="shared" si="26"/>
        <v>0.81206896551724128</v>
      </c>
    </row>
    <row r="596" spans="1:7" x14ac:dyDescent="0.2">
      <c r="A596" s="2">
        <v>36023</v>
      </c>
      <c r="B596" s="18">
        <v>1.7949999999999999</v>
      </c>
      <c r="C596" s="59">
        <f t="shared" si="24"/>
        <v>1.2379310344827585</v>
      </c>
      <c r="D596" s="24">
        <v>1.88</v>
      </c>
      <c r="E596" s="14">
        <v>2.0499999999999998</v>
      </c>
      <c r="F596" s="24">
        <f t="shared" si="25"/>
        <v>0.64206896551724135</v>
      </c>
      <c r="G596" s="187">
        <f t="shared" si="26"/>
        <v>0.81206896551724128</v>
      </c>
    </row>
    <row r="597" spans="1:7" x14ac:dyDescent="0.2">
      <c r="A597" s="2">
        <v>36024</v>
      </c>
      <c r="B597" s="18">
        <v>1.7949999999999999</v>
      </c>
      <c r="C597" s="59">
        <f t="shared" si="24"/>
        <v>1.2379310344827585</v>
      </c>
      <c r="D597" s="24">
        <v>1.88</v>
      </c>
      <c r="E597" s="14">
        <v>2.0499999999999998</v>
      </c>
      <c r="F597" s="24">
        <f t="shared" si="25"/>
        <v>0.64206896551724135</v>
      </c>
      <c r="G597" s="187">
        <f t="shared" si="26"/>
        <v>0.81206896551724128</v>
      </c>
    </row>
    <row r="598" spans="1:7" x14ac:dyDescent="0.2">
      <c r="A598" s="2">
        <v>36025</v>
      </c>
      <c r="B598" s="18">
        <v>1.93</v>
      </c>
      <c r="C598" s="59">
        <f t="shared" si="24"/>
        <v>1.3310344827586207</v>
      </c>
      <c r="D598" s="24">
        <v>2.0049999999999999</v>
      </c>
      <c r="E598" s="14">
        <v>2.0499999999999998</v>
      </c>
      <c r="F598" s="24">
        <f t="shared" si="25"/>
        <v>0.67396551724137921</v>
      </c>
      <c r="G598" s="187">
        <f t="shared" si="26"/>
        <v>0.71896551724137914</v>
      </c>
    </row>
    <row r="599" spans="1:7" x14ac:dyDescent="0.2">
      <c r="A599" s="2">
        <v>36026</v>
      </c>
      <c r="B599" s="18">
        <v>1.98</v>
      </c>
      <c r="C599" s="59">
        <f t="shared" si="24"/>
        <v>1.3655172413793104</v>
      </c>
      <c r="D599" s="24">
        <v>2.0099999999999998</v>
      </c>
      <c r="E599" s="14">
        <v>2.0049999999999999</v>
      </c>
      <c r="F599" s="24">
        <f t="shared" si="25"/>
        <v>0.64448275862068938</v>
      </c>
      <c r="G599" s="187">
        <f t="shared" si="26"/>
        <v>0.63948275862068948</v>
      </c>
    </row>
    <row r="600" spans="1:7" x14ac:dyDescent="0.2">
      <c r="A600" s="2">
        <v>36027</v>
      </c>
      <c r="B600" s="18">
        <v>1.9850000000000001</v>
      </c>
      <c r="C600" s="59">
        <f t="shared" si="24"/>
        <v>1.3689655172413795</v>
      </c>
      <c r="D600" s="24">
        <v>2.04</v>
      </c>
      <c r="E600" s="14">
        <v>1.9550000000000001</v>
      </c>
      <c r="F600" s="24">
        <f t="shared" si="25"/>
        <v>0.67103448275862054</v>
      </c>
      <c r="G600" s="187">
        <f t="shared" si="26"/>
        <v>0.58603448275862058</v>
      </c>
    </row>
    <row r="601" spans="1:7" x14ac:dyDescent="0.2">
      <c r="A601" s="2">
        <v>36028</v>
      </c>
      <c r="B601" s="18">
        <v>1.845</v>
      </c>
      <c r="C601" s="59">
        <f t="shared" si="24"/>
        <v>1.2724137931034483</v>
      </c>
      <c r="D601" s="24">
        <v>1.98</v>
      </c>
      <c r="E601" s="14">
        <v>1.88</v>
      </c>
      <c r="F601" s="24">
        <f t="shared" si="25"/>
        <v>0.70758620689655172</v>
      </c>
      <c r="G601" s="187">
        <f t="shared" si="26"/>
        <v>0.60758620689655163</v>
      </c>
    </row>
    <row r="602" spans="1:7" x14ac:dyDescent="0.2">
      <c r="A602" s="2">
        <v>36029</v>
      </c>
      <c r="B602" s="18">
        <v>1.55</v>
      </c>
      <c r="C602" s="59">
        <f t="shared" si="24"/>
        <v>1.0689655172413794</v>
      </c>
      <c r="D602" s="24">
        <v>2.0099999999999998</v>
      </c>
      <c r="E602" s="14">
        <v>1.83</v>
      </c>
      <c r="F602" s="24">
        <f t="shared" si="25"/>
        <v>0.94103448275862034</v>
      </c>
      <c r="G602" s="187">
        <f t="shared" si="26"/>
        <v>0.76103448275862062</v>
      </c>
    </row>
    <row r="603" spans="1:7" x14ac:dyDescent="0.2">
      <c r="A603" s="2">
        <v>36030</v>
      </c>
      <c r="B603" s="18">
        <v>1.55</v>
      </c>
      <c r="C603" s="59">
        <f t="shared" si="24"/>
        <v>1.0689655172413794</v>
      </c>
      <c r="D603" s="24">
        <v>2.0099999999999998</v>
      </c>
      <c r="E603" s="14">
        <v>1.83</v>
      </c>
      <c r="F603" s="24">
        <f t="shared" si="25"/>
        <v>0.94103448275862034</v>
      </c>
      <c r="G603" s="187">
        <f t="shared" si="26"/>
        <v>0.76103448275862062</v>
      </c>
    </row>
    <row r="604" spans="1:7" x14ac:dyDescent="0.2">
      <c r="A604" s="2">
        <v>36031</v>
      </c>
      <c r="B604" s="18">
        <v>1.55</v>
      </c>
      <c r="C604" s="59">
        <f t="shared" si="24"/>
        <v>1.0689655172413794</v>
      </c>
      <c r="D604" s="24">
        <v>2.0099999999999998</v>
      </c>
      <c r="E604" s="14">
        <v>1.83</v>
      </c>
      <c r="F604" s="24">
        <f t="shared" si="25"/>
        <v>0.94103448275862034</v>
      </c>
      <c r="G604" s="187">
        <f t="shared" si="26"/>
        <v>0.76103448275862062</v>
      </c>
    </row>
    <row r="605" spans="1:7" x14ac:dyDescent="0.2">
      <c r="A605" s="2">
        <v>36032</v>
      </c>
      <c r="B605" s="18">
        <v>1.58</v>
      </c>
      <c r="C605" s="59">
        <f t="shared" si="24"/>
        <v>1.0896551724137933</v>
      </c>
      <c r="D605" s="24">
        <v>1.9850000000000001</v>
      </c>
      <c r="E605" s="14">
        <v>1.9750000000000001</v>
      </c>
      <c r="F605" s="24">
        <f t="shared" si="25"/>
        <v>0.89534482758620682</v>
      </c>
      <c r="G605" s="187">
        <f t="shared" si="26"/>
        <v>0.88534482758620681</v>
      </c>
    </row>
    <row r="606" spans="1:7" x14ac:dyDescent="0.2">
      <c r="A606" s="2">
        <v>36033</v>
      </c>
      <c r="B606" s="18">
        <v>1.1499999999999999</v>
      </c>
      <c r="C606" s="59">
        <f t="shared" si="24"/>
        <v>0.79310344827586199</v>
      </c>
      <c r="D606" s="24">
        <v>1.95</v>
      </c>
      <c r="E606" s="14">
        <v>1.94</v>
      </c>
      <c r="F606" s="24">
        <f t="shared" si="25"/>
        <v>1.1568965517241381</v>
      </c>
      <c r="G606" s="187">
        <f t="shared" si="26"/>
        <v>1.1468965517241378</v>
      </c>
    </row>
    <row r="607" spans="1:7" x14ac:dyDescent="0.2">
      <c r="A607" s="2">
        <v>36034</v>
      </c>
      <c r="B607" s="18">
        <v>1.4950000000000001</v>
      </c>
      <c r="C607" s="59">
        <f t="shared" si="24"/>
        <v>1.0310344827586209</v>
      </c>
      <c r="D607" s="24">
        <v>1.865</v>
      </c>
      <c r="E607" s="14">
        <v>1.885</v>
      </c>
      <c r="F607" s="24">
        <f t="shared" si="25"/>
        <v>0.83396551724137913</v>
      </c>
      <c r="G607" s="187">
        <f t="shared" si="26"/>
        <v>0.85396551724137915</v>
      </c>
    </row>
    <row r="608" spans="1:7" x14ac:dyDescent="0.2">
      <c r="A608" s="2">
        <v>36035</v>
      </c>
      <c r="B608" s="18">
        <v>1.48</v>
      </c>
      <c r="C608" s="59">
        <f t="shared" si="24"/>
        <v>1.0206896551724138</v>
      </c>
      <c r="D608" s="24">
        <v>1.7949999999999999</v>
      </c>
      <c r="E608" s="14">
        <v>1.86</v>
      </c>
      <c r="F608" s="24">
        <f t="shared" si="25"/>
        <v>0.77431034482758609</v>
      </c>
      <c r="G608" s="187">
        <f t="shared" si="26"/>
        <v>0.83931034482758626</v>
      </c>
    </row>
    <row r="609" spans="1:7" x14ac:dyDescent="0.2">
      <c r="A609" s="2">
        <v>36036</v>
      </c>
      <c r="B609" s="18">
        <v>1.39</v>
      </c>
      <c r="C609" s="59">
        <f t="shared" si="24"/>
        <v>0.95862068965517233</v>
      </c>
      <c r="D609" s="24">
        <v>1.7</v>
      </c>
      <c r="E609" s="14">
        <v>1.7350000000000001</v>
      </c>
      <c r="F609" s="24">
        <f t="shared" si="25"/>
        <v>0.74137931034482762</v>
      </c>
      <c r="G609" s="187">
        <f t="shared" si="26"/>
        <v>0.77637931034482777</v>
      </c>
    </row>
    <row r="610" spans="1:7" x14ac:dyDescent="0.2">
      <c r="A610" s="2">
        <v>36037</v>
      </c>
      <c r="B610" s="18">
        <v>1.39</v>
      </c>
      <c r="C610" s="59">
        <f t="shared" si="24"/>
        <v>0.95862068965517233</v>
      </c>
      <c r="D610" s="24">
        <v>1.7</v>
      </c>
      <c r="E610" s="14">
        <v>1.7350000000000001</v>
      </c>
      <c r="F610" s="24">
        <f t="shared" si="25"/>
        <v>0.74137931034482762</v>
      </c>
      <c r="G610" s="187">
        <f t="shared" si="26"/>
        <v>0.77637931034482777</v>
      </c>
    </row>
    <row r="611" spans="1:7" x14ac:dyDescent="0.2">
      <c r="A611" s="2">
        <v>36038</v>
      </c>
      <c r="B611" s="18">
        <v>1.39</v>
      </c>
      <c r="C611" s="59">
        <f t="shared" si="24"/>
        <v>0.95862068965517233</v>
      </c>
      <c r="D611" s="24">
        <v>1.7</v>
      </c>
      <c r="E611" s="14">
        <v>1.7350000000000001</v>
      </c>
      <c r="F611" s="24">
        <f t="shared" si="25"/>
        <v>0.74137931034482762</v>
      </c>
      <c r="G611" s="187">
        <f t="shared" si="26"/>
        <v>0.77637931034482777</v>
      </c>
    </row>
    <row r="612" spans="1:7" x14ac:dyDescent="0.2">
      <c r="A612" s="2">
        <v>36039</v>
      </c>
      <c r="B612" s="18">
        <v>1.6850000000000001</v>
      </c>
      <c r="C612" s="59">
        <f t="shared" si="24"/>
        <v>1.1620689655172414</v>
      </c>
      <c r="D612" s="24">
        <v>1.7</v>
      </c>
      <c r="E612" s="14">
        <v>1.7849999999999999</v>
      </c>
      <c r="F612" s="24">
        <f t="shared" si="25"/>
        <v>0.53793103448275859</v>
      </c>
      <c r="G612" s="187">
        <f t="shared" si="26"/>
        <v>0.62293103448275855</v>
      </c>
    </row>
    <row r="613" spans="1:7" x14ac:dyDescent="0.2">
      <c r="A613" s="2">
        <v>36040</v>
      </c>
      <c r="B613" s="18">
        <v>1.69</v>
      </c>
      <c r="C613" s="59">
        <f t="shared" si="24"/>
        <v>1.1655172413793105</v>
      </c>
      <c r="D613" s="24">
        <v>1.825</v>
      </c>
      <c r="E613" s="14">
        <v>1.905</v>
      </c>
      <c r="F613" s="24">
        <f t="shared" si="25"/>
        <v>0.6594827586206895</v>
      </c>
      <c r="G613" s="187">
        <f t="shared" si="26"/>
        <v>0.73948275862068957</v>
      </c>
    </row>
    <row r="614" spans="1:7" x14ac:dyDescent="0.2">
      <c r="A614" s="2">
        <v>36041</v>
      </c>
      <c r="B614" s="18">
        <v>1.75</v>
      </c>
      <c r="C614" s="59">
        <f t="shared" si="24"/>
        <v>1.2068965517241379</v>
      </c>
      <c r="D614" s="24">
        <v>1.71</v>
      </c>
      <c r="E614" s="14">
        <v>1.85</v>
      </c>
      <c r="F614" s="24">
        <f t="shared" si="25"/>
        <v>0.50310344827586206</v>
      </c>
      <c r="G614" s="187">
        <f t="shared" si="26"/>
        <v>0.64310344827586219</v>
      </c>
    </row>
    <row r="615" spans="1:7" x14ac:dyDescent="0.2">
      <c r="A615" s="2">
        <v>36042</v>
      </c>
      <c r="B615" s="18">
        <v>1.9550000000000001</v>
      </c>
      <c r="C615" s="59">
        <f t="shared" ref="C615:C678" si="27">B615/$C$1</f>
        <v>1.3482758620689657</v>
      </c>
      <c r="D615" s="24">
        <v>1.71</v>
      </c>
      <c r="E615" s="14">
        <v>1.82</v>
      </c>
      <c r="F615" s="24">
        <f t="shared" si="25"/>
        <v>0.36172413793103431</v>
      </c>
      <c r="G615" s="187">
        <f t="shared" si="26"/>
        <v>0.4717241379310344</v>
      </c>
    </row>
    <row r="616" spans="1:7" x14ac:dyDescent="0.2">
      <c r="A616" s="2">
        <v>36043</v>
      </c>
      <c r="B616" s="18">
        <v>1.7949999999999999</v>
      </c>
      <c r="C616" s="59">
        <f t="shared" si="27"/>
        <v>1.2379310344827585</v>
      </c>
      <c r="D616" s="24">
        <v>1.74</v>
      </c>
      <c r="E616" s="14">
        <v>1.855</v>
      </c>
      <c r="F616" s="24">
        <f t="shared" si="25"/>
        <v>0.50206896551724145</v>
      </c>
      <c r="G616" s="187">
        <f t="shared" si="26"/>
        <v>0.61706896551724144</v>
      </c>
    </row>
    <row r="617" spans="1:7" x14ac:dyDescent="0.2">
      <c r="A617" s="2">
        <v>36044</v>
      </c>
      <c r="B617" s="18">
        <v>1.7949999999999999</v>
      </c>
      <c r="C617" s="59">
        <f t="shared" si="27"/>
        <v>1.2379310344827585</v>
      </c>
      <c r="D617" s="24">
        <v>1.74</v>
      </c>
      <c r="E617" s="14">
        <v>1.855</v>
      </c>
      <c r="F617" s="24">
        <f t="shared" si="25"/>
        <v>0.50206896551724145</v>
      </c>
      <c r="G617" s="187">
        <f t="shared" si="26"/>
        <v>0.61706896551724144</v>
      </c>
    </row>
    <row r="618" spans="1:7" x14ac:dyDescent="0.2">
      <c r="A618" s="2">
        <v>36045</v>
      </c>
      <c r="B618" s="18">
        <v>1.7949999999999999</v>
      </c>
      <c r="C618" s="59">
        <f t="shared" si="27"/>
        <v>1.2379310344827585</v>
      </c>
      <c r="D618" s="24">
        <v>1.74</v>
      </c>
      <c r="E618" s="14" t="s">
        <v>66</v>
      </c>
      <c r="F618" s="24">
        <f t="shared" si="25"/>
        <v>0.50206896551724145</v>
      </c>
      <c r="G618" s="187" t="s">
        <v>66</v>
      </c>
    </row>
    <row r="619" spans="1:7" x14ac:dyDescent="0.2">
      <c r="A619" s="2">
        <v>36046</v>
      </c>
      <c r="B619" s="18">
        <v>1.7949999999999999</v>
      </c>
      <c r="C619" s="59">
        <f t="shared" si="27"/>
        <v>1.2379310344827585</v>
      </c>
      <c r="D619" s="24">
        <v>1.74</v>
      </c>
      <c r="E619" s="14">
        <v>1.855</v>
      </c>
      <c r="F619" s="24">
        <f t="shared" si="25"/>
        <v>0.50206896551724145</v>
      </c>
      <c r="G619" s="187">
        <f t="shared" si="26"/>
        <v>0.61706896551724144</v>
      </c>
    </row>
    <row r="620" spans="1:7" x14ac:dyDescent="0.2">
      <c r="A620" s="2">
        <v>36047</v>
      </c>
      <c r="B620" s="18">
        <v>1.4850000000000001</v>
      </c>
      <c r="C620" s="59">
        <f t="shared" si="27"/>
        <v>1.0241379310344829</v>
      </c>
      <c r="D620" s="24">
        <v>1.8149999999999999</v>
      </c>
      <c r="E620" s="14">
        <v>1.855</v>
      </c>
      <c r="F620" s="24">
        <f t="shared" si="25"/>
        <v>0.79086206896551703</v>
      </c>
      <c r="G620" s="187">
        <f t="shared" si="26"/>
        <v>0.83086206896551706</v>
      </c>
    </row>
    <row r="621" spans="1:7" x14ac:dyDescent="0.2">
      <c r="A621" s="2">
        <v>36048</v>
      </c>
      <c r="B621" s="18">
        <v>1.66</v>
      </c>
      <c r="C621" s="59">
        <f t="shared" si="27"/>
        <v>1.1448275862068966</v>
      </c>
      <c r="D621" s="24">
        <v>1.8049999999999999</v>
      </c>
      <c r="E621" s="14">
        <v>1.8</v>
      </c>
      <c r="F621" s="24">
        <f t="shared" si="25"/>
        <v>0.66017241379310332</v>
      </c>
      <c r="G621" s="187">
        <f t="shared" si="26"/>
        <v>0.65517241379310343</v>
      </c>
    </row>
    <row r="622" spans="1:7" x14ac:dyDescent="0.2">
      <c r="A622" s="2">
        <v>36049</v>
      </c>
      <c r="B622" s="18">
        <v>1.9650000000000001</v>
      </c>
      <c r="C622" s="59">
        <f t="shared" si="27"/>
        <v>1.3551724137931036</v>
      </c>
      <c r="D622" s="24">
        <v>1.905</v>
      </c>
      <c r="E622" s="14">
        <v>1.875</v>
      </c>
      <c r="F622" s="24">
        <f t="shared" si="25"/>
        <v>0.54982758620689642</v>
      </c>
      <c r="G622" s="187">
        <f t="shared" si="26"/>
        <v>0.5198275862068964</v>
      </c>
    </row>
    <row r="623" spans="1:7" x14ac:dyDescent="0.2">
      <c r="A623" s="2">
        <v>36050</v>
      </c>
      <c r="B623" s="18">
        <v>1.925</v>
      </c>
      <c r="C623" s="59">
        <f t="shared" si="27"/>
        <v>1.3275862068965518</v>
      </c>
      <c r="D623" s="24">
        <v>1.91</v>
      </c>
      <c r="E623" s="14">
        <v>1.81</v>
      </c>
      <c r="F623" s="24">
        <f t="shared" si="25"/>
        <v>0.5824137931034481</v>
      </c>
      <c r="G623" s="187">
        <f t="shared" si="26"/>
        <v>0.48241379310344823</v>
      </c>
    </row>
    <row r="624" spans="1:7" x14ac:dyDescent="0.2">
      <c r="A624" s="2">
        <v>36051</v>
      </c>
      <c r="B624" s="18">
        <v>1.925</v>
      </c>
      <c r="C624" s="59">
        <f t="shared" si="27"/>
        <v>1.3275862068965518</v>
      </c>
      <c r="D624" s="24">
        <v>1.91</v>
      </c>
      <c r="E624" s="14">
        <v>1.81</v>
      </c>
      <c r="F624" s="24">
        <f t="shared" si="25"/>
        <v>0.5824137931034481</v>
      </c>
      <c r="G624" s="187">
        <f t="shared" si="26"/>
        <v>0.48241379310344823</v>
      </c>
    </row>
    <row r="625" spans="1:7" x14ac:dyDescent="0.2">
      <c r="A625" s="2">
        <v>36052</v>
      </c>
      <c r="B625" s="18">
        <v>1.925</v>
      </c>
      <c r="C625" s="59">
        <f t="shared" si="27"/>
        <v>1.3275862068965518</v>
      </c>
      <c r="D625" s="24">
        <v>1.91</v>
      </c>
      <c r="E625" s="14">
        <v>1.81</v>
      </c>
      <c r="F625" s="24">
        <f t="shared" si="25"/>
        <v>0.5824137931034481</v>
      </c>
      <c r="G625" s="187">
        <f t="shared" si="26"/>
        <v>0.48241379310344823</v>
      </c>
    </row>
    <row r="626" spans="1:7" x14ac:dyDescent="0.2">
      <c r="A626" s="2">
        <v>36053</v>
      </c>
      <c r="B626" s="18">
        <v>2.0049999999999999</v>
      </c>
      <c r="C626" s="59">
        <f t="shared" si="27"/>
        <v>1.3827586206896552</v>
      </c>
      <c r="D626" s="24">
        <v>1.895</v>
      </c>
      <c r="E626" s="14">
        <v>1.825</v>
      </c>
      <c r="F626" s="24">
        <f t="shared" si="25"/>
        <v>0.51224137931034486</v>
      </c>
      <c r="G626" s="187">
        <f t="shared" si="26"/>
        <v>0.4422413793103448</v>
      </c>
    </row>
    <row r="627" spans="1:7" x14ac:dyDescent="0.2">
      <c r="A627" s="2">
        <v>36054</v>
      </c>
      <c r="B627" s="18">
        <v>2.1349999999999998</v>
      </c>
      <c r="C627" s="59">
        <f t="shared" si="27"/>
        <v>1.4724137931034482</v>
      </c>
      <c r="D627" s="24">
        <v>1.98</v>
      </c>
      <c r="E627" s="14">
        <v>1.87</v>
      </c>
      <c r="F627" s="24">
        <f t="shared" si="25"/>
        <v>0.50758620689655176</v>
      </c>
      <c r="G627" s="187">
        <f t="shared" si="26"/>
        <v>0.39758620689655189</v>
      </c>
    </row>
    <row r="628" spans="1:7" x14ac:dyDescent="0.2">
      <c r="A628" s="2">
        <v>36055</v>
      </c>
      <c r="B628" s="18">
        <v>2.2799999999999998</v>
      </c>
      <c r="C628" s="59">
        <f t="shared" si="27"/>
        <v>1.5724137931034481</v>
      </c>
      <c r="D628" s="24">
        <v>2.17</v>
      </c>
      <c r="E628" s="14">
        <v>2.0049999999999999</v>
      </c>
      <c r="F628" s="24">
        <f t="shared" si="25"/>
        <v>0.59758620689655184</v>
      </c>
      <c r="G628" s="187">
        <f t="shared" si="26"/>
        <v>0.43258620689655181</v>
      </c>
    </row>
    <row r="629" spans="1:7" x14ac:dyDescent="0.2">
      <c r="A629" s="2">
        <v>36056</v>
      </c>
      <c r="B629" s="18">
        <v>2.16</v>
      </c>
      <c r="C629" s="59">
        <f t="shared" si="27"/>
        <v>1.4896551724137932</v>
      </c>
      <c r="D629" s="24">
        <v>2.16</v>
      </c>
      <c r="E629" s="14">
        <v>1.96</v>
      </c>
      <c r="F629" s="24">
        <f t="shared" si="25"/>
        <v>0.67034482758620695</v>
      </c>
      <c r="G629" s="187">
        <f t="shared" si="26"/>
        <v>0.47034482758620677</v>
      </c>
    </row>
    <row r="630" spans="1:7" x14ac:dyDescent="0.2">
      <c r="A630" s="2">
        <v>36057</v>
      </c>
      <c r="B630" s="18">
        <v>2.2000000000000002</v>
      </c>
      <c r="C630" s="59">
        <f t="shared" si="27"/>
        <v>1.517241379310345</v>
      </c>
      <c r="D630" s="24">
        <v>2.2949999999999999</v>
      </c>
      <c r="E630" s="14">
        <v>2.0299999999999998</v>
      </c>
      <c r="F630" s="24">
        <f t="shared" si="25"/>
        <v>0.77775862068965496</v>
      </c>
      <c r="G630" s="187">
        <f t="shared" si="26"/>
        <v>0.51275862068965483</v>
      </c>
    </row>
    <row r="631" spans="1:7" x14ac:dyDescent="0.2">
      <c r="A631" s="2">
        <v>36058</v>
      </c>
      <c r="B631" s="18">
        <v>2.2000000000000002</v>
      </c>
      <c r="C631" s="59">
        <f t="shared" si="27"/>
        <v>1.517241379310345</v>
      </c>
      <c r="D631" s="24">
        <v>2.2949999999999999</v>
      </c>
      <c r="E631" s="14">
        <v>2.0299999999999998</v>
      </c>
      <c r="F631" s="24">
        <f t="shared" si="25"/>
        <v>0.77775862068965496</v>
      </c>
      <c r="G631" s="187">
        <f t="shared" si="26"/>
        <v>0.51275862068965483</v>
      </c>
    </row>
    <row r="632" spans="1:7" x14ac:dyDescent="0.2">
      <c r="A632" s="2">
        <v>36059</v>
      </c>
      <c r="B632" s="18">
        <v>2.2000000000000002</v>
      </c>
      <c r="C632" s="59">
        <f t="shared" si="27"/>
        <v>1.517241379310345</v>
      </c>
      <c r="D632" s="24">
        <v>2.2949999999999999</v>
      </c>
      <c r="E632" s="14">
        <v>2.0299999999999998</v>
      </c>
      <c r="F632" s="24">
        <f t="shared" si="25"/>
        <v>0.77775862068965496</v>
      </c>
      <c r="G632" s="187">
        <f t="shared" si="26"/>
        <v>0.51275862068965483</v>
      </c>
    </row>
    <row r="633" spans="1:7" x14ac:dyDescent="0.2">
      <c r="A633" s="2">
        <v>36060</v>
      </c>
      <c r="B633" s="18">
        <v>2.1949999999999998</v>
      </c>
      <c r="C633" s="59">
        <f t="shared" si="27"/>
        <v>1.5137931034482759</v>
      </c>
      <c r="D633" s="24">
        <v>2.21</v>
      </c>
      <c r="E633" s="14">
        <v>1.9550000000000001</v>
      </c>
      <c r="F633" s="24">
        <f t="shared" si="25"/>
        <v>0.69620689655172407</v>
      </c>
      <c r="G633" s="187">
        <f t="shared" si="26"/>
        <v>0.44120689655172418</v>
      </c>
    </row>
    <row r="634" spans="1:7" x14ac:dyDescent="0.2">
      <c r="A634" s="2">
        <v>36061</v>
      </c>
      <c r="B634" s="18">
        <v>2.2749999999999999</v>
      </c>
      <c r="C634" s="59">
        <f t="shared" si="27"/>
        <v>1.5689655172413792</v>
      </c>
      <c r="D634" s="24">
        <v>2.33</v>
      </c>
      <c r="E634" s="14">
        <v>2.04</v>
      </c>
      <c r="F634" s="24">
        <f t="shared" si="25"/>
        <v>0.76103448275862084</v>
      </c>
      <c r="G634" s="187">
        <f t="shared" si="26"/>
        <v>0.47103448275862081</v>
      </c>
    </row>
    <row r="635" spans="1:7" x14ac:dyDescent="0.2">
      <c r="A635" s="2">
        <v>36062</v>
      </c>
      <c r="B635" s="18">
        <v>2.1549999999999998</v>
      </c>
      <c r="C635" s="59">
        <f t="shared" si="27"/>
        <v>1.4862068965517241</v>
      </c>
      <c r="D635" s="24">
        <v>2.23</v>
      </c>
      <c r="E635" s="14">
        <v>1.98</v>
      </c>
      <c r="F635" s="24">
        <f t="shared" si="25"/>
        <v>0.74379310344827587</v>
      </c>
      <c r="G635" s="187">
        <f t="shared" si="26"/>
        <v>0.49379310344827587</v>
      </c>
    </row>
    <row r="636" spans="1:7" x14ac:dyDescent="0.2">
      <c r="A636" s="2">
        <v>36063</v>
      </c>
      <c r="B636" s="18">
        <v>2.165</v>
      </c>
      <c r="C636" s="59">
        <f t="shared" si="27"/>
        <v>1.4931034482758621</v>
      </c>
      <c r="D636" s="24">
        <v>2.2149999999999999</v>
      </c>
      <c r="E636" s="14">
        <v>1.93</v>
      </c>
      <c r="F636" s="24">
        <f t="shared" si="25"/>
        <v>0.7218965517241378</v>
      </c>
      <c r="G636" s="187">
        <f t="shared" si="26"/>
        <v>0.43689655172413788</v>
      </c>
    </row>
    <row r="637" spans="1:7" x14ac:dyDescent="0.2">
      <c r="A637" s="2">
        <v>36064</v>
      </c>
      <c r="B637" s="18">
        <v>2.2250000000000001</v>
      </c>
      <c r="C637" s="59">
        <f t="shared" si="27"/>
        <v>1.5344827586206897</v>
      </c>
      <c r="D637" s="24">
        <v>2.3250000000000002</v>
      </c>
      <c r="E637" s="14">
        <v>1.885</v>
      </c>
      <c r="F637" s="24">
        <f t="shared" si="25"/>
        <v>0.79051724137931045</v>
      </c>
      <c r="G637" s="187">
        <f t="shared" si="26"/>
        <v>0.35051724137931028</v>
      </c>
    </row>
    <row r="638" spans="1:7" x14ac:dyDescent="0.2">
      <c r="A638" s="2">
        <v>36065</v>
      </c>
      <c r="B638" s="18">
        <v>2.2250000000000001</v>
      </c>
      <c r="C638" s="59">
        <f t="shared" si="27"/>
        <v>1.5344827586206897</v>
      </c>
      <c r="D638" s="24">
        <v>2.3250000000000002</v>
      </c>
      <c r="E638" s="14">
        <v>1.885</v>
      </c>
      <c r="F638" s="24">
        <f t="shared" si="25"/>
        <v>0.79051724137931045</v>
      </c>
      <c r="G638" s="187">
        <f t="shared" si="26"/>
        <v>0.35051724137931028</v>
      </c>
    </row>
    <row r="639" spans="1:7" x14ac:dyDescent="0.2">
      <c r="A639" s="2">
        <v>36066</v>
      </c>
      <c r="B639" s="18">
        <v>2.2250000000000001</v>
      </c>
      <c r="C639" s="59">
        <f t="shared" si="27"/>
        <v>1.5344827586206897</v>
      </c>
      <c r="D639" s="24">
        <v>2.3250000000000002</v>
      </c>
      <c r="E639" s="14">
        <v>1.885</v>
      </c>
      <c r="F639" s="24">
        <f t="shared" si="25"/>
        <v>0.79051724137931045</v>
      </c>
      <c r="G639" s="187">
        <f t="shared" si="26"/>
        <v>0.35051724137931028</v>
      </c>
    </row>
    <row r="640" spans="1:7" x14ac:dyDescent="0.2">
      <c r="A640" s="2">
        <v>36067</v>
      </c>
      <c r="B640" s="18">
        <v>2.16</v>
      </c>
      <c r="C640" s="59">
        <f t="shared" si="27"/>
        <v>1.4896551724137932</v>
      </c>
      <c r="D640" s="24">
        <v>2.23</v>
      </c>
      <c r="E640" s="14">
        <v>1.85</v>
      </c>
      <c r="F640" s="24">
        <f t="shared" si="25"/>
        <v>0.74034482758620679</v>
      </c>
      <c r="G640" s="187">
        <f t="shared" si="26"/>
        <v>0.3603448275862069</v>
      </c>
    </row>
    <row r="641" spans="1:7" x14ac:dyDescent="0.2">
      <c r="A641" s="2">
        <v>36068</v>
      </c>
      <c r="B641" s="18">
        <v>2.2599999999999998</v>
      </c>
      <c r="C641" s="59">
        <f t="shared" si="27"/>
        <v>1.5586206896551724</v>
      </c>
      <c r="D641" s="24">
        <v>2.1949999999999998</v>
      </c>
      <c r="E641" s="14">
        <v>1.83</v>
      </c>
      <c r="F641" s="24">
        <f t="shared" si="25"/>
        <v>0.63637931034482742</v>
      </c>
      <c r="G641" s="187">
        <f t="shared" si="26"/>
        <v>0.27137931034482765</v>
      </c>
    </row>
    <row r="642" spans="1:7" x14ac:dyDescent="0.2">
      <c r="A642" s="2">
        <v>36069</v>
      </c>
      <c r="B642" s="18">
        <v>2.5449999999999999</v>
      </c>
      <c r="C642" s="59">
        <f t="shared" si="27"/>
        <v>1.7551724137931035</v>
      </c>
      <c r="D642" s="24">
        <v>2.335</v>
      </c>
      <c r="E642" s="14">
        <v>2</v>
      </c>
      <c r="F642" s="24">
        <f t="shared" si="25"/>
        <v>0.57982758620689645</v>
      </c>
      <c r="G642" s="187">
        <f t="shared" si="26"/>
        <v>0.24482758620689649</v>
      </c>
    </row>
    <row r="643" spans="1:7" x14ac:dyDescent="0.2">
      <c r="A643" s="2">
        <v>36070</v>
      </c>
      <c r="B643" s="18">
        <v>2.5249999999999999</v>
      </c>
      <c r="C643" s="59">
        <f t="shared" si="27"/>
        <v>1.7413793103448276</v>
      </c>
      <c r="D643" s="24">
        <v>2.4249999999999998</v>
      </c>
      <c r="E643" s="14">
        <v>2.1150000000000002</v>
      </c>
      <c r="F643" s="24">
        <f t="shared" si="25"/>
        <v>0.6836206896551722</v>
      </c>
      <c r="G643" s="187">
        <f t="shared" si="26"/>
        <v>0.37362068965517259</v>
      </c>
    </row>
    <row r="644" spans="1:7" x14ac:dyDescent="0.2">
      <c r="A644" s="2">
        <v>36071</v>
      </c>
      <c r="B644" s="18">
        <v>2.3050000000000002</v>
      </c>
      <c r="C644" s="59">
        <f t="shared" si="27"/>
        <v>1.5896551724137933</v>
      </c>
      <c r="D644" s="24">
        <v>2.2000000000000002</v>
      </c>
      <c r="E644" s="14">
        <v>1.9</v>
      </c>
      <c r="F644" s="24">
        <f t="shared" ref="F644:F707" si="28">D644-C644</f>
        <v>0.6103448275862069</v>
      </c>
      <c r="G644" s="187">
        <f t="shared" ref="G644:G707" si="29">E644-C644</f>
        <v>0.31034482758620663</v>
      </c>
    </row>
    <row r="645" spans="1:7" x14ac:dyDescent="0.2">
      <c r="A645" s="2">
        <v>36072</v>
      </c>
      <c r="B645" s="18">
        <v>2.3050000000000002</v>
      </c>
      <c r="C645" s="59">
        <f t="shared" si="27"/>
        <v>1.5896551724137933</v>
      </c>
      <c r="D645" s="24">
        <v>2.2000000000000002</v>
      </c>
      <c r="E645" s="14">
        <v>1.9</v>
      </c>
      <c r="F645" s="24">
        <f t="shared" si="28"/>
        <v>0.6103448275862069</v>
      </c>
      <c r="G645" s="187">
        <f t="shared" si="29"/>
        <v>0.31034482758620663</v>
      </c>
    </row>
    <row r="646" spans="1:7" x14ac:dyDescent="0.2">
      <c r="A646" s="2">
        <v>36073</v>
      </c>
      <c r="B646" s="18">
        <v>2.3050000000000002</v>
      </c>
      <c r="C646" s="59">
        <f t="shared" si="27"/>
        <v>1.5896551724137933</v>
      </c>
      <c r="D646" s="24">
        <v>2.2000000000000002</v>
      </c>
      <c r="E646" s="14">
        <v>1.9</v>
      </c>
      <c r="F646" s="24">
        <f t="shared" si="28"/>
        <v>0.6103448275862069</v>
      </c>
      <c r="G646" s="187">
        <f t="shared" si="29"/>
        <v>0.31034482758620663</v>
      </c>
    </row>
    <row r="647" spans="1:7" x14ac:dyDescent="0.2">
      <c r="A647" s="2">
        <v>36074</v>
      </c>
      <c r="B647" s="18">
        <v>2.335</v>
      </c>
      <c r="C647" s="59">
        <f t="shared" si="27"/>
        <v>1.6103448275862069</v>
      </c>
      <c r="D647" s="24">
        <v>2.15</v>
      </c>
      <c r="E647" s="14">
        <v>1.915</v>
      </c>
      <c r="F647" s="24">
        <f t="shared" si="28"/>
        <v>0.53965517241379302</v>
      </c>
      <c r="G647" s="187">
        <f t="shared" si="29"/>
        <v>0.30465517241379314</v>
      </c>
    </row>
    <row r="648" spans="1:7" x14ac:dyDescent="0.2">
      <c r="A648" s="2">
        <v>36075</v>
      </c>
      <c r="B648" s="18">
        <v>2.2349999999999999</v>
      </c>
      <c r="C648" s="59">
        <f t="shared" si="27"/>
        <v>1.5413793103448274</v>
      </c>
      <c r="D648" s="24">
        <v>2.0649999999999999</v>
      </c>
      <c r="E648" s="14">
        <v>1.87</v>
      </c>
      <c r="F648" s="24">
        <f t="shared" si="28"/>
        <v>0.5236206896551725</v>
      </c>
      <c r="G648" s="187">
        <f t="shared" si="29"/>
        <v>0.32862068965517266</v>
      </c>
    </row>
    <row r="649" spans="1:7" x14ac:dyDescent="0.2">
      <c r="A649" s="2">
        <v>36076</v>
      </c>
      <c r="B649" s="18">
        <v>2.2799999999999998</v>
      </c>
      <c r="C649" s="59">
        <f t="shared" si="27"/>
        <v>1.5724137931034481</v>
      </c>
      <c r="D649" s="24">
        <v>2.0950000000000002</v>
      </c>
      <c r="E649" s="14">
        <v>1.9350000000000001</v>
      </c>
      <c r="F649" s="24">
        <f t="shared" si="28"/>
        <v>0.52258620689655211</v>
      </c>
      <c r="G649" s="187">
        <f t="shared" si="29"/>
        <v>0.36258620689655197</v>
      </c>
    </row>
    <row r="650" spans="1:7" x14ac:dyDescent="0.2">
      <c r="A650" s="2">
        <v>36077</v>
      </c>
      <c r="B650" s="18">
        <v>2.2050000000000001</v>
      </c>
      <c r="C650" s="59">
        <f t="shared" si="27"/>
        <v>1.5206896551724138</v>
      </c>
      <c r="D650" s="24">
        <v>2.085</v>
      </c>
      <c r="E650" s="14">
        <v>1.9350000000000001</v>
      </c>
      <c r="F650" s="24">
        <f t="shared" si="28"/>
        <v>0.56431034482758613</v>
      </c>
      <c r="G650" s="187">
        <f t="shared" si="29"/>
        <v>0.41431034482758622</v>
      </c>
    </row>
    <row r="651" spans="1:7" x14ac:dyDescent="0.2">
      <c r="A651" s="2">
        <v>36078</v>
      </c>
      <c r="B651" s="18">
        <v>2.2749999999999999</v>
      </c>
      <c r="C651" s="59">
        <f t="shared" si="27"/>
        <v>1.5689655172413792</v>
      </c>
      <c r="D651" s="24">
        <v>1.93</v>
      </c>
      <c r="E651" s="14">
        <v>1.85</v>
      </c>
      <c r="F651" s="24">
        <f t="shared" si="28"/>
        <v>0.36103448275862071</v>
      </c>
      <c r="G651" s="187">
        <f t="shared" si="29"/>
        <v>0.28103448275862086</v>
      </c>
    </row>
    <row r="652" spans="1:7" x14ac:dyDescent="0.2">
      <c r="A652" s="2">
        <v>36079</v>
      </c>
      <c r="B652" s="18">
        <v>2.2749999999999999</v>
      </c>
      <c r="C652" s="59">
        <f t="shared" si="27"/>
        <v>1.5689655172413792</v>
      </c>
      <c r="D652" s="24">
        <v>1.93</v>
      </c>
      <c r="E652" s="14">
        <v>1.85</v>
      </c>
      <c r="F652" s="24">
        <f t="shared" si="28"/>
        <v>0.36103448275862071</v>
      </c>
      <c r="G652" s="187">
        <f t="shared" si="29"/>
        <v>0.28103448275862086</v>
      </c>
    </row>
    <row r="653" spans="1:7" x14ac:dyDescent="0.2">
      <c r="A653" s="2">
        <v>36080</v>
      </c>
      <c r="B653" s="18">
        <v>2.2749999999999999</v>
      </c>
      <c r="C653" s="59">
        <f t="shared" si="27"/>
        <v>1.5689655172413792</v>
      </c>
      <c r="D653" s="24">
        <v>1.93</v>
      </c>
      <c r="E653" s="14">
        <v>1.85</v>
      </c>
      <c r="F653" s="24">
        <f t="shared" si="28"/>
        <v>0.36103448275862071</v>
      </c>
      <c r="G653" s="187">
        <f t="shared" si="29"/>
        <v>0.28103448275862086</v>
      </c>
    </row>
    <row r="654" spans="1:7" x14ac:dyDescent="0.2">
      <c r="A654" s="2">
        <v>36081</v>
      </c>
      <c r="B654" s="18">
        <v>2.54</v>
      </c>
      <c r="C654" s="59">
        <f t="shared" si="27"/>
        <v>1.7517241379310347</v>
      </c>
      <c r="D654" s="24">
        <v>1.895</v>
      </c>
      <c r="E654" s="14">
        <v>1.915</v>
      </c>
      <c r="F654" s="24">
        <f t="shared" si="28"/>
        <v>0.14327586206896537</v>
      </c>
      <c r="G654" s="187">
        <f t="shared" si="29"/>
        <v>0.16327586206896538</v>
      </c>
    </row>
    <row r="655" spans="1:7" x14ac:dyDescent="0.2">
      <c r="A655" s="2">
        <v>36082</v>
      </c>
      <c r="B655" s="18">
        <v>2.57</v>
      </c>
      <c r="C655" s="59">
        <f t="shared" si="27"/>
        <v>1.7724137931034483</v>
      </c>
      <c r="D655" s="24">
        <v>1.865</v>
      </c>
      <c r="E655" s="14">
        <v>2</v>
      </c>
      <c r="F655" s="24">
        <f t="shared" si="28"/>
        <v>9.2586206896551726E-2</v>
      </c>
      <c r="G655" s="187">
        <f t="shared" si="29"/>
        <v>0.22758620689655173</v>
      </c>
    </row>
    <row r="656" spans="1:7" x14ac:dyDescent="0.2">
      <c r="A656" s="2">
        <v>36083</v>
      </c>
      <c r="B656" s="18">
        <v>2.6549999999999998</v>
      </c>
      <c r="C656" s="59">
        <f t="shared" si="27"/>
        <v>1.8310344827586207</v>
      </c>
      <c r="D656" s="24">
        <v>1.925</v>
      </c>
      <c r="E656" s="14">
        <v>2.1</v>
      </c>
      <c r="F656" s="24">
        <f t="shared" si="28"/>
        <v>9.3965517241379359E-2</v>
      </c>
      <c r="G656" s="187">
        <f t="shared" si="29"/>
        <v>0.2689655172413794</v>
      </c>
    </row>
    <row r="657" spans="1:7" x14ac:dyDescent="0.2">
      <c r="A657" s="2">
        <v>36084</v>
      </c>
      <c r="B657" s="18">
        <v>2.69</v>
      </c>
      <c r="C657" s="59">
        <f t="shared" si="27"/>
        <v>1.8551724137931034</v>
      </c>
      <c r="D657" s="24">
        <v>1.88</v>
      </c>
      <c r="E657" s="14">
        <v>2.12</v>
      </c>
      <c r="F657" s="24">
        <f t="shared" si="28"/>
        <v>2.4827586206896513E-2</v>
      </c>
      <c r="G657" s="187">
        <f t="shared" si="29"/>
        <v>0.26482758620689673</v>
      </c>
    </row>
    <row r="658" spans="1:7" x14ac:dyDescent="0.2">
      <c r="A658" s="2">
        <v>36085</v>
      </c>
      <c r="B658" s="18">
        <v>2.4849999999999999</v>
      </c>
      <c r="C658" s="59">
        <f t="shared" si="27"/>
        <v>1.7137931034482758</v>
      </c>
      <c r="D658" s="24">
        <v>1.825</v>
      </c>
      <c r="E658" s="14">
        <v>1.9350000000000001</v>
      </c>
      <c r="F658" s="24">
        <f t="shared" si="28"/>
        <v>0.11120689655172411</v>
      </c>
      <c r="G658" s="187">
        <f t="shared" si="29"/>
        <v>0.22120689655172421</v>
      </c>
    </row>
    <row r="659" spans="1:7" x14ac:dyDescent="0.2">
      <c r="A659" s="2">
        <v>36086</v>
      </c>
      <c r="B659" s="18">
        <v>2.4849999999999999</v>
      </c>
      <c r="C659" s="59">
        <f t="shared" si="27"/>
        <v>1.7137931034482758</v>
      </c>
      <c r="D659" s="24">
        <v>1.825</v>
      </c>
      <c r="E659" s="14">
        <v>1.9350000000000001</v>
      </c>
      <c r="F659" s="24">
        <f t="shared" si="28"/>
        <v>0.11120689655172411</v>
      </c>
      <c r="G659" s="187">
        <f t="shared" si="29"/>
        <v>0.22120689655172421</v>
      </c>
    </row>
    <row r="660" spans="1:7" x14ac:dyDescent="0.2">
      <c r="A660" s="2">
        <v>36087</v>
      </c>
      <c r="B660" s="18">
        <v>2.4849999999999999</v>
      </c>
      <c r="C660" s="59">
        <f t="shared" si="27"/>
        <v>1.7137931034482758</v>
      </c>
      <c r="D660" s="24">
        <v>1.825</v>
      </c>
      <c r="E660" s="14">
        <v>1.9350000000000001</v>
      </c>
      <c r="F660" s="24">
        <f t="shared" si="28"/>
        <v>0.11120689655172411</v>
      </c>
      <c r="G660" s="187">
        <f t="shared" si="29"/>
        <v>0.22120689655172421</v>
      </c>
    </row>
    <row r="661" spans="1:7" x14ac:dyDescent="0.2">
      <c r="A661" s="2">
        <v>36088</v>
      </c>
      <c r="B661" s="18">
        <v>2.5550000000000002</v>
      </c>
      <c r="C661" s="59">
        <f t="shared" si="27"/>
        <v>1.7620689655172415</v>
      </c>
      <c r="D661" s="24">
        <v>1.9650000000000001</v>
      </c>
      <c r="E661" s="14">
        <v>2.0550000000000002</v>
      </c>
      <c r="F661" s="24">
        <f t="shared" si="28"/>
        <v>0.20293103448275862</v>
      </c>
      <c r="G661" s="187">
        <f t="shared" si="29"/>
        <v>0.2929310344827587</v>
      </c>
    </row>
    <row r="662" spans="1:7" x14ac:dyDescent="0.2">
      <c r="A662" s="2">
        <v>36089</v>
      </c>
      <c r="B662" s="18">
        <v>2.61</v>
      </c>
      <c r="C662" s="59">
        <f t="shared" si="27"/>
        <v>1.8</v>
      </c>
      <c r="D662" s="24">
        <v>2.16</v>
      </c>
      <c r="E662" s="14">
        <v>2.23</v>
      </c>
      <c r="F662" s="24">
        <f t="shared" si="28"/>
        <v>0.3600000000000001</v>
      </c>
      <c r="G662" s="187">
        <f t="shared" si="29"/>
        <v>0.42999999999999994</v>
      </c>
    </row>
    <row r="663" spans="1:7" x14ac:dyDescent="0.2">
      <c r="A663" s="2">
        <v>36090</v>
      </c>
      <c r="B663" s="18">
        <v>2.5449999999999999</v>
      </c>
      <c r="C663" s="59">
        <f t="shared" si="27"/>
        <v>1.7551724137931035</v>
      </c>
      <c r="D663" s="24">
        <v>2.1800000000000002</v>
      </c>
      <c r="E663" s="14">
        <v>2.29</v>
      </c>
      <c r="F663" s="24">
        <f t="shared" si="28"/>
        <v>0.42482758620689665</v>
      </c>
      <c r="G663" s="187">
        <f t="shared" si="29"/>
        <v>0.53482758620689652</v>
      </c>
    </row>
    <row r="664" spans="1:7" x14ac:dyDescent="0.2">
      <c r="A664" s="2">
        <v>36091</v>
      </c>
      <c r="B664" s="18">
        <v>2.56</v>
      </c>
      <c r="C664" s="59">
        <f t="shared" si="27"/>
        <v>1.7655172413793105</v>
      </c>
      <c r="D664" s="24">
        <v>2.0249999999999999</v>
      </c>
      <c r="E664" s="14">
        <v>2.2000000000000002</v>
      </c>
      <c r="F664" s="24">
        <f t="shared" si="28"/>
        <v>0.25948275862068937</v>
      </c>
      <c r="G664" s="187">
        <f t="shared" si="29"/>
        <v>0.43448275862068964</v>
      </c>
    </row>
    <row r="665" spans="1:7" x14ac:dyDescent="0.2">
      <c r="A665" s="2">
        <v>36092</v>
      </c>
      <c r="B665" s="18">
        <v>2.5550000000000002</v>
      </c>
      <c r="C665" s="59">
        <f t="shared" si="27"/>
        <v>1.7620689655172415</v>
      </c>
      <c r="D665" s="24">
        <v>1.9350000000000001</v>
      </c>
      <c r="E665" s="14">
        <v>2.0550000000000002</v>
      </c>
      <c r="F665" s="24">
        <f t="shared" si="28"/>
        <v>0.17293103448275859</v>
      </c>
      <c r="G665" s="187">
        <f t="shared" si="29"/>
        <v>0.2929310344827587</v>
      </c>
    </row>
    <row r="666" spans="1:7" x14ac:dyDescent="0.2">
      <c r="A666" s="2">
        <v>36093</v>
      </c>
      <c r="B666" s="18">
        <v>2.5550000000000002</v>
      </c>
      <c r="C666" s="59">
        <f t="shared" si="27"/>
        <v>1.7620689655172415</v>
      </c>
      <c r="D666" s="24">
        <v>1.9350000000000001</v>
      </c>
      <c r="E666" s="14">
        <v>2.0550000000000002</v>
      </c>
      <c r="F666" s="24">
        <f t="shared" si="28"/>
        <v>0.17293103448275859</v>
      </c>
      <c r="G666" s="187">
        <f t="shared" si="29"/>
        <v>0.2929310344827587</v>
      </c>
    </row>
    <row r="667" spans="1:7" x14ac:dyDescent="0.2">
      <c r="A667" s="2">
        <v>36094</v>
      </c>
      <c r="B667" s="18">
        <v>2.5550000000000002</v>
      </c>
      <c r="C667" s="59">
        <f t="shared" si="27"/>
        <v>1.7620689655172415</v>
      </c>
      <c r="D667" s="24">
        <v>1.9350000000000001</v>
      </c>
      <c r="E667" s="14">
        <v>2.0550000000000002</v>
      </c>
      <c r="F667" s="24">
        <f t="shared" si="28"/>
        <v>0.17293103448275859</v>
      </c>
      <c r="G667" s="187">
        <f t="shared" si="29"/>
        <v>0.2929310344827587</v>
      </c>
    </row>
    <row r="668" spans="1:7" x14ac:dyDescent="0.2">
      <c r="A668" s="2">
        <v>36095</v>
      </c>
      <c r="B668" s="18">
        <v>1.585</v>
      </c>
      <c r="C668" s="59">
        <f t="shared" si="27"/>
        <v>1.0931034482758621</v>
      </c>
      <c r="D668" s="24">
        <v>1.95</v>
      </c>
      <c r="E668" s="14">
        <v>2.2200000000000002</v>
      </c>
      <c r="F668" s="24">
        <f t="shared" si="28"/>
        <v>0.85689655172413781</v>
      </c>
      <c r="G668" s="187">
        <f t="shared" si="29"/>
        <v>1.1268965517241381</v>
      </c>
    </row>
    <row r="669" spans="1:7" x14ac:dyDescent="0.2">
      <c r="A669" s="2">
        <v>36096</v>
      </c>
      <c r="B669" s="18">
        <v>1.52</v>
      </c>
      <c r="C669" s="59">
        <f t="shared" si="27"/>
        <v>1.0482758620689656</v>
      </c>
      <c r="D669" s="24">
        <v>1.925</v>
      </c>
      <c r="E669" s="14">
        <v>2.2250000000000001</v>
      </c>
      <c r="F669" s="24">
        <f t="shared" si="28"/>
        <v>0.87672413793103443</v>
      </c>
      <c r="G669" s="187">
        <f t="shared" si="29"/>
        <v>1.1767241379310345</v>
      </c>
    </row>
    <row r="670" spans="1:7" x14ac:dyDescent="0.2">
      <c r="A670" s="2">
        <v>36097</v>
      </c>
      <c r="B670" s="18">
        <v>2.0750000000000002</v>
      </c>
      <c r="C670" s="59">
        <f t="shared" si="27"/>
        <v>1.4310344827586208</v>
      </c>
      <c r="D670" s="24">
        <v>1.73</v>
      </c>
      <c r="E670" s="14">
        <v>2.165</v>
      </c>
      <c r="F670" s="24">
        <f t="shared" si="28"/>
        <v>0.29896551724137921</v>
      </c>
      <c r="G670" s="187">
        <f t="shared" si="29"/>
        <v>0.73396551724137926</v>
      </c>
    </row>
    <row r="671" spans="1:7" x14ac:dyDescent="0.2">
      <c r="A671" s="2">
        <v>36098</v>
      </c>
      <c r="B671" s="18">
        <v>2.2650000000000001</v>
      </c>
      <c r="C671" s="59">
        <f t="shared" si="27"/>
        <v>1.5620689655172415</v>
      </c>
      <c r="D671" s="24">
        <v>1.77</v>
      </c>
      <c r="E671" s="14">
        <v>2.2450000000000001</v>
      </c>
      <c r="F671" s="24">
        <f t="shared" si="28"/>
        <v>0.20793103448275851</v>
      </c>
      <c r="G671" s="187">
        <f t="shared" si="29"/>
        <v>0.6829310344827586</v>
      </c>
    </row>
    <row r="672" spans="1:7" x14ac:dyDescent="0.2">
      <c r="A672" s="2">
        <v>36099</v>
      </c>
      <c r="B672" s="18">
        <v>1.8049999999999999</v>
      </c>
      <c r="C672" s="59">
        <f t="shared" si="27"/>
        <v>1.2448275862068965</v>
      </c>
      <c r="D672" s="24">
        <v>1.84</v>
      </c>
      <c r="E672" s="14">
        <v>2.1549999999999998</v>
      </c>
      <c r="F672" s="24">
        <f t="shared" si="28"/>
        <v>0.59517241379310359</v>
      </c>
      <c r="G672" s="187">
        <f t="shared" si="29"/>
        <v>0.91017241379310332</v>
      </c>
    </row>
    <row r="673" spans="1:7" x14ac:dyDescent="0.2">
      <c r="A673" s="2">
        <v>36100</v>
      </c>
      <c r="B673" s="18">
        <v>1.845</v>
      </c>
      <c r="C673" s="59">
        <f t="shared" si="27"/>
        <v>1.2724137931034483</v>
      </c>
      <c r="D673" s="24">
        <v>1.97</v>
      </c>
      <c r="E673" s="14">
        <v>2.1</v>
      </c>
      <c r="F673" s="24">
        <f t="shared" si="28"/>
        <v>0.69758620689655171</v>
      </c>
      <c r="G673" s="187">
        <f t="shared" si="29"/>
        <v>0.82758620689655182</v>
      </c>
    </row>
    <row r="674" spans="1:7" x14ac:dyDescent="0.2">
      <c r="A674" s="2">
        <v>36101</v>
      </c>
      <c r="B674" s="18">
        <v>1.845</v>
      </c>
      <c r="C674" s="59">
        <f t="shared" si="27"/>
        <v>1.2724137931034483</v>
      </c>
      <c r="D674" s="24">
        <v>1.97</v>
      </c>
      <c r="E674" s="14">
        <v>2.1</v>
      </c>
      <c r="F674" s="24">
        <f t="shared" si="28"/>
        <v>0.69758620689655171</v>
      </c>
      <c r="G674" s="187">
        <f t="shared" si="29"/>
        <v>0.82758620689655182</v>
      </c>
    </row>
    <row r="675" spans="1:7" x14ac:dyDescent="0.2">
      <c r="A675" s="2">
        <v>36102</v>
      </c>
      <c r="B675" s="18">
        <v>2.58</v>
      </c>
      <c r="C675" s="59">
        <f t="shared" si="27"/>
        <v>1.7793103448275862</v>
      </c>
      <c r="D675" s="24">
        <v>1.885</v>
      </c>
      <c r="E675" s="14">
        <v>2.1549999999999998</v>
      </c>
      <c r="F675" s="24">
        <f t="shared" si="28"/>
        <v>0.1056896551724138</v>
      </c>
      <c r="G675" s="187">
        <f t="shared" si="29"/>
        <v>0.37568965517241359</v>
      </c>
    </row>
    <row r="676" spans="1:7" x14ac:dyDescent="0.2">
      <c r="A676" s="2">
        <v>36103</v>
      </c>
      <c r="B676" s="18">
        <v>2.41</v>
      </c>
      <c r="C676" s="59">
        <f t="shared" si="27"/>
        <v>1.6620689655172416</v>
      </c>
      <c r="D676" s="24">
        <v>2.2400000000000002</v>
      </c>
      <c r="E676" s="14">
        <v>2.2349999999999999</v>
      </c>
      <c r="F676" s="24">
        <f t="shared" si="28"/>
        <v>0.57793103448275862</v>
      </c>
      <c r="G676" s="187">
        <f t="shared" si="29"/>
        <v>0.57293103448275828</v>
      </c>
    </row>
    <row r="677" spans="1:7" x14ac:dyDescent="0.2">
      <c r="A677" s="2">
        <v>36104</v>
      </c>
      <c r="B677" s="18">
        <v>2.4700000000000002</v>
      </c>
      <c r="C677" s="59">
        <f t="shared" si="27"/>
        <v>1.7034482758620693</v>
      </c>
      <c r="D677" s="24">
        <v>2.35</v>
      </c>
      <c r="E677" s="14">
        <v>2.2250000000000001</v>
      </c>
      <c r="F677" s="24">
        <f t="shared" si="28"/>
        <v>0.64655172413793083</v>
      </c>
      <c r="G677" s="187">
        <f t="shared" si="29"/>
        <v>0.52155172413793083</v>
      </c>
    </row>
    <row r="678" spans="1:7" x14ac:dyDescent="0.2">
      <c r="A678" s="2">
        <v>36105</v>
      </c>
      <c r="B678" s="18">
        <v>2.71</v>
      </c>
      <c r="C678" s="59">
        <f t="shared" si="27"/>
        <v>1.8689655172413793</v>
      </c>
      <c r="D678" s="24">
        <v>2.4249999999999998</v>
      </c>
      <c r="E678" s="14">
        <v>2.2999999999999998</v>
      </c>
      <c r="F678" s="24">
        <f t="shared" si="28"/>
        <v>0.55603448275862055</v>
      </c>
      <c r="G678" s="187">
        <f t="shared" si="29"/>
        <v>0.43103448275862055</v>
      </c>
    </row>
    <row r="679" spans="1:7" x14ac:dyDescent="0.2">
      <c r="A679" s="2">
        <v>36106</v>
      </c>
      <c r="B679" s="18">
        <v>2.5750000000000002</v>
      </c>
      <c r="C679" s="59">
        <f t="shared" ref="C679:C742" si="30">B679/$C$1</f>
        <v>1.7758620689655173</v>
      </c>
      <c r="D679" s="24">
        <v>2.3450000000000002</v>
      </c>
      <c r="E679" s="14">
        <v>2.2650000000000001</v>
      </c>
      <c r="F679" s="24">
        <f t="shared" si="28"/>
        <v>0.56913793103448285</v>
      </c>
      <c r="G679" s="187">
        <f t="shared" si="29"/>
        <v>0.48913793103448278</v>
      </c>
    </row>
    <row r="680" spans="1:7" x14ac:dyDescent="0.2">
      <c r="A680" s="2">
        <v>36107</v>
      </c>
      <c r="B680" s="18">
        <v>2.5750000000000002</v>
      </c>
      <c r="C680" s="59">
        <f t="shared" si="30"/>
        <v>1.7758620689655173</v>
      </c>
      <c r="D680" s="24">
        <v>2.3450000000000002</v>
      </c>
      <c r="E680" s="14">
        <v>2.2650000000000001</v>
      </c>
      <c r="F680" s="24">
        <f t="shared" si="28"/>
        <v>0.56913793103448285</v>
      </c>
      <c r="G680" s="187">
        <f t="shared" si="29"/>
        <v>0.48913793103448278</v>
      </c>
    </row>
    <row r="681" spans="1:7" x14ac:dyDescent="0.2">
      <c r="A681" s="2">
        <v>36108</v>
      </c>
      <c r="B681" s="18">
        <v>2.5750000000000002</v>
      </c>
      <c r="C681" s="59">
        <f t="shared" si="30"/>
        <v>1.7758620689655173</v>
      </c>
      <c r="D681" s="24">
        <v>2.3450000000000002</v>
      </c>
      <c r="E681" s="14">
        <v>2.2650000000000001</v>
      </c>
      <c r="F681" s="24">
        <f t="shared" si="28"/>
        <v>0.56913793103448285</v>
      </c>
      <c r="G681" s="187">
        <f t="shared" si="29"/>
        <v>0.48913793103448278</v>
      </c>
    </row>
    <row r="682" spans="1:7" x14ac:dyDescent="0.2">
      <c r="A682" s="2">
        <v>36109</v>
      </c>
      <c r="B682" s="18">
        <v>2.37</v>
      </c>
      <c r="C682" s="59">
        <f t="shared" si="30"/>
        <v>1.6344827586206898</v>
      </c>
      <c r="D682" s="24">
        <v>2.4</v>
      </c>
      <c r="E682" s="14">
        <v>2.5350000000000001</v>
      </c>
      <c r="F682" s="24">
        <f t="shared" si="28"/>
        <v>0.7655172413793101</v>
      </c>
      <c r="G682" s="187">
        <f t="shared" si="29"/>
        <v>0.90051724137931033</v>
      </c>
    </row>
    <row r="683" spans="1:7" x14ac:dyDescent="0.2">
      <c r="A683" s="2">
        <v>36110</v>
      </c>
      <c r="B683" s="18">
        <v>2.5950000000000002</v>
      </c>
      <c r="C683" s="59">
        <f t="shared" si="30"/>
        <v>1.7896551724137932</v>
      </c>
      <c r="D683" s="24">
        <v>2.44</v>
      </c>
      <c r="E683" s="14">
        <v>2.5649999999999999</v>
      </c>
      <c r="F683" s="24">
        <f t="shared" si="28"/>
        <v>0.65034482758620671</v>
      </c>
      <c r="G683" s="187">
        <f t="shared" si="29"/>
        <v>0.77534482758620671</v>
      </c>
    </row>
    <row r="684" spans="1:7" x14ac:dyDescent="0.2">
      <c r="A684" s="2">
        <v>36111</v>
      </c>
      <c r="B684" s="18">
        <v>2.62</v>
      </c>
      <c r="C684" s="59">
        <f t="shared" si="30"/>
        <v>1.806896551724138</v>
      </c>
      <c r="D684" s="24">
        <v>2.4449999999999998</v>
      </c>
      <c r="E684" s="14">
        <v>2.605</v>
      </c>
      <c r="F684" s="24">
        <f t="shared" si="28"/>
        <v>0.63810344827586185</v>
      </c>
      <c r="G684" s="187">
        <f t="shared" si="29"/>
        <v>0.79810344827586199</v>
      </c>
    </row>
    <row r="685" spans="1:7" x14ac:dyDescent="0.2">
      <c r="A685" s="2">
        <v>36112</v>
      </c>
      <c r="B685" s="18">
        <v>2.6</v>
      </c>
      <c r="C685" s="59">
        <f t="shared" si="30"/>
        <v>1.7931034482758621</v>
      </c>
      <c r="D685" s="24">
        <v>2.3149999999999999</v>
      </c>
      <c r="E685" s="14">
        <v>2.39</v>
      </c>
      <c r="F685" s="24">
        <f t="shared" si="28"/>
        <v>0.52189655172413785</v>
      </c>
      <c r="G685" s="187">
        <f t="shared" si="29"/>
        <v>0.59689655172413802</v>
      </c>
    </row>
    <row r="686" spans="1:7" x14ac:dyDescent="0.2">
      <c r="A686" s="2">
        <v>36113</v>
      </c>
      <c r="B686" s="18">
        <v>2.5350000000000001</v>
      </c>
      <c r="C686" s="59">
        <f t="shared" si="30"/>
        <v>1.7482758620689656</v>
      </c>
      <c r="D686" s="24">
        <v>2.2999999999999998</v>
      </c>
      <c r="E686" s="14">
        <v>2.3199999999999998</v>
      </c>
      <c r="F686" s="24">
        <f t="shared" si="28"/>
        <v>0.55172413793103425</v>
      </c>
      <c r="G686" s="187">
        <f t="shared" si="29"/>
        <v>0.57172413793103427</v>
      </c>
    </row>
    <row r="687" spans="1:7" x14ac:dyDescent="0.2">
      <c r="A687" s="2">
        <v>36114</v>
      </c>
      <c r="B687" s="18">
        <v>2.5350000000000001</v>
      </c>
      <c r="C687" s="59">
        <f t="shared" si="30"/>
        <v>1.7482758620689656</v>
      </c>
      <c r="D687" s="24">
        <v>2.2999999999999998</v>
      </c>
      <c r="E687" s="14">
        <v>2.3199999999999998</v>
      </c>
      <c r="F687" s="24">
        <f t="shared" si="28"/>
        <v>0.55172413793103425</v>
      </c>
      <c r="G687" s="187">
        <f t="shared" si="29"/>
        <v>0.57172413793103427</v>
      </c>
    </row>
    <row r="688" spans="1:7" x14ac:dyDescent="0.2">
      <c r="A688" s="2">
        <v>36115</v>
      </c>
      <c r="B688" s="18">
        <v>2.5350000000000001</v>
      </c>
      <c r="C688" s="59">
        <f t="shared" si="30"/>
        <v>1.7482758620689656</v>
      </c>
      <c r="D688" s="24">
        <v>2.2999999999999998</v>
      </c>
      <c r="E688" s="14">
        <v>2.3199999999999998</v>
      </c>
      <c r="F688" s="24">
        <f t="shared" si="28"/>
        <v>0.55172413793103425</v>
      </c>
      <c r="G688" s="187">
        <f t="shared" si="29"/>
        <v>0.57172413793103427</v>
      </c>
    </row>
    <row r="689" spans="1:7" x14ac:dyDescent="0.2">
      <c r="A689" s="2">
        <v>36116</v>
      </c>
      <c r="B689" s="18">
        <v>2.78</v>
      </c>
      <c r="C689" s="59">
        <f t="shared" si="30"/>
        <v>1.9172413793103447</v>
      </c>
      <c r="D689" s="24">
        <v>2.2799999999999998</v>
      </c>
      <c r="E689" s="14">
        <v>2.3149999999999999</v>
      </c>
      <c r="F689" s="24">
        <f t="shared" si="28"/>
        <v>0.36275862068965514</v>
      </c>
      <c r="G689" s="187">
        <f t="shared" si="29"/>
        <v>0.39775862068965528</v>
      </c>
    </row>
    <row r="690" spans="1:7" x14ac:dyDescent="0.2">
      <c r="A690" s="2">
        <v>36117</v>
      </c>
      <c r="B690" s="18">
        <v>2.8</v>
      </c>
      <c r="C690" s="59">
        <f t="shared" si="30"/>
        <v>1.9310344827586206</v>
      </c>
      <c r="D690" s="24">
        <v>2.2000000000000002</v>
      </c>
      <c r="E690" s="14">
        <v>2.2349999999999999</v>
      </c>
      <c r="F690" s="24">
        <f t="shared" si="28"/>
        <v>0.26896551724137963</v>
      </c>
      <c r="G690" s="187">
        <f t="shared" si="29"/>
        <v>0.30396551724137932</v>
      </c>
    </row>
    <row r="691" spans="1:7" x14ac:dyDescent="0.2">
      <c r="A691" s="2">
        <v>36118</v>
      </c>
      <c r="B691" s="18">
        <v>2.85</v>
      </c>
      <c r="C691" s="59">
        <f t="shared" si="30"/>
        <v>1.9655172413793105</v>
      </c>
      <c r="D691" s="24">
        <v>2.2000000000000002</v>
      </c>
      <c r="E691" s="14">
        <v>2.2400000000000002</v>
      </c>
      <c r="F691" s="24">
        <f t="shared" si="28"/>
        <v>0.23448275862068968</v>
      </c>
      <c r="G691" s="187">
        <f t="shared" si="29"/>
        <v>0.27448275862068972</v>
      </c>
    </row>
    <row r="692" spans="1:7" x14ac:dyDescent="0.2">
      <c r="A692" s="2">
        <v>36119</v>
      </c>
      <c r="B692" s="18">
        <v>2.72</v>
      </c>
      <c r="C692" s="59">
        <f t="shared" si="30"/>
        <v>1.8758620689655174</v>
      </c>
      <c r="D692" s="24">
        <v>2.1949999999999998</v>
      </c>
      <c r="E692" s="14">
        <v>2.2050000000000001</v>
      </c>
      <c r="F692" s="24">
        <f t="shared" si="28"/>
        <v>0.3191379310344824</v>
      </c>
      <c r="G692" s="187">
        <f t="shared" si="29"/>
        <v>0.32913793103448263</v>
      </c>
    </row>
    <row r="693" spans="1:7" x14ac:dyDescent="0.2">
      <c r="A693" s="2">
        <v>36120</v>
      </c>
      <c r="B693" s="18">
        <v>2.5299999999999998</v>
      </c>
      <c r="C693" s="59">
        <f t="shared" si="30"/>
        <v>1.7448275862068965</v>
      </c>
      <c r="D693" s="24">
        <v>2.1349999999999998</v>
      </c>
      <c r="E693" s="14">
        <v>2.11</v>
      </c>
      <c r="F693" s="24">
        <f t="shared" si="28"/>
        <v>0.3901724137931033</v>
      </c>
      <c r="G693" s="187">
        <f t="shared" si="29"/>
        <v>0.36517241379310339</v>
      </c>
    </row>
    <row r="694" spans="1:7" x14ac:dyDescent="0.2">
      <c r="A694" s="2">
        <v>36121</v>
      </c>
      <c r="B694" s="18">
        <v>2.5299999999999998</v>
      </c>
      <c r="C694" s="59">
        <f t="shared" si="30"/>
        <v>1.7448275862068965</v>
      </c>
      <c r="D694" s="24">
        <v>2.1349999999999998</v>
      </c>
      <c r="E694" s="14">
        <v>2.11</v>
      </c>
      <c r="F694" s="24">
        <f t="shared" si="28"/>
        <v>0.3901724137931033</v>
      </c>
      <c r="G694" s="187">
        <f t="shared" si="29"/>
        <v>0.36517241379310339</v>
      </c>
    </row>
    <row r="695" spans="1:7" x14ac:dyDescent="0.2">
      <c r="A695" s="2">
        <v>36122</v>
      </c>
      <c r="B695" s="18">
        <v>2.5299999999999998</v>
      </c>
      <c r="C695" s="59">
        <f t="shared" si="30"/>
        <v>1.7448275862068965</v>
      </c>
      <c r="D695" s="24">
        <v>2.1349999999999998</v>
      </c>
      <c r="E695" s="14">
        <v>2.11</v>
      </c>
      <c r="F695" s="24">
        <f t="shared" si="28"/>
        <v>0.3901724137931033</v>
      </c>
      <c r="G695" s="187">
        <f t="shared" si="29"/>
        <v>0.36517241379310339</v>
      </c>
    </row>
    <row r="696" spans="1:7" x14ac:dyDescent="0.2">
      <c r="A696" s="2">
        <v>36123</v>
      </c>
      <c r="B696" s="18">
        <v>2.61</v>
      </c>
      <c r="C696" s="59">
        <f t="shared" si="30"/>
        <v>1.8</v>
      </c>
      <c r="D696" s="24">
        <v>2.0699999999999998</v>
      </c>
      <c r="E696" s="14">
        <v>2.0449999999999999</v>
      </c>
      <c r="F696" s="24">
        <f t="shared" si="28"/>
        <v>0.2699999999999998</v>
      </c>
      <c r="G696" s="187">
        <f t="shared" si="29"/>
        <v>0.24499999999999988</v>
      </c>
    </row>
    <row r="697" spans="1:7" x14ac:dyDescent="0.2">
      <c r="A697" s="2">
        <v>36124</v>
      </c>
      <c r="B697" s="18">
        <v>2.5950000000000002</v>
      </c>
      <c r="C697" s="59">
        <f t="shared" si="30"/>
        <v>1.7896551724137932</v>
      </c>
      <c r="D697" s="24">
        <v>2.0099999999999998</v>
      </c>
      <c r="E697" s="14">
        <v>2.0649999999999999</v>
      </c>
      <c r="F697" s="24">
        <f t="shared" si="28"/>
        <v>0.22034482758620655</v>
      </c>
      <c r="G697" s="187">
        <f t="shared" si="29"/>
        <v>0.27534482758620671</v>
      </c>
    </row>
    <row r="698" spans="1:7" x14ac:dyDescent="0.2">
      <c r="A698" s="2">
        <v>36125</v>
      </c>
      <c r="B698" s="18">
        <v>2.4849999999999999</v>
      </c>
      <c r="C698" s="59">
        <f t="shared" si="30"/>
        <v>1.7137931034482758</v>
      </c>
      <c r="D698" s="24">
        <v>1.89</v>
      </c>
      <c r="E698" s="14" t="s">
        <v>66</v>
      </c>
      <c r="F698" s="24">
        <f t="shared" si="28"/>
        <v>0.17620689655172406</v>
      </c>
      <c r="G698" s="187" t="s">
        <v>66</v>
      </c>
    </row>
    <row r="699" spans="1:7" x14ac:dyDescent="0.2">
      <c r="A699" s="2">
        <v>36126</v>
      </c>
      <c r="B699" s="18">
        <v>2.4849999999999999</v>
      </c>
      <c r="C699" s="59">
        <f t="shared" si="30"/>
        <v>1.7137931034482758</v>
      </c>
      <c r="D699" s="24">
        <v>1.89</v>
      </c>
      <c r="E699" s="14" t="s">
        <v>66</v>
      </c>
      <c r="F699" s="24">
        <f t="shared" si="28"/>
        <v>0.17620689655172406</v>
      </c>
      <c r="G699" s="187" t="s">
        <v>66</v>
      </c>
    </row>
    <row r="700" spans="1:7" x14ac:dyDescent="0.2">
      <c r="A700" s="2">
        <v>36127</v>
      </c>
      <c r="B700" s="18">
        <v>2.4849999999999999</v>
      </c>
      <c r="C700" s="59">
        <f t="shared" si="30"/>
        <v>1.7137931034482758</v>
      </c>
      <c r="D700" s="24">
        <v>1.89</v>
      </c>
      <c r="E700" s="14">
        <v>1.98</v>
      </c>
      <c r="F700" s="24">
        <f t="shared" si="28"/>
        <v>0.17620689655172406</v>
      </c>
      <c r="G700" s="187">
        <f t="shared" si="29"/>
        <v>0.26620689655172414</v>
      </c>
    </row>
    <row r="701" spans="1:7" x14ac:dyDescent="0.2">
      <c r="A701" s="2">
        <v>36128</v>
      </c>
      <c r="B701" s="18">
        <v>2.4849999999999999</v>
      </c>
      <c r="C701" s="59">
        <f t="shared" si="30"/>
        <v>1.7137931034482758</v>
      </c>
      <c r="D701" s="24">
        <v>1.89</v>
      </c>
      <c r="E701" s="14">
        <v>1.98</v>
      </c>
      <c r="F701" s="24">
        <f t="shared" si="28"/>
        <v>0.17620689655172406</v>
      </c>
      <c r="G701" s="187">
        <f t="shared" si="29"/>
        <v>0.26620689655172414</v>
      </c>
    </row>
    <row r="702" spans="1:7" x14ac:dyDescent="0.2">
      <c r="A702" s="2">
        <v>36129</v>
      </c>
      <c r="B702" s="18">
        <v>2.4849999999999999</v>
      </c>
      <c r="C702" s="59">
        <f t="shared" si="30"/>
        <v>1.7137931034482758</v>
      </c>
      <c r="D702" s="24">
        <v>1.89</v>
      </c>
      <c r="E702" s="14">
        <v>1.98</v>
      </c>
      <c r="F702" s="24">
        <f t="shared" si="28"/>
        <v>0.17620689655172406</v>
      </c>
      <c r="G702" s="187">
        <f t="shared" si="29"/>
        <v>0.26620689655172414</v>
      </c>
    </row>
    <row r="703" spans="1:7" x14ac:dyDescent="0.2">
      <c r="A703" s="2">
        <v>36130</v>
      </c>
      <c r="B703" s="18">
        <v>2.3050000000000002</v>
      </c>
      <c r="C703" s="59">
        <f t="shared" si="30"/>
        <v>1.5896551724137933</v>
      </c>
      <c r="D703" s="24">
        <v>1.8149999999999999</v>
      </c>
      <c r="E703" s="14">
        <v>1.865</v>
      </c>
      <c r="F703" s="24">
        <f t="shared" si="28"/>
        <v>0.22534482758620666</v>
      </c>
      <c r="G703" s="187">
        <f t="shared" si="29"/>
        <v>0.27534482758620671</v>
      </c>
    </row>
    <row r="704" spans="1:7" x14ac:dyDescent="0.2">
      <c r="A704" s="2">
        <v>36131</v>
      </c>
      <c r="B704" s="18">
        <v>2.105</v>
      </c>
      <c r="C704" s="59">
        <f t="shared" si="30"/>
        <v>1.4517241379310346</v>
      </c>
      <c r="D704" s="24">
        <v>1.48</v>
      </c>
      <c r="E704" s="14">
        <v>1.66</v>
      </c>
      <c r="F704" s="24">
        <f t="shared" si="28"/>
        <v>2.8275862068965374E-2</v>
      </c>
      <c r="G704" s="187">
        <f t="shared" si="29"/>
        <v>0.20827586206896531</v>
      </c>
    </row>
    <row r="705" spans="1:7" x14ac:dyDescent="0.2">
      <c r="A705" s="2">
        <v>36132</v>
      </c>
      <c r="B705" s="18">
        <v>2.08</v>
      </c>
      <c r="C705" s="59">
        <f t="shared" si="30"/>
        <v>1.4344827586206899</v>
      </c>
      <c r="D705" s="24">
        <v>1.47</v>
      </c>
      <c r="E705" s="14">
        <v>1.71</v>
      </c>
      <c r="F705" s="24">
        <f t="shared" si="28"/>
        <v>3.5517241379310116E-2</v>
      </c>
      <c r="G705" s="187">
        <f t="shared" si="29"/>
        <v>0.27551724137931011</v>
      </c>
    </row>
    <row r="706" spans="1:7" x14ac:dyDescent="0.2">
      <c r="A706" s="2">
        <v>36133</v>
      </c>
      <c r="B706" s="18">
        <v>1.7050000000000001</v>
      </c>
      <c r="C706" s="59">
        <f t="shared" si="30"/>
        <v>1.1758620689655173</v>
      </c>
      <c r="D706" s="24">
        <v>1.29</v>
      </c>
      <c r="E706" s="14">
        <v>1.665</v>
      </c>
      <c r="F706" s="24">
        <f t="shared" si="28"/>
        <v>0.11413793103448278</v>
      </c>
      <c r="G706" s="187">
        <f t="shared" si="29"/>
        <v>0.48913793103448278</v>
      </c>
    </row>
    <row r="707" spans="1:7" x14ac:dyDescent="0.2">
      <c r="A707" s="2">
        <v>36134</v>
      </c>
      <c r="B707" s="18">
        <v>1.1299999999999999</v>
      </c>
      <c r="C707" s="59">
        <f t="shared" si="30"/>
        <v>0.77931034482758621</v>
      </c>
      <c r="D707" s="24">
        <v>1.1599999999999999</v>
      </c>
      <c r="E707" s="14">
        <v>1.68</v>
      </c>
      <c r="F707" s="24">
        <f t="shared" si="28"/>
        <v>0.38068965517241371</v>
      </c>
      <c r="G707" s="187">
        <f t="shared" si="29"/>
        <v>0.90068965517241373</v>
      </c>
    </row>
    <row r="708" spans="1:7" x14ac:dyDescent="0.2">
      <c r="A708" s="2">
        <v>36135</v>
      </c>
      <c r="B708" s="18">
        <v>1.1299999999999999</v>
      </c>
      <c r="C708" s="59">
        <f t="shared" si="30"/>
        <v>0.77931034482758621</v>
      </c>
      <c r="D708" s="24">
        <v>1.1599999999999999</v>
      </c>
      <c r="E708" s="14">
        <v>1.68</v>
      </c>
      <c r="F708" s="24">
        <f t="shared" ref="F708:F771" si="31">D708-C708</f>
        <v>0.38068965517241371</v>
      </c>
      <c r="G708" s="187">
        <f t="shared" ref="G708:G771" si="32">E708-C708</f>
        <v>0.90068965517241373</v>
      </c>
    </row>
    <row r="709" spans="1:7" x14ac:dyDescent="0.2">
      <c r="A709" s="2">
        <v>36136</v>
      </c>
      <c r="B709" s="18">
        <v>1.1299999999999999</v>
      </c>
      <c r="C709" s="59">
        <f t="shared" si="30"/>
        <v>0.77931034482758621</v>
      </c>
      <c r="D709" s="24">
        <v>1.1599999999999999</v>
      </c>
      <c r="E709" s="14">
        <v>1.68</v>
      </c>
      <c r="F709" s="24">
        <f t="shared" si="31"/>
        <v>0.38068965517241371</v>
      </c>
      <c r="G709" s="187">
        <f t="shared" si="32"/>
        <v>0.90068965517241373</v>
      </c>
    </row>
    <row r="710" spans="1:7" x14ac:dyDescent="0.2">
      <c r="A710" s="2">
        <v>36137</v>
      </c>
      <c r="B710" s="18">
        <v>2.11</v>
      </c>
      <c r="C710" s="59">
        <f t="shared" si="30"/>
        <v>1.4551724137931035</v>
      </c>
      <c r="D710" s="24">
        <v>1.63</v>
      </c>
      <c r="E710" s="14">
        <v>2.085</v>
      </c>
      <c r="F710" s="24">
        <f t="shared" si="31"/>
        <v>0.17482758620689642</v>
      </c>
      <c r="G710" s="187">
        <f t="shared" si="32"/>
        <v>0.62982758620689649</v>
      </c>
    </row>
    <row r="711" spans="1:7" x14ac:dyDescent="0.2">
      <c r="A711" s="2">
        <v>36138</v>
      </c>
      <c r="B711" s="18">
        <v>2.11</v>
      </c>
      <c r="C711" s="59">
        <f t="shared" si="30"/>
        <v>1.4551724137931035</v>
      </c>
      <c r="D711" s="24">
        <v>1.96</v>
      </c>
      <c r="E711" s="14">
        <v>2.1749999999999998</v>
      </c>
      <c r="F711" s="24">
        <f t="shared" si="31"/>
        <v>0.50482758620689649</v>
      </c>
      <c r="G711" s="187">
        <f t="shared" si="32"/>
        <v>0.71982758620689635</v>
      </c>
    </row>
    <row r="712" spans="1:7" x14ac:dyDescent="0.2">
      <c r="A712" s="2">
        <v>36139</v>
      </c>
      <c r="B712" s="18">
        <v>2.1850000000000001</v>
      </c>
      <c r="C712" s="59">
        <f t="shared" si="30"/>
        <v>1.5068965517241379</v>
      </c>
      <c r="D712" s="24">
        <v>1.74</v>
      </c>
      <c r="E712" s="14">
        <v>2.0499999999999998</v>
      </c>
      <c r="F712" s="24">
        <f t="shared" si="31"/>
        <v>0.23310344827586205</v>
      </c>
      <c r="G712" s="187">
        <f t="shared" si="32"/>
        <v>0.54310344827586188</v>
      </c>
    </row>
    <row r="713" spans="1:7" x14ac:dyDescent="0.2">
      <c r="A713" s="2">
        <v>36140</v>
      </c>
      <c r="B713" s="18">
        <v>2.0299999999999998</v>
      </c>
      <c r="C713" s="59">
        <f t="shared" si="30"/>
        <v>1.4</v>
      </c>
      <c r="D713" s="24">
        <v>1.66</v>
      </c>
      <c r="E713" s="14">
        <v>1.915</v>
      </c>
      <c r="F713" s="24">
        <f t="shared" si="31"/>
        <v>0.26</v>
      </c>
      <c r="G713" s="187">
        <f t="shared" si="32"/>
        <v>0.51500000000000012</v>
      </c>
    </row>
    <row r="714" spans="1:7" x14ac:dyDescent="0.2">
      <c r="A714" s="2">
        <v>36141</v>
      </c>
      <c r="B714" s="18">
        <v>1.96</v>
      </c>
      <c r="C714" s="59">
        <f t="shared" si="30"/>
        <v>1.3517241379310345</v>
      </c>
      <c r="D714" s="24">
        <v>1.605</v>
      </c>
      <c r="E714" s="14">
        <v>1.88</v>
      </c>
      <c r="F714" s="24">
        <f t="shared" si="31"/>
        <v>0.25327586206896546</v>
      </c>
      <c r="G714" s="187">
        <f t="shared" si="32"/>
        <v>0.52827586206896537</v>
      </c>
    </row>
    <row r="715" spans="1:7" x14ac:dyDescent="0.2">
      <c r="A715" s="2">
        <v>36142</v>
      </c>
      <c r="B715" s="18">
        <v>1.96</v>
      </c>
      <c r="C715" s="59">
        <f t="shared" si="30"/>
        <v>1.3517241379310345</v>
      </c>
      <c r="D715" s="24">
        <v>1.605</v>
      </c>
      <c r="E715" s="14">
        <v>1.88</v>
      </c>
      <c r="F715" s="24">
        <f t="shared" si="31"/>
        <v>0.25327586206896546</v>
      </c>
      <c r="G715" s="187">
        <f t="shared" si="32"/>
        <v>0.52827586206896537</v>
      </c>
    </row>
    <row r="716" spans="1:7" x14ac:dyDescent="0.2">
      <c r="A716" s="2">
        <v>36143</v>
      </c>
      <c r="B716" s="18">
        <v>1.96</v>
      </c>
      <c r="C716" s="59">
        <f t="shared" si="30"/>
        <v>1.3517241379310345</v>
      </c>
      <c r="D716" s="24">
        <v>1.605</v>
      </c>
      <c r="E716" s="14">
        <v>1.88</v>
      </c>
      <c r="F716" s="24">
        <f t="shared" si="31"/>
        <v>0.25327586206896546</v>
      </c>
      <c r="G716" s="187">
        <f t="shared" si="32"/>
        <v>0.52827586206896537</v>
      </c>
    </row>
    <row r="717" spans="1:7" x14ac:dyDescent="0.2">
      <c r="A717" s="2">
        <v>36144</v>
      </c>
      <c r="B717" s="18">
        <v>2.2850000000000001</v>
      </c>
      <c r="C717" s="59">
        <f t="shared" si="30"/>
        <v>1.5758620689655174</v>
      </c>
      <c r="D717" s="24">
        <v>1.905</v>
      </c>
      <c r="E717" s="14">
        <v>2.06</v>
      </c>
      <c r="F717" s="24">
        <f t="shared" si="31"/>
        <v>0.32913793103448263</v>
      </c>
      <c r="G717" s="187">
        <f t="shared" si="32"/>
        <v>0.48413793103448266</v>
      </c>
    </row>
    <row r="718" spans="1:7" x14ac:dyDescent="0.2">
      <c r="A718" s="2">
        <v>36145</v>
      </c>
      <c r="B718" s="18">
        <v>2.36</v>
      </c>
      <c r="C718" s="59">
        <f t="shared" si="30"/>
        <v>1.6275862068965516</v>
      </c>
      <c r="D718" s="24">
        <v>1.9350000000000001</v>
      </c>
      <c r="E718" s="14">
        <v>2.0150000000000001</v>
      </c>
      <c r="F718" s="24">
        <f t="shared" si="31"/>
        <v>0.30741379310344841</v>
      </c>
      <c r="G718" s="187">
        <f t="shared" si="32"/>
        <v>0.38741379310344848</v>
      </c>
    </row>
    <row r="719" spans="1:7" x14ac:dyDescent="0.2">
      <c r="A719" s="2">
        <v>36146</v>
      </c>
      <c r="B719" s="18">
        <v>2.5299999999999998</v>
      </c>
      <c r="C719" s="59">
        <f t="shared" si="30"/>
        <v>1.7448275862068965</v>
      </c>
      <c r="D719" s="24">
        <v>2.02</v>
      </c>
      <c r="E719" s="14">
        <v>2.0099999999999998</v>
      </c>
      <c r="F719" s="24">
        <f t="shared" si="31"/>
        <v>0.27517241379310353</v>
      </c>
      <c r="G719" s="187">
        <f t="shared" si="32"/>
        <v>0.2651724137931033</v>
      </c>
    </row>
    <row r="720" spans="1:7" x14ac:dyDescent="0.2">
      <c r="A720" s="2">
        <v>36147</v>
      </c>
      <c r="B720" s="18">
        <v>2.41</v>
      </c>
      <c r="C720" s="59">
        <f t="shared" si="30"/>
        <v>1.6620689655172416</v>
      </c>
      <c r="D720" s="24">
        <v>2.0350000000000001</v>
      </c>
      <c r="E720" s="14">
        <v>2.105</v>
      </c>
      <c r="F720" s="24">
        <f t="shared" si="31"/>
        <v>0.37293103448275855</v>
      </c>
      <c r="G720" s="187">
        <f t="shared" si="32"/>
        <v>0.44293103448275839</v>
      </c>
    </row>
    <row r="721" spans="1:7" x14ac:dyDescent="0.2">
      <c r="A721" s="2">
        <v>36148</v>
      </c>
      <c r="B721" s="18">
        <v>2.73</v>
      </c>
      <c r="C721" s="59">
        <f t="shared" si="30"/>
        <v>1.8827586206896552</v>
      </c>
      <c r="D721" s="24">
        <v>2.0950000000000002</v>
      </c>
      <c r="E721" s="14">
        <v>2.57</v>
      </c>
      <c r="F721" s="24">
        <f t="shared" si="31"/>
        <v>0.21224137931034504</v>
      </c>
      <c r="G721" s="187">
        <f t="shared" si="32"/>
        <v>0.68724137931034468</v>
      </c>
    </row>
    <row r="722" spans="1:7" x14ac:dyDescent="0.2">
      <c r="A722" s="2">
        <v>36149</v>
      </c>
      <c r="B722" s="18">
        <v>2.73</v>
      </c>
      <c r="C722" s="59">
        <f t="shared" si="30"/>
        <v>1.8827586206896552</v>
      </c>
      <c r="D722" s="24">
        <v>2.0950000000000002</v>
      </c>
      <c r="E722" s="14">
        <v>2.57</v>
      </c>
      <c r="F722" s="24">
        <f t="shared" si="31"/>
        <v>0.21224137931034504</v>
      </c>
      <c r="G722" s="187">
        <f t="shared" si="32"/>
        <v>0.68724137931034468</v>
      </c>
    </row>
    <row r="723" spans="1:7" x14ac:dyDescent="0.2">
      <c r="A723" s="2">
        <v>36150</v>
      </c>
      <c r="B723" s="18">
        <v>2.73</v>
      </c>
      <c r="C723" s="59">
        <f t="shared" si="30"/>
        <v>1.8827586206896552</v>
      </c>
      <c r="D723" s="24">
        <v>2.0950000000000002</v>
      </c>
      <c r="E723" s="14">
        <v>2.57</v>
      </c>
      <c r="F723" s="24">
        <f t="shared" si="31"/>
        <v>0.21224137931034504</v>
      </c>
      <c r="G723" s="187">
        <f t="shared" si="32"/>
        <v>0.68724137931034468</v>
      </c>
    </row>
    <row r="724" spans="1:7" x14ac:dyDescent="0.2">
      <c r="A724" s="2">
        <v>36151</v>
      </c>
      <c r="B724" s="18">
        <v>2.6</v>
      </c>
      <c r="C724" s="59">
        <f t="shared" si="30"/>
        <v>1.7931034482758621</v>
      </c>
      <c r="D724" s="24">
        <v>2.17</v>
      </c>
      <c r="E724" s="14">
        <v>4.7699999999999996</v>
      </c>
      <c r="F724" s="24">
        <f t="shared" si="31"/>
        <v>0.37689655172413783</v>
      </c>
      <c r="G724" s="187">
        <f t="shared" si="32"/>
        <v>2.9768965517241375</v>
      </c>
    </row>
    <row r="725" spans="1:7" x14ac:dyDescent="0.2">
      <c r="A725" s="2">
        <v>36152</v>
      </c>
      <c r="B725" s="18">
        <v>2.66</v>
      </c>
      <c r="C725" s="59">
        <f t="shared" si="30"/>
        <v>1.8344827586206898</v>
      </c>
      <c r="D725" s="24">
        <v>2.06</v>
      </c>
      <c r="E725" s="14">
        <v>4.26</v>
      </c>
      <c r="F725" s="24">
        <f t="shared" si="31"/>
        <v>0.22551724137931028</v>
      </c>
      <c r="G725" s="187">
        <f t="shared" si="32"/>
        <v>2.42551724137931</v>
      </c>
    </row>
    <row r="726" spans="1:7" x14ac:dyDescent="0.2">
      <c r="A726" s="2">
        <v>36153</v>
      </c>
      <c r="B726" s="18">
        <v>2.5049999999999999</v>
      </c>
      <c r="C726" s="59">
        <f t="shared" si="30"/>
        <v>1.7275862068965517</v>
      </c>
      <c r="D726" s="24">
        <v>1.95</v>
      </c>
      <c r="E726" s="14" t="s">
        <v>66</v>
      </c>
      <c r="F726" s="24">
        <f t="shared" si="31"/>
        <v>0.22241379310344822</v>
      </c>
      <c r="G726" s="187" t="s">
        <v>66</v>
      </c>
    </row>
    <row r="727" spans="1:7" x14ac:dyDescent="0.2">
      <c r="A727" s="2">
        <v>36154</v>
      </c>
      <c r="B727" s="18">
        <v>2.5049999999999999</v>
      </c>
      <c r="C727" s="59">
        <f t="shared" si="30"/>
        <v>1.7275862068965517</v>
      </c>
      <c r="D727" s="24">
        <v>1.95</v>
      </c>
      <c r="E727" s="14" t="s">
        <v>66</v>
      </c>
      <c r="F727" s="24">
        <f t="shared" si="31"/>
        <v>0.22241379310344822</v>
      </c>
      <c r="G727" s="187" t="s">
        <v>66</v>
      </c>
    </row>
    <row r="728" spans="1:7" x14ac:dyDescent="0.2">
      <c r="A728" s="2">
        <v>36155</v>
      </c>
      <c r="B728" s="18">
        <v>2.5049999999999999</v>
      </c>
      <c r="C728" s="59">
        <f t="shared" si="30"/>
        <v>1.7275862068965517</v>
      </c>
      <c r="D728" s="24">
        <v>1.95</v>
      </c>
      <c r="E728" s="14">
        <v>2.6949999999999998</v>
      </c>
      <c r="F728" s="24">
        <f t="shared" si="31"/>
        <v>0.22241379310344822</v>
      </c>
      <c r="G728" s="187">
        <f t="shared" si="32"/>
        <v>0.96741379310344811</v>
      </c>
    </row>
    <row r="729" spans="1:7" x14ac:dyDescent="0.2">
      <c r="A729" s="2">
        <v>36156</v>
      </c>
      <c r="B729" s="18">
        <v>2.5049999999999999</v>
      </c>
      <c r="C729" s="59">
        <f t="shared" si="30"/>
        <v>1.7275862068965517</v>
      </c>
      <c r="D729" s="24">
        <v>1.95</v>
      </c>
      <c r="E729" s="14">
        <v>2.6949999999999998</v>
      </c>
      <c r="F729" s="24">
        <f t="shared" si="31"/>
        <v>0.22241379310344822</v>
      </c>
      <c r="G729" s="187">
        <f t="shared" si="32"/>
        <v>0.96741379310344811</v>
      </c>
    </row>
    <row r="730" spans="1:7" x14ac:dyDescent="0.2">
      <c r="A730" s="2">
        <v>36157</v>
      </c>
      <c r="B730" s="18">
        <v>2.5049999999999999</v>
      </c>
      <c r="C730" s="59">
        <f t="shared" si="30"/>
        <v>1.7275862068965517</v>
      </c>
      <c r="D730" s="24">
        <v>1.95</v>
      </c>
      <c r="E730" s="14">
        <v>2.6949999999999998</v>
      </c>
      <c r="F730" s="24">
        <f t="shared" si="31"/>
        <v>0.22241379310344822</v>
      </c>
      <c r="G730" s="187">
        <f t="shared" si="32"/>
        <v>0.96741379310344811</v>
      </c>
    </row>
    <row r="731" spans="1:7" x14ac:dyDescent="0.2">
      <c r="A731" s="2">
        <v>36158</v>
      </c>
      <c r="B731" s="18">
        <v>2.44</v>
      </c>
      <c r="C731" s="59">
        <f t="shared" si="30"/>
        <v>1.6827586206896552</v>
      </c>
      <c r="D731" s="24">
        <v>1.88</v>
      </c>
      <c r="E731" s="14">
        <v>2.0699999999999998</v>
      </c>
      <c r="F731" s="24">
        <f t="shared" si="31"/>
        <v>0.19724137931034469</v>
      </c>
      <c r="G731" s="187">
        <f t="shared" si="32"/>
        <v>0.38724137931034464</v>
      </c>
    </row>
    <row r="732" spans="1:7" x14ac:dyDescent="0.2">
      <c r="A732" s="2">
        <v>36159</v>
      </c>
      <c r="B732" s="18">
        <v>2.4700000000000002</v>
      </c>
      <c r="C732" s="59">
        <f t="shared" si="30"/>
        <v>1.7034482758620693</v>
      </c>
      <c r="D732" s="24">
        <v>1.9</v>
      </c>
      <c r="E732" s="14">
        <v>1.925</v>
      </c>
      <c r="F732" s="24">
        <f t="shared" si="31"/>
        <v>0.19655172413793065</v>
      </c>
      <c r="G732" s="187">
        <f t="shared" si="32"/>
        <v>0.22155172413793078</v>
      </c>
    </row>
    <row r="733" spans="1:7" x14ac:dyDescent="0.2">
      <c r="A733" s="2">
        <v>36160</v>
      </c>
      <c r="B733" s="18">
        <v>2.52</v>
      </c>
      <c r="C733" s="59">
        <f t="shared" si="30"/>
        <v>1.7379310344827588</v>
      </c>
      <c r="D733" s="24">
        <v>1.9350000000000001</v>
      </c>
      <c r="E733" s="14">
        <v>1.915</v>
      </c>
      <c r="F733" s="24">
        <f t="shared" si="31"/>
        <v>0.19706896551724129</v>
      </c>
      <c r="G733" s="187">
        <f t="shared" si="32"/>
        <v>0.17706896551724127</v>
      </c>
    </row>
    <row r="734" spans="1:7" x14ac:dyDescent="0.2">
      <c r="A734" s="4" t="s">
        <v>43</v>
      </c>
      <c r="B734" s="19" t="s">
        <v>64</v>
      </c>
      <c r="C734" s="19" t="s">
        <v>163</v>
      </c>
      <c r="D734" s="23" t="s">
        <v>4</v>
      </c>
      <c r="E734" s="17" t="s">
        <v>58</v>
      </c>
      <c r="F734" s="19" t="s">
        <v>164</v>
      </c>
      <c r="G734" s="19" t="s">
        <v>165</v>
      </c>
    </row>
    <row r="735" spans="1:7" x14ac:dyDescent="0.2">
      <c r="A735" s="2">
        <v>36161</v>
      </c>
      <c r="B735" s="18">
        <v>2.4249999999999998</v>
      </c>
      <c r="C735" s="59">
        <f t="shared" si="30"/>
        <v>1.6724137931034482</v>
      </c>
      <c r="D735" s="24">
        <v>1.9550000000000001</v>
      </c>
      <c r="E735" s="14" t="s">
        <v>66</v>
      </c>
      <c r="F735" s="24">
        <f t="shared" si="31"/>
        <v>0.28258620689655189</v>
      </c>
      <c r="G735" s="187" t="e">
        <f t="shared" si="32"/>
        <v>#VALUE!</v>
      </c>
    </row>
    <row r="736" spans="1:7" x14ac:dyDescent="0.2">
      <c r="A736" s="2">
        <v>36162</v>
      </c>
      <c r="B736" s="18">
        <v>2.4249999999999998</v>
      </c>
      <c r="C736" s="59">
        <f t="shared" si="30"/>
        <v>1.6724137931034482</v>
      </c>
      <c r="D736" s="24">
        <v>1.9550000000000001</v>
      </c>
      <c r="E736" s="14">
        <v>1.82</v>
      </c>
      <c r="F736" s="24">
        <f t="shared" si="31"/>
        <v>0.28258620689655189</v>
      </c>
      <c r="G736" s="187">
        <f t="shared" si="32"/>
        <v>0.14758620689655189</v>
      </c>
    </row>
    <row r="737" spans="1:7" x14ac:dyDescent="0.2">
      <c r="A737" s="2">
        <v>36163</v>
      </c>
      <c r="B737" s="18">
        <v>2.4249999999999998</v>
      </c>
      <c r="C737" s="59">
        <f t="shared" si="30"/>
        <v>1.6724137931034482</v>
      </c>
      <c r="D737" s="24">
        <v>1.9550000000000001</v>
      </c>
      <c r="E737" s="14">
        <v>1.82</v>
      </c>
      <c r="F737" s="24">
        <f t="shared" si="31"/>
        <v>0.28258620689655189</v>
      </c>
      <c r="G737" s="187">
        <f t="shared" si="32"/>
        <v>0.14758620689655189</v>
      </c>
    </row>
    <row r="738" spans="1:7" x14ac:dyDescent="0.2">
      <c r="A738" s="2">
        <v>36164</v>
      </c>
      <c r="B738" s="18">
        <v>2.4249999999999998</v>
      </c>
      <c r="C738" s="59">
        <f t="shared" si="30"/>
        <v>1.6724137931034482</v>
      </c>
      <c r="D738" s="24">
        <v>1.9550000000000001</v>
      </c>
      <c r="E738" s="14">
        <v>1.82</v>
      </c>
      <c r="F738" s="24">
        <f t="shared" si="31"/>
        <v>0.28258620689655189</v>
      </c>
      <c r="G738" s="187">
        <f t="shared" si="32"/>
        <v>0.14758620689655189</v>
      </c>
    </row>
    <row r="739" spans="1:7" x14ac:dyDescent="0.2">
      <c r="A739" s="2">
        <v>36165</v>
      </c>
      <c r="B739" s="18">
        <v>2.5099999999999998</v>
      </c>
      <c r="C739" s="59">
        <f t="shared" si="30"/>
        <v>1.7310344827586206</v>
      </c>
      <c r="D739" s="24">
        <v>2.2799999999999998</v>
      </c>
      <c r="E739" s="14">
        <v>1.99</v>
      </c>
      <c r="F739" s="24">
        <f t="shared" si="31"/>
        <v>0.54896551724137921</v>
      </c>
      <c r="G739" s="187">
        <f t="shared" si="32"/>
        <v>0.25896551724137939</v>
      </c>
    </row>
    <row r="740" spans="1:7" x14ac:dyDescent="0.2">
      <c r="A740" s="2">
        <v>36166</v>
      </c>
      <c r="B740" s="18">
        <v>2.4649999999999999</v>
      </c>
      <c r="C740" s="59">
        <f t="shared" si="30"/>
        <v>1.7</v>
      </c>
      <c r="D740" s="24">
        <v>2.2599999999999998</v>
      </c>
      <c r="E740" s="14">
        <v>1.9</v>
      </c>
      <c r="F740" s="24">
        <f t="shared" si="31"/>
        <v>0.55999999999999983</v>
      </c>
      <c r="G740" s="187">
        <f t="shared" si="32"/>
        <v>0.19999999999999996</v>
      </c>
    </row>
    <row r="741" spans="1:7" x14ac:dyDescent="0.2">
      <c r="A741" s="2">
        <v>36167</v>
      </c>
      <c r="B741" s="18">
        <v>2.44</v>
      </c>
      <c r="C741" s="59">
        <f t="shared" si="30"/>
        <v>1.6827586206896552</v>
      </c>
      <c r="D741" s="24">
        <v>2.4649999999999999</v>
      </c>
      <c r="E741" s="14">
        <v>1.875</v>
      </c>
      <c r="F741" s="24">
        <f t="shared" si="31"/>
        <v>0.78224137931034465</v>
      </c>
      <c r="G741" s="187">
        <f t="shared" si="32"/>
        <v>0.1922413793103448</v>
      </c>
    </row>
    <row r="742" spans="1:7" x14ac:dyDescent="0.2">
      <c r="A742" s="2">
        <v>36168</v>
      </c>
      <c r="B742" s="18">
        <v>2.2749999999999999</v>
      </c>
      <c r="C742" s="59">
        <f t="shared" si="30"/>
        <v>1.5689655172413792</v>
      </c>
      <c r="D742" s="24">
        <v>2.2949999999999999</v>
      </c>
      <c r="E742" s="14">
        <v>1.78</v>
      </c>
      <c r="F742" s="24">
        <f t="shared" si="31"/>
        <v>0.7260344827586207</v>
      </c>
      <c r="G742" s="187">
        <f t="shared" si="32"/>
        <v>0.2110344827586208</v>
      </c>
    </row>
    <row r="743" spans="1:7" x14ac:dyDescent="0.2">
      <c r="A743" s="2">
        <v>36169</v>
      </c>
      <c r="B743" s="18">
        <v>2.29</v>
      </c>
      <c r="C743" s="59">
        <f t="shared" ref="C743:C806" si="33">B743/$C$1</f>
        <v>1.5793103448275863</v>
      </c>
      <c r="D743" s="24">
        <v>2.1150000000000002</v>
      </c>
      <c r="E743" s="14">
        <v>1.73</v>
      </c>
      <c r="F743" s="24">
        <f t="shared" si="31"/>
        <v>0.53568965517241396</v>
      </c>
      <c r="G743" s="187">
        <f t="shared" si="32"/>
        <v>0.15068965517241373</v>
      </c>
    </row>
    <row r="744" spans="1:7" x14ac:dyDescent="0.2">
      <c r="A744" s="2">
        <v>36170</v>
      </c>
      <c r="B744" s="18">
        <v>2.29</v>
      </c>
      <c r="C744" s="59">
        <f t="shared" si="33"/>
        <v>1.5793103448275863</v>
      </c>
      <c r="D744" s="24">
        <v>2.1150000000000002</v>
      </c>
      <c r="E744" s="14">
        <v>1.73</v>
      </c>
      <c r="F744" s="24">
        <f t="shared" si="31"/>
        <v>0.53568965517241396</v>
      </c>
      <c r="G744" s="187">
        <f t="shared" si="32"/>
        <v>0.15068965517241373</v>
      </c>
    </row>
    <row r="745" spans="1:7" x14ac:dyDescent="0.2">
      <c r="A745" s="2">
        <v>36171</v>
      </c>
      <c r="B745" s="18">
        <v>2.29</v>
      </c>
      <c r="C745" s="59">
        <f t="shared" si="33"/>
        <v>1.5793103448275863</v>
      </c>
      <c r="D745" s="24">
        <v>2.1150000000000002</v>
      </c>
      <c r="E745" s="14">
        <v>1.73</v>
      </c>
      <c r="F745" s="24">
        <f t="shared" si="31"/>
        <v>0.53568965517241396</v>
      </c>
      <c r="G745" s="187">
        <f t="shared" si="32"/>
        <v>0.15068965517241373</v>
      </c>
    </row>
    <row r="746" spans="1:7" x14ac:dyDescent="0.2">
      <c r="A746" s="2">
        <v>36172</v>
      </c>
      <c r="B746" s="18">
        <v>2.2200000000000002</v>
      </c>
      <c r="C746" s="59">
        <f t="shared" si="33"/>
        <v>1.5310344827586209</v>
      </c>
      <c r="D746" s="24">
        <v>2.0150000000000001</v>
      </c>
      <c r="E746" s="14">
        <v>1.74</v>
      </c>
      <c r="F746" s="24">
        <f t="shared" si="31"/>
        <v>0.48396551724137926</v>
      </c>
      <c r="G746" s="187">
        <f t="shared" si="32"/>
        <v>0.20896551724137913</v>
      </c>
    </row>
    <row r="747" spans="1:7" x14ac:dyDescent="0.2">
      <c r="A747" s="2">
        <v>36173</v>
      </c>
      <c r="B747" s="18">
        <v>2.2650000000000001</v>
      </c>
      <c r="C747" s="59">
        <f t="shared" si="33"/>
        <v>1.5620689655172415</v>
      </c>
      <c r="D747" s="24">
        <v>1.9950000000000001</v>
      </c>
      <c r="E747" s="14">
        <v>1.7749999999999999</v>
      </c>
      <c r="F747" s="24">
        <f t="shared" si="31"/>
        <v>0.4329310344827586</v>
      </c>
      <c r="G747" s="187">
        <f t="shared" si="32"/>
        <v>0.21293103448275841</v>
      </c>
    </row>
    <row r="748" spans="1:7" x14ac:dyDescent="0.2">
      <c r="A748" s="2">
        <v>36174</v>
      </c>
      <c r="B748" s="18">
        <v>2.29</v>
      </c>
      <c r="C748" s="59">
        <f t="shared" si="33"/>
        <v>1.5793103448275863</v>
      </c>
      <c r="D748" s="24">
        <v>1.9350000000000001</v>
      </c>
      <c r="E748" s="14">
        <v>1.7649999999999999</v>
      </c>
      <c r="F748" s="24">
        <f t="shared" si="31"/>
        <v>0.3556896551724138</v>
      </c>
      <c r="G748" s="187">
        <f t="shared" si="32"/>
        <v>0.18568965517241365</v>
      </c>
    </row>
    <row r="749" spans="1:7" x14ac:dyDescent="0.2">
      <c r="A749" s="2">
        <v>36175</v>
      </c>
      <c r="B749" s="18">
        <v>2.2000000000000002</v>
      </c>
      <c r="C749" s="59">
        <f t="shared" si="33"/>
        <v>1.517241379310345</v>
      </c>
      <c r="D749" s="24">
        <v>1.825</v>
      </c>
      <c r="E749" s="14">
        <v>1.6950000000000001</v>
      </c>
      <c r="F749" s="24">
        <f t="shared" si="31"/>
        <v>0.30775862068965498</v>
      </c>
      <c r="G749" s="187">
        <f t="shared" si="32"/>
        <v>0.17775862068965509</v>
      </c>
    </row>
    <row r="750" spans="1:7" x14ac:dyDescent="0.2">
      <c r="A750" s="2">
        <v>36176</v>
      </c>
      <c r="B750" s="18">
        <v>2.2549999999999999</v>
      </c>
      <c r="C750" s="59">
        <f t="shared" si="33"/>
        <v>1.5551724137931033</v>
      </c>
      <c r="D750" s="24">
        <v>1.845</v>
      </c>
      <c r="E750" s="14">
        <v>1.7</v>
      </c>
      <c r="F750" s="24">
        <f t="shared" si="31"/>
        <v>0.28982758620689664</v>
      </c>
      <c r="G750" s="187">
        <f t="shared" si="32"/>
        <v>0.14482758620689662</v>
      </c>
    </row>
    <row r="751" spans="1:7" x14ac:dyDescent="0.2">
      <c r="A751" s="2">
        <v>36177</v>
      </c>
      <c r="B751" s="18">
        <v>2.2549999999999999</v>
      </c>
      <c r="C751" s="59">
        <f t="shared" si="33"/>
        <v>1.5551724137931033</v>
      </c>
      <c r="D751" s="24">
        <v>1.845</v>
      </c>
      <c r="E751" s="14">
        <v>1.7</v>
      </c>
      <c r="F751" s="24">
        <f t="shared" si="31"/>
        <v>0.28982758620689664</v>
      </c>
      <c r="G751" s="187">
        <f t="shared" si="32"/>
        <v>0.14482758620689662</v>
      </c>
    </row>
    <row r="752" spans="1:7" x14ac:dyDescent="0.2">
      <c r="A752" s="2">
        <v>36178</v>
      </c>
      <c r="B752" s="18">
        <v>2.2549999999999999</v>
      </c>
      <c r="C752" s="59">
        <f t="shared" si="33"/>
        <v>1.5551724137931033</v>
      </c>
      <c r="D752" s="24">
        <v>1.845</v>
      </c>
      <c r="E752" s="14" t="s">
        <v>66</v>
      </c>
      <c r="F752" s="24">
        <f t="shared" si="31"/>
        <v>0.28982758620689664</v>
      </c>
      <c r="G752" s="187" t="s">
        <v>66</v>
      </c>
    </row>
    <row r="753" spans="1:7" x14ac:dyDescent="0.2">
      <c r="A753" s="2">
        <v>36179</v>
      </c>
      <c r="B753" s="18">
        <v>2.2549999999999999</v>
      </c>
      <c r="C753" s="59">
        <f t="shared" si="33"/>
        <v>1.5551724137931033</v>
      </c>
      <c r="D753" s="24">
        <v>1.845</v>
      </c>
      <c r="E753" s="14">
        <v>1.7</v>
      </c>
      <c r="F753" s="24">
        <f t="shared" si="31"/>
        <v>0.28982758620689664</v>
      </c>
      <c r="G753" s="187">
        <f t="shared" si="32"/>
        <v>0.14482758620689662</v>
      </c>
    </row>
    <row r="754" spans="1:7" x14ac:dyDescent="0.2">
      <c r="A754" s="2">
        <v>36180</v>
      </c>
      <c r="B754" s="18">
        <v>2.25</v>
      </c>
      <c r="C754" s="59">
        <f t="shared" si="33"/>
        <v>1.5517241379310345</v>
      </c>
      <c r="D754" s="24">
        <v>1.825</v>
      </c>
      <c r="E754" s="14">
        <v>1.72</v>
      </c>
      <c r="F754" s="24">
        <f t="shared" si="31"/>
        <v>0.27327586206896548</v>
      </c>
      <c r="G754" s="187">
        <f t="shared" si="32"/>
        <v>0.1682758620689655</v>
      </c>
    </row>
    <row r="755" spans="1:7" x14ac:dyDescent="0.2">
      <c r="A755" s="2">
        <v>36181</v>
      </c>
      <c r="B755" s="18">
        <v>2.3050000000000002</v>
      </c>
      <c r="C755" s="59">
        <f t="shared" si="33"/>
        <v>1.5896551724137933</v>
      </c>
      <c r="D755" s="24">
        <v>1.84</v>
      </c>
      <c r="E755" s="14">
        <v>1.7450000000000001</v>
      </c>
      <c r="F755" s="24">
        <f t="shared" si="31"/>
        <v>0.2503448275862068</v>
      </c>
      <c r="G755" s="187">
        <f t="shared" si="32"/>
        <v>0.15534482758620682</v>
      </c>
    </row>
    <row r="756" spans="1:7" x14ac:dyDescent="0.2">
      <c r="A756" s="2">
        <v>36182</v>
      </c>
      <c r="B756" s="18">
        <v>2.35</v>
      </c>
      <c r="C756" s="59">
        <f t="shared" si="33"/>
        <v>1.6206896551724139</v>
      </c>
      <c r="D756" s="24">
        <v>1.9</v>
      </c>
      <c r="E756" s="14">
        <v>1.7649999999999999</v>
      </c>
      <c r="F756" s="24">
        <f t="shared" si="31"/>
        <v>0.27931034482758599</v>
      </c>
      <c r="G756" s="187">
        <f t="shared" si="32"/>
        <v>0.14431034482758598</v>
      </c>
    </row>
    <row r="757" spans="1:7" x14ac:dyDescent="0.2">
      <c r="A757" s="2">
        <v>36183</v>
      </c>
      <c r="B757" s="18">
        <v>2.3199999999999998</v>
      </c>
      <c r="C757" s="59">
        <f t="shared" si="33"/>
        <v>1.5999999999999999</v>
      </c>
      <c r="D757" s="24">
        <v>1.87</v>
      </c>
      <c r="E757" s="14">
        <v>1.74</v>
      </c>
      <c r="F757" s="24">
        <f t="shared" si="31"/>
        <v>0.27000000000000024</v>
      </c>
      <c r="G757" s="187">
        <f t="shared" si="32"/>
        <v>0.14000000000000012</v>
      </c>
    </row>
    <row r="758" spans="1:7" x14ac:dyDescent="0.2">
      <c r="A758" s="2">
        <v>36184</v>
      </c>
      <c r="B758" s="18">
        <v>2.3199999999999998</v>
      </c>
      <c r="C758" s="59">
        <f t="shared" si="33"/>
        <v>1.5999999999999999</v>
      </c>
      <c r="D758" s="24">
        <v>1.87</v>
      </c>
      <c r="E758" s="14">
        <v>1.74</v>
      </c>
      <c r="F758" s="24">
        <f t="shared" si="31"/>
        <v>0.27000000000000024</v>
      </c>
      <c r="G758" s="187">
        <f t="shared" si="32"/>
        <v>0.14000000000000012</v>
      </c>
    </row>
    <row r="759" spans="1:7" x14ac:dyDescent="0.2">
      <c r="A759" s="2">
        <v>36185</v>
      </c>
      <c r="B759" s="18">
        <v>2.3199999999999998</v>
      </c>
      <c r="C759" s="59">
        <f t="shared" si="33"/>
        <v>1.5999999999999999</v>
      </c>
      <c r="D759" s="24">
        <v>1.87</v>
      </c>
      <c r="E759" s="14">
        <v>1.74</v>
      </c>
      <c r="F759" s="24">
        <f t="shared" si="31"/>
        <v>0.27000000000000024</v>
      </c>
      <c r="G759" s="187">
        <f t="shared" si="32"/>
        <v>0.14000000000000012</v>
      </c>
    </row>
    <row r="760" spans="1:7" x14ac:dyDescent="0.2">
      <c r="A760" s="2">
        <v>36186</v>
      </c>
      <c r="B760" s="18">
        <v>2.2599999999999998</v>
      </c>
      <c r="C760" s="59">
        <f t="shared" si="33"/>
        <v>1.5586206896551724</v>
      </c>
      <c r="D760" s="24">
        <v>1.8049999999999999</v>
      </c>
      <c r="E760" s="14">
        <v>1.7549999999999999</v>
      </c>
      <c r="F760" s="24">
        <f t="shared" si="31"/>
        <v>0.24637931034482752</v>
      </c>
      <c r="G760" s="187">
        <f t="shared" si="32"/>
        <v>0.19637931034482747</v>
      </c>
    </row>
    <row r="761" spans="1:7" x14ac:dyDescent="0.2">
      <c r="A761" s="2">
        <v>36187</v>
      </c>
      <c r="B761" s="18">
        <v>2.2599999999999998</v>
      </c>
      <c r="C761" s="59">
        <f t="shared" si="33"/>
        <v>1.5586206896551724</v>
      </c>
      <c r="D761" s="24">
        <v>1.7949999999999999</v>
      </c>
      <c r="E761" s="14">
        <v>1.7549999999999999</v>
      </c>
      <c r="F761" s="24">
        <f t="shared" si="31"/>
        <v>0.23637931034482751</v>
      </c>
      <c r="G761" s="187">
        <f t="shared" si="32"/>
        <v>0.19637931034482747</v>
      </c>
    </row>
    <row r="762" spans="1:7" x14ac:dyDescent="0.2">
      <c r="A762" s="2">
        <v>36188</v>
      </c>
      <c r="B762" s="18">
        <v>2.27</v>
      </c>
      <c r="C762" s="59">
        <f t="shared" si="33"/>
        <v>1.5655172413793104</v>
      </c>
      <c r="D762" s="24">
        <v>1.8</v>
      </c>
      <c r="E762" s="14">
        <v>1.75</v>
      </c>
      <c r="F762" s="24">
        <f t="shared" si="31"/>
        <v>0.23448275862068968</v>
      </c>
      <c r="G762" s="187">
        <f t="shared" si="32"/>
        <v>0.18448275862068964</v>
      </c>
    </row>
    <row r="763" spans="1:7" x14ac:dyDescent="0.2">
      <c r="A763" s="2">
        <v>36189</v>
      </c>
      <c r="B763" s="18">
        <v>2.2799999999999998</v>
      </c>
      <c r="C763" s="59">
        <f t="shared" si="33"/>
        <v>1.5724137931034481</v>
      </c>
      <c r="D763" s="24">
        <v>1.83</v>
      </c>
      <c r="E763" s="14">
        <v>1.7749999999999999</v>
      </c>
      <c r="F763" s="24">
        <f t="shared" si="31"/>
        <v>0.25758620689655198</v>
      </c>
      <c r="G763" s="187">
        <f t="shared" si="32"/>
        <v>0.20258620689655182</v>
      </c>
    </row>
    <row r="764" spans="1:7" x14ac:dyDescent="0.2">
      <c r="A764" s="2">
        <v>36190</v>
      </c>
      <c r="B764" s="18">
        <v>2.2549999999999999</v>
      </c>
      <c r="C764" s="59">
        <f t="shared" si="33"/>
        <v>1.5551724137931033</v>
      </c>
      <c r="D764" s="24">
        <v>1.86</v>
      </c>
      <c r="E764" s="14">
        <v>1.7549999999999999</v>
      </c>
      <c r="F764" s="24">
        <f t="shared" si="31"/>
        <v>0.30482758620689676</v>
      </c>
      <c r="G764" s="187">
        <f t="shared" si="32"/>
        <v>0.19982758620689656</v>
      </c>
    </row>
    <row r="765" spans="1:7" x14ac:dyDescent="0.2">
      <c r="A765" s="2">
        <v>36191</v>
      </c>
      <c r="B765" s="18">
        <v>2.2549999999999999</v>
      </c>
      <c r="C765" s="59">
        <f t="shared" si="33"/>
        <v>1.5551724137931033</v>
      </c>
      <c r="D765" s="24">
        <v>1.86</v>
      </c>
      <c r="E765" s="14">
        <v>1.7549999999999999</v>
      </c>
      <c r="F765" s="24">
        <f t="shared" si="31"/>
        <v>0.30482758620689676</v>
      </c>
      <c r="G765" s="187">
        <f t="shared" si="32"/>
        <v>0.19982758620689656</v>
      </c>
    </row>
    <row r="766" spans="1:7" x14ac:dyDescent="0.2">
      <c r="A766" s="2">
        <v>36192</v>
      </c>
      <c r="B766" s="18">
        <v>2.2549999999999999</v>
      </c>
      <c r="C766" s="59">
        <f t="shared" si="33"/>
        <v>1.5551724137931033</v>
      </c>
      <c r="D766" s="24">
        <v>1.875</v>
      </c>
      <c r="E766" s="14">
        <v>1.7749999999999999</v>
      </c>
      <c r="F766" s="24">
        <f t="shared" si="31"/>
        <v>0.31982758620689666</v>
      </c>
      <c r="G766" s="187">
        <f t="shared" si="32"/>
        <v>0.21982758620689657</v>
      </c>
    </row>
    <row r="767" spans="1:7" x14ac:dyDescent="0.2">
      <c r="A767" s="2">
        <v>36193</v>
      </c>
      <c r="B767" s="18">
        <v>2.2349999999999999</v>
      </c>
      <c r="C767" s="59">
        <f t="shared" si="33"/>
        <v>1.5413793103448274</v>
      </c>
      <c r="D767" s="24">
        <v>1.79</v>
      </c>
      <c r="E767" s="14">
        <v>1.74</v>
      </c>
      <c r="F767" s="24">
        <f t="shared" si="31"/>
        <v>0.24862068965517259</v>
      </c>
      <c r="G767" s="187">
        <f t="shared" si="32"/>
        <v>0.19862068965517254</v>
      </c>
    </row>
    <row r="768" spans="1:7" x14ac:dyDescent="0.2">
      <c r="A768" s="2">
        <v>36194</v>
      </c>
      <c r="B768" s="18">
        <v>2.2599999999999998</v>
      </c>
      <c r="C768" s="59">
        <f t="shared" si="33"/>
        <v>1.5586206896551724</v>
      </c>
      <c r="D768" s="24">
        <v>1.81</v>
      </c>
      <c r="E768" s="14">
        <v>1.74</v>
      </c>
      <c r="F768" s="24">
        <f t="shared" si="31"/>
        <v>0.25137931034482763</v>
      </c>
      <c r="G768" s="187">
        <f t="shared" si="32"/>
        <v>0.18137931034482757</v>
      </c>
    </row>
    <row r="769" spans="1:7" x14ac:dyDescent="0.2">
      <c r="A769" s="2">
        <v>36195</v>
      </c>
      <c r="B769" s="18">
        <v>2.2450000000000001</v>
      </c>
      <c r="C769" s="59">
        <f t="shared" si="33"/>
        <v>1.5482758620689656</v>
      </c>
      <c r="D769" s="24">
        <v>1.82</v>
      </c>
      <c r="E769" s="14">
        <v>1.74</v>
      </c>
      <c r="F769" s="24">
        <f t="shared" si="31"/>
        <v>0.27172413793103445</v>
      </c>
      <c r="G769" s="187">
        <f t="shared" si="32"/>
        <v>0.19172413793103438</v>
      </c>
    </row>
    <row r="770" spans="1:7" x14ac:dyDescent="0.2">
      <c r="A770" s="2">
        <v>36196</v>
      </c>
      <c r="B770" s="18">
        <v>2.2549999999999999</v>
      </c>
      <c r="C770" s="59">
        <f t="shared" si="33"/>
        <v>1.5551724137931033</v>
      </c>
      <c r="D770" s="24">
        <v>1.8149999999999999</v>
      </c>
      <c r="E770" s="14">
        <v>1.73</v>
      </c>
      <c r="F770" s="24">
        <f t="shared" si="31"/>
        <v>0.25982758620689661</v>
      </c>
      <c r="G770" s="187">
        <f t="shared" si="32"/>
        <v>0.17482758620689665</v>
      </c>
    </row>
    <row r="771" spans="1:7" x14ac:dyDescent="0.2">
      <c r="A771" s="2">
        <v>36197</v>
      </c>
      <c r="B771" s="18">
        <v>2.2549999999999999</v>
      </c>
      <c r="C771" s="59">
        <f t="shared" si="33"/>
        <v>1.5551724137931033</v>
      </c>
      <c r="D771" s="24">
        <v>1.81</v>
      </c>
      <c r="E771" s="14">
        <v>1.69</v>
      </c>
      <c r="F771" s="24">
        <f t="shared" si="31"/>
        <v>0.25482758620689672</v>
      </c>
      <c r="G771" s="187">
        <f t="shared" si="32"/>
        <v>0.13482758620689661</v>
      </c>
    </row>
    <row r="772" spans="1:7" x14ac:dyDescent="0.2">
      <c r="A772" s="2">
        <v>36198</v>
      </c>
      <c r="B772" s="18">
        <v>2.2549999999999999</v>
      </c>
      <c r="C772" s="59">
        <f t="shared" si="33"/>
        <v>1.5551724137931033</v>
      </c>
      <c r="D772" s="24">
        <v>1.81</v>
      </c>
      <c r="E772" s="14">
        <v>1.69</v>
      </c>
      <c r="F772" s="24">
        <f t="shared" ref="F772:F835" si="34">D772-C772</f>
        <v>0.25482758620689672</v>
      </c>
      <c r="G772" s="187">
        <f t="shared" ref="G772:G835" si="35">E772-C772</f>
        <v>0.13482758620689661</v>
      </c>
    </row>
    <row r="773" spans="1:7" x14ac:dyDescent="0.2">
      <c r="A773" s="2">
        <v>36199</v>
      </c>
      <c r="B773" s="18">
        <v>2.2549999999999999</v>
      </c>
      <c r="C773" s="59">
        <f t="shared" si="33"/>
        <v>1.5551724137931033</v>
      </c>
      <c r="D773" s="24">
        <v>1.81</v>
      </c>
      <c r="E773" s="14">
        <v>1.69</v>
      </c>
      <c r="F773" s="24">
        <f t="shared" si="34"/>
        <v>0.25482758620689672</v>
      </c>
      <c r="G773" s="187">
        <f t="shared" si="35"/>
        <v>0.13482758620689661</v>
      </c>
    </row>
    <row r="774" spans="1:7" x14ac:dyDescent="0.2">
      <c r="A774" s="2">
        <v>36200</v>
      </c>
      <c r="B774" s="18">
        <v>2.3849999999999998</v>
      </c>
      <c r="C774" s="59">
        <f t="shared" si="33"/>
        <v>1.6448275862068964</v>
      </c>
      <c r="D774" s="24">
        <v>1.81</v>
      </c>
      <c r="E774" s="14">
        <v>1.76</v>
      </c>
      <c r="F774" s="24">
        <f t="shared" si="34"/>
        <v>0.16517241379310366</v>
      </c>
      <c r="G774" s="187">
        <f t="shared" si="35"/>
        <v>0.11517241379310361</v>
      </c>
    </row>
    <row r="775" spans="1:7" x14ac:dyDescent="0.2">
      <c r="A775" s="2">
        <v>36201</v>
      </c>
      <c r="B775" s="18">
        <v>2.2850000000000001</v>
      </c>
      <c r="C775" s="59">
        <f t="shared" si="33"/>
        <v>1.5758620689655174</v>
      </c>
      <c r="D775" s="24">
        <v>1.835</v>
      </c>
      <c r="E775" s="14">
        <v>1.7649999999999999</v>
      </c>
      <c r="F775" s="24">
        <f t="shared" si="34"/>
        <v>0.25913793103448257</v>
      </c>
      <c r="G775" s="187">
        <f t="shared" si="35"/>
        <v>0.18913793103448251</v>
      </c>
    </row>
    <row r="776" spans="1:7" x14ac:dyDescent="0.2">
      <c r="A776" s="2">
        <v>36202</v>
      </c>
      <c r="B776" s="18">
        <v>2.2650000000000001</v>
      </c>
      <c r="C776" s="59">
        <f t="shared" si="33"/>
        <v>1.5620689655172415</v>
      </c>
      <c r="D776" s="24">
        <v>1.82</v>
      </c>
      <c r="E776" s="14">
        <v>1.76</v>
      </c>
      <c r="F776" s="24">
        <f t="shared" si="34"/>
        <v>0.25793103448275856</v>
      </c>
      <c r="G776" s="187">
        <f t="shared" si="35"/>
        <v>0.19793103448275851</v>
      </c>
    </row>
    <row r="777" spans="1:7" x14ac:dyDescent="0.2">
      <c r="A777" s="2">
        <v>36203</v>
      </c>
      <c r="B777" s="18">
        <v>2.2850000000000001</v>
      </c>
      <c r="C777" s="59">
        <f t="shared" si="33"/>
        <v>1.5758620689655174</v>
      </c>
      <c r="D777" s="24">
        <v>1.825</v>
      </c>
      <c r="E777" s="14">
        <v>1.75</v>
      </c>
      <c r="F777" s="24">
        <f t="shared" si="34"/>
        <v>0.24913793103448256</v>
      </c>
      <c r="G777" s="187">
        <f t="shared" si="35"/>
        <v>0.17413793103448261</v>
      </c>
    </row>
    <row r="778" spans="1:7" x14ac:dyDescent="0.2">
      <c r="A778" s="2">
        <v>36204</v>
      </c>
      <c r="B778" s="18">
        <v>2.2749999999999999</v>
      </c>
      <c r="C778" s="59">
        <f t="shared" si="33"/>
        <v>1.5689655172413792</v>
      </c>
      <c r="D778" s="24">
        <v>1.84</v>
      </c>
      <c r="E778" s="14">
        <v>1.7549999999999999</v>
      </c>
      <c r="F778" s="24">
        <f t="shared" si="34"/>
        <v>0.27103448275862085</v>
      </c>
      <c r="G778" s="187">
        <f t="shared" si="35"/>
        <v>0.18603448275862067</v>
      </c>
    </row>
    <row r="779" spans="1:7" x14ac:dyDescent="0.2">
      <c r="A779" s="2">
        <v>36205</v>
      </c>
      <c r="B779" s="18">
        <v>2.2749999999999999</v>
      </c>
      <c r="C779" s="59">
        <f t="shared" si="33"/>
        <v>1.5689655172413792</v>
      </c>
      <c r="D779" s="24">
        <v>1.84</v>
      </c>
      <c r="E779" s="14">
        <v>1.7549999999999999</v>
      </c>
      <c r="F779" s="24">
        <f t="shared" si="34"/>
        <v>0.27103448275862085</v>
      </c>
      <c r="G779" s="187">
        <f t="shared" si="35"/>
        <v>0.18603448275862067</v>
      </c>
    </row>
    <row r="780" spans="1:7" x14ac:dyDescent="0.2">
      <c r="A780" s="2">
        <v>36206</v>
      </c>
      <c r="B780" s="18">
        <v>2.2749999999999999</v>
      </c>
      <c r="C780" s="59">
        <f t="shared" si="33"/>
        <v>1.5689655172413792</v>
      </c>
      <c r="D780" s="24">
        <v>1.84</v>
      </c>
      <c r="E780" s="14">
        <v>1.7549999999999999</v>
      </c>
      <c r="F780" s="24">
        <f t="shared" si="34"/>
        <v>0.27103448275862085</v>
      </c>
      <c r="G780" s="187">
        <f t="shared" si="35"/>
        <v>0.18603448275862067</v>
      </c>
    </row>
    <row r="781" spans="1:7" x14ac:dyDescent="0.2">
      <c r="A781" s="2">
        <v>36207</v>
      </c>
      <c r="B781" s="18">
        <v>2.2749999999999999</v>
      </c>
      <c r="C781" s="59">
        <f t="shared" si="33"/>
        <v>1.5689655172413792</v>
      </c>
      <c r="D781" s="24">
        <v>1.84</v>
      </c>
      <c r="E781" s="14">
        <v>1.7549999999999999</v>
      </c>
      <c r="F781" s="24">
        <f t="shared" si="34"/>
        <v>0.27103448275862085</v>
      </c>
      <c r="G781" s="187">
        <f t="shared" si="35"/>
        <v>0.18603448275862067</v>
      </c>
    </row>
    <row r="782" spans="1:7" x14ac:dyDescent="0.2">
      <c r="A782" s="2">
        <v>36208</v>
      </c>
      <c r="B782" s="18">
        <v>2.2400000000000002</v>
      </c>
      <c r="C782" s="59">
        <f t="shared" si="33"/>
        <v>1.5448275862068968</v>
      </c>
      <c r="D782" s="24">
        <v>1.82</v>
      </c>
      <c r="E782" s="14">
        <v>1.75</v>
      </c>
      <c r="F782" s="24">
        <f t="shared" si="34"/>
        <v>0.27517241379310331</v>
      </c>
      <c r="G782" s="187">
        <f t="shared" si="35"/>
        <v>0.20517241379310325</v>
      </c>
    </row>
    <row r="783" spans="1:7" x14ac:dyDescent="0.2">
      <c r="A783" s="2">
        <v>36209</v>
      </c>
      <c r="B783" s="18">
        <v>2.2599999999999998</v>
      </c>
      <c r="C783" s="59">
        <f t="shared" si="33"/>
        <v>1.5586206896551724</v>
      </c>
      <c r="D783" s="24">
        <v>1.8149999999999999</v>
      </c>
      <c r="E783" s="14">
        <v>1.7350000000000001</v>
      </c>
      <c r="F783" s="24">
        <f t="shared" si="34"/>
        <v>0.25637931034482753</v>
      </c>
      <c r="G783" s="187">
        <f t="shared" si="35"/>
        <v>0.17637931034482768</v>
      </c>
    </row>
    <row r="784" spans="1:7" x14ac:dyDescent="0.2">
      <c r="A784" s="2">
        <v>36210</v>
      </c>
      <c r="B784" s="18">
        <v>2.2549999999999999</v>
      </c>
      <c r="C784" s="59">
        <f t="shared" si="33"/>
        <v>1.5551724137931033</v>
      </c>
      <c r="D784" s="24">
        <v>1.825</v>
      </c>
      <c r="E784" s="14">
        <v>1.73</v>
      </c>
      <c r="F784" s="24">
        <f t="shared" si="34"/>
        <v>0.26982758620689662</v>
      </c>
      <c r="G784" s="187">
        <f t="shared" si="35"/>
        <v>0.17482758620689665</v>
      </c>
    </row>
    <row r="785" spans="1:7" x14ac:dyDescent="0.2">
      <c r="A785" s="2">
        <v>36211</v>
      </c>
      <c r="B785" s="18">
        <v>2.2400000000000002</v>
      </c>
      <c r="C785" s="59">
        <f t="shared" si="33"/>
        <v>1.5448275862068968</v>
      </c>
      <c r="D785" s="24">
        <v>1.81</v>
      </c>
      <c r="E785" s="14">
        <v>1.72</v>
      </c>
      <c r="F785" s="24">
        <f t="shared" si="34"/>
        <v>0.2651724137931033</v>
      </c>
      <c r="G785" s="187">
        <f t="shared" si="35"/>
        <v>0.17517241379310322</v>
      </c>
    </row>
    <row r="786" spans="1:7" x14ac:dyDescent="0.2">
      <c r="A786" s="2">
        <v>36212</v>
      </c>
      <c r="B786" s="18">
        <v>2.2400000000000002</v>
      </c>
      <c r="C786" s="59">
        <f t="shared" si="33"/>
        <v>1.5448275862068968</v>
      </c>
      <c r="D786" s="24">
        <v>1.81</v>
      </c>
      <c r="E786" s="14">
        <v>1.72</v>
      </c>
      <c r="F786" s="24">
        <f t="shared" si="34"/>
        <v>0.2651724137931033</v>
      </c>
      <c r="G786" s="187">
        <f t="shared" si="35"/>
        <v>0.17517241379310322</v>
      </c>
    </row>
    <row r="787" spans="1:7" x14ac:dyDescent="0.2">
      <c r="A787" s="2">
        <v>36213</v>
      </c>
      <c r="B787" s="18">
        <v>2.2400000000000002</v>
      </c>
      <c r="C787" s="59">
        <f t="shared" si="33"/>
        <v>1.5448275862068968</v>
      </c>
      <c r="D787" s="24">
        <v>1.81</v>
      </c>
      <c r="E787" s="14">
        <v>1.72</v>
      </c>
      <c r="F787" s="24">
        <f t="shared" si="34"/>
        <v>0.2651724137931033</v>
      </c>
      <c r="G787" s="187">
        <f t="shared" si="35"/>
        <v>0.17517241379310322</v>
      </c>
    </row>
    <row r="788" spans="1:7" x14ac:dyDescent="0.2">
      <c r="A788" s="2">
        <v>36214</v>
      </c>
      <c r="B788" s="18">
        <v>2.2400000000000002</v>
      </c>
      <c r="C788" s="59">
        <f t="shared" si="33"/>
        <v>1.5448275862068968</v>
      </c>
      <c r="D788" s="24">
        <v>1.8149999999999999</v>
      </c>
      <c r="E788" s="14">
        <v>1.7150000000000001</v>
      </c>
      <c r="F788" s="24">
        <f t="shared" si="34"/>
        <v>0.27017241379310319</v>
      </c>
      <c r="G788" s="187">
        <f t="shared" si="35"/>
        <v>0.17017241379310333</v>
      </c>
    </row>
    <row r="789" spans="1:7" x14ac:dyDescent="0.2">
      <c r="A789" s="2">
        <v>36215</v>
      </c>
      <c r="B789" s="18">
        <v>2.2149999999999999</v>
      </c>
      <c r="C789" s="59">
        <f t="shared" si="33"/>
        <v>1.5275862068965518</v>
      </c>
      <c r="D789" s="24">
        <v>1.77</v>
      </c>
      <c r="E789" s="14">
        <v>1.68</v>
      </c>
      <c r="F789" s="24">
        <f t="shared" si="34"/>
        <v>0.24241379310344824</v>
      </c>
      <c r="G789" s="187">
        <f t="shared" si="35"/>
        <v>0.15241379310344816</v>
      </c>
    </row>
    <row r="790" spans="1:7" x14ac:dyDescent="0.2">
      <c r="A790" s="2">
        <v>36216</v>
      </c>
      <c r="B790" s="18">
        <v>2.2250000000000001</v>
      </c>
      <c r="C790" s="59">
        <f t="shared" si="33"/>
        <v>1.5344827586206897</v>
      </c>
      <c r="D790" s="24">
        <v>1.7549999999999999</v>
      </c>
      <c r="E790" s="14">
        <v>1.64</v>
      </c>
      <c r="F790" s="24">
        <f t="shared" si="34"/>
        <v>0.22051724137931017</v>
      </c>
      <c r="G790" s="187">
        <f t="shared" si="35"/>
        <v>0.10551724137931018</v>
      </c>
    </row>
    <row r="791" spans="1:7" x14ac:dyDescent="0.2">
      <c r="A791" s="2">
        <v>36217</v>
      </c>
      <c r="B791" s="18">
        <v>2.165</v>
      </c>
      <c r="C791" s="59">
        <f t="shared" si="33"/>
        <v>1.4931034482758621</v>
      </c>
      <c r="D791" s="24">
        <v>1.68</v>
      </c>
      <c r="E791" s="14">
        <v>1.62</v>
      </c>
      <c r="F791" s="24">
        <f t="shared" si="34"/>
        <v>0.18689655172413788</v>
      </c>
      <c r="G791" s="187">
        <f t="shared" si="35"/>
        <v>0.12689655172413805</v>
      </c>
    </row>
    <row r="792" spans="1:7" x14ac:dyDescent="0.2">
      <c r="A792" s="2">
        <v>36218</v>
      </c>
      <c r="B792" s="18">
        <v>2.085</v>
      </c>
      <c r="C792" s="59">
        <f t="shared" si="33"/>
        <v>1.4379310344827587</v>
      </c>
      <c r="D792" s="24">
        <v>1.65</v>
      </c>
      <c r="E792" s="14">
        <v>1.58</v>
      </c>
      <c r="F792" s="24">
        <f t="shared" si="34"/>
        <v>0.21206896551724119</v>
      </c>
      <c r="G792" s="187">
        <f t="shared" si="35"/>
        <v>0.14206896551724135</v>
      </c>
    </row>
    <row r="793" spans="1:7" x14ac:dyDescent="0.2">
      <c r="A793" s="2">
        <v>36219</v>
      </c>
      <c r="B793" s="18">
        <v>2.085</v>
      </c>
      <c r="C793" s="59">
        <f t="shared" si="33"/>
        <v>1.4379310344827587</v>
      </c>
      <c r="D793" s="24">
        <v>1.65</v>
      </c>
      <c r="E793" s="14">
        <v>1.58</v>
      </c>
      <c r="F793" s="24">
        <f t="shared" si="34"/>
        <v>0.21206896551724119</v>
      </c>
      <c r="G793" s="187">
        <f t="shared" si="35"/>
        <v>0.14206896551724135</v>
      </c>
    </row>
    <row r="794" spans="1:7" x14ac:dyDescent="0.2">
      <c r="A794" s="2">
        <v>36220</v>
      </c>
      <c r="B794" s="18">
        <v>2.0750000000000002</v>
      </c>
      <c r="C794" s="59">
        <f t="shared" si="33"/>
        <v>1.4310344827586208</v>
      </c>
      <c r="D794" s="24">
        <v>1.64</v>
      </c>
      <c r="E794" s="14">
        <v>1.585</v>
      </c>
      <c r="F794" s="24">
        <f t="shared" si="34"/>
        <v>0.20896551724137913</v>
      </c>
      <c r="G794" s="187">
        <f t="shared" si="35"/>
        <v>0.15396551724137919</v>
      </c>
    </row>
    <row r="795" spans="1:7" x14ac:dyDescent="0.2">
      <c r="A795" s="2">
        <v>36221</v>
      </c>
      <c r="B795" s="18">
        <v>2.17</v>
      </c>
      <c r="C795" s="59">
        <f t="shared" si="33"/>
        <v>1.4965517241379311</v>
      </c>
      <c r="D795" s="24">
        <v>1.67</v>
      </c>
      <c r="E795" s="14">
        <v>1.61</v>
      </c>
      <c r="F795" s="24">
        <f t="shared" si="34"/>
        <v>0.17344827586206879</v>
      </c>
      <c r="G795" s="187">
        <f t="shared" si="35"/>
        <v>0.11344827586206896</v>
      </c>
    </row>
    <row r="796" spans="1:7" x14ac:dyDescent="0.2">
      <c r="A796" s="2">
        <v>36222</v>
      </c>
      <c r="B796" s="18">
        <v>2.1949999999999998</v>
      </c>
      <c r="C796" s="59">
        <f t="shared" si="33"/>
        <v>1.5137931034482759</v>
      </c>
      <c r="D796" s="24">
        <v>1.71</v>
      </c>
      <c r="E796" s="14">
        <v>1.64</v>
      </c>
      <c r="F796" s="24">
        <f t="shared" si="34"/>
        <v>0.19620689655172407</v>
      </c>
      <c r="G796" s="187">
        <f t="shared" si="35"/>
        <v>0.12620689655172401</v>
      </c>
    </row>
    <row r="797" spans="1:7" x14ac:dyDescent="0.2">
      <c r="A797" s="2">
        <v>36223</v>
      </c>
      <c r="B797" s="18">
        <v>2.2050000000000001</v>
      </c>
      <c r="C797" s="59">
        <f t="shared" si="33"/>
        <v>1.5206896551724138</v>
      </c>
      <c r="D797" s="24">
        <v>1.7050000000000001</v>
      </c>
      <c r="E797" s="14">
        <v>1.65</v>
      </c>
      <c r="F797" s="24">
        <f t="shared" si="34"/>
        <v>0.18431034482758624</v>
      </c>
      <c r="G797" s="187">
        <f t="shared" si="35"/>
        <v>0.12931034482758608</v>
      </c>
    </row>
    <row r="798" spans="1:7" x14ac:dyDescent="0.2">
      <c r="A798" s="2">
        <v>36224</v>
      </c>
      <c r="B798" s="18">
        <v>2.25</v>
      </c>
      <c r="C798" s="59">
        <f t="shared" si="33"/>
        <v>1.5517241379310345</v>
      </c>
      <c r="D798" s="24">
        <v>1.73</v>
      </c>
      <c r="E798" s="14">
        <v>1.67</v>
      </c>
      <c r="F798" s="24">
        <f t="shared" si="34"/>
        <v>0.17827586206896551</v>
      </c>
      <c r="G798" s="187">
        <f t="shared" si="35"/>
        <v>0.11827586206896545</v>
      </c>
    </row>
    <row r="799" spans="1:7" x14ac:dyDescent="0.2">
      <c r="A799" s="2">
        <v>36225</v>
      </c>
      <c r="B799" s="18">
        <v>2.2749999999999999</v>
      </c>
      <c r="C799" s="59">
        <f t="shared" si="33"/>
        <v>1.5689655172413792</v>
      </c>
      <c r="D799" s="24">
        <v>1.75</v>
      </c>
      <c r="E799" s="14">
        <v>1.655</v>
      </c>
      <c r="F799" s="24">
        <f t="shared" si="34"/>
        <v>0.18103448275862077</v>
      </c>
      <c r="G799" s="187">
        <f t="shared" si="35"/>
        <v>8.6034482758620801E-2</v>
      </c>
    </row>
    <row r="800" spans="1:7" x14ac:dyDescent="0.2">
      <c r="A800" s="2">
        <v>36226</v>
      </c>
      <c r="B800" s="18">
        <v>2.2749999999999999</v>
      </c>
      <c r="C800" s="59">
        <f t="shared" si="33"/>
        <v>1.5689655172413792</v>
      </c>
      <c r="D800" s="24">
        <v>1.75</v>
      </c>
      <c r="E800" s="14">
        <v>1.655</v>
      </c>
      <c r="F800" s="24">
        <f t="shared" si="34"/>
        <v>0.18103448275862077</v>
      </c>
      <c r="G800" s="187">
        <f t="shared" si="35"/>
        <v>8.6034482758620801E-2</v>
      </c>
    </row>
    <row r="801" spans="1:7" x14ac:dyDescent="0.2">
      <c r="A801" s="2">
        <v>36227</v>
      </c>
      <c r="B801" s="18">
        <v>2.2749999999999999</v>
      </c>
      <c r="C801" s="59">
        <f t="shared" si="33"/>
        <v>1.5689655172413792</v>
      </c>
      <c r="D801" s="24">
        <v>1.75</v>
      </c>
      <c r="E801" s="14">
        <v>1.655</v>
      </c>
      <c r="F801" s="24">
        <f t="shared" si="34"/>
        <v>0.18103448275862077</v>
      </c>
      <c r="G801" s="187">
        <f t="shared" si="35"/>
        <v>8.6034482758620801E-2</v>
      </c>
    </row>
    <row r="802" spans="1:7" x14ac:dyDescent="0.2">
      <c r="A802" s="2">
        <v>36228</v>
      </c>
      <c r="B802" s="18">
        <v>2.34</v>
      </c>
      <c r="C802" s="59">
        <f t="shared" si="33"/>
        <v>1.6137931034482758</v>
      </c>
      <c r="D802" s="24">
        <v>1.905</v>
      </c>
      <c r="E802" s="14">
        <v>1.72</v>
      </c>
      <c r="F802" s="24">
        <f t="shared" si="34"/>
        <v>0.29120689655172427</v>
      </c>
      <c r="G802" s="187">
        <f t="shared" si="35"/>
        <v>0.10620689655172422</v>
      </c>
    </row>
    <row r="803" spans="1:7" x14ac:dyDescent="0.2">
      <c r="A803" s="2">
        <v>36229</v>
      </c>
      <c r="B803" s="18">
        <v>2.2999999999999998</v>
      </c>
      <c r="C803" s="59">
        <f t="shared" si="33"/>
        <v>1.586206896551724</v>
      </c>
      <c r="D803" s="24">
        <v>1.89</v>
      </c>
      <c r="E803" s="14">
        <v>1.6950000000000001</v>
      </c>
      <c r="F803" s="24">
        <f t="shared" si="34"/>
        <v>0.30379310344827593</v>
      </c>
      <c r="G803" s="187">
        <f t="shared" si="35"/>
        <v>0.10879310344827609</v>
      </c>
    </row>
    <row r="804" spans="1:7" x14ac:dyDescent="0.2">
      <c r="A804" s="2">
        <v>36230</v>
      </c>
      <c r="B804" s="18">
        <v>2.375</v>
      </c>
      <c r="C804" s="59">
        <f t="shared" si="33"/>
        <v>1.6379310344827587</v>
      </c>
      <c r="D804" s="24">
        <v>1.9550000000000001</v>
      </c>
      <c r="E804" s="14">
        <v>1.76</v>
      </c>
      <c r="F804" s="24">
        <f t="shared" si="34"/>
        <v>0.3170689655172414</v>
      </c>
      <c r="G804" s="187">
        <f t="shared" si="35"/>
        <v>0.12206896551724133</v>
      </c>
    </row>
    <row r="805" spans="1:7" x14ac:dyDescent="0.2">
      <c r="A805" s="2">
        <v>36231</v>
      </c>
      <c r="B805" s="18">
        <v>2.3050000000000002</v>
      </c>
      <c r="C805" s="59">
        <f t="shared" si="33"/>
        <v>1.5896551724137933</v>
      </c>
      <c r="D805" s="24">
        <v>1.905</v>
      </c>
      <c r="E805" s="14">
        <v>1.71</v>
      </c>
      <c r="F805" s="24">
        <f t="shared" si="34"/>
        <v>0.31534482758620674</v>
      </c>
      <c r="G805" s="187">
        <f t="shared" si="35"/>
        <v>0.12034482758620668</v>
      </c>
    </row>
    <row r="806" spans="1:7" x14ac:dyDescent="0.2">
      <c r="A806" s="2">
        <v>36232</v>
      </c>
      <c r="B806" s="18">
        <v>2.23</v>
      </c>
      <c r="C806" s="59">
        <f t="shared" si="33"/>
        <v>1.5379310344827586</v>
      </c>
      <c r="D806" s="24">
        <v>1.845</v>
      </c>
      <c r="E806" s="14">
        <v>1.65</v>
      </c>
      <c r="F806" s="24">
        <f t="shared" si="34"/>
        <v>0.30706896551724139</v>
      </c>
      <c r="G806" s="187">
        <f t="shared" si="35"/>
        <v>0.11206896551724133</v>
      </c>
    </row>
    <row r="807" spans="1:7" x14ac:dyDescent="0.2">
      <c r="A807" s="2">
        <v>36233</v>
      </c>
      <c r="B807" s="18">
        <v>2.23</v>
      </c>
      <c r="C807" s="59">
        <f t="shared" ref="C807:C870" si="36">B807/$C$1</f>
        <v>1.5379310344827586</v>
      </c>
      <c r="D807" s="24">
        <v>1.845</v>
      </c>
      <c r="E807" s="14">
        <v>1.65</v>
      </c>
      <c r="F807" s="24">
        <f t="shared" si="34"/>
        <v>0.30706896551724139</v>
      </c>
      <c r="G807" s="187">
        <f t="shared" si="35"/>
        <v>0.11206896551724133</v>
      </c>
    </row>
    <row r="808" spans="1:7" x14ac:dyDescent="0.2">
      <c r="A808" s="2">
        <v>36234</v>
      </c>
      <c r="B808" s="18">
        <v>2.23</v>
      </c>
      <c r="C808" s="59">
        <f t="shared" si="36"/>
        <v>1.5379310344827586</v>
      </c>
      <c r="D808" s="24">
        <v>1.845</v>
      </c>
      <c r="E808" s="14">
        <v>1.65</v>
      </c>
      <c r="F808" s="24">
        <f t="shared" si="34"/>
        <v>0.30706896551724139</v>
      </c>
      <c r="G808" s="187">
        <f t="shared" si="35"/>
        <v>0.11206896551724133</v>
      </c>
    </row>
    <row r="809" spans="1:7" x14ac:dyDescent="0.2">
      <c r="A809" s="2">
        <v>36235</v>
      </c>
      <c r="B809" s="18">
        <v>2.1800000000000002</v>
      </c>
      <c r="C809" s="59">
        <f t="shared" si="36"/>
        <v>1.5034482758620691</v>
      </c>
      <c r="D809" s="24">
        <v>1.7649999999999999</v>
      </c>
      <c r="E809" s="14">
        <v>1.64</v>
      </c>
      <c r="F809" s="24">
        <f t="shared" si="34"/>
        <v>0.26155172413793082</v>
      </c>
      <c r="G809" s="187">
        <f t="shared" si="35"/>
        <v>0.13655172413793082</v>
      </c>
    </row>
    <row r="810" spans="1:7" x14ac:dyDescent="0.2">
      <c r="A810" s="2">
        <v>36236</v>
      </c>
      <c r="B810" s="18">
        <v>2.145</v>
      </c>
      <c r="C810" s="59">
        <f t="shared" si="36"/>
        <v>1.4793103448275862</v>
      </c>
      <c r="D810" s="24">
        <v>1.76</v>
      </c>
      <c r="E810" s="14">
        <v>1.635</v>
      </c>
      <c r="F810" s="24">
        <f t="shared" si="34"/>
        <v>0.28068965517241384</v>
      </c>
      <c r="G810" s="187">
        <f t="shared" si="35"/>
        <v>0.15568965517241384</v>
      </c>
    </row>
    <row r="811" spans="1:7" x14ac:dyDescent="0.2">
      <c r="A811" s="2">
        <v>36237</v>
      </c>
      <c r="B811" s="18">
        <v>2.1549999999999998</v>
      </c>
      <c r="C811" s="59">
        <f t="shared" si="36"/>
        <v>1.4862068965517241</v>
      </c>
      <c r="D811" s="24">
        <v>1.7649999999999999</v>
      </c>
      <c r="E811" s="14">
        <v>1.64</v>
      </c>
      <c r="F811" s="24">
        <f t="shared" si="34"/>
        <v>0.27879310344827579</v>
      </c>
      <c r="G811" s="187">
        <f t="shared" si="35"/>
        <v>0.15379310344827579</v>
      </c>
    </row>
    <row r="812" spans="1:7" x14ac:dyDescent="0.2">
      <c r="A812" s="2">
        <v>36238</v>
      </c>
      <c r="B812" s="18">
        <v>2.17</v>
      </c>
      <c r="C812" s="59">
        <f t="shared" si="36"/>
        <v>1.4965517241379311</v>
      </c>
      <c r="D812" s="24">
        <v>1.7549999999999999</v>
      </c>
      <c r="E812" s="14">
        <v>1.65</v>
      </c>
      <c r="F812" s="24">
        <f t="shared" si="34"/>
        <v>0.25844827586206875</v>
      </c>
      <c r="G812" s="187">
        <f t="shared" si="35"/>
        <v>0.15344827586206877</v>
      </c>
    </row>
    <row r="813" spans="1:7" x14ac:dyDescent="0.2">
      <c r="A813" s="2">
        <v>36239</v>
      </c>
      <c r="B813" s="18">
        <v>2.12</v>
      </c>
      <c r="C813" s="59">
        <f t="shared" si="36"/>
        <v>1.4620689655172414</v>
      </c>
      <c r="D813" s="24">
        <v>1.75</v>
      </c>
      <c r="E813" s="14">
        <v>1.6</v>
      </c>
      <c r="F813" s="24">
        <f t="shared" si="34"/>
        <v>0.28793103448275859</v>
      </c>
      <c r="G813" s="187">
        <f t="shared" si="35"/>
        <v>0.13793103448275867</v>
      </c>
    </row>
    <row r="814" spans="1:7" x14ac:dyDescent="0.2">
      <c r="A814" s="2">
        <v>36240</v>
      </c>
      <c r="B814" s="18">
        <v>2.12</v>
      </c>
      <c r="C814" s="59">
        <f t="shared" si="36"/>
        <v>1.4620689655172414</v>
      </c>
      <c r="D814" s="24">
        <v>1.75</v>
      </c>
      <c r="E814" s="14">
        <v>1.6</v>
      </c>
      <c r="F814" s="24">
        <f t="shared" si="34"/>
        <v>0.28793103448275859</v>
      </c>
      <c r="G814" s="187">
        <f t="shared" si="35"/>
        <v>0.13793103448275867</v>
      </c>
    </row>
    <row r="815" spans="1:7" x14ac:dyDescent="0.2">
      <c r="A815" s="2">
        <v>36241</v>
      </c>
      <c r="B815" s="18">
        <v>2.12</v>
      </c>
      <c r="C815" s="59">
        <f t="shared" si="36"/>
        <v>1.4620689655172414</v>
      </c>
      <c r="D815" s="24">
        <v>1.75</v>
      </c>
      <c r="E815" s="14">
        <v>1.6</v>
      </c>
      <c r="F815" s="24">
        <f t="shared" si="34"/>
        <v>0.28793103448275859</v>
      </c>
      <c r="G815" s="187">
        <f t="shared" si="35"/>
        <v>0.13793103448275867</v>
      </c>
    </row>
    <row r="816" spans="1:7" x14ac:dyDescent="0.2">
      <c r="A816" s="2">
        <v>36242</v>
      </c>
      <c r="B816" s="18">
        <v>2.0750000000000002</v>
      </c>
      <c r="C816" s="59">
        <f t="shared" si="36"/>
        <v>1.4310344827586208</v>
      </c>
      <c r="D816" s="24">
        <v>1.7749999999999999</v>
      </c>
      <c r="E816" s="14">
        <v>1.61</v>
      </c>
      <c r="F816" s="24">
        <f t="shared" si="34"/>
        <v>0.34396551724137914</v>
      </c>
      <c r="G816" s="187">
        <f t="shared" si="35"/>
        <v>0.17896551724137932</v>
      </c>
    </row>
    <row r="817" spans="1:7" x14ac:dyDescent="0.2">
      <c r="A817" s="2">
        <v>36243</v>
      </c>
      <c r="B817" s="18">
        <v>2.165</v>
      </c>
      <c r="C817" s="59">
        <f t="shared" si="36"/>
        <v>1.4931034482758621</v>
      </c>
      <c r="D817" s="24">
        <v>1.835</v>
      </c>
      <c r="E817" s="14">
        <v>1.635</v>
      </c>
      <c r="F817" s="24">
        <f t="shared" si="34"/>
        <v>0.34189655172413791</v>
      </c>
      <c r="G817" s="187">
        <f t="shared" si="35"/>
        <v>0.14189655172413795</v>
      </c>
    </row>
    <row r="818" spans="1:7" x14ac:dyDescent="0.2">
      <c r="A818" s="2">
        <v>36244</v>
      </c>
      <c r="B818" s="18">
        <v>2.165</v>
      </c>
      <c r="C818" s="59">
        <f t="shared" si="36"/>
        <v>1.4931034482758621</v>
      </c>
      <c r="D818" s="24">
        <v>1.8049999999999999</v>
      </c>
      <c r="E818" s="14">
        <v>1.63</v>
      </c>
      <c r="F818" s="24">
        <f t="shared" si="34"/>
        <v>0.31189655172413788</v>
      </c>
      <c r="G818" s="187">
        <f t="shared" si="35"/>
        <v>0.13689655172413784</v>
      </c>
    </row>
    <row r="819" spans="1:7" x14ac:dyDescent="0.2">
      <c r="A819" s="2">
        <v>36245</v>
      </c>
      <c r="B819" s="18">
        <v>2.1850000000000001</v>
      </c>
      <c r="C819" s="59">
        <f t="shared" si="36"/>
        <v>1.5068965517241379</v>
      </c>
      <c r="D819" s="24">
        <v>1.81</v>
      </c>
      <c r="E819" s="14">
        <v>1.635</v>
      </c>
      <c r="F819" s="24">
        <f t="shared" si="34"/>
        <v>0.30310344827586211</v>
      </c>
      <c r="G819" s="187">
        <f t="shared" si="35"/>
        <v>0.12810344827586206</v>
      </c>
    </row>
    <row r="820" spans="1:7" x14ac:dyDescent="0.2">
      <c r="A820" s="2">
        <v>36246</v>
      </c>
      <c r="B820" s="18">
        <v>2.17</v>
      </c>
      <c r="C820" s="59">
        <f t="shared" si="36"/>
        <v>1.4965517241379311</v>
      </c>
      <c r="D820" s="24">
        <v>1.825</v>
      </c>
      <c r="E820" s="14">
        <v>1.635</v>
      </c>
      <c r="F820" s="24">
        <f t="shared" si="34"/>
        <v>0.32844827586206882</v>
      </c>
      <c r="G820" s="187">
        <f t="shared" si="35"/>
        <v>0.13844827586206887</v>
      </c>
    </row>
    <row r="821" spans="1:7" x14ac:dyDescent="0.2">
      <c r="A821" s="2">
        <v>36247</v>
      </c>
      <c r="B821" s="18">
        <v>2.17</v>
      </c>
      <c r="C821" s="59">
        <f t="shared" si="36"/>
        <v>1.4965517241379311</v>
      </c>
      <c r="D821" s="24">
        <v>1.825</v>
      </c>
      <c r="E821" s="14">
        <v>1.635</v>
      </c>
      <c r="F821" s="24">
        <f t="shared" si="34"/>
        <v>0.32844827586206882</v>
      </c>
      <c r="G821" s="187">
        <f t="shared" si="35"/>
        <v>0.13844827586206887</v>
      </c>
    </row>
    <row r="822" spans="1:7" x14ac:dyDescent="0.2">
      <c r="A822" s="2">
        <v>36248</v>
      </c>
      <c r="B822" s="18">
        <v>2.17</v>
      </c>
      <c r="C822" s="59">
        <f t="shared" si="36"/>
        <v>1.4965517241379311</v>
      </c>
      <c r="D822" s="24">
        <v>1.825</v>
      </c>
      <c r="E822" s="14">
        <v>1.635</v>
      </c>
      <c r="F822" s="24">
        <f t="shared" si="34"/>
        <v>0.32844827586206882</v>
      </c>
      <c r="G822" s="187">
        <f t="shared" si="35"/>
        <v>0.13844827586206887</v>
      </c>
    </row>
    <row r="823" spans="1:7" x14ac:dyDescent="0.2">
      <c r="A823" s="2">
        <v>36249</v>
      </c>
      <c r="B823" s="18">
        <v>2.1949999999999998</v>
      </c>
      <c r="C823" s="59">
        <f t="shared" si="36"/>
        <v>1.5137931034482759</v>
      </c>
      <c r="D823" s="24">
        <v>1.8149999999999999</v>
      </c>
      <c r="E823" s="14">
        <v>1.65</v>
      </c>
      <c r="F823" s="24">
        <f t="shared" si="34"/>
        <v>0.30120689655172406</v>
      </c>
      <c r="G823" s="187">
        <f t="shared" si="35"/>
        <v>0.13620689655172402</v>
      </c>
    </row>
    <row r="824" spans="1:7" x14ac:dyDescent="0.2">
      <c r="A824" s="2">
        <v>36250</v>
      </c>
      <c r="B824" s="18">
        <v>2.2450000000000001</v>
      </c>
      <c r="C824" s="59">
        <f t="shared" si="36"/>
        <v>1.5482758620689656</v>
      </c>
      <c r="D824" s="24">
        <v>1.85</v>
      </c>
      <c r="E824" s="14">
        <v>1.69</v>
      </c>
      <c r="F824" s="24">
        <f t="shared" si="34"/>
        <v>0.30172413793103448</v>
      </c>
      <c r="G824" s="187">
        <f t="shared" si="35"/>
        <v>0.14172413793103433</v>
      </c>
    </row>
    <row r="825" spans="1:7" x14ac:dyDescent="0.2">
      <c r="A825" s="2">
        <v>36251</v>
      </c>
      <c r="B825" s="18">
        <v>2.29</v>
      </c>
      <c r="C825" s="59">
        <f t="shared" si="36"/>
        <v>1.5793103448275863</v>
      </c>
      <c r="D825" s="24">
        <v>1.97</v>
      </c>
      <c r="E825" s="14">
        <v>1.7949999999999999</v>
      </c>
      <c r="F825" s="24">
        <f t="shared" si="34"/>
        <v>0.39068965517241372</v>
      </c>
      <c r="G825" s="187">
        <f t="shared" si="35"/>
        <v>0.21568965517241367</v>
      </c>
    </row>
    <row r="826" spans="1:7" x14ac:dyDescent="0.2">
      <c r="A826" s="2">
        <v>36252</v>
      </c>
      <c r="B826" s="18">
        <v>2.3199999999999998</v>
      </c>
      <c r="C826" s="59">
        <f t="shared" si="36"/>
        <v>1.5999999999999999</v>
      </c>
      <c r="D826" s="24">
        <v>1.9</v>
      </c>
      <c r="E826" s="14">
        <v>1.76</v>
      </c>
      <c r="F826" s="24">
        <f t="shared" si="34"/>
        <v>0.30000000000000004</v>
      </c>
      <c r="G826" s="187">
        <f t="shared" si="35"/>
        <v>0.16000000000000014</v>
      </c>
    </row>
    <row r="827" spans="1:7" x14ac:dyDescent="0.2">
      <c r="A827" s="2">
        <v>36253</v>
      </c>
      <c r="B827" s="18">
        <v>2.3199999999999998</v>
      </c>
      <c r="C827" s="59">
        <f t="shared" si="36"/>
        <v>1.5999999999999999</v>
      </c>
      <c r="D827" s="24">
        <v>1.9</v>
      </c>
      <c r="E827" s="14">
        <v>1.76</v>
      </c>
      <c r="F827" s="24">
        <f t="shared" si="34"/>
        <v>0.30000000000000004</v>
      </c>
      <c r="G827" s="187">
        <f t="shared" si="35"/>
        <v>0.16000000000000014</v>
      </c>
    </row>
    <row r="828" spans="1:7" x14ac:dyDescent="0.2">
      <c r="A828" s="2">
        <v>36254</v>
      </c>
      <c r="B828" s="18">
        <v>2.3199999999999998</v>
      </c>
      <c r="C828" s="59">
        <f t="shared" si="36"/>
        <v>1.5999999999999999</v>
      </c>
      <c r="D828" s="24">
        <v>1.9</v>
      </c>
      <c r="E828" s="14">
        <v>1.76</v>
      </c>
      <c r="F828" s="24">
        <f t="shared" si="34"/>
        <v>0.30000000000000004</v>
      </c>
      <c r="G828" s="187">
        <f t="shared" si="35"/>
        <v>0.16000000000000014</v>
      </c>
    </row>
    <row r="829" spans="1:7" x14ac:dyDescent="0.2">
      <c r="A829" s="2">
        <v>36255</v>
      </c>
      <c r="B829" s="18">
        <v>2.3199999999999998</v>
      </c>
      <c r="C829" s="59">
        <f t="shared" si="36"/>
        <v>1.5999999999999999</v>
      </c>
      <c r="D829" s="24">
        <v>1.9</v>
      </c>
      <c r="E829" s="14">
        <v>1.76</v>
      </c>
      <c r="F829" s="24">
        <f t="shared" si="34"/>
        <v>0.30000000000000004</v>
      </c>
      <c r="G829" s="187">
        <f t="shared" si="35"/>
        <v>0.16000000000000014</v>
      </c>
    </row>
    <row r="830" spans="1:7" x14ac:dyDescent="0.2">
      <c r="A830" s="2">
        <v>36256</v>
      </c>
      <c r="B830" s="18">
        <v>2.4249999999999998</v>
      </c>
      <c r="C830" s="59">
        <f t="shared" si="36"/>
        <v>1.6724137931034482</v>
      </c>
      <c r="D830" s="24">
        <v>2.0049999999999999</v>
      </c>
      <c r="E830" s="14">
        <v>1.89</v>
      </c>
      <c r="F830" s="24">
        <f t="shared" si="34"/>
        <v>0.33258620689655172</v>
      </c>
      <c r="G830" s="187">
        <f t="shared" si="35"/>
        <v>0.21758620689655173</v>
      </c>
    </row>
    <row r="831" spans="1:7" x14ac:dyDescent="0.2">
      <c r="A831" s="2">
        <v>36257</v>
      </c>
      <c r="B831" s="18">
        <v>2.4049999999999998</v>
      </c>
      <c r="C831" s="59">
        <f t="shared" si="36"/>
        <v>1.6586206896551723</v>
      </c>
      <c r="D831" s="24">
        <v>1.97</v>
      </c>
      <c r="E831" s="14">
        <v>1.895</v>
      </c>
      <c r="F831" s="24">
        <f t="shared" si="34"/>
        <v>0.31137931034482769</v>
      </c>
      <c r="G831" s="187">
        <f t="shared" si="35"/>
        <v>0.23637931034482773</v>
      </c>
    </row>
    <row r="832" spans="1:7" x14ac:dyDescent="0.2">
      <c r="A832" s="2">
        <v>36258</v>
      </c>
      <c r="B832" s="18">
        <v>2.4350000000000001</v>
      </c>
      <c r="C832" s="59">
        <f t="shared" si="36"/>
        <v>1.6793103448275863</v>
      </c>
      <c r="D832" s="24">
        <v>2.0249999999999999</v>
      </c>
      <c r="E832" s="14">
        <v>1.9350000000000001</v>
      </c>
      <c r="F832" s="24">
        <f t="shared" si="34"/>
        <v>0.34568965517241357</v>
      </c>
      <c r="G832" s="187">
        <f t="shared" si="35"/>
        <v>0.25568965517241371</v>
      </c>
    </row>
    <row r="833" spans="1:7" x14ac:dyDescent="0.2">
      <c r="A833" s="2">
        <v>36259</v>
      </c>
      <c r="B833" s="18">
        <v>2.46</v>
      </c>
      <c r="C833" s="59">
        <f t="shared" si="36"/>
        <v>1.6965517241379311</v>
      </c>
      <c r="D833" s="24">
        <v>2.0649999999999999</v>
      </c>
      <c r="E833" s="14">
        <v>1.9650000000000001</v>
      </c>
      <c r="F833" s="24">
        <f t="shared" si="34"/>
        <v>0.36844827586206885</v>
      </c>
      <c r="G833" s="187">
        <f t="shared" si="35"/>
        <v>0.26844827586206899</v>
      </c>
    </row>
    <row r="834" spans="1:7" x14ac:dyDescent="0.2">
      <c r="A834" s="2">
        <v>36260</v>
      </c>
      <c r="B834" s="18">
        <v>2.5</v>
      </c>
      <c r="C834" s="59">
        <f t="shared" si="36"/>
        <v>1.7241379310344829</v>
      </c>
      <c r="D834" s="24">
        <v>2.12</v>
      </c>
      <c r="E834" s="14">
        <v>2</v>
      </c>
      <c r="F834" s="24">
        <f t="shared" si="34"/>
        <v>0.39586206896551723</v>
      </c>
      <c r="G834" s="187">
        <f t="shared" si="35"/>
        <v>0.27586206896551713</v>
      </c>
    </row>
    <row r="835" spans="1:7" x14ac:dyDescent="0.2">
      <c r="A835" s="2">
        <v>36261</v>
      </c>
      <c r="B835" s="18">
        <v>2.5</v>
      </c>
      <c r="C835" s="59">
        <f t="shared" si="36"/>
        <v>1.7241379310344829</v>
      </c>
      <c r="D835" s="24">
        <v>2.12</v>
      </c>
      <c r="E835" s="14">
        <v>2</v>
      </c>
      <c r="F835" s="24">
        <f t="shared" si="34"/>
        <v>0.39586206896551723</v>
      </c>
      <c r="G835" s="187">
        <f t="shared" si="35"/>
        <v>0.27586206896551713</v>
      </c>
    </row>
    <row r="836" spans="1:7" x14ac:dyDescent="0.2">
      <c r="A836" s="2">
        <v>36262</v>
      </c>
      <c r="B836" s="18">
        <v>2.5</v>
      </c>
      <c r="C836" s="59">
        <f t="shared" si="36"/>
        <v>1.7241379310344829</v>
      </c>
      <c r="D836" s="24">
        <v>2.12</v>
      </c>
      <c r="E836" s="14">
        <v>2</v>
      </c>
      <c r="F836" s="24">
        <f t="shared" ref="F836:F899" si="37">D836-C836</f>
        <v>0.39586206896551723</v>
      </c>
      <c r="G836" s="187">
        <f t="shared" ref="G836:G899" si="38">E836-C836</f>
        <v>0.27586206896551713</v>
      </c>
    </row>
    <row r="837" spans="1:7" x14ac:dyDescent="0.2">
      <c r="A837" s="2">
        <v>36263</v>
      </c>
      <c r="B837" s="18">
        <v>2.5</v>
      </c>
      <c r="C837" s="59">
        <f t="shared" si="36"/>
        <v>1.7241379310344829</v>
      </c>
      <c r="D837" s="24">
        <v>2.1</v>
      </c>
      <c r="E837" s="14">
        <v>1.93</v>
      </c>
      <c r="F837" s="24">
        <f t="shared" si="37"/>
        <v>0.37586206896551722</v>
      </c>
      <c r="G837" s="187">
        <f t="shared" si="38"/>
        <v>0.20586206896551706</v>
      </c>
    </row>
    <row r="838" spans="1:7" x14ac:dyDescent="0.2">
      <c r="A838" s="2">
        <v>36264</v>
      </c>
      <c r="B838" s="18">
        <v>2.5449999999999999</v>
      </c>
      <c r="C838" s="59">
        <f t="shared" si="36"/>
        <v>1.7551724137931035</v>
      </c>
      <c r="D838" s="24">
        <v>2.17</v>
      </c>
      <c r="E838" s="14">
        <v>1.9550000000000001</v>
      </c>
      <c r="F838" s="24">
        <f t="shared" si="37"/>
        <v>0.41482758620689641</v>
      </c>
      <c r="G838" s="187">
        <f t="shared" si="38"/>
        <v>0.19982758620689656</v>
      </c>
    </row>
    <row r="839" spans="1:7" x14ac:dyDescent="0.2">
      <c r="A839" s="2">
        <v>36265</v>
      </c>
      <c r="B839" s="18">
        <v>2.5350000000000001</v>
      </c>
      <c r="C839" s="59">
        <f t="shared" si="36"/>
        <v>1.7482758620689656</v>
      </c>
      <c r="D839" s="24">
        <v>2.165</v>
      </c>
      <c r="E839" s="14">
        <v>1.925</v>
      </c>
      <c r="F839" s="24">
        <f t="shared" si="37"/>
        <v>0.41672413793103447</v>
      </c>
      <c r="G839" s="187">
        <f t="shared" si="38"/>
        <v>0.17672413793103448</v>
      </c>
    </row>
    <row r="840" spans="1:7" x14ac:dyDescent="0.2">
      <c r="A840" s="2">
        <v>36266</v>
      </c>
      <c r="B840" s="18">
        <v>2.5499999999999998</v>
      </c>
      <c r="C840" s="59">
        <f t="shared" si="36"/>
        <v>1.7586206896551724</v>
      </c>
      <c r="D840" s="24">
        <v>2.21</v>
      </c>
      <c r="E840" s="14">
        <v>1.9450000000000001</v>
      </c>
      <c r="F840" s="24">
        <f t="shared" si="37"/>
        <v>0.45137931034482759</v>
      </c>
      <c r="G840" s="187">
        <f t="shared" si="38"/>
        <v>0.18637931034482769</v>
      </c>
    </row>
    <row r="841" spans="1:7" x14ac:dyDescent="0.2">
      <c r="A841" s="2">
        <v>36267</v>
      </c>
      <c r="B841" s="18">
        <v>2.5499999999999998</v>
      </c>
      <c r="C841" s="59">
        <f t="shared" si="36"/>
        <v>1.7586206896551724</v>
      </c>
      <c r="D841" s="24">
        <v>2.2549999999999999</v>
      </c>
      <c r="E841" s="14">
        <v>1.94</v>
      </c>
      <c r="F841" s="24">
        <f t="shared" si="37"/>
        <v>0.49637931034482752</v>
      </c>
      <c r="G841" s="187">
        <f t="shared" si="38"/>
        <v>0.18137931034482757</v>
      </c>
    </row>
    <row r="842" spans="1:7" x14ac:dyDescent="0.2">
      <c r="A842" s="2">
        <v>36268</v>
      </c>
      <c r="B842" s="18">
        <v>2.5499999999999998</v>
      </c>
      <c r="C842" s="59">
        <f t="shared" si="36"/>
        <v>1.7586206896551724</v>
      </c>
      <c r="D842" s="24">
        <v>2.2549999999999999</v>
      </c>
      <c r="E842" s="14">
        <v>1.94</v>
      </c>
      <c r="F842" s="24">
        <f t="shared" si="37"/>
        <v>0.49637931034482752</v>
      </c>
      <c r="G842" s="187">
        <f t="shared" si="38"/>
        <v>0.18137931034482757</v>
      </c>
    </row>
    <row r="843" spans="1:7" x14ac:dyDescent="0.2">
      <c r="A843" s="2">
        <v>36269</v>
      </c>
      <c r="B843" s="18">
        <v>2.5499999999999998</v>
      </c>
      <c r="C843" s="59">
        <f t="shared" si="36"/>
        <v>1.7586206896551724</v>
      </c>
      <c r="D843" s="24">
        <v>2.2549999999999999</v>
      </c>
      <c r="E843" s="14">
        <v>1.94</v>
      </c>
      <c r="F843" s="24">
        <f t="shared" si="37"/>
        <v>0.49637931034482752</v>
      </c>
      <c r="G843" s="187">
        <f t="shared" si="38"/>
        <v>0.18137931034482757</v>
      </c>
    </row>
    <row r="844" spans="1:7" x14ac:dyDescent="0.2">
      <c r="A844" s="2">
        <v>36270</v>
      </c>
      <c r="B844" s="18">
        <v>2.5350000000000001</v>
      </c>
      <c r="C844" s="59">
        <f t="shared" si="36"/>
        <v>1.7482758620689656</v>
      </c>
      <c r="D844" s="24">
        <v>2.145</v>
      </c>
      <c r="E844" s="14">
        <v>1.94</v>
      </c>
      <c r="F844" s="24">
        <f t="shared" si="37"/>
        <v>0.39672413793103445</v>
      </c>
      <c r="G844" s="187">
        <f t="shared" si="38"/>
        <v>0.19172413793103438</v>
      </c>
    </row>
    <row r="845" spans="1:7" x14ac:dyDescent="0.2">
      <c r="A845" s="2">
        <v>36271</v>
      </c>
      <c r="B845" s="18">
        <v>2.5550000000000002</v>
      </c>
      <c r="C845" s="59">
        <f t="shared" si="36"/>
        <v>1.7620689655172415</v>
      </c>
      <c r="D845" s="24">
        <v>2.1800000000000002</v>
      </c>
      <c r="E845" s="14">
        <v>1.99</v>
      </c>
      <c r="F845" s="24">
        <f t="shared" si="37"/>
        <v>0.4179310344827587</v>
      </c>
      <c r="G845" s="187">
        <f t="shared" si="38"/>
        <v>0.22793103448275853</v>
      </c>
    </row>
    <row r="846" spans="1:7" x14ac:dyDescent="0.2">
      <c r="A846" s="2">
        <v>36272</v>
      </c>
      <c r="B846" s="18">
        <v>2.5649999999999999</v>
      </c>
      <c r="C846" s="59">
        <f t="shared" si="36"/>
        <v>1.7689655172413794</v>
      </c>
      <c r="D846" s="24">
        <v>2.19</v>
      </c>
      <c r="E846" s="14">
        <v>2</v>
      </c>
      <c r="F846" s="24">
        <f t="shared" si="37"/>
        <v>0.42103448275862054</v>
      </c>
      <c r="G846" s="187">
        <f t="shared" si="38"/>
        <v>0.2310344827586206</v>
      </c>
    </row>
    <row r="847" spans="1:7" x14ac:dyDescent="0.2">
      <c r="A847" s="2">
        <v>36273</v>
      </c>
      <c r="B847" s="18">
        <v>2.6549999999999998</v>
      </c>
      <c r="C847" s="59">
        <f t="shared" si="36"/>
        <v>1.8310344827586207</v>
      </c>
      <c r="D847" s="24">
        <v>2.2549999999999999</v>
      </c>
      <c r="E847" s="14">
        <v>2.0449999999999999</v>
      </c>
      <c r="F847" s="24">
        <f t="shared" si="37"/>
        <v>0.42396551724137921</v>
      </c>
      <c r="G847" s="187">
        <f t="shared" si="38"/>
        <v>0.21396551724137924</v>
      </c>
    </row>
    <row r="848" spans="1:7" x14ac:dyDescent="0.2">
      <c r="A848" s="2">
        <v>36274</v>
      </c>
      <c r="B848" s="18">
        <v>2.645</v>
      </c>
      <c r="C848" s="59">
        <f t="shared" si="36"/>
        <v>1.8241379310344827</v>
      </c>
      <c r="D848" s="24">
        <v>2.23</v>
      </c>
      <c r="E848" s="14">
        <v>2.0350000000000001</v>
      </c>
      <c r="F848" s="24">
        <f t="shared" si="37"/>
        <v>0.40586206896551724</v>
      </c>
      <c r="G848" s="187">
        <f t="shared" si="38"/>
        <v>0.2108620689655174</v>
      </c>
    </row>
    <row r="849" spans="1:7" x14ac:dyDescent="0.2">
      <c r="A849" s="2">
        <v>36275</v>
      </c>
      <c r="B849" s="18">
        <v>2.645</v>
      </c>
      <c r="C849" s="59">
        <f t="shared" si="36"/>
        <v>1.8241379310344827</v>
      </c>
      <c r="D849" s="24">
        <v>2.23</v>
      </c>
      <c r="E849" s="14">
        <v>2.0350000000000001</v>
      </c>
      <c r="F849" s="24">
        <f t="shared" si="37"/>
        <v>0.40586206896551724</v>
      </c>
      <c r="G849" s="187">
        <f t="shared" si="38"/>
        <v>0.2108620689655174</v>
      </c>
    </row>
    <row r="850" spans="1:7" x14ac:dyDescent="0.2">
      <c r="A850" s="2">
        <v>36276</v>
      </c>
      <c r="B850" s="18">
        <v>2.645</v>
      </c>
      <c r="C850" s="59">
        <f t="shared" si="36"/>
        <v>1.8241379310344827</v>
      </c>
      <c r="D850" s="24">
        <v>2.23</v>
      </c>
      <c r="E850" s="14">
        <v>2.0350000000000001</v>
      </c>
      <c r="F850" s="24">
        <f t="shared" si="37"/>
        <v>0.40586206896551724</v>
      </c>
      <c r="G850" s="187">
        <f t="shared" si="38"/>
        <v>0.2108620689655174</v>
      </c>
    </row>
    <row r="851" spans="1:7" x14ac:dyDescent="0.2">
      <c r="A851" s="2">
        <v>36277</v>
      </c>
      <c r="B851" s="18">
        <v>2.6549999999999998</v>
      </c>
      <c r="C851" s="59">
        <f t="shared" si="36"/>
        <v>1.8310344827586207</v>
      </c>
      <c r="D851" s="24">
        <v>2.2349999999999999</v>
      </c>
      <c r="E851" s="14">
        <v>2.0249999999999999</v>
      </c>
      <c r="F851" s="24">
        <f t="shared" si="37"/>
        <v>0.40396551724137919</v>
      </c>
      <c r="G851" s="187">
        <f t="shared" si="38"/>
        <v>0.19396551724137923</v>
      </c>
    </row>
    <row r="852" spans="1:7" x14ac:dyDescent="0.2">
      <c r="A852" s="2">
        <v>36278</v>
      </c>
      <c r="B852" s="18">
        <v>2.75</v>
      </c>
      <c r="C852" s="59">
        <f t="shared" si="36"/>
        <v>1.896551724137931</v>
      </c>
      <c r="D852" s="24">
        <v>2.375</v>
      </c>
      <c r="E852" s="14">
        <v>2.15</v>
      </c>
      <c r="F852" s="24">
        <f t="shared" si="37"/>
        <v>0.47844827586206895</v>
      </c>
      <c r="G852" s="187">
        <f t="shared" si="38"/>
        <v>0.25344827586206886</v>
      </c>
    </row>
    <row r="853" spans="1:7" x14ac:dyDescent="0.2">
      <c r="A853" s="2">
        <v>36279</v>
      </c>
      <c r="B853" s="18">
        <v>2.75</v>
      </c>
      <c r="C853" s="59">
        <f t="shared" si="36"/>
        <v>1.896551724137931</v>
      </c>
      <c r="D853" s="24">
        <v>2.37</v>
      </c>
      <c r="E853" s="14">
        <v>2.125</v>
      </c>
      <c r="F853" s="24">
        <f t="shared" si="37"/>
        <v>0.47344827586206906</v>
      </c>
      <c r="G853" s="187">
        <f t="shared" si="38"/>
        <v>0.22844827586206895</v>
      </c>
    </row>
    <row r="854" spans="1:7" x14ac:dyDescent="0.2">
      <c r="A854" s="2">
        <v>36280</v>
      </c>
      <c r="B854" s="18">
        <v>2.8050000000000002</v>
      </c>
      <c r="C854" s="59">
        <f t="shared" si="36"/>
        <v>1.9344827586206899</v>
      </c>
      <c r="D854" s="24">
        <v>2.39</v>
      </c>
      <c r="E854" s="14">
        <v>2.14</v>
      </c>
      <c r="F854" s="24">
        <f t="shared" si="37"/>
        <v>0.45551724137931027</v>
      </c>
      <c r="G854" s="187">
        <f t="shared" si="38"/>
        <v>0.20551724137931027</v>
      </c>
    </row>
    <row r="855" spans="1:7" x14ac:dyDescent="0.2">
      <c r="A855" s="2">
        <v>36281</v>
      </c>
      <c r="B855" s="18">
        <v>2.67</v>
      </c>
      <c r="C855" s="59">
        <f t="shared" si="36"/>
        <v>1.8413793103448275</v>
      </c>
      <c r="D855" s="24">
        <v>2.3050000000000002</v>
      </c>
      <c r="E855" s="14">
        <v>2.0350000000000001</v>
      </c>
      <c r="F855" s="24">
        <f t="shared" si="37"/>
        <v>0.46362068965517267</v>
      </c>
      <c r="G855" s="187">
        <f t="shared" si="38"/>
        <v>0.19362068965517265</v>
      </c>
    </row>
    <row r="856" spans="1:7" x14ac:dyDescent="0.2">
      <c r="A856" s="2">
        <v>36282</v>
      </c>
      <c r="B856" s="18">
        <v>2.67</v>
      </c>
      <c r="C856" s="59">
        <f t="shared" si="36"/>
        <v>1.8413793103448275</v>
      </c>
      <c r="D856" s="24">
        <v>2.3050000000000002</v>
      </c>
      <c r="E856" s="14">
        <v>2.0350000000000001</v>
      </c>
      <c r="F856" s="24">
        <f t="shared" si="37"/>
        <v>0.46362068965517267</v>
      </c>
      <c r="G856" s="187">
        <f t="shared" si="38"/>
        <v>0.19362068965517265</v>
      </c>
    </row>
    <row r="857" spans="1:7" x14ac:dyDescent="0.2">
      <c r="A857" s="2">
        <v>36283</v>
      </c>
      <c r="B857" s="18">
        <v>2.67</v>
      </c>
      <c r="C857" s="59">
        <f t="shared" si="36"/>
        <v>1.8413793103448275</v>
      </c>
      <c r="D857" s="24">
        <v>2.3050000000000002</v>
      </c>
      <c r="E857" s="14">
        <v>2.0350000000000001</v>
      </c>
      <c r="F857" s="24">
        <f t="shared" si="37"/>
        <v>0.46362068965517267</v>
      </c>
      <c r="G857" s="187">
        <f t="shared" si="38"/>
        <v>0.19362068965517265</v>
      </c>
    </row>
    <row r="858" spans="1:7" x14ac:dyDescent="0.2">
      <c r="A858" s="2">
        <v>36284</v>
      </c>
      <c r="B858" s="18">
        <v>2.64</v>
      </c>
      <c r="C858" s="59">
        <f t="shared" si="36"/>
        <v>1.8206896551724139</v>
      </c>
      <c r="D858" s="24">
        <v>2.2749999999999999</v>
      </c>
      <c r="E858" s="14">
        <v>2.0299999999999998</v>
      </c>
      <c r="F858" s="24">
        <f t="shared" si="37"/>
        <v>0.45431034482758603</v>
      </c>
      <c r="G858" s="187">
        <f t="shared" si="38"/>
        <v>0.20931034482758593</v>
      </c>
    </row>
    <row r="859" spans="1:7" x14ac:dyDescent="0.2">
      <c r="A859" s="2">
        <v>36285</v>
      </c>
      <c r="B859" s="18">
        <v>2.74</v>
      </c>
      <c r="C859" s="59">
        <f t="shared" si="36"/>
        <v>1.8896551724137933</v>
      </c>
      <c r="D859" s="24">
        <v>2.38</v>
      </c>
      <c r="E859" s="14">
        <v>2.085</v>
      </c>
      <c r="F859" s="24">
        <f t="shared" si="37"/>
        <v>0.49034482758620657</v>
      </c>
      <c r="G859" s="187">
        <f t="shared" si="38"/>
        <v>0.19534482758620664</v>
      </c>
    </row>
    <row r="860" spans="1:7" x14ac:dyDescent="0.2">
      <c r="A860" s="2">
        <v>36286</v>
      </c>
      <c r="B860" s="18">
        <v>2.7749999999999999</v>
      </c>
      <c r="C860" s="59">
        <f t="shared" si="36"/>
        <v>1.9137931034482758</v>
      </c>
      <c r="D860" s="24">
        <v>2.44</v>
      </c>
      <c r="E860" s="14">
        <v>2.15</v>
      </c>
      <c r="F860" s="24">
        <f t="shared" si="37"/>
        <v>0.52620689655172415</v>
      </c>
      <c r="G860" s="187">
        <f t="shared" si="38"/>
        <v>0.23620689655172411</v>
      </c>
    </row>
    <row r="861" spans="1:7" x14ac:dyDescent="0.2">
      <c r="A861" s="2">
        <v>36287</v>
      </c>
      <c r="B861" s="18">
        <v>2.71</v>
      </c>
      <c r="C861" s="59">
        <f t="shared" si="36"/>
        <v>1.8689655172413793</v>
      </c>
      <c r="D861" s="24">
        <v>2.39</v>
      </c>
      <c r="E861" s="14">
        <v>2.1150000000000002</v>
      </c>
      <c r="F861" s="24">
        <f t="shared" si="37"/>
        <v>0.52103448275862085</v>
      </c>
      <c r="G861" s="187">
        <f t="shared" si="38"/>
        <v>0.24603448275862094</v>
      </c>
    </row>
    <row r="862" spans="1:7" x14ac:dyDescent="0.2">
      <c r="A862" s="2">
        <v>36288</v>
      </c>
      <c r="B862" s="18">
        <v>2.5950000000000002</v>
      </c>
      <c r="C862" s="59">
        <f t="shared" si="36"/>
        <v>1.7896551724137932</v>
      </c>
      <c r="D862" s="24">
        <v>2.3050000000000002</v>
      </c>
      <c r="E862" s="14">
        <v>1.9950000000000001</v>
      </c>
      <c r="F862" s="24">
        <f t="shared" si="37"/>
        <v>0.51534482758620692</v>
      </c>
      <c r="G862" s="187">
        <f t="shared" si="38"/>
        <v>0.20534482758620687</v>
      </c>
    </row>
    <row r="863" spans="1:7" x14ac:dyDescent="0.2">
      <c r="A863" s="2">
        <v>36289</v>
      </c>
      <c r="B863" s="18">
        <v>2.5950000000000002</v>
      </c>
      <c r="C863" s="59">
        <f t="shared" si="36"/>
        <v>1.7896551724137932</v>
      </c>
      <c r="D863" s="24">
        <v>2.3050000000000002</v>
      </c>
      <c r="E863" s="14">
        <v>1.9950000000000001</v>
      </c>
      <c r="F863" s="24">
        <f t="shared" si="37"/>
        <v>0.51534482758620692</v>
      </c>
      <c r="G863" s="187">
        <f t="shared" si="38"/>
        <v>0.20534482758620687</v>
      </c>
    </row>
    <row r="864" spans="1:7" x14ac:dyDescent="0.2">
      <c r="A864" s="2">
        <v>36290</v>
      </c>
      <c r="B864" s="18">
        <v>2.5950000000000002</v>
      </c>
      <c r="C864" s="59">
        <f t="shared" si="36"/>
        <v>1.7896551724137932</v>
      </c>
      <c r="D864" s="24">
        <v>2.3050000000000002</v>
      </c>
      <c r="E864" s="14">
        <v>1.9950000000000001</v>
      </c>
      <c r="F864" s="24">
        <f t="shared" si="37"/>
        <v>0.51534482758620692</v>
      </c>
      <c r="G864" s="187">
        <f t="shared" si="38"/>
        <v>0.20534482758620687</v>
      </c>
    </row>
    <row r="865" spans="1:7" x14ac:dyDescent="0.2">
      <c r="A865" s="2">
        <v>36291</v>
      </c>
      <c r="B865" s="18">
        <v>2.68</v>
      </c>
      <c r="C865" s="59">
        <f t="shared" si="36"/>
        <v>1.8482758620689657</v>
      </c>
      <c r="D865" s="24">
        <v>2.29</v>
      </c>
      <c r="E865" s="14">
        <v>2.0750000000000002</v>
      </c>
      <c r="F865" s="24">
        <f t="shared" si="37"/>
        <v>0.44172413793103438</v>
      </c>
      <c r="G865" s="187">
        <f t="shared" si="38"/>
        <v>0.22672413793103452</v>
      </c>
    </row>
    <row r="866" spans="1:7" x14ac:dyDescent="0.2">
      <c r="A866" s="2">
        <v>36292</v>
      </c>
      <c r="B866" s="18">
        <v>2.7050000000000001</v>
      </c>
      <c r="C866" s="59">
        <f t="shared" si="36"/>
        <v>1.8655172413793104</v>
      </c>
      <c r="D866" s="24">
        <v>2.34</v>
      </c>
      <c r="E866" s="14">
        <v>2.16</v>
      </c>
      <c r="F866" s="24">
        <f t="shared" si="37"/>
        <v>0.47448275862068945</v>
      </c>
      <c r="G866" s="187">
        <f t="shared" si="38"/>
        <v>0.29448275862068973</v>
      </c>
    </row>
    <row r="867" spans="1:7" x14ac:dyDescent="0.2">
      <c r="A867" s="2">
        <v>36293</v>
      </c>
      <c r="B867" s="18">
        <v>2.63</v>
      </c>
      <c r="C867" s="59">
        <f t="shared" si="36"/>
        <v>1.8137931034482759</v>
      </c>
      <c r="D867" s="24">
        <v>2.25</v>
      </c>
      <c r="E867" s="14">
        <v>2.08</v>
      </c>
      <c r="F867" s="24">
        <f t="shared" si="37"/>
        <v>0.43620689655172407</v>
      </c>
      <c r="G867" s="187">
        <f t="shared" si="38"/>
        <v>0.26620689655172414</v>
      </c>
    </row>
    <row r="868" spans="1:7" x14ac:dyDescent="0.2">
      <c r="A868" s="2">
        <v>36294</v>
      </c>
      <c r="B868" s="18">
        <v>2.6749999999999998</v>
      </c>
      <c r="C868" s="59">
        <f t="shared" si="36"/>
        <v>1.8448275862068966</v>
      </c>
      <c r="D868" s="24">
        <v>2.27</v>
      </c>
      <c r="E868" s="14">
        <v>2.12</v>
      </c>
      <c r="F868" s="24">
        <f t="shared" si="37"/>
        <v>0.42517241379310344</v>
      </c>
      <c r="G868" s="187">
        <f t="shared" si="38"/>
        <v>0.27517241379310353</v>
      </c>
    </row>
    <row r="869" spans="1:7" x14ac:dyDescent="0.2">
      <c r="A869" s="2">
        <v>36295</v>
      </c>
      <c r="B869" s="18">
        <v>2.7</v>
      </c>
      <c r="C869" s="59">
        <f t="shared" si="36"/>
        <v>1.8620689655172415</v>
      </c>
      <c r="D869" s="24">
        <v>2.3149999999999999</v>
      </c>
      <c r="E869" s="14">
        <v>2.17</v>
      </c>
      <c r="F869" s="24">
        <f t="shared" si="37"/>
        <v>0.4529310344827584</v>
      </c>
      <c r="G869" s="187">
        <f t="shared" si="38"/>
        <v>0.30793103448275838</v>
      </c>
    </row>
    <row r="870" spans="1:7" x14ac:dyDescent="0.2">
      <c r="A870" s="2">
        <v>36296</v>
      </c>
      <c r="B870" s="18">
        <v>2.7</v>
      </c>
      <c r="C870" s="59">
        <f t="shared" si="36"/>
        <v>1.8620689655172415</v>
      </c>
      <c r="D870" s="24">
        <v>2.3149999999999999</v>
      </c>
      <c r="E870" s="14">
        <v>2.17</v>
      </c>
      <c r="F870" s="24">
        <f t="shared" si="37"/>
        <v>0.4529310344827584</v>
      </c>
      <c r="G870" s="187">
        <f t="shared" si="38"/>
        <v>0.30793103448275838</v>
      </c>
    </row>
    <row r="871" spans="1:7" x14ac:dyDescent="0.2">
      <c r="A871" s="2">
        <v>36297</v>
      </c>
      <c r="B871" s="18">
        <v>2.7</v>
      </c>
      <c r="C871" s="59">
        <f t="shared" ref="C871:C934" si="39">B871/$C$1</f>
        <v>1.8620689655172415</v>
      </c>
      <c r="D871" s="24">
        <v>2.3149999999999999</v>
      </c>
      <c r="E871" s="14">
        <v>2.17</v>
      </c>
      <c r="F871" s="24">
        <f t="shared" si="37"/>
        <v>0.4529310344827584</v>
      </c>
      <c r="G871" s="187">
        <f t="shared" si="38"/>
        <v>0.30793103448275838</v>
      </c>
    </row>
    <row r="872" spans="1:7" x14ac:dyDescent="0.2">
      <c r="A872" s="2">
        <v>36298</v>
      </c>
      <c r="B872" s="18">
        <v>2.7549999999999999</v>
      </c>
      <c r="C872" s="59">
        <f t="shared" si="39"/>
        <v>1.9</v>
      </c>
      <c r="D872" s="24">
        <v>2.35</v>
      </c>
      <c r="E872" s="14">
        <v>2.1800000000000002</v>
      </c>
      <c r="F872" s="24">
        <f t="shared" si="37"/>
        <v>0.45000000000000018</v>
      </c>
      <c r="G872" s="187">
        <f t="shared" si="38"/>
        <v>0.28000000000000025</v>
      </c>
    </row>
    <row r="873" spans="1:7" x14ac:dyDescent="0.2">
      <c r="A873" s="2">
        <v>36299</v>
      </c>
      <c r="B873" s="18">
        <v>2.7349999999999999</v>
      </c>
      <c r="C873" s="59">
        <f t="shared" si="39"/>
        <v>1.886206896551724</v>
      </c>
      <c r="D873" s="24">
        <v>2.355</v>
      </c>
      <c r="E873" s="14">
        <v>2.2050000000000001</v>
      </c>
      <c r="F873" s="24">
        <f t="shared" si="37"/>
        <v>0.46879310344827596</v>
      </c>
      <c r="G873" s="187">
        <f t="shared" si="38"/>
        <v>0.31879310344827605</v>
      </c>
    </row>
    <row r="874" spans="1:7" x14ac:dyDescent="0.2">
      <c r="A874" s="2">
        <v>36300</v>
      </c>
      <c r="B874" s="18">
        <v>2.75</v>
      </c>
      <c r="C874" s="59">
        <f t="shared" si="39"/>
        <v>1.896551724137931</v>
      </c>
      <c r="D874" s="24">
        <v>2.3149999999999999</v>
      </c>
      <c r="E874" s="14">
        <v>2.17</v>
      </c>
      <c r="F874" s="24">
        <f t="shared" si="37"/>
        <v>0.4184482758620689</v>
      </c>
      <c r="G874" s="187">
        <f t="shared" si="38"/>
        <v>0.27344827586206888</v>
      </c>
    </row>
    <row r="875" spans="1:7" x14ac:dyDescent="0.2">
      <c r="A875" s="2">
        <v>36301</v>
      </c>
      <c r="B875" s="18">
        <v>2.77</v>
      </c>
      <c r="C875" s="59">
        <f t="shared" si="39"/>
        <v>1.9103448275862069</v>
      </c>
      <c r="D875" s="24">
        <v>2.2999999999999998</v>
      </c>
      <c r="E875" s="14">
        <v>2.17</v>
      </c>
      <c r="F875" s="24">
        <f t="shared" si="37"/>
        <v>0.38965517241379288</v>
      </c>
      <c r="G875" s="187">
        <f t="shared" si="38"/>
        <v>0.25965517241379299</v>
      </c>
    </row>
    <row r="876" spans="1:7" x14ac:dyDescent="0.2">
      <c r="A876" s="2">
        <v>36302</v>
      </c>
      <c r="B876" s="18">
        <v>2.7</v>
      </c>
      <c r="C876" s="59">
        <f t="shared" si="39"/>
        <v>1.8620689655172415</v>
      </c>
      <c r="D876" s="24">
        <v>2.2599999999999998</v>
      </c>
      <c r="E876" s="14">
        <v>2.11</v>
      </c>
      <c r="F876" s="24">
        <f t="shared" si="37"/>
        <v>0.39793103448275824</v>
      </c>
      <c r="G876" s="187">
        <f t="shared" si="38"/>
        <v>0.24793103448275833</v>
      </c>
    </row>
    <row r="877" spans="1:7" x14ac:dyDescent="0.2">
      <c r="A877" s="2">
        <v>36303</v>
      </c>
      <c r="B877" s="18">
        <v>2.7</v>
      </c>
      <c r="C877" s="59">
        <f t="shared" si="39"/>
        <v>1.8620689655172415</v>
      </c>
      <c r="D877" s="24">
        <v>2.2599999999999998</v>
      </c>
      <c r="E877" s="14">
        <v>2.11</v>
      </c>
      <c r="F877" s="24">
        <f t="shared" si="37"/>
        <v>0.39793103448275824</v>
      </c>
      <c r="G877" s="187">
        <f t="shared" si="38"/>
        <v>0.24793103448275833</v>
      </c>
    </row>
    <row r="878" spans="1:7" x14ac:dyDescent="0.2">
      <c r="A878" s="2">
        <v>36304</v>
      </c>
      <c r="B878" s="18">
        <v>2.7</v>
      </c>
      <c r="C878" s="59">
        <f t="shared" si="39"/>
        <v>1.8620689655172415</v>
      </c>
      <c r="D878" s="24">
        <v>2.2599999999999998</v>
      </c>
      <c r="E878" s="14">
        <v>2.11</v>
      </c>
      <c r="F878" s="24">
        <f t="shared" si="37"/>
        <v>0.39793103448275824</v>
      </c>
      <c r="G878" s="187">
        <f t="shared" si="38"/>
        <v>0.24793103448275833</v>
      </c>
    </row>
    <row r="879" spans="1:7" x14ac:dyDescent="0.2">
      <c r="A879" s="2">
        <v>36305</v>
      </c>
      <c r="B879" s="18">
        <v>2.64</v>
      </c>
      <c r="C879" s="59">
        <f t="shared" si="39"/>
        <v>1.8206896551724139</v>
      </c>
      <c r="D879" s="24">
        <v>2.2450000000000001</v>
      </c>
      <c r="E879" s="14">
        <v>2.125</v>
      </c>
      <c r="F879" s="24">
        <f t="shared" si="37"/>
        <v>0.42431034482758623</v>
      </c>
      <c r="G879" s="187">
        <f t="shared" si="38"/>
        <v>0.30431034482758612</v>
      </c>
    </row>
    <row r="880" spans="1:7" x14ac:dyDescent="0.2">
      <c r="A880" s="2">
        <v>36306</v>
      </c>
      <c r="B880" s="18">
        <v>2.6850000000000001</v>
      </c>
      <c r="C880" s="59">
        <f t="shared" si="39"/>
        <v>1.8517241379310345</v>
      </c>
      <c r="D880" s="24">
        <v>2.2450000000000001</v>
      </c>
      <c r="E880" s="14">
        <v>2.11</v>
      </c>
      <c r="F880" s="24">
        <f t="shared" si="37"/>
        <v>0.39327586206896559</v>
      </c>
      <c r="G880" s="187">
        <f t="shared" si="38"/>
        <v>0.25827586206896536</v>
      </c>
    </row>
    <row r="881" spans="1:7" x14ac:dyDescent="0.2">
      <c r="A881" s="2">
        <v>36307</v>
      </c>
      <c r="B881" s="18">
        <v>2.76</v>
      </c>
      <c r="C881" s="59">
        <f t="shared" si="39"/>
        <v>1.9034482758620688</v>
      </c>
      <c r="D881" s="24">
        <v>2.2749999999999999</v>
      </c>
      <c r="E881" s="14">
        <v>2.105</v>
      </c>
      <c r="F881" s="24">
        <f t="shared" si="37"/>
        <v>0.37155172413793114</v>
      </c>
      <c r="G881" s="187">
        <f t="shared" si="38"/>
        <v>0.20155172413793121</v>
      </c>
    </row>
    <row r="882" spans="1:7" x14ac:dyDescent="0.2">
      <c r="A882" s="2">
        <v>36308</v>
      </c>
      <c r="B882" s="18">
        <v>2.7850000000000001</v>
      </c>
      <c r="C882" s="59">
        <f t="shared" si="39"/>
        <v>1.920689655172414</v>
      </c>
      <c r="D882" s="24">
        <v>2.29</v>
      </c>
      <c r="E882" s="14">
        <v>2.15</v>
      </c>
      <c r="F882" s="24">
        <f t="shared" si="37"/>
        <v>0.36931034482758607</v>
      </c>
      <c r="G882" s="187">
        <f t="shared" si="38"/>
        <v>0.22931034482758594</v>
      </c>
    </row>
    <row r="883" spans="1:7" x14ac:dyDescent="0.2">
      <c r="A883" s="2">
        <v>36309</v>
      </c>
      <c r="B883" s="18">
        <v>2.75</v>
      </c>
      <c r="C883" s="59">
        <f t="shared" si="39"/>
        <v>1.896551724137931</v>
      </c>
      <c r="D883" s="24">
        <v>2.2549999999999999</v>
      </c>
      <c r="E883" s="14">
        <v>2.105</v>
      </c>
      <c r="F883" s="24">
        <f t="shared" si="37"/>
        <v>0.35844827586206884</v>
      </c>
      <c r="G883" s="187">
        <f t="shared" si="38"/>
        <v>0.20844827586206893</v>
      </c>
    </row>
    <row r="884" spans="1:7" x14ac:dyDescent="0.2">
      <c r="A884" s="2">
        <v>36310</v>
      </c>
      <c r="B884" s="18">
        <v>2.75</v>
      </c>
      <c r="C884" s="59">
        <f t="shared" si="39"/>
        <v>1.896551724137931</v>
      </c>
      <c r="D884" s="24">
        <v>2.2549999999999999</v>
      </c>
      <c r="E884" s="14">
        <v>2.105</v>
      </c>
      <c r="F884" s="24">
        <f t="shared" si="37"/>
        <v>0.35844827586206884</v>
      </c>
      <c r="G884" s="187">
        <f t="shared" si="38"/>
        <v>0.20844827586206893</v>
      </c>
    </row>
    <row r="885" spans="1:7" x14ac:dyDescent="0.2">
      <c r="A885" s="2">
        <v>36311</v>
      </c>
      <c r="B885" s="18">
        <v>2.75</v>
      </c>
      <c r="C885" s="59">
        <f t="shared" si="39"/>
        <v>1.896551724137931</v>
      </c>
      <c r="D885" s="24">
        <v>2.2549999999999999</v>
      </c>
      <c r="E885" s="14">
        <v>2.105</v>
      </c>
      <c r="F885" s="24">
        <f t="shared" si="37"/>
        <v>0.35844827586206884</v>
      </c>
      <c r="G885" s="187">
        <f t="shared" si="38"/>
        <v>0.20844827586206893</v>
      </c>
    </row>
    <row r="886" spans="1:7" x14ac:dyDescent="0.2">
      <c r="A886" s="2">
        <v>36312</v>
      </c>
      <c r="B886" s="18">
        <v>2.84</v>
      </c>
      <c r="C886" s="59">
        <f t="shared" si="39"/>
        <v>1.9586206896551723</v>
      </c>
      <c r="D886" s="24">
        <v>2.2250000000000001</v>
      </c>
      <c r="E886" s="14">
        <v>2.12</v>
      </c>
      <c r="F886" s="24">
        <f t="shared" si="37"/>
        <v>0.26637931034482776</v>
      </c>
      <c r="G886" s="187">
        <f t="shared" si="38"/>
        <v>0.16137931034482778</v>
      </c>
    </row>
    <row r="887" spans="1:7" x14ac:dyDescent="0.2">
      <c r="A887" s="2">
        <v>36313</v>
      </c>
      <c r="B887" s="18">
        <v>2.83</v>
      </c>
      <c r="C887" s="59">
        <f t="shared" si="39"/>
        <v>1.9517241379310346</v>
      </c>
      <c r="D887" s="24">
        <v>2.3250000000000002</v>
      </c>
      <c r="E887" s="14">
        <v>2.1549999999999998</v>
      </c>
      <c r="F887" s="24">
        <f t="shared" si="37"/>
        <v>0.37327586206896557</v>
      </c>
      <c r="G887" s="187">
        <f t="shared" si="38"/>
        <v>0.2032758620689652</v>
      </c>
    </row>
    <row r="888" spans="1:7" x14ac:dyDescent="0.2">
      <c r="A888" s="2">
        <v>36314</v>
      </c>
      <c r="B888" s="18">
        <v>2.835</v>
      </c>
      <c r="C888" s="59">
        <f t="shared" si="39"/>
        <v>1.9551724137931035</v>
      </c>
      <c r="D888" s="24">
        <v>2.335</v>
      </c>
      <c r="E888" s="14">
        <v>2.16</v>
      </c>
      <c r="F888" s="24">
        <f t="shared" si="37"/>
        <v>0.37982758620689649</v>
      </c>
      <c r="G888" s="187">
        <f t="shared" si="38"/>
        <v>0.20482758620689667</v>
      </c>
    </row>
    <row r="889" spans="1:7" x14ac:dyDescent="0.2">
      <c r="A889" s="2">
        <v>36315</v>
      </c>
      <c r="B889" s="18">
        <v>2.81</v>
      </c>
      <c r="C889" s="59">
        <f t="shared" si="39"/>
        <v>1.9379310344827587</v>
      </c>
      <c r="D889" s="24">
        <v>2.355</v>
      </c>
      <c r="E889" s="14">
        <v>2.13</v>
      </c>
      <c r="F889" s="24">
        <f t="shared" si="37"/>
        <v>0.41706896551724126</v>
      </c>
      <c r="G889" s="187">
        <f t="shared" si="38"/>
        <v>0.19206896551724117</v>
      </c>
    </row>
    <row r="890" spans="1:7" x14ac:dyDescent="0.2">
      <c r="A890" s="2">
        <v>36316</v>
      </c>
      <c r="B890" s="18">
        <v>2.82</v>
      </c>
      <c r="C890" s="59">
        <f t="shared" si="39"/>
        <v>1.9448275862068964</v>
      </c>
      <c r="D890" s="24">
        <v>2.3149999999999999</v>
      </c>
      <c r="E890" s="14">
        <v>2.0950000000000002</v>
      </c>
      <c r="F890" s="24">
        <f t="shared" si="37"/>
        <v>0.37017241379310351</v>
      </c>
      <c r="G890" s="187">
        <f t="shared" si="38"/>
        <v>0.15017241379310375</v>
      </c>
    </row>
    <row r="891" spans="1:7" x14ac:dyDescent="0.2">
      <c r="A891" s="2">
        <v>36317</v>
      </c>
      <c r="B891" s="18">
        <v>2.82</v>
      </c>
      <c r="C891" s="59">
        <f t="shared" si="39"/>
        <v>1.9448275862068964</v>
      </c>
      <c r="D891" s="24">
        <v>2.3149999999999999</v>
      </c>
      <c r="E891" s="14">
        <v>2.0950000000000002</v>
      </c>
      <c r="F891" s="24">
        <f t="shared" si="37"/>
        <v>0.37017241379310351</v>
      </c>
      <c r="G891" s="187">
        <f t="shared" si="38"/>
        <v>0.15017241379310375</v>
      </c>
    </row>
    <row r="892" spans="1:7" x14ac:dyDescent="0.2">
      <c r="A892" s="2">
        <v>36318</v>
      </c>
      <c r="B892" s="18">
        <v>2.82</v>
      </c>
      <c r="C892" s="59">
        <f t="shared" si="39"/>
        <v>1.9448275862068964</v>
      </c>
      <c r="D892" s="24">
        <v>2.3149999999999999</v>
      </c>
      <c r="E892" s="14">
        <v>2.0950000000000002</v>
      </c>
      <c r="F892" s="24">
        <f t="shared" si="37"/>
        <v>0.37017241379310351</v>
      </c>
      <c r="G892" s="187">
        <f t="shared" si="38"/>
        <v>0.15017241379310375</v>
      </c>
    </row>
    <row r="893" spans="1:7" x14ac:dyDescent="0.2">
      <c r="A893" s="2">
        <v>36319</v>
      </c>
      <c r="B893" s="18">
        <v>2.89</v>
      </c>
      <c r="C893" s="59">
        <f t="shared" si="39"/>
        <v>1.9931034482758623</v>
      </c>
      <c r="D893" s="24">
        <v>2.4449999999999998</v>
      </c>
      <c r="E893" s="14">
        <v>2.1800000000000002</v>
      </c>
      <c r="F893" s="24">
        <f t="shared" si="37"/>
        <v>0.45189655172413756</v>
      </c>
      <c r="G893" s="187">
        <f t="shared" si="38"/>
        <v>0.18689655172413788</v>
      </c>
    </row>
    <row r="894" spans="1:7" x14ac:dyDescent="0.2">
      <c r="A894" s="2">
        <v>36320</v>
      </c>
      <c r="B894" s="18">
        <v>2.8650000000000002</v>
      </c>
      <c r="C894" s="59">
        <f t="shared" si="39"/>
        <v>1.9758620689655175</v>
      </c>
      <c r="D894" s="24">
        <v>2.375</v>
      </c>
      <c r="E894" s="14">
        <v>2.1749999999999998</v>
      </c>
      <c r="F894" s="24">
        <f t="shared" si="37"/>
        <v>0.39913793103448247</v>
      </c>
      <c r="G894" s="187">
        <f t="shared" si="38"/>
        <v>0.1991379310344823</v>
      </c>
    </row>
    <row r="895" spans="1:7" x14ac:dyDescent="0.2">
      <c r="A895" s="2">
        <v>36321</v>
      </c>
      <c r="B895" s="18">
        <v>2.87</v>
      </c>
      <c r="C895" s="59">
        <f t="shared" si="39"/>
        <v>1.9793103448275864</v>
      </c>
      <c r="D895" s="24">
        <v>2.4</v>
      </c>
      <c r="E895" s="14">
        <v>2.1800000000000002</v>
      </c>
      <c r="F895" s="24">
        <f t="shared" si="37"/>
        <v>0.42068965517241352</v>
      </c>
      <c r="G895" s="187">
        <f t="shared" si="38"/>
        <v>0.20068965517241377</v>
      </c>
    </row>
    <row r="896" spans="1:7" x14ac:dyDescent="0.2">
      <c r="A896" s="2">
        <v>36322</v>
      </c>
      <c r="B896" s="18">
        <v>2.84</v>
      </c>
      <c r="C896" s="59">
        <f t="shared" si="39"/>
        <v>1.9586206896551723</v>
      </c>
      <c r="D896" s="24">
        <v>2.395</v>
      </c>
      <c r="E896" s="14">
        <v>2.17</v>
      </c>
      <c r="F896" s="24">
        <f t="shared" si="37"/>
        <v>0.43637931034482769</v>
      </c>
      <c r="G896" s="187">
        <f t="shared" si="38"/>
        <v>0.2113793103448276</v>
      </c>
    </row>
    <row r="897" spans="1:7" x14ac:dyDescent="0.2">
      <c r="A897" s="2">
        <v>36323</v>
      </c>
      <c r="B897" s="18">
        <v>2.8050000000000002</v>
      </c>
      <c r="C897" s="59">
        <f t="shared" si="39"/>
        <v>1.9344827586206899</v>
      </c>
      <c r="D897" s="24">
        <v>2.33</v>
      </c>
      <c r="E897" s="14">
        <v>2.13</v>
      </c>
      <c r="F897" s="24">
        <f t="shared" si="37"/>
        <v>0.39551724137931021</v>
      </c>
      <c r="G897" s="187">
        <f t="shared" si="38"/>
        <v>0.19551724137931004</v>
      </c>
    </row>
    <row r="898" spans="1:7" x14ac:dyDescent="0.2">
      <c r="A898" s="2">
        <v>36324</v>
      </c>
      <c r="B898" s="18">
        <v>2.8050000000000002</v>
      </c>
      <c r="C898" s="59">
        <f t="shared" si="39"/>
        <v>1.9344827586206899</v>
      </c>
      <c r="D898" s="24">
        <v>2.33</v>
      </c>
      <c r="E898" s="14">
        <v>2.13</v>
      </c>
      <c r="F898" s="24">
        <f t="shared" si="37"/>
        <v>0.39551724137931021</v>
      </c>
      <c r="G898" s="187">
        <f t="shared" si="38"/>
        <v>0.19551724137931004</v>
      </c>
    </row>
    <row r="899" spans="1:7" x14ac:dyDescent="0.2">
      <c r="A899" s="2">
        <v>36325</v>
      </c>
      <c r="B899" s="18">
        <v>2.8050000000000002</v>
      </c>
      <c r="C899" s="59">
        <f t="shared" si="39"/>
        <v>1.9344827586206899</v>
      </c>
      <c r="D899" s="24">
        <v>2.33</v>
      </c>
      <c r="E899" s="14">
        <v>2.13</v>
      </c>
      <c r="F899" s="24">
        <f t="shared" si="37"/>
        <v>0.39551724137931021</v>
      </c>
      <c r="G899" s="187">
        <f t="shared" si="38"/>
        <v>0.19551724137931004</v>
      </c>
    </row>
    <row r="900" spans="1:7" x14ac:dyDescent="0.2">
      <c r="A900" s="2">
        <v>36326</v>
      </c>
      <c r="B900" s="18">
        <v>2.74</v>
      </c>
      <c r="C900" s="59">
        <f t="shared" si="39"/>
        <v>1.8896551724137933</v>
      </c>
      <c r="D900" s="24">
        <v>2.3199999999999998</v>
      </c>
      <c r="E900" s="14">
        <v>2.16</v>
      </c>
      <c r="F900" s="24">
        <f t="shared" ref="F900:F963" si="40">D900-C900</f>
        <v>0.43034482758620651</v>
      </c>
      <c r="G900" s="187">
        <f t="shared" ref="G900:G963" si="41">E900-C900</f>
        <v>0.27034482758620682</v>
      </c>
    </row>
    <row r="901" spans="1:7" x14ac:dyDescent="0.2">
      <c r="A901" s="2">
        <v>36327</v>
      </c>
      <c r="B901" s="18">
        <v>2.79</v>
      </c>
      <c r="C901" s="59">
        <f t="shared" si="39"/>
        <v>1.9241379310344828</v>
      </c>
      <c r="D901" s="24">
        <v>2.3250000000000002</v>
      </c>
      <c r="E901" s="14">
        <v>2.19</v>
      </c>
      <c r="F901" s="24">
        <f t="shared" si="40"/>
        <v>0.40086206896551735</v>
      </c>
      <c r="G901" s="187">
        <f t="shared" si="41"/>
        <v>0.26586206896551712</v>
      </c>
    </row>
    <row r="902" spans="1:7" x14ac:dyDescent="0.2">
      <c r="A902" s="2">
        <v>36328</v>
      </c>
      <c r="B902" s="18">
        <v>2.81</v>
      </c>
      <c r="C902" s="59">
        <f t="shared" si="39"/>
        <v>1.9379310344827587</v>
      </c>
      <c r="D902" s="24">
        <v>2.3250000000000002</v>
      </c>
      <c r="E902" s="14">
        <v>2.2149999999999999</v>
      </c>
      <c r="F902" s="24">
        <f t="shared" si="40"/>
        <v>0.38706896551724146</v>
      </c>
      <c r="G902" s="187">
        <f t="shared" si="41"/>
        <v>0.27706896551724114</v>
      </c>
    </row>
    <row r="903" spans="1:7" x14ac:dyDescent="0.2">
      <c r="A903" s="2">
        <v>36329</v>
      </c>
      <c r="B903" s="18">
        <v>2.81</v>
      </c>
      <c r="C903" s="59">
        <f t="shared" si="39"/>
        <v>1.9379310344827587</v>
      </c>
      <c r="D903" s="24">
        <v>2.27</v>
      </c>
      <c r="E903" s="14">
        <v>2.2200000000000002</v>
      </c>
      <c r="F903" s="24">
        <f t="shared" si="40"/>
        <v>0.3320689655172413</v>
      </c>
      <c r="G903" s="187">
        <f t="shared" si="41"/>
        <v>0.28206896551724148</v>
      </c>
    </row>
    <row r="904" spans="1:7" x14ac:dyDescent="0.2">
      <c r="A904" s="2">
        <v>36330</v>
      </c>
      <c r="B904" s="18">
        <v>2.8050000000000002</v>
      </c>
      <c r="C904" s="59">
        <f t="shared" si="39"/>
        <v>1.9344827586206899</v>
      </c>
      <c r="D904" s="24">
        <v>2.2650000000000001</v>
      </c>
      <c r="E904" s="14">
        <v>2.2050000000000001</v>
      </c>
      <c r="F904" s="24">
        <f t="shared" si="40"/>
        <v>0.33051724137931027</v>
      </c>
      <c r="G904" s="187">
        <f t="shared" si="41"/>
        <v>0.27051724137931021</v>
      </c>
    </row>
    <row r="905" spans="1:7" x14ac:dyDescent="0.2">
      <c r="A905" s="2">
        <v>36331</v>
      </c>
      <c r="B905" s="18">
        <v>2.8050000000000002</v>
      </c>
      <c r="C905" s="59">
        <f t="shared" si="39"/>
        <v>1.9344827586206899</v>
      </c>
      <c r="D905" s="24">
        <v>2.2650000000000001</v>
      </c>
      <c r="E905" s="14">
        <v>2.2050000000000001</v>
      </c>
      <c r="F905" s="24">
        <f t="shared" si="40"/>
        <v>0.33051724137931027</v>
      </c>
      <c r="G905" s="187">
        <f t="shared" si="41"/>
        <v>0.27051724137931021</v>
      </c>
    </row>
    <row r="906" spans="1:7" x14ac:dyDescent="0.2">
      <c r="A906" s="2">
        <v>36332</v>
      </c>
      <c r="B906" s="18">
        <v>2.8050000000000002</v>
      </c>
      <c r="C906" s="59">
        <f t="shared" si="39"/>
        <v>1.9344827586206899</v>
      </c>
      <c r="D906" s="24">
        <v>2.2650000000000001</v>
      </c>
      <c r="E906" s="14">
        <v>2.2050000000000001</v>
      </c>
      <c r="F906" s="24">
        <f t="shared" si="40"/>
        <v>0.33051724137931027</v>
      </c>
      <c r="G906" s="187">
        <f t="shared" si="41"/>
        <v>0.27051724137931021</v>
      </c>
    </row>
    <row r="907" spans="1:7" x14ac:dyDescent="0.2">
      <c r="A907" s="2">
        <v>36333</v>
      </c>
      <c r="B907" s="18">
        <v>2.7549999999999999</v>
      </c>
      <c r="C907" s="59">
        <f t="shared" si="39"/>
        <v>1.9</v>
      </c>
      <c r="D907" s="24">
        <v>2.2400000000000002</v>
      </c>
      <c r="E907" s="14">
        <v>2.1549999999999998</v>
      </c>
      <c r="F907" s="24">
        <f t="shared" si="40"/>
        <v>0.3400000000000003</v>
      </c>
      <c r="G907" s="187">
        <f t="shared" si="41"/>
        <v>0.25499999999999989</v>
      </c>
    </row>
    <row r="908" spans="1:7" x14ac:dyDescent="0.2">
      <c r="A908" s="2">
        <v>36334</v>
      </c>
      <c r="B908" s="18">
        <v>2.75</v>
      </c>
      <c r="C908" s="59">
        <f t="shared" si="39"/>
        <v>1.896551724137931</v>
      </c>
      <c r="D908" s="24">
        <v>2.25</v>
      </c>
      <c r="E908" s="14">
        <v>2.15</v>
      </c>
      <c r="F908" s="24">
        <f t="shared" si="40"/>
        <v>0.35344827586206895</v>
      </c>
      <c r="G908" s="187">
        <f t="shared" si="41"/>
        <v>0.25344827586206886</v>
      </c>
    </row>
    <row r="909" spans="1:7" x14ac:dyDescent="0.2">
      <c r="A909" s="2">
        <v>36335</v>
      </c>
      <c r="B909" s="18">
        <v>2.74</v>
      </c>
      <c r="C909" s="59">
        <f t="shared" si="39"/>
        <v>1.8896551724137933</v>
      </c>
      <c r="D909" s="24">
        <v>2.2949999999999999</v>
      </c>
      <c r="E909" s="14">
        <v>2.1549999999999998</v>
      </c>
      <c r="F909" s="24">
        <f t="shared" si="40"/>
        <v>0.4053448275862066</v>
      </c>
      <c r="G909" s="187">
        <f t="shared" si="41"/>
        <v>0.26534482758620648</v>
      </c>
    </row>
    <row r="910" spans="1:7" x14ac:dyDescent="0.2">
      <c r="A910" s="2">
        <v>36336</v>
      </c>
      <c r="B910" s="18">
        <v>2.7149999999999999</v>
      </c>
      <c r="C910" s="59">
        <f t="shared" si="39"/>
        <v>1.8724137931034481</v>
      </c>
      <c r="D910" s="24">
        <v>2.29</v>
      </c>
      <c r="E910" s="14">
        <v>2.145</v>
      </c>
      <c r="F910" s="24">
        <f t="shared" si="40"/>
        <v>0.4175862068965519</v>
      </c>
      <c r="G910" s="187">
        <f t="shared" si="41"/>
        <v>0.27258620689655189</v>
      </c>
    </row>
    <row r="911" spans="1:7" x14ac:dyDescent="0.2">
      <c r="A911" s="2">
        <v>36337</v>
      </c>
      <c r="B911" s="18">
        <v>2.7050000000000001</v>
      </c>
      <c r="C911" s="59">
        <f t="shared" si="39"/>
        <v>1.8655172413793104</v>
      </c>
      <c r="D911" s="24">
        <v>2.2949999999999999</v>
      </c>
      <c r="E911" s="14">
        <v>2.125</v>
      </c>
      <c r="F911" s="24">
        <f t="shared" si="40"/>
        <v>0.42948275862068952</v>
      </c>
      <c r="G911" s="187">
        <f t="shared" si="41"/>
        <v>0.25948275862068959</v>
      </c>
    </row>
    <row r="912" spans="1:7" x14ac:dyDescent="0.2">
      <c r="A912" s="2">
        <v>36338</v>
      </c>
      <c r="B912" s="18">
        <v>2.7050000000000001</v>
      </c>
      <c r="C912" s="59">
        <f t="shared" si="39"/>
        <v>1.8655172413793104</v>
      </c>
      <c r="D912" s="24">
        <v>2.2949999999999999</v>
      </c>
      <c r="E912" s="14">
        <v>2.125</v>
      </c>
      <c r="F912" s="24">
        <f t="shared" si="40"/>
        <v>0.42948275862068952</v>
      </c>
      <c r="G912" s="187">
        <f t="shared" si="41"/>
        <v>0.25948275862068959</v>
      </c>
    </row>
    <row r="913" spans="1:7" x14ac:dyDescent="0.2">
      <c r="A913" s="2">
        <v>36339</v>
      </c>
      <c r="B913" s="18">
        <v>2.7050000000000001</v>
      </c>
      <c r="C913" s="59">
        <f t="shared" si="39"/>
        <v>1.8655172413793104</v>
      </c>
      <c r="D913" s="24">
        <v>2.2949999999999999</v>
      </c>
      <c r="E913" s="14">
        <v>2.125</v>
      </c>
      <c r="F913" s="24">
        <f t="shared" si="40"/>
        <v>0.42948275862068952</v>
      </c>
      <c r="G913" s="187">
        <f t="shared" si="41"/>
        <v>0.25948275862068959</v>
      </c>
    </row>
    <row r="914" spans="1:7" x14ac:dyDescent="0.2">
      <c r="A914" s="2">
        <v>36340</v>
      </c>
      <c r="B914" s="18">
        <v>2.71</v>
      </c>
      <c r="C914" s="59">
        <f t="shared" si="39"/>
        <v>1.8689655172413793</v>
      </c>
      <c r="D914" s="24">
        <v>2.2650000000000001</v>
      </c>
      <c r="E914" s="14">
        <v>2.165</v>
      </c>
      <c r="F914" s="24">
        <f t="shared" si="40"/>
        <v>0.39603448275862085</v>
      </c>
      <c r="G914" s="187">
        <f t="shared" si="41"/>
        <v>0.29603448275862076</v>
      </c>
    </row>
    <row r="915" spans="1:7" x14ac:dyDescent="0.2">
      <c r="A915" s="2">
        <v>36341</v>
      </c>
      <c r="B915" s="18">
        <v>2.7549999999999999</v>
      </c>
      <c r="C915" s="59">
        <f t="shared" si="39"/>
        <v>1.9</v>
      </c>
      <c r="D915" s="24">
        <v>2.35</v>
      </c>
      <c r="E915" s="14">
        <v>2.2349999999999999</v>
      </c>
      <c r="F915" s="24">
        <f t="shared" si="40"/>
        <v>0.45000000000000018</v>
      </c>
      <c r="G915" s="187">
        <f t="shared" si="41"/>
        <v>0.33499999999999996</v>
      </c>
    </row>
    <row r="916" spans="1:7" x14ac:dyDescent="0.2">
      <c r="A916" s="2">
        <v>36342</v>
      </c>
      <c r="B916" s="18">
        <v>2.7149999999999999</v>
      </c>
      <c r="C916" s="59">
        <f t="shared" si="39"/>
        <v>1.8724137931034481</v>
      </c>
      <c r="D916" s="24">
        <v>2.335</v>
      </c>
      <c r="E916" s="14">
        <v>2.2400000000000002</v>
      </c>
      <c r="F916" s="24">
        <f t="shared" si="40"/>
        <v>0.46258620689655183</v>
      </c>
      <c r="G916" s="187">
        <f t="shared" si="41"/>
        <v>0.36758620689655208</v>
      </c>
    </row>
    <row r="917" spans="1:7" x14ac:dyDescent="0.2">
      <c r="A917" s="2">
        <v>36343</v>
      </c>
      <c r="B917" s="18">
        <v>2.7149999999999999</v>
      </c>
      <c r="C917" s="59">
        <f t="shared" si="39"/>
        <v>1.8724137931034481</v>
      </c>
      <c r="D917" s="24">
        <v>2.2949999999999999</v>
      </c>
      <c r="E917" s="14">
        <v>2.2149999999999999</v>
      </c>
      <c r="F917" s="24">
        <f t="shared" si="40"/>
        <v>0.4225862068965518</v>
      </c>
      <c r="G917" s="187">
        <f t="shared" si="41"/>
        <v>0.34258620689655173</v>
      </c>
    </row>
    <row r="918" spans="1:7" x14ac:dyDescent="0.2">
      <c r="A918" s="2">
        <v>36344</v>
      </c>
      <c r="B918" s="18">
        <v>2.72</v>
      </c>
      <c r="C918" s="59">
        <f t="shared" si="39"/>
        <v>1.8758620689655174</v>
      </c>
      <c r="D918" s="24">
        <v>2.29</v>
      </c>
      <c r="E918" s="14">
        <v>2.165</v>
      </c>
      <c r="F918" s="24">
        <f t="shared" si="40"/>
        <v>0.4141379310344826</v>
      </c>
      <c r="G918" s="187">
        <f t="shared" si="41"/>
        <v>0.2891379310344826</v>
      </c>
    </row>
    <row r="919" spans="1:7" x14ac:dyDescent="0.2">
      <c r="A919" s="2">
        <v>36345</v>
      </c>
      <c r="B919" s="18">
        <v>2.72</v>
      </c>
      <c r="C919" s="59">
        <f t="shared" si="39"/>
        <v>1.8758620689655174</v>
      </c>
      <c r="D919" s="24">
        <v>2.29</v>
      </c>
      <c r="E919" s="14">
        <v>2.165</v>
      </c>
      <c r="F919" s="24">
        <f t="shared" si="40"/>
        <v>0.4141379310344826</v>
      </c>
      <c r="G919" s="187">
        <f t="shared" si="41"/>
        <v>0.2891379310344826</v>
      </c>
    </row>
    <row r="920" spans="1:7" x14ac:dyDescent="0.2">
      <c r="A920" s="2">
        <v>36346</v>
      </c>
      <c r="B920" s="18">
        <v>2.72</v>
      </c>
      <c r="C920" s="59">
        <f t="shared" si="39"/>
        <v>1.8758620689655174</v>
      </c>
      <c r="D920" s="24">
        <v>2.29</v>
      </c>
      <c r="E920" s="14">
        <v>2.165</v>
      </c>
      <c r="F920" s="24">
        <f t="shared" si="40"/>
        <v>0.4141379310344826</v>
      </c>
      <c r="G920" s="187">
        <f t="shared" si="41"/>
        <v>0.2891379310344826</v>
      </c>
    </row>
    <row r="921" spans="1:7" x14ac:dyDescent="0.2">
      <c r="A921" s="2">
        <v>36347</v>
      </c>
      <c r="B921" s="18">
        <v>2.72</v>
      </c>
      <c r="C921" s="59">
        <f t="shared" si="39"/>
        <v>1.8758620689655174</v>
      </c>
      <c r="D921" s="24">
        <v>2.29</v>
      </c>
      <c r="E921" s="14">
        <v>2.165</v>
      </c>
      <c r="F921" s="24">
        <f t="shared" si="40"/>
        <v>0.4141379310344826</v>
      </c>
      <c r="G921" s="187">
        <f t="shared" si="41"/>
        <v>0.2891379310344826</v>
      </c>
    </row>
    <row r="922" spans="1:7" x14ac:dyDescent="0.2">
      <c r="A922" s="2">
        <v>36348</v>
      </c>
      <c r="B922" s="18">
        <v>2.72</v>
      </c>
      <c r="C922" s="59">
        <f t="shared" si="39"/>
        <v>1.8758620689655174</v>
      </c>
      <c r="D922" s="24">
        <v>2.34</v>
      </c>
      <c r="E922" s="14">
        <v>2.2200000000000002</v>
      </c>
      <c r="F922" s="24">
        <f t="shared" si="40"/>
        <v>0.46413793103448242</v>
      </c>
      <c r="G922" s="187">
        <f t="shared" si="41"/>
        <v>0.34413793103448276</v>
      </c>
    </row>
    <row r="923" spans="1:7" x14ac:dyDescent="0.2">
      <c r="A923" s="2">
        <v>36349</v>
      </c>
      <c r="B923" s="18">
        <v>2.71</v>
      </c>
      <c r="C923" s="59">
        <f t="shared" si="39"/>
        <v>1.8689655172413793</v>
      </c>
      <c r="D923" s="24">
        <v>2.21</v>
      </c>
      <c r="E923" s="14">
        <v>2.17</v>
      </c>
      <c r="F923" s="24">
        <f t="shared" si="40"/>
        <v>0.34103448275862069</v>
      </c>
      <c r="G923" s="187">
        <f t="shared" si="41"/>
        <v>0.30103448275862066</v>
      </c>
    </row>
    <row r="924" spans="1:7" x14ac:dyDescent="0.2">
      <c r="A924" s="2">
        <v>36350</v>
      </c>
      <c r="B924" s="18">
        <v>2.72</v>
      </c>
      <c r="C924" s="59">
        <f t="shared" si="39"/>
        <v>1.8758620689655174</v>
      </c>
      <c r="D924" s="24">
        <v>2.2149999999999999</v>
      </c>
      <c r="E924" s="14">
        <v>2.14</v>
      </c>
      <c r="F924" s="24">
        <f t="shared" si="40"/>
        <v>0.33913793103448242</v>
      </c>
      <c r="G924" s="187">
        <f t="shared" si="41"/>
        <v>0.26413793103448269</v>
      </c>
    </row>
    <row r="925" spans="1:7" x14ac:dyDescent="0.2">
      <c r="A925" s="2">
        <v>36351</v>
      </c>
      <c r="B925" s="18">
        <v>2.7</v>
      </c>
      <c r="C925" s="59">
        <f t="shared" si="39"/>
        <v>1.8620689655172415</v>
      </c>
      <c r="D925" s="24">
        <v>2.17</v>
      </c>
      <c r="E925" s="14">
        <v>2.02</v>
      </c>
      <c r="F925" s="24">
        <f t="shared" si="40"/>
        <v>0.30793103448275838</v>
      </c>
      <c r="G925" s="187">
        <f t="shared" si="41"/>
        <v>0.15793103448275847</v>
      </c>
    </row>
    <row r="926" spans="1:7" x14ac:dyDescent="0.2">
      <c r="A926" s="2">
        <v>36352</v>
      </c>
      <c r="B926" s="18">
        <v>2.7</v>
      </c>
      <c r="C926" s="59">
        <f t="shared" si="39"/>
        <v>1.8620689655172415</v>
      </c>
      <c r="D926" s="24">
        <v>2.17</v>
      </c>
      <c r="E926" s="14">
        <v>2.02</v>
      </c>
      <c r="F926" s="24">
        <f t="shared" si="40"/>
        <v>0.30793103448275838</v>
      </c>
      <c r="G926" s="187">
        <f t="shared" si="41"/>
        <v>0.15793103448275847</v>
      </c>
    </row>
    <row r="927" spans="1:7" x14ac:dyDescent="0.2">
      <c r="A927" s="2">
        <v>36353</v>
      </c>
      <c r="B927" s="18">
        <v>2.7</v>
      </c>
      <c r="C927" s="59">
        <f t="shared" si="39"/>
        <v>1.8620689655172415</v>
      </c>
      <c r="D927" s="24">
        <v>2.17</v>
      </c>
      <c r="E927" s="14">
        <v>2.02</v>
      </c>
      <c r="F927" s="24">
        <f t="shared" si="40"/>
        <v>0.30793103448275838</v>
      </c>
      <c r="G927" s="187">
        <f t="shared" si="41"/>
        <v>0.15793103448275847</v>
      </c>
    </row>
    <row r="928" spans="1:7" x14ac:dyDescent="0.2">
      <c r="A928" s="2">
        <v>36354</v>
      </c>
      <c r="B928" s="18">
        <v>2.67</v>
      </c>
      <c r="C928" s="59">
        <f t="shared" si="39"/>
        <v>1.8413793103448275</v>
      </c>
      <c r="D928" s="24">
        <v>2.145</v>
      </c>
      <c r="E928" s="14">
        <v>2.125</v>
      </c>
      <c r="F928" s="24">
        <f t="shared" si="40"/>
        <v>0.30362068965517253</v>
      </c>
      <c r="G928" s="187">
        <f t="shared" si="41"/>
        <v>0.28362068965517251</v>
      </c>
    </row>
    <row r="929" spans="1:7" x14ac:dyDescent="0.2">
      <c r="A929" s="2">
        <v>36355</v>
      </c>
      <c r="B929" s="18">
        <v>2.71</v>
      </c>
      <c r="C929" s="59">
        <f t="shared" si="39"/>
        <v>1.8689655172413793</v>
      </c>
      <c r="D929" s="24">
        <v>2.1749999999999998</v>
      </c>
      <c r="E929" s="14">
        <v>2.1800000000000002</v>
      </c>
      <c r="F929" s="24">
        <f t="shared" si="40"/>
        <v>0.30603448275862055</v>
      </c>
      <c r="G929" s="187">
        <f t="shared" si="41"/>
        <v>0.31103448275862089</v>
      </c>
    </row>
    <row r="930" spans="1:7" x14ac:dyDescent="0.2">
      <c r="A930" s="2">
        <v>36356</v>
      </c>
      <c r="B930" s="18">
        <v>2.7250000000000001</v>
      </c>
      <c r="C930" s="59">
        <f t="shared" si="39"/>
        <v>1.8793103448275863</v>
      </c>
      <c r="D930" s="24">
        <v>2.19</v>
      </c>
      <c r="E930" s="14">
        <v>2.2050000000000001</v>
      </c>
      <c r="F930" s="24">
        <f t="shared" si="40"/>
        <v>0.31068965517241365</v>
      </c>
      <c r="G930" s="187">
        <f t="shared" si="41"/>
        <v>0.32568965517241377</v>
      </c>
    </row>
    <row r="931" spans="1:7" x14ac:dyDescent="0.2">
      <c r="A931" s="2">
        <v>36357</v>
      </c>
      <c r="B931" s="18">
        <v>2.6749999999999998</v>
      </c>
      <c r="C931" s="59">
        <f t="shared" si="39"/>
        <v>1.8448275862068966</v>
      </c>
      <c r="D931" s="24">
        <v>2.1749999999999998</v>
      </c>
      <c r="E931" s="14">
        <v>2.15</v>
      </c>
      <c r="F931" s="24">
        <f t="shared" si="40"/>
        <v>0.33017241379310325</v>
      </c>
      <c r="G931" s="187">
        <f t="shared" si="41"/>
        <v>0.30517241379310334</v>
      </c>
    </row>
    <row r="932" spans="1:7" x14ac:dyDescent="0.2">
      <c r="A932" s="2">
        <v>36358</v>
      </c>
      <c r="B932" s="18">
        <v>2.72</v>
      </c>
      <c r="C932" s="59">
        <f t="shared" si="39"/>
        <v>1.8758620689655174</v>
      </c>
      <c r="D932" s="24">
        <v>2.2149999999999999</v>
      </c>
      <c r="E932" s="14">
        <v>2.0249999999999999</v>
      </c>
      <c r="F932" s="24">
        <f t="shared" si="40"/>
        <v>0.33913793103448242</v>
      </c>
      <c r="G932" s="187">
        <f t="shared" si="41"/>
        <v>0.14913793103448247</v>
      </c>
    </row>
    <row r="933" spans="1:7" x14ac:dyDescent="0.2">
      <c r="A933" s="2">
        <v>36359</v>
      </c>
      <c r="B933" s="18">
        <v>2.72</v>
      </c>
      <c r="C933" s="59">
        <f t="shared" si="39"/>
        <v>1.8758620689655174</v>
      </c>
      <c r="D933" s="24">
        <v>2.2149999999999999</v>
      </c>
      <c r="E933" s="14">
        <v>2.0249999999999999</v>
      </c>
      <c r="F933" s="24">
        <f t="shared" si="40"/>
        <v>0.33913793103448242</v>
      </c>
      <c r="G933" s="187">
        <f t="shared" si="41"/>
        <v>0.14913793103448247</v>
      </c>
    </row>
    <row r="934" spans="1:7" x14ac:dyDescent="0.2">
      <c r="A934" s="2">
        <v>36360</v>
      </c>
      <c r="B934" s="18">
        <v>2.72</v>
      </c>
      <c r="C934" s="59">
        <f t="shared" si="39"/>
        <v>1.8758620689655174</v>
      </c>
      <c r="D934" s="24">
        <v>2.2149999999999999</v>
      </c>
      <c r="E934" s="14">
        <v>2.0249999999999999</v>
      </c>
      <c r="F934" s="24">
        <f t="shared" si="40"/>
        <v>0.33913793103448242</v>
      </c>
      <c r="G934" s="187">
        <f t="shared" si="41"/>
        <v>0.14913793103448247</v>
      </c>
    </row>
    <row r="935" spans="1:7" x14ac:dyDescent="0.2">
      <c r="A935" s="2">
        <v>36361</v>
      </c>
      <c r="B935" s="18">
        <v>2.72</v>
      </c>
      <c r="C935" s="59">
        <f t="shared" ref="C935:C998" si="42">B935/$C$1</f>
        <v>1.8758620689655174</v>
      </c>
      <c r="D935" s="24">
        <v>2.2250000000000001</v>
      </c>
      <c r="E935" s="14">
        <v>2.1549999999999998</v>
      </c>
      <c r="F935" s="24">
        <f t="shared" si="40"/>
        <v>0.34913793103448265</v>
      </c>
      <c r="G935" s="187">
        <f t="shared" si="41"/>
        <v>0.27913793103448237</v>
      </c>
    </row>
    <row r="936" spans="1:7" x14ac:dyDescent="0.2">
      <c r="A936" s="2">
        <v>36362</v>
      </c>
      <c r="B936" s="18">
        <v>2.74</v>
      </c>
      <c r="C936" s="59">
        <f t="shared" si="42"/>
        <v>1.8896551724137933</v>
      </c>
      <c r="D936" s="24">
        <v>2.2850000000000001</v>
      </c>
      <c r="E936" s="14">
        <v>2.165</v>
      </c>
      <c r="F936" s="24">
        <f t="shared" si="40"/>
        <v>0.39534482758620682</v>
      </c>
      <c r="G936" s="187">
        <f t="shared" si="41"/>
        <v>0.27534482758620671</v>
      </c>
    </row>
    <row r="937" spans="1:7" x14ac:dyDescent="0.2">
      <c r="A937" s="2">
        <v>36363</v>
      </c>
      <c r="B937" s="18">
        <v>2.76</v>
      </c>
      <c r="C937" s="59">
        <f t="shared" si="42"/>
        <v>1.9034482758620688</v>
      </c>
      <c r="D937" s="24">
        <v>2.3199999999999998</v>
      </c>
      <c r="E937" s="14">
        <v>2.15</v>
      </c>
      <c r="F937" s="24">
        <f t="shared" si="40"/>
        <v>0.41655172413793107</v>
      </c>
      <c r="G937" s="187">
        <f t="shared" si="41"/>
        <v>0.24655172413793114</v>
      </c>
    </row>
    <row r="938" spans="1:7" x14ac:dyDescent="0.2">
      <c r="A938" s="2">
        <v>36364</v>
      </c>
      <c r="B938" s="18">
        <v>2.8149999999999999</v>
      </c>
      <c r="C938" s="59">
        <f t="shared" si="42"/>
        <v>1.9413793103448276</v>
      </c>
      <c r="D938" s="24">
        <v>2.4049999999999998</v>
      </c>
      <c r="E938" s="14">
        <v>2.0750000000000002</v>
      </c>
      <c r="F938" s="24">
        <f t="shared" si="40"/>
        <v>0.46362068965517222</v>
      </c>
      <c r="G938" s="187">
        <f t="shared" si="41"/>
        <v>0.1336206896551726</v>
      </c>
    </row>
    <row r="939" spans="1:7" x14ac:dyDescent="0.2">
      <c r="A939" s="2">
        <v>36365</v>
      </c>
      <c r="B939" s="18">
        <v>2.855</v>
      </c>
      <c r="C939" s="59">
        <f t="shared" si="42"/>
        <v>1.9689655172413794</v>
      </c>
      <c r="D939" s="24">
        <v>2.5299999999999998</v>
      </c>
      <c r="E939" s="14">
        <v>2.12</v>
      </c>
      <c r="F939" s="24">
        <f t="shared" si="40"/>
        <v>0.56103448275862045</v>
      </c>
      <c r="G939" s="187">
        <f t="shared" si="41"/>
        <v>0.15103448275862075</v>
      </c>
    </row>
    <row r="940" spans="1:7" x14ac:dyDescent="0.2">
      <c r="A940" s="2">
        <v>36366</v>
      </c>
      <c r="B940" s="18">
        <v>2.855</v>
      </c>
      <c r="C940" s="59">
        <f t="shared" si="42"/>
        <v>1.9689655172413794</v>
      </c>
      <c r="D940" s="24">
        <v>2.5299999999999998</v>
      </c>
      <c r="E940" s="14">
        <v>2.12</v>
      </c>
      <c r="F940" s="24">
        <f t="shared" si="40"/>
        <v>0.56103448275862045</v>
      </c>
      <c r="G940" s="187">
        <f t="shared" si="41"/>
        <v>0.15103448275862075</v>
      </c>
    </row>
    <row r="941" spans="1:7" x14ac:dyDescent="0.2">
      <c r="A941" s="2">
        <v>36367</v>
      </c>
      <c r="B941" s="18">
        <v>2.855</v>
      </c>
      <c r="C941" s="59">
        <f t="shared" si="42"/>
        <v>1.9689655172413794</v>
      </c>
      <c r="D941" s="24">
        <v>2.5299999999999998</v>
      </c>
      <c r="E941" s="14">
        <v>2.12</v>
      </c>
      <c r="F941" s="24">
        <f t="shared" si="40"/>
        <v>0.56103448275862045</v>
      </c>
      <c r="G941" s="187">
        <f t="shared" si="41"/>
        <v>0.15103448275862075</v>
      </c>
    </row>
    <row r="942" spans="1:7" x14ac:dyDescent="0.2">
      <c r="A942" s="2">
        <v>36368</v>
      </c>
      <c r="B942" s="18">
        <v>2.9449999999999998</v>
      </c>
      <c r="C942" s="59">
        <f t="shared" si="42"/>
        <v>2.0310344827586206</v>
      </c>
      <c r="D942" s="24">
        <v>2.6</v>
      </c>
      <c r="E942" s="14">
        <v>2.2650000000000001</v>
      </c>
      <c r="F942" s="24">
        <f t="shared" si="40"/>
        <v>0.56896551724137945</v>
      </c>
      <c r="G942" s="187">
        <f t="shared" si="41"/>
        <v>0.23396551724137948</v>
      </c>
    </row>
    <row r="943" spans="1:7" x14ac:dyDescent="0.2">
      <c r="A943" s="2">
        <v>36369</v>
      </c>
      <c r="B943" s="18">
        <v>2.9750000000000001</v>
      </c>
      <c r="C943" s="59">
        <f t="shared" si="42"/>
        <v>2.0517241379310347</v>
      </c>
      <c r="D943" s="24">
        <v>2.5950000000000002</v>
      </c>
      <c r="E943" s="14">
        <v>2.2250000000000001</v>
      </c>
      <c r="F943" s="24">
        <f t="shared" si="40"/>
        <v>0.5432758620689655</v>
      </c>
      <c r="G943" s="187">
        <f t="shared" si="41"/>
        <v>0.17327586206896539</v>
      </c>
    </row>
    <row r="944" spans="1:7" x14ac:dyDescent="0.2">
      <c r="A944" s="2">
        <v>36370</v>
      </c>
      <c r="B944" s="18">
        <v>3</v>
      </c>
      <c r="C944" s="59">
        <f t="shared" si="42"/>
        <v>2.0689655172413794</v>
      </c>
      <c r="D944" s="24">
        <v>2.67</v>
      </c>
      <c r="E944" s="14">
        <v>2.2450000000000001</v>
      </c>
      <c r="F944" s="24">
        <f t="shared" si="40"/>
        <v>0.60103448275862048</v>
      </c>
      <c r="G944" s="187">
        <f t="shared" si="41"/>
        <v>0.17603448275862066</v>
      </c>
    </row>
    <row r="945" spans="1:7" x14ac:dyDescent="0.2">
      <c r="A945" s="2">
        <v>36371</v>
      </c>
      <c r="B945" s="18">
        <v>3.125</v>
      </c>
      <c r="C945" s="59">
        <f t="shared" si="42"/>
        <v>2.1551724137931036</v>
      </c>
      <c r="D945" s="24">
        <v>2.75</v>
      </c>
      <c r="E945" s="14">
        <v>2.31</v>
      </c>
      <c r="F945" s="24">
        <f t="shared" si="40"/>
        <v>0.59482758620689635</v>
      </c>
      <c r="G945" s="187">
        <f t="shared" si="41"/>
        <v>0.15482758620689641</v>
      </c>
    </row>
    <row r="946" spans="1:7" x14ac:dyDescent="0.2">
      <c r="A946" s="2">
        <v>36372</v>
      </c>
      <c r="B946" s="18">
        <v>3.0750000000000002</v>
      </c>
      <c r="C946" s="59">
        <f t="shared" si="42"/>
        <v>2.1206896551724141</v>
      </c>
      <c r="D946" s="24">
        <v>2.585</v>
      </c>
      <c r="E946" s="14">
        <v>2.2650000000000001</v>
      </c>
      <c r="F946" s="24">
        <f t="shared" si="40"/>
        <v>0.46431034482758582</v>
      </c>
      <c r="G946" s="187">
        <f t="shared" si="41"/>
        <v>0.14431034482758598</v>
      </c>
    </row>
    <row r="947" spans="1:7" x14ac:dyDescent="0.2">
      <c r="A947" s="2">
        <v>36373</v>
      </c>
      <c r="B947" s="18">
        <v>3.07</v>
      </c>
      <c r="C947" s="59">
        <f t="shared" si="42"/>
        <v>2.1172413793103448</v>
      </c>
      <c r="D947" s="24">
        <v>2.6</v>
      </c>
      <c r="E947" s="14">
        <v>2.29</v>
      </c>
      <c r="F947" s="24">
        <f t="shared" si="40"/>
        <v>0.48275862068965525</v>
      </c>
      <c r="G947" s="187">
        <f t="shared" si="41"/>
        <v>0.1727586206896552</v>
      </c>
    </row>
    <row r="948" spans="1:7" x14ac:dyDescent="0.2">
      <c r="A948" s="2">
        <v>36374</v>
      </c>
      <c r="B948" s="18">
        <v>3.07</v>
      </c>
      <c r="C948" s="59">
        <f t="shared" si="42"/>
        <v>2.1172413793103448</v>
      </c>
      <c r="D948" s="24">
        <v>2.6</v>
      </c>
      <c r="E948" s="14">
        <v>2.29</v>
      </c>
      <c r="F948" s="24">
        <f t="shared" si="40"/>
        <v>0.48275862068965525</v>
      </c>
      <c r="G948" s="187">
        <f t="shared" si="41"/>
        <v>0.1727586206896552</v>
      </c>
    </row>
    <row r="949" spans="1:7" x14ac:dyDescent="0.2">
      <c r="A949" s="2">
        <v>36375</v>
      </c>
      <c r="B949" s="18">
        <v>3.0449999999999999</v>
      </c>
      <c r="C949" s="59">
        <f t="shared" si="42"/>
        <v>2.1</v>
      </c>
      <c r="D949" s="24">
        <v>2.5649999999999999</v>
      </c>
      <c r="E949" s="14">
        <v>2.2850000000000001</v>
      </c>
      <c r="F949" s="24">
        <f t="shared" si="40"/>
        <v>0.46499999999999986</v>
      </c>
      <c r="G949" s="187">
        <f t="shared" si="41"/>
        <v>0.18500000000000005</v>
      </c>
    </row>
    <row r="950" spans="1:7" x14ac:dyDescent="0.2">
      <c r="A950" s="2">
        <v>36376</v>
      </c>
      <c r="B950" s="18">
        <v>3.08</v>
      </c>
      <c r="C950" s="59">
        <f t="shared" si="42"/>
        <v>2.124137931034483</v>
      </c>
      <c r="D950" s="24">
        <v>2.64</v>
      </c>
      <c r="E950" s="14">
        <v>2.3050000000000002</v>
      </c>
      <c r="F950" s="24">
        <f t="shared" si="40"/>
        <v>0.51586206896551712</v>
      </c>
      <c r="G950" s="187">
        <f t="shared" si="41"/>
        <v>0.18086206896551715</v>
      </c>
    </row>
    <row r="951" spans="1:7" x14ac:dyDescent="0.2">
      <c r="A951" s="2">
        <v>36377</v>
      </c>
      <c r="B951" s="18">
        <v>3.1349999999999998</v>
      </c>
      <c r="C951" s="59">
        <f t="shared" si="42"/>
        <v>2.1620689655172414</v>
      </c>
      <c r="D951" s="24">
        <v>2.67</v>
      </c>
      <c r="E951" s="14">
        <v>2.35</v>
      </c>
      <c r="F951" s="24">
        <f t="shared" si="40"/>
        <v>0.50793103448275856</v>
      </c>
      <c r="G951" s="187">
        <f t="shared" si="41"/>
        <v>0.18793103448275872</v>
      </c>
    </row>
    <row r="952" spans="1:7" x14ac:dyDescent="0.2">
      <c r="A952" s="2">
        <v>36378</v>
      </c>
      <c r="B952" s="18">
        <v>3.1749999999999998</v>
      </c>
      <c r="C952" s="59">
        <f t="shared" si="42"/>
        <v>2.1896551724137931</v>
      </c>
      <c r="D952" s="24">
        <v>2.7</v>
      </c>
      <c r="E952" s="14">
        <v>2.355</v>
      </c>
      <c r="F952" s="24">
        <f t="shared" si="40"/>
        <v>0.51034482758620703</v>
      </c>
      <c r="G952" s="187">
        <f t="shared" si="41"/>
        <v>0.16534482758620683</v>
      </c>
    </row>
    <row r="953" spans="1:7" x14ac:dyDescent="0.2">
      <c r="A953" s="2">
        <v>36379</v>
      </c>
      <c r="B953" s="18">
        <v>3.2250000000000001</v>
      </c>
      <c r="C953" s="59">
        <f t="shared" si="42"/>
        <v>2.2241379310344831</v>
      </c>
      <c r="D953" s="24">
        <v>2.72</v>
      </c>
      <c r="E953" s="14">
        <v>2.38</v>
      </c>
      <c r="F953" s="24">
        <f t="shared" si="40"/>
        <v>0.4958620689655171</v>
      </c>
      <c r="G953" s="187">
        <f t="shared" si="41"/>
        <v>0.1558620689655168</v>
      </c>
    </row>
    <row r="954" spans="1:7" x14ac:dyDescent="0.2">
      <c r="A954" s="2">
        <v>36380</v>
      </c>
      <c r="B954" s="18">
        <v>3.2250000000000001</v>
      </c>
      <c r="C954" s="59">
        <f t="shared" si="42"/>
        <v>2.2241379310344831</v>
      </c>
      <c r="D954" s="24">
        <v>2.72</v>
      </c>
      <c r="E954" s="14">
        <v>2.38</v>
      </c>
      <c r="F954" s="24">
        <f t="shared" si="40"/>
        <v>0.4958620689655171</v>
      </c>
      <c r="G954" s="187">
        <f t="shared" si="41"/>
        <v>0.1558620689655168</v>
      </c>
    </row>
    <row r="955" spans="1:7" x14ac:dyDescent="0.2">
      <c r="A955" s="2">
        <v>36381</v>
      </c>
      <c r="B955" s="18">
        <v>3.2250000000000001</v>
      </c>
      <c r="C955" s="59">
        <f t="shared" si="42"/>
        <v>2.2241379310344831</v>
      </c>
      <c r="D955" s="24">
        <v>2.72</v>
      </c>
      <c r="E955" s="14">
        <v>2.38</v>
      </c>
      <c r="F955" s="24">
        <f t="shared" si="40"/>
        <v>0.4958620689655171</v>
      </c>
      <c r="G955" s="187">
        <f t="shared" si="41"/>
        <v>0.1558620689655168</v>
      </c>
    </row>
    <row r="956" spans="1:7" x14ac:dyDescent="0.2">
      <c r="A956" s="2">
        <v>36382</v>
      </c>
      <c r="B956" s="18">
        <v>3.2349999999999999</v>
      </c>
      <c r="C956" s="59">
        <f t="shared" si="42"/>
        <v>2.2310344827586208</v>
      </c>
      <c r="D956" s="24">
        <v>2.7549999999999999</v>
      </c>
      <c r="E956" s="14">
        <v>2.4</v>
      </c>
      <c r="F956" s="24">
        <f t="shared" si="40"/>
        <v>0.52396551724137908</v>
      </c>
      <c r="G956" s="187">
        <f t="shared" si="41"/>
        <v>0.16896551724137909</v>
      </c>
    </row>
    <row r="957" spans="1:7" x14ac:dyDescent="0.2">
      <c r="A957" s="2">
        <v>36383</v>
      </c>
      <c r="B957" s="18">
        <v>3.22</v>
      </c>
      <c r="C957" s="59">
        <f t="shared" si="42"/>
        <v>2.2206896551724138</v>
      </c>
      <c r="D957" s="24">
        <v>2.7949999999999999</v>
      </c>
      <c r="E957" s="14">
        <v>2.4</v>
      </c>
      <c r="F957" s="24">
        <f t="shared" si="40"/>
        <v>0.57431034482758614</v>
      </c>
      <c r="G957" s="187">
        <f t="shared" si="41"/>
        <v>0.17931034482758612</v>
      </c>
    </row>
    <row r="958" spans="1:7" x14ac:dyDescent="0.2">
      <c r="A958" s="2">
        <v>36384</v>
      </c>
      <c r="B958" s="18">
        <v>3.2749999999999999</v>
      </c>
      <c r="C958" s="59">
        <f t="shared" si="42"/>
        <v>2.2586206896551726</v>
      </c>
      <c r="D958" s="24">
        <v>2.8149999999999999</v>
      </c>
      <c r="E958" s="14">
        <v>2.4049999999999998</v>
      </c>
      <c r="F958" s="24">
        <f t="shared" si="40"/>
        <v>0.55637931034482735</v>
      </c>
      <c r="G958" s="187">
        <f t="shared" si="41"/>
        <v>0.14637931034482721</v>
      </c>
    </row>
    <row r="959" spans="1:7" x14ac:dyDescent="0.2">
      <c r="A959" s="2">
        <v>36385</v>
      </c>
      <c r="B959" s="18">
        <v>3.23</v>
      </c>
      <c r="C959" s="59">
        <f t="shared" si="42"/>
        <v>2.227586206896552</v>
      </c>
      <c r="D959" s="24">
        <v>2.8</v>
      </c>
      <c r="E959" s="14">
        <v>2.395</v>
      </c>
      <c r="F959" s="24">
        <f t="shared" si="40"/>
        <v>0.57241379310344787</v>
      </c>
      <c r="G959" s="187">
        <f t="shared" si="41"/>
        <v>0.16741379310344806</v>
      </c>
    </row>
    <row r="960" spans="1:7" x14ac:dyDescent="0.2">
      <c r="A960" s="2">
        <v>36386</v>
      </c>
      <c r="B960" s="18">
        <v>3.17</v>
      </c>
      <c r="C960" s="59">
        <f t="shared" si="42"/>
        <v>2.1862068965517243</v>
      </c>
      <c r="D960" s="24">
        <v>2.78</v>
      </c>
      <c r="E960" s="14">
        <v>2.355</v>
      </c>
      <c r="F960" s="24">
        <f t="shared" si="40"/>
        <v>0.59379310344827552</v>
      </c>
      <c r="G960" s="187">
        <f t="shared" si="41"/>
        <v>0.16879310344827569</v>
      </c>
    </row>
    <row r="961" spans="1:7" x14ac:dyDescent="0.2">
      <c r="A961" s="2">
        <v>36387</v>
      </c>
      <c r="B961" s="18">
        <v>3.17</v>
      </c>
      <c r="C961" s="59">
        <f t="shared" si="42"/>
        <v>2.1862068965517243</v>
      </c>
      <c r="D961" s="24">
        <v>2.78</v>
      </c>
      <c r="E961" s="14">
        <v>2.355</v>
      </c>
      <c r="F961" s="24">
        <f t="shared" si="40"/>
        <v>0.59379310344827552</v>
      </c>
      <c r="G961" s="187">
        <f t="shared" si="41"/>
        <v>0.16879310344827569</v>
      </c>
    </row>
    <row r="962" spans="1:7" x14ac:dyDescent="0.2">
      <c r="A962" s="2">
        <v>36388</v>
      </c>
      <c r="B962" s="18">
        <v>3.17</v>
      </c>
      <c r="C962" s="59">
        <f t="shared" si="42"/>
        <v>2.1862068965517243</v>
      </c>
      <c r="D962" s="24">
        <v>2.78</v>
      </c>
      <c r="E962" s="14">
        <v>2.355</v>
      </c>
      <c r="F962" s="24">
        <f t="shared" si="40"/>
        <v>0.59379310344827552</v>
      </c>
      <c r="G962" s="187">
        <f t="shared" si="41"/>
        <v>0.16879310344827569</v>
      </c>
    </row>
    <row r="963" spans="1:7" x14ac:dyDescent="0.2">
      <c r="A963" s="2">
        <v>36389</v>
      </c>
      <c r="B963" s="18">
        <v>3.165</v>
      </c>
      <c r="C963" s="59">
        <f t="shared" si="42"/>
        <v>2.1827586206896554</v>
      </c>
      <c r="D963" s="24">
        <v>2.7949999999999999</v>
      </c>
      <c r="E963" s="14">
        <v>2.3849999999999998</v>
      </c>
      <c r="F963" s="24">
        <f t="shared" si="40"/>
        <v>0.6122413793103445</v>
      </c>
      <c r="G963" s="187">
        <f t="shared" si="41"/>
        <v>0.20224137931034436</v>
      </c>
    </row>
    <row r="964" spans="1:7" x14ac:dyDescent="0.2">
      <c r="A964" s="2">
        <v>36390</v>
      </c>
      <c r="B964" s="18">
        <v>3.1349999999999998</v>
      </c>
      <c r="C964" s="59">
        <f t="shared" si="42"/>
        <v>2.1620689655172414</v>
      </c>
      <c r="D964" s="24">
        <v>2.7450000000000001</v>
      </c>
      <c r="E964" s="14">
        <v>2.38</v>
      </c>
      <c r="F964" s="24">
        <f t="shared" ref="F964:F1027" si="43">D964-C964</f>
        <v>0.58293103448275874</v>
      </c>
      <c r="G964" s="187">
        <f t="shared" ref="G964:G1027" si="44">E964-C964</f>
        <v>0.21793103448275852</v>
      </c>
    </row>
    <row r="965" spans="1:7" x14ac:dyDescent="0.2">
      <c r="A965" s="2">
        <v>36391</v>
      </c>
      <c r="B965" s="18">
        <v>3.16</v>
      </c>
      <c r="C965" s="59">
        <f t="shared" si="42"/>
        <v>2.1793103448275866</v>
      </c>
      <c r="D965" s="24">
        <v>2.8</v>
      </c>
      <c r="E965" s="14">
        <v>2.4</v>
      </c>
      <c r="F965" s="24">
        <f t="shared" si="43"/>
        <v>0.62068965517241326</v>
      </c>
      <c r="G965" s="187">
        <f t="shared" si="44"/>
        <v>0.22068965517241335</v>
      </c>
    </row>
    <row r="966" spans="1:7" x14ac:dyDescent="0.2">
      <c r="A966" s="2">
        <v>36392</v>
      </c>
      <c r="B966" s="18">
        <v>3.2349999999999999</v>
      </c>
      <c r="C966" s="59">
        <f t="shared" si="42"/>
        <v>2.2310344827586208</v>
      </c>
      <c r="D966" s="24">
        <v>2.9249999999999998</v>
      </c>
      <c r="E966" s="14">
        <v>2.4550000000000001</v>
      </c>
      <c r="F966" s="24">
        <f t="shared" si="43"/>
        <v>0.693965517241379</v>
      </c>
      <c r="G966" s="187">
        <f t="shared" si="44"/>
        <v>0.22396551724137925</v>
      </c>
    </row>
    <row r="967" spans="1:7" x14ac:dyDescent="0.2">
      <c r="A967" s="2">
        <v>36393</v>
      </c>
      <c r="B967" s="18">
        <v>3.3</v>
      </c>
      <c r="C967" s="59">
        <f t="shared" si="42"/>
        <v>2.2758620689655173</v>
      </c>
      <c r="D967" s="24">
        <v>3.0049999999999999</v>
      </c>
      <c r="E967" s="14">
        <v>2.5</v>
      </c>
      <c r="F967" s="24">
        <f t="shared" si="43"/>
        <v>0.72913793103448254</v>
      </c>
      <c r="G967" s="187">
        <f t="shared" si="44"/>
        <v>0.22413793103448265</v>
      </c>
    </row>
    <row r="968" spans="1:7" x14ac:dyDescent="0.2">
      <c r="A968" s="2">
        <v>36394</v>
      </c>
      <c r="B968" s="18">
        <v>3.3</v>
      </c>
      <c r="C968" s="59">
        <f t="shared" si="42"/>
        <v>2.2758620689655173</v>
      </c>
      <c r="D968" s="24">
        <v>3.0049999999999999</v>
      </c>
      <c r="E968" s="14">
        <v>2.5</v>
      </c>
      <c r="F968" s="24">
        <f t="shared" si="43"/>
        <v>0.72913793103448254</v>
      </c>
      <c r="G968" s="187">
        <f t="shared" si="44"/>
        <v>0.22413793103448265</v>
      </c>
    </row>
    <row r="969" spans="1:7" x14ac:dyDescent="0.2">
      <c r="A969" s="2">
        <v>36395</v>
      </c>
      <c r="B969" s="18">
        <v>3.3</v>
      </c>
      <c r="C969" s="59">
        <f t="shared" si="42"/>
        <v>2.2758620689655173</v>
      </c>
      <c r="D969" s="24">
        <v>3.0049999999999999</v>
      </c>
      <c r="E969" s="14">
        <v>2.5</v>
      </c>
      <c r="F969" s="24">
        <f t="shared" si="43"/>
        <v>0.72913793103448254</v>
      </c>
      <c r="G969" s="187">
        <f t="shared" si="44"/>
        <v>0.22413793103448265</v>
      </c>
    </row>
    <row r="970" spans="1:7" x14ac:dyDescent="0.2">
      <c r="A970" s="2">
        <v>36396</v>
      </c>
      <c r="B970" s="18">
        <v>3.38</v>
      </c>
      <c r="C970" s="59">
        <f t="shared" si="42"/>
        <v>2.3310344827586209</v>
      </c>
      <c r="D970" s="24">
        <v>3.01</v>
      </c>
      <c r="E970" s="14">
        <v>2.5249999999999999</v>
      </c>
      <c r="F970" s="24">
        <f t="shared" si="43"/>
        <v>0.67896551724137888</v>
      </c>
      <c r="G970" s="187">
        <f t="shared" si="44"/>
        <v>0.193965517241379</v>
      </c>
    </row>
    <row r="971" spans="1:7" x14ac:dyDescent="0.2">
      <c r="A971" s="2">
        <v>36397</v>
      </c>
      <c r="B971" s="18">
        <v>3.43</v>
      </c>
      <c r="C971" s="59">
        <f t="shared" si="42"/>
        <v>2.3655172413793104</v>
      </c>
      <c r="D971" s="24">
        <v>3.07</v>
      </c>
      <c r="E971" s="14">
        <v>2.65</v>
      </c>
      <c r="F971" s="24">
        <f t="shared" si="43"/>
        <v>0.70448275862068943</v>
      </c>
      <c r="G971" s="187">
        <f t="shared" si="44"/>
        <v>0.2844827586206895</v>
      </c>
    </row>
    <row r="972" spans="1:7" x14ac:dyDescent="0.2">
      <c r="A972" s="2">
        <v>36398</v>
      </c>
      <c r="B972" s="18">
        <v>3.55</v>
      </c>
      <c r="C972" s="59">
        <f t="shared" si="42"/>
        <v>2.4482758620689653</v>
      </c>
      <c r="D972" s="24">
        <v>3.145</v>
      </c>
      <c r="E972" s="14">
        <v>2.77</v>
      </c>
      <c r="F972" s="24">
        <f t="shared" si="43"/>
        <v>0.69672413793103471</v>
      </c>
      <c r="G972" s="187">
        <f t="shared" si="44"/>
        <v>0.32172413793103471</v>
      </c>
    </row>
    <row r="973" spans="1:7" x14ac:dyDescent="0.2">
      <c r="A973" s="2">
        <v>36399</v>
      </c>
      <c r="B973" s="18">
        <v>3.48</v>
      </c>
      <c r="C973" s="59">
        <f t="shared" si="42"/>
        <v>2.4</v>
      </c>
      <c r="D973" s="24">
        <v>3.01</v>
      </c>
      <c r="E973" s="14">
        <v>2.7</v>
      </c>
      <c r="F973" s="24">
        <f t="shared" si="43"/>
        <v>0.60999999999999988</v>
      </c>
      <c r="G973" s="187">
        <f t="shared" si="44"/>
        <v>0.30000000000000027</v>
      </c>
    </row>
    <row r="974" spans="1:7" x14ac:dyDescent="0.2">
      <c r="A974" s="2">
        <v>36400</v>
      </c>
      <c r="B974" s="18">
        <v>3.41</v>
      </c>
      <c r="C974" s="59">
        <f t="shared" si="42"/>
        <v>2.3517241379310345</v>
      </c>
      <c r="D974" s="24">
        <v>2.93</v>
      </c>
      <c r="E974" s="14">
        <v>2.6349999999999998</v>
      </c>
      <c r="F974" s="24">
        <f t="shared" si="43"/>
        <v>0.57827586206896564</v>
      </c>
      <c r="G974" s="187">
        <f t="shared" si="44"/>
        <v>0.28327586206896527</v>
      </c>
    </row>
    <row r="975" spans="1:7" x14ac:dyDescent="0.2">
      <c r="A975" s="2">
        <v>36401</v>
      </c>
      <c r="B975" s="18">
        <v>3.41</v>
      </c>
      <c r="C975" s="59">
        <f t="shared" si="42"/>
        <v>2.3517241379310345</v>
      </c>
      <c r="D975" s="24">
        <v>2.93</v>
      </c>
      <c r="E975" s="14">
        <v>2.6349999999999998</v>
      </c>
      <c r="F975" s="24">
        <f t="shared" si="43"/>
        <v>0.57827586206896564</v>
      </c>
      <c r="G975" s="187">
        <f t="shared" si="44"/>
        <v>0.28327586206896527</v>
      </c>
    </row>
    <row r="976" spans="1:7" x14ac:dyDescent="0.2">
      <c r="A976" s="2">
        <v>36402</v>
      </c>
      <c r="B976" s="18">
        <v>3.41</v>
      </c>
      <c r="C976" s="59">
        <f t="shared" si="42"/>
        <v>2.3517241379310345</v>
      </c>
      <c r="D976" s="24">
        <v>2.93</v>
      </c>
      <c r="E976" s="14">
        <v>2.6349999999999998</v>
      </c>
      <c r="F976" s="24">
        <f t="shared" si="43"/>
        <v>0.57827586206896564</v>
      </c>
      <c r="G976" s="187">
        <f t="shared" si="44"/>
        <v>0.28327586206896527</v>
      </c>
    </row>
    <row r="977" spans="1:7" x14ac:dyDescent="0.2">
      <c r="A977" s="2">
        <v>36403</v>
      </c>
      <c r="B977" s="18">
        <v>3.375</v>
      </c>
      <c r="C977" s="59">
        <f t="shared" si="42"/>
        <v>2.3275862068965516</v>
      </c>
      <c r="D977" s="24">
        <v>2.915</v>
      </c>
      <c r="E977" s="14">
        <v>2.585</v>
      </c>
      <c r="F977" s="24">
        <f t="shared" si="43"/>
        <v>0.58741379310344843</v>
      </c>
      <c r="G977" s="187">
        <f t="shared" si="44"/>
        <v>0.25741379310344836</v>
      </c>
    </row>
    <row r="978" spans="1:7" x14ac:dyDescent="0.2">
      <c r="A978" s="2">
        <v>36404</v>
      </c>
      <c r="B978" s="18">
        <v>3.375</v>
      </c>
      <c r="C978" s="59">
        <f t="shared" si="42"/>
        <v>2.3275862068965516</v>
      </c>
      <c r="D978" s="24">
        <v>2.915</v>
      </c>
      <c r="E978" s="14">
        <v>2.6</v>
      </c>
      <c r="F978" s="24">
        <f t="shared" si="43"/>
        <v>0.58741379310344843</v>
      </c>
      <c r="G978" s="187">
        <f t="shared" si="44"/>
        <v>0.27241379310344849</v>
      </c>
    </row>
    <row r="979" spans="1:7" x14ac:dyDescent="0.2">
      <c r="A979" s="2">
        <v>36405</v>
      </c>
      <c r="B979" s="18">
        <v>3.33</v>
      </c>
      <c r="C979" s="59">
        <f t="shared" si="42"/>
        <v>2.296551724137931</v>
      </c>
      <c r="D979" s="24">
        <v>2.78</v>
      </c>
      <c r="E979" s="14">
        <v>2.54</v>
      </c>
      <c r="F979" s="24">
        <f t="shared" si="43"/>
        <v>0.48344827586206884</v>
      </c>
      <c r="G979" s="187">
        <f t="shared" si="44"/>
        <v>0.24344827586206907</v>
      </c>
    </row>
    <row r="980" spans="1:7" x14ac:dyDescent="0.2">
      <c r="A980" s="2">
        <v>36406</v>
      </c>
      <c r="B980" s="18">
        <v>3.14</v>
      </c>
      <c r="C980" s="59">
        <f t="shared" si="42"/>
        <v>2.1655172413793107</v>
      </c>
      <c r="D980" s="24">
        <v>2.6150000000000002</v>
      </c>
      <c r="E980" s="14">
        <v>2.4300000000000002</v>
      </c>
      <c r="F980" s="24">
        <f t="shared" si="43"/>
        <v>0.44948275862068954</v>
      </c>
      <c r="G980" s="187">
        <f t="shared" si="44"/>
        <v>0.26448275862068948</v>
      </c>
    </row>
    <row r="981" spans="1:7" x14ac:dyDescent="0.2">
      <c r="A981" s="2">
        <v>36407</v>
      </c>
      <c r="B981" s="18">
        <v>3.0750000000000002</v>
      </c>
      <c r="C981" s="59">
        <f t="shared" si="42"/>
        <v>2.1206896551724141</v>
      </c>
      <c r="D981" s="24">
        <v>2.5449999999999999</v>
      </c>
      <c r="E981" s="14">
        <v>2.2999999999999998</v>
      </c>
      <c r="F981" s="24">
        <f t="shared" si="43"/>
        <v>0.42431034482758578</v>
      </c>
      <c r="G981" s="187">
        <f t="shared" si="44"/>
        <v>0.17931034482758568</v>
      </c>
    </row>
    <row r="982" spans="1:7" x14ac:dyDescent="0.2">
      <c r="A982" s="2">
        <v>36408</v>
      </c>
      <c r="B982" s="18">
        <v>3.0750000000000002</v>
      </c>
      <c r="C982" s="59">
        <f t="shared" si="42"/>
        <v>2.1206896551724141</v>
      </c>
      <c r="D982" s="24">
        <v>2.5449999999999999</v>
      </c>
      <c r="E982" s="14">
        <v>2.2999999999999998</v>
      </c>
      <c r="F982" s="24">
        <f t="shared" si="43"/>
        <v>0.42431034482758578</v>
      </c>
      <c r="G982" s="187">
        <f t="shared" si="44"/>
        <v>0.17931034482758568</v>
      </c>
    </row>
    <row r="983" spans="1:7" x14ac:dyDescent="0.2">
      <c r="A983" s="2">
        <v>36409</v>
      </c>
      <c r="B983" s="18">
        <v>3.0750000000000002</v>
      </c>
      <c r="C983" s="59">
        <f t="shared" si="42"/>
        <v>2.1206896551724141</v>
      </c>
      <c r="D983" s="24">
        <v>2.5449999999999999</v>
      </c>
      <c r="E983" s="14">
        <v>2.2999999999999998</v>
      </c>
      <c r="F983" s="24">
        <f t="shared" si="43"/>
        <v>0.42431034482758578</v>
      </c>
      <c r="G983" s="187">
        <f t="shared" si="44"/>
        <v>0.17931034482758568</v>
      </c>
    </row>
    <row r="984" spans="1:7" x14ac:dyDescent="0.2">
      <c r="A984" s="2">
        <v>36410</v>
      </c>
      <c r="B984" s="18">
        <v>3.0750000000000002</v>
      </c>
      <c r="C984" s="59">
        <f t="shared" si="42"/>
        <v>2.1206896551724141</v>
      </c>
      <c r="D984" s="24">
        <v>2.5449999999999999</v>
      </c>
      <c r="E984" s="14">
        <v>2.2999999999999998</v>
      </c>
      <c r="F984" s="24">
        <f t="shared" si="43"/>
        <v>0.42431034482758578</v>
      </c>
      <c r="G984" s="187">
        <f t="shared" si="44"/>
        <v>0.17931034482758568</v>
      </c>
    </row>
    <row r="985" spans="1:7" x14ac:dyDescent="0.2">
      <c r="A985" s="2">
        <v>36411</v>
      </c>
      <c r="B985" s="18">
        <v>3.08</v>
      </c>
      <c r="C985" s="59">
        <f t="shared" si="42"/>
        <v>2.124137931034483</v>
      </c>
      <c r="D985" s="24">
        <v>2.625</v>
      </c>
      <c r="E985" s="14">
        <v>2.41</v>
      </c>
      <c r="F985" s="24">
        <f t="shared" si="43"/>
        <v>0.50086206896551699</v>
      </c>
      <c r="G985" s="187">
        <f t="shared" si="44"/>
        <v>0.28586206896551714</v>
      </c>
    </row>
    <row r="986" spans="1:7" x14ac:dyDescent="0.2">
      <c r="A986" s="2">
        <v>36412</v>
      </c>
      <c r="B986" s="18">
        <v>3.085</v>
      </c>
      <c r="C986" s="59">
        <f t="shared" si="42"/>
        <v>2.1275862068965519</v>
      </c>
      <c r="D986" s="24">
        <v>2.7149999999999999</v>
      </c>
      <c r="E986" s="14">
        <v>2.4700000000000002</v>
      </c>
      <c r="F986" s="24">
        <f t="shared" si="43"/>
        <v>0.58741379310344799</v>
      </c>
      <c r="G986" s="187">
        <f t="shared" si="44"/>
        <v>0.34241379310344833</v>
      </c>
    </row>
    <row r="987" spans="1:7" x14ac:dyDescent="0.2">
      <c r="A987" s="2">
        <v>36413</v>
      </c>
      <c r="B987" s="18">
        <v>3.22</v>
      </c>
      <c r="C987" s="59">
        <f t="shared" si="42"/>
        <v>2.2206896551724138</v>
      </c>
      <c r="D987" s="24">
        <v>2.8250000000000002</v>
      </c>
      <c r="E987" s="14">
        <v>2.5099999999999998</v>
      </c>
      <c r="F987" s="24">
        <f t="shared" si="43"/>
        <v>0.60431034482758639</v>
      </c>
      <c r="G987" s="187">
        <f t="shared" si="44"/>
        <v>0.289310344827586</v>
      </c>
    </row>
    <row r="988" spans="1:7" x14ac:dyDescent="0.2">
      <c r="A988" s="2">
        <v>36414</v>
      </c>
      <c r="B988" s="18">
        <v>3.2949999999999999</v>
      </c>
      <c r="C988" s="59">
        <f t="shared" si="42"/>
        <v>2.2724137931034485</v>
      </c>
      <c r="D988" s="24">
        <v>2.9049999999999998</v>
      </c>
      <c r="E988" s="14">
        <v>2.57</v>
      </c>
      <c r="F988" s="24">
        <f t="shared" si="43"/>
        <v>0.63258620689655132</v>
      </c>
      <c r="G988" s="187">
        <f t="shared" si="44"/>
        <v>0.29758620689655135</v>
      </c>
    </row>
    <row r="989" spans="1:7" x14ac:dyDescent="0.2">
      <c r="A989" s="2">
        <v>36415</v>
      </c>
      <c r="B989" s="18">
        <v>3.2949999999999999</v>
      </c>
      <c r="C989" s="59">
        <f t="shared" si="42"/>
        <v>2.2724137931034485</v>
      </c>
      <c r="D989" s="24">
        <v>2.9049999999999998</v>
      </c>
      <c r="E989" s="14">
        <v>2.57</v>
      </c>
      <c r="F989" s="24">
        <f t="shared" si="43"/>
        <v>0.63258620689655132</v>
      </c>
      <c r="G989" s="187">
        <f t="shared" si="44"/>
        <v>0.29758620689655135</v>
      </c>
    </row>
    <row r="990" spans="1:7" x14ac:dyDescent="0.2">
      <c r="A990" s="2">
        <v>36416</v>
      </c>
      <c r="B990" s="18">
        <v>3.2949999999999999</v>
      </c>
      <c r="C990" s="59">
        <f t="shared" si="42"/>
        <v>2.2724137931034485</v>
      </c>
      <c r="D990" s="24">
        <v>2.9049999999999998</v>
      </c>
      <c r="E990" s="14">
        <v>2.57</v>
      </c>
      <c r="F990" s="24">
        <f t="shared" si="43"/>
        <v>0.63258620689655132</v>
      </c>
      <c r="G990" s="187">
        <f t="shared" si="44"/>
        <v>0.29758620689655135</v>
      </c>
    </row>
    <row r="991" spans="1:7" x14ac:dyDescent="0.2">
      <c r="A991" s="2">
        <v>36417</v>
      </c>
      <c r="B991" s="18">
        <v>3.2650000000000001</v>
      </c>
      <c r="C991" s="59">
        <f t="shared" si="42"/>
        <v>2.2517241379310344</v>
      </c>
      <c r="D991" s="24">
        <v>2.84</v>
      </c>
      <c r="E991" s="14">
        <v>2.57</v>
      </c>
      <c r="F991" s="24">
        <f t="shared" si="43"/>
        <v>0.58827586206896543</v>
      </c>
      <c r="G991" s="187">
        <f t="shared" si="44"/>
        <v>0.31827586206896541</v>
      </c>
    </row>
    <row r="992" spans="1:7" x14ac:dyDescent="0.2">
      <c r="A992" s="2">
        <v>36418</v>
      </c>
      <c r="B992" s="18">
        <v>3.19</v>
      </c>
      <c r="C992" s="59">
        <f t="shared" si="42"/>
        <v>2.2000000000000002</v>
      </c>
      <c r="D992" s="24">
        <v>2.7250000000000001</v>
      </c>
      <c r="E992" s="14">
        <v>2.4849999999999999</v>
      </c>
      <c r="F992" s="24">
        <f t="shared" si="43"/>
        <v>0.52499999999999991</v>
      </c>
      <c r="G992" s="187">
        <f t="shared" si="44"/>
        <v>0.2849999999999997</v>
      </c>
    </row>
    <row r="993" spans="1:7" x14ac:dyDescent="0.2">
      <c r="A993" s="2">
        <v>36419</v>
      </c>
      <c r="B993" s="18">
        <v>3.08</v>
      </c>
      <c r="C993" s="59">
        <f t="shared" si="42"/>
        <v>2.124137931034483</v>
      </c>
      <c r="D993" s="24">
        <v>2.63</v>
      </c>
      <c r="E993" s="14">
        <v>2.39</v>
      </c>
      <c r="F993" s="24">
        <f t="shared" si="43"/>
        <v>0.50586206896551689</v>
      </c>
      <c r="G993" s="187">
        <f t="shared" si="44"/>
        <v>0.26586206896551712</v>
      </c>
    </row>
    <row r="994" spans="1:7" x14ac:dyDescent="0.2">
      <c r="A994" s="2">
        <v>36420</v>
      </c>
      <c r="B994" s="18">
        <v>3.03</v>
      </c>
      <c r="C994" s="59">
        <f t="shared" si="42"/>
        <v>2.0896551724137931</v>
      </c>
      <c r="D994" s="24">
        <v>2.5750000000000002</v>
      </c>
      <c r="E994" s="14">
        <v>2.3450000000000002</v>
      </c>
      <c r="F994" s="24">
        <f t="shared" si="43"/>
        <v>0.48534482758620712</v>
      </c>
      <c r="G994" s="187">
        <f t="shared" si="44"/>
        <v>0.25534482758620713</v>
      </c>
    </row>
    <row r="995" spans="1:7" x14ac:dyDescent="0.2">
      <c r="A995" s="2">
        <v>36421</v>
      </c>
      <c r="B995" s="18">
        <v>2.9950000000000001</v>
      </c>
      <c r="C995" s="59">
        <f t="shared" si="42"/>
        <v>2.0655172413793106</v>
      </c>
      <c r="D995" s="24">
        <v>2.57</v>
      </c>
      <c r="E995" s="14">
        <v>2.3050000000000002</v>
      </c>
      <c r="F995" s="24">
        <f t="shared" si="43"/>
        <v>0.50448275862068925</v>
      </c>
      <c r="G995" s="187">
        <f t="shared" si="44"/>
        <v>0.23948275862068957</v>
      </c>
    </row>
    <row r="996" spans="1:7" x14ac:dyDescent="0.2">
      <c r="A996" s="2">
        <v>36422</v>
      </c>
      <c r="B996" s="18">
        <v>2.9950000000000001</v>
      </c>
      <c r="C996" s="59">
        <f t="shared" si="42"/>
        <v>2.0655172413793106</v>
      </c>
      <c r="D996" s="24">
        <v>2.57</v>
      </c>
      <c r="E996" s="14">
        <v>2.3050000000000002</v>
      </c>
      <c r="F996" s="24">
        <f t="shared" si="43"/>
        <v>0.50448275862068925</v>
      </c>
      <c r="G996" s="187">
        <f t="shared" si="44"/>
        <v>0.23948275862068957</v>
      </c>
    </row>
    <row r="997" spans="1:7" x14ac:dyDescent="0.2">
      <c r="A997" s="2">
        <v>36423</v>
      </c>
      <c r="B997" s="18">
        <v>2.9950000000000001</v>
      </c>
      <c r="C997" s="59">
        <f t="shared" si="42"/>
        <v>2.0655172413793106</v>
      </c>
      <c r="D997" s="24">
        <v>2.57</v>
      </c>
      <c r="E997" s="14">
        <v>2.3050000000000002</v>
      </c>
      <c r="F997" s="24">
        <f t="shared" si="43"/>
        <v>0.50448275862068925</v>
      </c>
      <c r="G997" s="187">
        <f t="shared" si="44"/>
        <v>0.23948275862068957</v>
      </c>
    </row>
    <row r="998" spans="1:7" x14ac:dyDescent="0.2">
      <c r="A998" s="2">
        <v>36424</v>
      </c>
      <c r="B998" s="18">
        <v>2.99</v>
      </c>
      <c r="C998" s="59">
        <f t="shared" si="42"/>
        <v>2.0620689655172417</v>
      </c>
      <c r="D998" s="24">
        <v>2.59</v>
      </c>
      <c r="E998" s="14">
        <v>2.38</v>
      </c>
      <c r="F998" s="24">
        <f t="shared" si="43"/>
        <v>0.52793103448275813</v>
      </c>
      <c r="G998" s="187">
        <f t="shared" si="44"/>
        <v>0.31793103448275817</v>
      </c>
    </row>
    <row r="999" spans="1:7" x14ac:dyDescent="0.2">
      <c r="A999" s="2">
        <v>36425</v>
      </c>
      <c r="B999" s="18">
        <v>2.7850000000000001</v>
      </c>
      <c r="C999" s="59">
        <f t="shared" ref="C999:C1062" si="45">B999/$C$1</f>
        <v>1.920689655172414</v>
      </c>
      <c r="D999" s="24">
        <v>2.4449999999999998</v>
      </c>
      <c r="E999" s="14">
        <v>2.3050000000000002</v>
      </c>
      <c r="F999" s="24">
        <f t="shared" si="43"/>
        <v>0.52431034482758587</v>
      </c>
      <c r="G999" s="187">
        <f t="shared" si="44"/>
        <v>0.38431034482758619</v>
      </c>
    </row>
    <row r="1000" spans="1:7" x14ac:dyDescent="0.2">
      <c r="A1000" s="2">
        <v>36426</v>
      </c>
      <c r="B1000" s="18">
        <v>2.79</v>
      </c>
      <c r="C1000" s="59">
        <f t="shared" si="45"/>
        <v>1.9241379310344828</v>
      </c>
      <c r="D1000" s="24">
        <v>2.4550000000000001</v>
      </c>
      <c r="E1000" s="14">
        <v>2.3450000000000002</v>
      </c>
      <c r="F1000" s="24">
        <f t="shared" si="43"/>
        <v>0.53086206896551724</v>
      </c>
      <c r="G1000" s="187">
        <f t="shared" si="44"/>
        <v>0.42086206896551737</v>
      </c>
    </row>
    <row r="1001" spans="1:7" x14ac:dyDescent="0.2">
      <c r="A1001" s="2">
        <v>36427</v>
      </c>
      <c r="B1001" s="18">
        <v>2.97</v>
      </c>
      <c r="C1001" s="59">
        <f t="shared" si="45"/>
        <v>2.0482758620689658</v>
      </c>
      <c r="D1001" s="24">
        <v>2.59</v>
      </c>
      <c r="E1001" s="14">
        <v>2.44</v>
      </c>
      <c r="F1001" s="24">
        <f t="shared" si="43"/>
        <v>0.54172413793103402</v>
      </c>
      <c r="G1001" s="187">
        <f t="shared" si="44"/>
        <v>0.39172413793103411</v>
      </c>
    </row>
    <row r="1002" spans="1:7" x14ac:dyDescent="0.2">
      <c r="A1002" s="2">
        <v>36428</v>
      </c>
      <c r="B1002" s="18">
        <v>3.09</v>
      </c>
      <c r="C1002" s="59">
        <f t="shared" si="45"/>
        <v>2.1310344827586207</v>
      </c>
      <c r="D1002" s="24">
        <v>2.605</v>
      </c>
      <c r="E1002" s="14">
        <v>2.44</v>
      </c>
      <c r="F1002" s="24">
        <f t="shared" si="43"/>
        <v>0.47396551724137925</v>
      </c>
      <c r="G1002" s="187">
        <f t="shared" si="44"/>
        <v>0.30896551724137922</v>
      </c>
    </row>
    <row r="1003" spans="1:7" x14ac:dyDescent="0.2">
      <c r="A1003" s="2">
        <v>36429</v>
      </c>
      <c r="B1003" s="18">
        <v>3.09</v>
      </c>
      <c r="C1003" s="59">
        <f t="shared" si="45"/>
        <v>2.1310344827586207</v>
      </c>
      <c r="D1003" s="24">
        <v>2.605</v>
      </c>
      <c r="E1003" s="14">
        <v>2.44</v>
      </c>
      <c r="F1003" s="24">
        <f t="shared" si="43"/>
        <v>0.47396551724137925</v>
      </c>
      <c r="G1003" s="187">
        <f t="shared" si="44"/>
        <v>0.30896551724137922</v>
      </c>
    </row>
    <row r="1004" spans="1:7" x14ac:dyDescent="0.2">
      <c r="A1004" s="2">
        <v>36430</v>
      </c>
      <c r="B1004" s="18">
        <v>3.09</v>
      </c>
      <c r="C1004" s="59">
        <f t="shared" si="45"/>
        <v>2.1310344827586207</v>
      </c>
      <c r="D1004" s="24">
        <v>2.605</v>
      </c>
      <c r="E1004" s="14">
        <v>2.44</v>
      </c>
      <c r="F1004" s="24">
        <f t="shared" si="43"/>
        <v>0.47396551724137925</v>
      </c>
      <c r="G1004" s="187">
        <f t="shared" si="44"/>
        <v>0.30896551724137922</v>
      </c>
    </row>
    <row r="1005" spans="1:7" x14ac:dyDescent="0.2">
      <c r="A1005" s="2">
        <v>36431</v>
      </c>
      <c r="B1005" s="18">
        <v>3.145</v>
      </c>
      <c r="C1005" s="59">
        <f t="shared" si="45"/>
        <v>2.1689655172413795</v>
      </c>
      <c r="D1005" s="24">
        <v>2.6</v>
      </c>
      <c r="E1005" s="14">
        <v>2.52</v>
      </c>
      <c r="F1005" s="24">
        <f t="shared" si="43"/>
        <v>0.43103448275862055</v>
      </c>
      <c r="G1005" s="187">
        <f t="shared" si="44"/>
        <v>0.35103448275862048</v>
      </c>
    </row>
    <row r="1006" spans="1:7" x14ac:dyDescent="0.2">
      <c r="A1006" s="2">
        <v>36432</v>
      </c>
      <c r="B1006" s="18">
        <v>3.2549999999999999</v>
      </c>
      <c r="C1006" s="59">
        <f t="shared" si="45"/>
        <v>2.2448275862068967</v>
      </c>
      <c r="D1006" s="24">
        <v>2.645</v>
      </c>
      <c r="E1006" s="14">
        <v>2.6150000000000002</v>
      </c>
      <c r="F1006" s="24">
        <f t="shared" si="43"/>
        <v>0.40017241379310331</v>
      </c>
      <c r="G1006" s="187">
        <f t="shared" si="44"/>
        <v>0.37017241379310351</v>
      </c>
    </row>
    <row r="1007" spans="1:7" x14ac:dyDescent="0.2">
      <c r="A1007" s="2">
        <v>36433</v>
      </c>
      <c r="B1007" s="18">
        <v>3.28</v>
      </c>
      <c r="C1007" s="59">
        <f t="shared" si="45"/>
        <v>2.2620689655172415</v>
      </c>
      <c r="D1007" s="24">
        <v>2.605</v>
      </c>
      <c r="E1007" s="14">
        <v>2.625</v>
      </c>
      <c r="F1007" s="24">
        <f t="shared" si="43"/>
        <v>0.34293103448275852</v>
      </c>
      <c r="G1007" s="187">
        <f t="shared" si="44"/>
        <v>0.36293103448275854</v>
      </c>
    </row>
    <row r="1008" spans="1:7" x14ac:dyDescent="0.2">
      <c r="A1008" s="2">
        <v>36434</v>
      </c>
      <c r="B1008" s="18">
        <v>3.13</v>
      </c>
      <c r="C1008" s="59">
        <f t="shared" si="45"/>
        <v>2.1586206896551725</v>
      </c>
      <c r="D1008" s="24">
        <v>2.355</v>
      </c>
      <c r="E1008" s="14">
        <v>2.52</v>
      </c>
      <c r="F1008" s="24">
        <f t="shared" si="43"/>
        <v>0.19637931034482747</v>
      </c>
      <c r="G1008" s="187">
        <f t="shared" si="44"/>
        <v>0.36137931034482751</v>
      </c>
    </row>
    <row r="1009" spans="1:7" x14ac:dyDescent="0.2">
      <c r="A1009" s="2">
        <v>36435</v>
      </c>
      <c r="B1009" s="18">
        <v>3.22</v>
      </c>
      <c r="C1009" s="59">
        <f t="shared" si="45"/>
        <v>2.2206896551724138</v>
      </c>
      <c r="D1009" s="24">
        <v>2.42</v>
      </c>
      <c r="E1009" s="14">
        <v>2.4950000000000001</v>
      </c>
      <c r="F1009" s="24">
        <f t="shared" si="43"/>
        <v>0.19931034482758614</v>
      </c>
      <c r="G1009" s="187">
        <f t="shared" si="44"/>
        <v>0.27431034482758632</v>
      </c>
    </row>
    <row r="1010" spans="1:7" x14ac:dyDescent="0.2">
      <c r="A1010" s="2">
        <v>36436</v>
      </c>
      <c r="B1010" s="18">
        <v>3.22</v>
      </c>
      <c r="C1010" s="59">
        <f t="shared" si="45"/>
        <v>2.2206896551724138</v>
      </c>
      <c r="D1010" s="24">
        <v>2.42</v>
      </c>
      <c r="E1010" s="14">
        <v>2.4950000000000001</v>
      </c>
      <c r="F1010" s="24">
        <f t="shared" si="43"/>
        <v>0.19931034482758614</v>
      </c>
      <c r="G1010" s="187">
        <f t="shared" si="44"/>
        <v>0.27431034482758632</v>
      </c>
    </row>
    <row r="1011" spans="1:7" x14ac:dyDescent="0.2">
      <c r="A1011" s="2">
        <v>36437</v>
      </c>
      <c r="B1011" s="18">
        <v>3.22</v>
      </c>
      <c r="C1011" s="59">
        <f t="shared" si="45"/>
        <v>2.2206896551724138</v>
      </c>
      <c r="D1011" s="24">
        <v>2.42</v>
      </c>
      <c r="E1011" s="14">
        <v>2.4950000000000001</v>
      </c>
      <c r="F1011" s="24">
        <f t="shared" si="43"/>
        <v>0.19931034482758614</v>
      </c>
      <c r="G1011" s="187">
        <f t="shared" si="44"/>
        <v>0.27431034482758632</v>
      </c>
    </row>
    <row r="1012" spans="1:7" x14ac:dyDescent="0.2">
      <c r="A1012" s="2">
        <v>36438</v>
      </c>
      <c r="B1012" s="18">
        <v>3.2</v>
      </c>
      <c r="C1012" s="59">
        <f t="shared" si="45"/>
        <v>2.2068965517241379</v>
      </c>
      <c r="D1012" s="24">
        <v>2.5449999999999999</v>
      </c>
      <c r="E1012" s="14">
        <v>2.66</v>
      </c>
      <c r="F1012" s="24">
        <f t="shared" si="43"/>
        <v>0.33810344827586203</v>
      </c>
      <c r="G1012" s="187">
        <f t="shared" si="44"/>
        <v>0.45310344827586224</v>
      </c>
    </row>
    <row r="1013" spans="1:7" x14ac:dyDescent="0.2">
      <c r="A1013" s="2">
        <v>36439</v>
      </c>
      <c r="B1013" s="18">
        <v>3.2050000000000001</v>
      </c>
      <c r="C1013" s="59">
        <f t="shared" si="45"/>
        <v>2.2103448275862072</v>
      </c>
      <c r="D1013" s="24">
        <v>2.54</v>
      </c>
      <c r="E1013" s="14">
        <v>2.65</v>
      </c>
      <c r="F1013" s="24">
        <f t="shared" si="43"/>
        <v>0.32965517241379283</v>
      </c>
      <c r="G1013" s="187">
        <f t="shared" si="44"/>
        <v>0.43965517241379271</v>
      </c>
    </row>
    <row r="1014" spans="1:7" x14ac:dyDescent="0.2">
      <c r="A1014" s="2">
        <v>36440</v>
      </c>
      <c r="B1014" s="18">
        <v>3.2450000000000001</v>
      </c>
      <c r="C1014" s="59">
        <f t="shared" si="45"/>
        <v>2.2379310344827585</v>
      </c>
      <c r="D1014" s="24">
        <v>2.5350000000000001</v>
      </c>
      <c r="E1014" s="14">
        <v>2.6</v>
      </c>
      <c r="F1014" s="24">
        <f t="shared" si="43"/>
        <v>0.2970689655172416</v>
      </c>
      <c r="G1014" s="187">
        <f t="shared" si="44"/>
        <v>0.36206896551724155</v>
      </c>
    </row>
    <row r="1015" spans="1:7" x14ac:dyDescent="0.2">
      <c r="A1015" s="2">
        <v>36441</v>
      </c>
      <c r="B1015" s="18">
        <v>3.2749999999999999</v>
      </c>
      <c r="C1015" s="59">
        <f t="shared" si="45"/>
        <v>2.2586206896551726</v>
      </c>
      <c r="D1015" s="24">
        <v>2.54</v>
      </c>
      <c r="E1015" s="14">
        <v>2.62</v>
      </c>
      <c r="F1015" s="24">
        <f t="shared" si="43"/>
        <v>0.28137931034482744</v>
      </c>
      <c r="G1015" s="187">
        <f t="shared" si="44"/>
        <v>0.36137931034482751</v>
      </c>
    </row>
    <row r="1016" spans="1:7" x14ac:dyDescent="0.2">
      <c r="A1016" s="2">
        <v>36442</v>
      </c>
      <c r="B1016" s="18">
        <v>3.2349999999999999</v>
      </c>
      <c r="C1016" s="59">
        <f t="shared" si="45"/>
        <v>2.2310344827586208</v>
      </c>
      <c r="D1016" s="24">
        <v>2.415</v>
      </c>
      <c r="E1016" s="14">
        <v>2.5649999999999999</v>
      </c>
      <c r="F1016" s="24">
        <f t="shared" si="43"/>
        <v>0.18396551724137922</v>
      </c>
      <c r="G1016" s="187">
        <f t="shared" si="44"/>
        <v>0.33396551724137913</v>
      </c>
    </row>
    <row r="1017" spans="1:7" x14ac:dyDescent="0.2">
      <c r="A1017" s="2">
        <v>36443</v>
      </c>
      <c r="B1017" s="18">
        <v>3.2349999999999999</v>
      </c>
      <c r="C1017" s="59">
        <f t="shared" si="45"/>
        <v>2.2310344827586208</v>
      </c>
      <c r="D1017" s="24">
        <v>2.415</v>
      </c>
      <c r="E1017" s="14">
        <v>2.5649999999999999</v>
      </c>
      <c r="F1017" s="24">
        <f t="shared" si="43"/>
        <v>0.18396551724137922</v>
      </c>
      <c r="G1017" s="187">
        <f t="shared" si="44"/>
        <v>0.33396551724137913</v>
      </c>
    </row>
    <row r="1018" spans="1:7" x14ac:dyDescent="0.2">
      <c r="A1018" s="2">
        <v>36444</v>
      </c>
      <c r="B1018" s="18">
        <v>3.2349999999999999</v>
      </c>
      <c r="C1018" s="59">
        <f t="shared" si="45"/>
        <v>2.2310344827586208</v>
      </c>
      <c r="D1018" s="24">
        <v>2.415</v>
      </c>
      <c r="E1018" s="14">
        <v>2.5649999999999999</v>
      </c>
      <c r="F1018" s="24">
        <f t="shared" si="43"/>
        <v>0.18396551724137922</v>
      </c>
      <c r="G1018" s="187">
        <f t="shared" si="44"/>
        <v>0.33396551724137913</v>
      </c>
    </row>
    <row r="1019" spans="1:7" x14ac:dyDescent="0.2">
      <c r="A1019" s="2">
        <v>36445</v>
      </c>
      <c r="B1019" s="18">
        <v>3.2349999999999999</v>
      </c>
      <c r="C1019" s="59">
        <f t="shared" si="45"/>
        <v>2.2310344827586208</v>
      </c>
      <c r="D1019" s="24">
        <v>2.59</v>
      </c>
      <c r="E1019" s="14">
        <v>2.6749999999999998</v>
      </c>
      <c r="F1019" s="24">
        <f t="shared" si="43"/>
        <v>0.35896551724137904</v>
      </c>
      <c r="G1019" s="187">
        <f t="shared" si="44"/>
        <v>0.443965517241379</v>
      </c>
    </row>
    <row r="1020" spans="1:7" x14ac:dyDescent="0.2">
      <c r="A1020" s="2">
        <v>36446</v>
      </c>
      <c r="B1020" s="18">
        <v>3.4849999999999999</v>
      </c>
      <c r="C1020" s="59">
        <f t="shared" si="45"/>
        <v>2.4034482758620688</v>
      </c>
      <c r="D1020" s="24">
        <v>2.7</v>
      </c>
      <c r="E1020" s="14">
        <v>2.82</v>
      </c>
      <c r="F1020" s="24">
        <f t="shared" si="43"/>
        <v>0.29655172413793141</v>
      </c>
      <c r="G1020" s="187">
        <f t="shared" si="44"/>
        <v>0.41655172413793107</v>
      </c>
    </row>
    <row r="1021" spans="1:7" x14ac:dyDescent="0.2">
      <c r="A1021" s="2">
        <v>36447</v>
      </c>
      <c r="B1021" s="18">
        <v>3.76</v>
      </c>
      <c r="C1021" s="59">
        <f t="shared" si="45"/>
        <v>2.5931034482758619</v>
      </c>
      <c r="D1021" s="24">
        <v>2.87</v>
      </c>
      <c r="E1021" s="14">
        <v>2.9550000000000001</v>
      </c>
      <c r="F1021" s="24">
        <f t="shared" si="43"/>
        <v>0.27689655172413818</v>
      </c>
      <c r="G1021" s="187">
        <f t="shared" si="44"/>
        <v>0.36189655172413815</v>
      </c>
    </row>
    <row r="1022" spans="1:7" x14ac:dyDescent="0.2">
      <c r="A1022" s="2">
        <v>36448</v>
      </c>
      <c r="B1022" s="18">
        <v>3.665</v>
      </c>
      <c r="C1022" s="59">
        <f t="shared" si="45"/>
        <v>2.5275862068965518</v>
      </c>
      <c r="D1022" s="24">
        <v>2.7450000000000001</v>
      </c>
      <c r="E1022" s="14">
        <v>2.89</v>
      </c>
      <c r="F1022" s="24">
        <f t="shared" si="43"/>
        <v>0.21741379310344833</v>
      </c>
      <c r="G1022" s="187">
        <f t="shared" si="44"/>
        <v>0.36241379310344835</v>
      </c>
    </row>
    <row r="1023" spans="1:7" x14ac:dyDescent="0.2">
      <c r="A1023" s="2">
        <v>36449</v>
      </c>
      <c r="B1023" s="18">
        <v>3.7149999999999999</v>
      </c>
      <c r="C1023" s="59">
        <f t="shared" si="45"/>
        <v>2.5620689655172413</v>
      </c>
      <c r="D1023" s="24">
        <v>2.7949999999999999</v>
      </c>
      <c r="E1023" s="14">
        <v>2.85</v>
      </c>
      <c r="F1023" s="24">
        <f t="shared" si="43"/>
        <v>0.23293103448275865</v>
      </c>
      <c r="G1023" s="187">
        <f t="shared" si="44"/>
        <v>0.28793103448275881</v>
      </c>
    </row>
    <row r="1024" spans="1:7" x14ac:dyDescent="0.2">
      <c r="A1024" s="2">
        <v>36450</v>
      </c>
      <c r="B1024" s="18">
        <v>3.7149999999999999</v>
      </c>
      <c r="C1024" s="59">
        <f t="shared" si="45"/>
        <v>2.5620689655172413</v>
      </c>
      <c r="D1024" s="24">
        <v>2.7949999999999999</v>
      </c>
      <c r="E1024" s="14">
        <v>2.85</v>
      </c>
      <c r="F1024" s="24">
        <f t="shared" si="43"/>
        <v>0.23293103448275865</v>
      </c>
      <c r="G1024" s="187">
        <f t="shared" si="44"/>
        <v>0.28793103448275881</v>
      </c>
    </row>
    <row r="1025" spans="1:7" x14ac:dyDescent="0.2">
      <c r="A1025" s="2">
        <v>36451</v>
      </c>
      <c r="B1025" s="18">
        <v>3.7149999999999999</v>
      </c>
      <c r="C1025" s="59">
        <f t="shared" si="45"/>
        <v>2.5620689655172413</v>
      </c>
      <c r="D1025" s="24">
        <v>2.7949999999999999</v>
      </c>
      <c r="E1025" s="14">
        <v>2.85</v>
      </c>
      <c r="F1025" s="24">
        <f t="shared" si="43"/>
        <v>0.23293103448275865</v>
      </c>
      <c r="G1025" s="187">
        <f t="shared" si="44"/>
        <v>0.28793103448275881</v>
      </c>
    </row>
    <row r="1026" spans="1:7" x14ac:dyDescent="0.2">
      <c r="A1026" s="2">
        <v>36452</v>
      </c>
      <c r="B1026" s="18">
        <v>3.7850000000000001</v>
      </c>
      <c r="C1026" s="59">
        <f t="shared" si="45"/>
        <v>2.6103448275862071</v>
      </c>
      <c r="D1026" s="24">
        <v>2.91</v>
      </c>
      <c r="E1026" s="14">
        <v>2.96</v>
      </c>
      <c r="F1026" s="24">
        <f t="shared" si="43"/>
        <v>0.29965517241379303</v>
      </c>
      <c r="G1026" s="187">
        <f t="shared" si="44"/>
        <v>0.34965517241379285</v>
      </c>
    </row>
    <row r="1027" spans="1:7" x14ac:dyDescent="0.2">
      <c r="A1027" s="2">
        <v>36453</v>
      </c>
      <c r="B1027" s="18">
        <v>3.88</v>
      </c>
      <c r="C1027" s="59">
        <f t="shared" si="45"/>
        <v>2.6758620689655173</v>
      </c>
      <c r="D1027" s="24">
        <v>3.0249999999999999</v>
      </c>
      <c r="E1027" s="14">
        <v>2.9750000000000001</v>
      </c>
      <c r="F1027" s="24">
        <f t="shared" si="43"/>
        <v>0.34913793103448265</v>
      </c>
      <c r="G1027" s="187">
        <f t="shared" si="44"/>
        <v>0.29913793103448283</v>
      </c>
    </row>
    <row r="1028" spans="1:7" x14ac:dyDescent="0.2">
      <c r="A1028" s="2">
        <v>36454</v>
      </c>
      <c r="B1028" s="18">
        <v>3.89</v>
      </c>
      <c r="C1028" s="59">
        <f t="shared" si="45"/>
        <v>2.6827586206896554</v>
      </c>
      <c r="D1028" s="24">
        <v>3.05</v>
      </c>
      <c r="E1028" s="14">
        <v>2.96</v>
      </c>
      <c r="F1028" s="24">
        <f t="shared" ref="F1028:F1091" si="46">D1028-C1028</f>
        <v>0.3672413793103444</v>
      </c>
      <c r="G1028" s="187">
        <f t="shared" ref="G1028:G1091" si="47">E1028-C1028</f>
        <v>0.27724137931034454</v>
      </c>
    </row>
    <row r="1029" spans="1:7" x14ac:dyDescent="0.2">
      <c r="A1029" s="2">
        <v>36455</v>
      </c>
      <c r="B1029" s="18">
        <v>3.9550000000000001</v>
      </c>
      <c r="C1029" s="59">
        <f t="shared" si="45"/>
        <v>2.727586206896552</v>
      </c>
      <c r="D1029" s="24">
        <v>3.165</v>
      </c>
      <c r="E1029" s="14">
        <v>3.01</v>
      </c>
      <c r="F1029" s="24">
        <f t="shared" si="46"/>
        <v>0.43741379310344808</v>
      </c>
      <c r="G1029" s="187">
        <f t="shared" si="47"/>
        <v>0.28241379310344783</v>
      </c>
    </row>
    <row r="1030" spans="1:7" x14ac:dyDescent="0.2">
      <c r="A1030" s="2">
        <v>36456</v>
      </c>
      <c r="B1030" s="18">
        <v>3.92</v>
      </c>
      <c r="C1030" s="59">
        <f t="shared" si="45"/>
        <v>2.703448275862069</v>
      </c>
      <c r="D1030" s="24">
        <v>3.2</v>
      </c>
      <c r="E1030" s="14">
        <v>2.9649999999999999</v>
      </c>
      <c r="F1030" s="24">
        <f t="shared" si="46"/>
        <v>0.49655172413793114</v>
      </c>
      <c r="G1030" s="187">
        <f t="shared" si="47"/>
        <v>0.26155172413793082</v>
      </c>
    </row>
    <row r="1031" spans="1:7" x14ac:dyDescent="0.2">
      <c r="A1031" s="2">
        <v>36457</v>
      </c>
      <c r="B1031" s="18">
        <v>3.92</v>
      </c>
      <c r="C1031" s="59">
        <f t="shared" si="45"/>
        <v>2.703448275862069</v>
      </c>
      <c r="D1031" s="24">
        <v>3.2</v>
      </c>
      <c r="E1031" s="14">
        <v>2.9649999999999999</v>
      </c>
      <c r="F1031" s="24">
        <f t="shared" si="46"/>
        <v>0.49655172413793114</v>
      </c>
      <c r="G1031" s="187">
        <f t="shared" si="47"/>
        <v>0.26155172413793082</v>
      </c>
    </row>
    <row r="1032" spans="1:7" x14ac:dyDescent="0.2">
      <c r="A1032" s="2">
        <v>36458</v>
      </c>
      <c r="B1032" s="18">
        <v>3.92</v>
      </c>
      <c r="C1032" s="59">
        <f t="shared" si="45"/>
        <v>2.703448275862069</v>
      </c>
      <c r="D1032" s="24">
        <v>3.2</v>
      </c>
      <c r="E1032" s="14">
        <v>2.9649999999999999</v>
      </c>
      <c r="F1032" s="24">
        <f t="shared" si="46"/>
        <v>0.49655172413793114</v>
      </c>
      <c r="G1032" s="187">
        <f t="shared" si="47"/>
        <v>0.26155172413793082</v>
      </c>
    </row>
    <row r="1033" spans="1:7" x14ac:dyDescent="0.2">
      <c r="A1033" s="2">
        <v>36459</v>
      </c>
      <c r="B1033" s="18">
        <v>3.86</v>
      </c>
      <c r="C1033" s="59">
        <f t="shared" si="45"/>
        <v>2.6620689655172414</v>
      </c>
      <c r="D1033" s="24">
        <v>3.15</v>
      </c>
      <c r="E1033" s="14">
        <v>2.9950000000000001</v>
      </c>
      <c r="F1033" s="24">
        <f t="shared" si="46"/>
        <v>0.48793103448275854</v>
      </c>
      <c r="G1033" s="187">
        <f t="shared" si="47"/>
        <v>0.33293103448275874</v>
      </c>
    </row>
    <row r="1034" spans="1:7" x14ac:dyDescent="0.2">
      <c r="A1034" s="2">
        <v>36460</v>
      </c>
      <c r="B1034" s="18">
        <v>3.8149999999999999</v>
      </c>
      <c r="C1034" s="59">
        <f t="shared" si="45"/>
        <v>2.6310344827586207</v>
      </c>
      <c r="D1034" s="24">
        <v>3.13</v>
      </c>
      <c r="E1034" s="14">
        <v>2.96</v>
      </c>
      <c r="F1034" s="24">
        <f t="shared" si="46"/>
        <v>0.49896551724137916</v>
      </c>
      <c r="G1034" s="187">
        <f t="shared" si="47"/>
        <v>0.32896551724137924</v>
      </c>
    </row>
    <row r="1035" spans="1:7" x14ac:dyDescent="0.2">
      <c r="A1035" s="2">
        <v>36461</v>
      </c>
      <c r="B1035" s="18">
        <v>3.91</v>
      </c>
      <c r="C1035" s="59">
        <f t="shared" si="45"/>
        <v>2.6965517241379313</v>
      </c>
      <c r="D1035" s="24">
        <v>3.15</v>
      </c>
      <c r="E1035" s="14">
        <v>2.9950000000000001</v>
      </c>
      <c r="F1035" s="24">
        <f t="shared" si="46"/>
        <v>0.45344827586206859</v>
      </c>
      <c r="G1035" s="187">
        <f t="shared" si="47"/>
        <v>0.29844827586206879</v>
      </c>
    </row>
    <row r="1036" spans="1:7" x14ac:dyDescent="0.2">
      <c r="A1036" s="2">
        <v>36462</v>
      </c>
      <c r="B1036" s="18">
        <v>3.875</v>
      </c>
      <c r="C1036" s="59">
        <f t="shared" si="45"/>
        <v>2.6724137931034484</v>
      </c>
      <c r="D1036" s="24">
        <v>3.0249999999999999</v>
      </c>
      <c r="E1036" s="14">
        <v>2.9950000000000001</v>
      </c>
      <c r="F1036" s="24">
        <f t="shared" si="46"/>
        <v>0.35258620689655151</v>
      </c>
      <c r="G1036" s="187">
        <f t="shared" si="47"/>
        <v>0.32258620689655171</v>
      </c>
    </row>
    <row r="1037" spans="1:7" x14ac:dyDescent="0.2">
      <c r="A1037" s="2">
        <v>36463</v>
      </c>
      <c r="B1037" s="18">
        <v>3.74</v>
      </c>
      <c r="C1037" s="59">
        <f t="shared" si="45"/>
        <v>2.5793103448275865</v>
      </c>
      <c r="D1037" s="24">
        <v>2.79</v>
      </c>
      <c r="E1037" s="14">
        <v>2.8849999999999998</v>
      </c>
      <c r="F1037" s="24">
        <f t="shared" si="46"/>
        <v>0.21068965517241356</v>
      </c>
      <c r="G1037" s="187">
        <f t="shared" si="47"/>
        <v>0.30568965517241331</v>
      </c>
    </row>
    <row r="1038" spans="1:7" x14ac:dyDescent="0.2">
      <c r="A1038" s="2">
        <v>36464</v>
      </c>
      <c r="B1038" s="18">
        <v>3.74</v>
      </c>
      <c r="C1038" s="59">
        <f t="shared" si="45"/>
        <v>2.5793103448275865</v>
      </c>
      <c r="D1038" s="24">
        <v>2.79</v>
      </c>
      <c r="E1038" s="14">
        <v>2.8849999999999998</v>
      </c>
      <c r="F1038" s="24">
        <f t="shared" si="46"/>
        <v>0.21068965517241356</v>
      </c>
      <c r="G1038" s="187">
        <f t="shared" si="47"/>
        <v>0.30568965517241331</v>
      </c>
    </row>
    <row r="1039" spans="1:7" x14ac:dyDescent="0.2">
      <c r="A1039" s="2">
        <v>36465</v>
      </c>
      <c r="B1039" s="18">
        <v>3.74</v>
      </c>
      <c r="C1039" s="59">
        <f t="shared" si="45"/>
        <v>2.5793103448275865</v>
      </c>
      <c r="D1039" s="24">
        <v>2.8149999999999999</v>
      </c>
      <c r="E1039" s="14">
        <v>2.9350000000000001</v>
      </c>
      <c r="F1039" s="24">
        <f t="shared" si="46"/>
        <v>0.23568965517241347</v>
      </c>
      <c r="G1039" s="187">
        <f t="shared" si="47"/>
        <v>0.35568965517241358</v>
      </c>
    </row>
    <row r="1040" spans="1:7" x14ac:dyDescent="0.2">
      <c r="A1040" s="2">
        <v>36466</v>
      </c>
      <c r="B1040" s="18">
        <v>3.45</v>
      </c>
      <c r="C1040" s="59">
        <f t="shared" si="45"/>
        <v>2.3793103448275863</v>
      </c>
      <c r="D1040" s="24">
        <v>2.79</v>
      </c>
      <c r="E1040" s="14">
        <v>2.855</v>
      </c>
      <c r="F1040" s="24">
        <f t="shared" si="46"/>
        <v>0.41068965517241374</v>
      </c>
      <c r="G1040" s="187">
        <f t="shared" si="47"/>
        <v>0.47568965517241368</v>
      </c>
    </row>
    <row r="1041" spans="1:7" x14ac:dyDescent="0.2">
      <c r="A1041" s="2">
        <v>36467</v>
      </c>
      <c r="B1041" s="18">
        <v>3.395</v>
      </c>
      <c r="C1041" s="59">
        <f t="shared" si="45"/>
        <v>2.3413793103448275</v>
      </c>
      <c r="D1041" s="24">
        <v>2.91</v>
      </c>
      <c r="E1041" s="14">
        <v>2.8650000000000002</v>
      </c>
      <c r="F1041" s="24">
        <f t="shared" si="46"/>
        <v>0.56862068965517265</v>
      </c>
      <c r="G1041" s="187">
        <f t="shared" si="47"/>
        <v>0.52362068965517272</v>
      </c>
    </row>
    <row r="1042" spans="1:7" x14ac:dyDescent="0.2">
      <c r="A1042" s="2">
        <v>36468</v>
      </c>
      <c r="B1042" s="18">
        <v>3.3</v>
      </c>
      <c r="C1042" s="59">
        <f t="shared" si="45"/>
        <v>2.2758620689655173</v>
      </c>
      <c r="D1042" s="24">
        <v>2.8650000000000002</v>
      </c>
      <c r="E1042" s="14">
        <v>2.8450000000000002</v>
      </c>
      <c r="F1042" s="24">
        <f t="shared" si="46"/>
        <v>0.58913793103448286</v>
      </c>
      <c r="G1042" s="187">
        <f t="shared" si="47"/>
        <v>0.56913793103448285</v>
      </c>
    </row>
    <row r="1043" spans="1:7" x14ac:dyDescent="0.2">
      <c r="A1043" s="2">
        <v>36469</v>
      </c>
      <c r="B1043" s="18">
        <v>3.28</v>
      </c>
      <c r="C1043" s="59">
        <f t="shared" si="45"/>
        <v>2.2620689655172415</v>
      </c>
      <c r="D1043" s="24">
        <v>2.74</v>
      </c>
      <c r="E1043" s="14">
        <v>2.7949999999999999</v>
      </c>
      <c r="F1043" s="24">
        <f t="shared" si="46"/>
        <v>0.47793103448275875</v>
      </c>
      <c r="G1043" s="187">
        <f t="shared" si="47"/>
        <v>0.53293103448275847</v>
      </c>
    </row>
    <row r="1044" spans="1:7" x14ac:dyDescent="0.2">
      <c r="A1044" s="2">
        <v>36470</v>
      </c>
      <c r="B1044" s="18">
        <v>3.21</v>
      </c>
      <c r="C1044" s="59">
        <f t="shared" si="45"/>
        <v>2.2137931034482761</v>
      </c>
      <c r="D1044" s="24">
        <v>2.6949999999999998</v>
      </c>
      <c r="E1044" s="14">
        <v>2.5449999999999999</v>
      </c>
      <c r="F1044" s="24">
        <f t="shared" si="46"/>
        <v>0.48120689655172377</v>
      </c>
      <c r="G1044" s="187">
        <f t="shared" si="47"/>
        <v>0.33120689655172386</v>
      </c>
    </row>
    <row r="1045" spans="1:7" x14ac:dyDescent="0.2">
      <c r="A1045" s="2">
        <v>36471</v>
      </c>
      <c r="B1045" s="18">
        <v>3.21</v>
      </c>
      <c r="C1045" s="59">
        <f t="shared" si="45"/>
        <v>2.2137931034482761</v>
      </c>
      <c r="D1045" s="24">
        <v>2.6949999999999998</v>
      </c>
      <c r="E1045" s="14">
        <v>2.5449999999999999</v>
      </c>
      <c r="F1045" s="24">
        <f t="shared" si="46"/>
        <v>0.48120689655172377</v>
      </c>
      <c r="G1045" s="187">
        <f t="shared" si="47"/>
        <v>0.33120689655172386</v>
      </c>
    </row>
    <row r="1046" spans="1:7" x14ac:dyDescent="0.2">
      <c r="A1046" s="2">
        <v>36472</v>
      </c>
      <c r="B1046" s="18">
        <v>3.21</v>
      </c>
      <c r="C1046" s="59">
        <f t="shared" si="45"/>
        <v>2.2137931034482761</v>
      </c>
      <c r="D1046" s="24">
        <v>2.6949999999999998</v>
      </c>
      <c r="E1046" s="14">
        <v>2.5449999999999999</v>
      </c>
      <c r="F1046" s="24">
        <f t="shared" si="46"/>
        <v>0.48120689655172377</v>
      </c>
      <c r="G1046" s="187">
        <f t="shared" si="47"/>
        <v>0.33120689655172386</v>
      </c>
    </row>
    <row r="1047" spans="1:7" x14ac:dyDescent="0.2">
      <c r="A1047" s="2">
        <v>36473</v>
      </c>
      <c r="B1047" s="18">
        <v>3.1349999999999998</v>
      </c>
      <c r="C1047" s="59">
        <f t="shared" si="45"/>
        <v>2.1620689655172414</v>
      </c>
      <c r="D1047" s="24">
        <v>2.59</v>
      </c>
      <c r="E1047" s="14">
        <v>2.5299999999999998</v>
      </c>
      <c r="F1047" s="24">
        <f t="shared" si="46"/>
        <v>0.42793103448275849</v>
      </c>
      <c r="G1047" s="187">
        <f t="shared" si="47"/>
        <v>0.36793103448275843</v>
      </c>
    </row>
    <row r="1048" spans="1:7" x14ac:dyDescent="0.2">
      <c r="A1048" s="2">
        <v>36474</v>
      </c>
      <c r="B1048" s="18">
        <v>2.9449999999999998</v>
      </c>
      <c r="C1048" s="59">
        <f t="shared" si="45"/>
        <v>2.0310344827586206</v>
      </c>
      <c r="D1048" s="24">
        <v>2.4350000000000001</v>
      </c>
      <c r="E1048" s="14">
        <v>2.42</v>
      </c>
      <c r="F1048" s="24">
        <f t="shared" si="46"/>
        <v>0.40396551724137941</v>
      </c>
      <c r="G1048" s="187">
        <f t="shared" si="47"/>
        <v>0.38896551724137929</v>
      </c>
    </row>
    <row r="1049" spans="1:7" x14ac:dyDescent="0.2">
      <c r="A1049" s="2">
        <v>36475</v>
      </c>
      <c r="B1049" s="18">
        <v>2.8650000000000002</v>
      </c>
      <c r="C1049" s="59">
        <f t="shared" si="45"/>
        <v>1.9758620689655175</v>
      </c>
      <c r="D1049" s="24">
        <v>2.4249999999999998</v>
      </c>
      <c r="E1049" s="14">
        <v>2.3450000000000002</v>
      </c>
      <c r="F1049" s="24">
        <f t="shared" si="46"/>
        <v>0.4491379310344823</v>
      </c>
      <c r="G1049" s="187">
        <f t="shared" si="47"/>
        <v>0.36913793103448267</v>
      </c>
    </row>
    <row r="1050" spans="1:7" x14ac:dyDescent="0.2">
      <c r="A1050" s="2">
        <v>36476</v>
      </c>
      <c r="B1050" s="18">
        <v>2.8849999999999998</v>
      </c>
      <c r="C1050" s="59">
        <f t="shared" si="45"/>
        <v>1.989655172413793</v>
      </c>
      <c r="D1050" s="24">
        <v>2.42</v>
      </c>
      <c r="E1050" s="14">
        <v>2.3199999999999998</v>
      </c>
      <c r="F1050" s="24">
        <f t="shared" si="46"/>
        <v>0.43034482758620696</v>
      </c>
      <c r="G1050" s="187">
        <f t="shared" si="47"/>
        <v>0.33034482758620687</v>
      </c>
    </row>
    <row r="1051" spans="1:7" x14ac:dyDescent="0.2">
      <c r="A1051" s="2">
        <v>36477</v>
      </c>
      <c r="B1051" s="18">
        <v>2.73</v>
      </c>
      <c r="C1051" s="59">
        <f t="shared" si="45"/>
        <v>1.8827586206896552</v>
      </c>
      <c r="D1051" s="24">
        <v>2.2000000000000002</v>
      </c>
      <c r="E1051" s="14">
        <v>2.085</v>
      </c>
      <c r="F1051" s="24">
        <f t="shared" si="46"/>
        <v>0.31724137931034502</v>
      </c>
      <c r="G1051" s="187">
        <f t="shared" si="47"/>
        <v>0.2022413793103448</v>
      </c>
    </row>
    <row r="1052" spans="1:7" x14ac:dyDescent="0.2">
      <c r="A1052" s="2">
        <v>36478</v>
      </c>
      <c r="B1052" s="18">
        <v>2.73</v>
      </c>
      <c r="C1052" s="59">
        <f t="shared" si="45"/>
        <v>1.8827586206896552</v>
      </c>
      <c r="D1052" s="24">
        <v>2.2000000000000002</v>
      </c>
      <c r="E1052" s="14">
        <v>2.085</v>
      </c>
      <c r="F1052" s="24">
        <f t="shared" si="46"/>
        <v>0.31724137931034502</v>
      </c>
      <c r="G1052" s="187">
        <f t="shared" si="47"/>
        <v>0.2022413793103448</v>
      </c>
    </row>
    <row r="1053" spans="1:7" x14ac:dyDescent="0.2">
      <c r="A1053" s="2">
        <v>36479</v>
      </c>
      <c r="B1053" s="18">
        <v>2.73</v>
      </c>
      <c r="C1053" s="59">
        <f t="shared" si="45"/>
        <v>1.8827586206896552</v>
      </c>
      <c r="D1053" s="24">
        <v>2.2000000000000002</v>
      </c>
      <c r="E1053" s="14">
        <f>VLOOKUP($A1052,[3]Sheet1!$A$1:$U$10000,13,0)</f>
        <v>2.085</v>
      </c>
      <c r="F1053" s="24">
        <f t="shared" si="46"/>
        <v>0.31724137931034502</v>
      </c>
      <c r="G1053" s="187">
        <f t="shared" si="47"/>
        <v>0.2022413793103448</v>
      </c>
    </row>
    <row r="1054" spans="1:7" x14ac:dyDescent="0.2">
      <c r="A1054" s="2">
        <v>36480</v>
      </c>
      <c r="B1054" s="18">
        <v>2.56</v>
      </c>
      <c r="C1054" s="59">
        <f t="shared" si="45"/>
        <v>1.7655172413793105</v>
      </c>
      <c r="D1054" s="24">
        <v>2.35</v>
      </c>
      <c r="E1054" s="14">
        <f>VLOOKUP($A1053,[3]Sheet1!$A$1:$U$10000,13,0)</f>
        <v>2.085</v>
      </c>
      <c r="F1054" s="24">
        <f t="shared" si="46"/>
        <v>0.58448275862068955</v>
      </c>
      <c r="G1054" s="187">
        <f t="shared" si="47"/>
        <v>0.31948275862068942</v>
      </c>
    </row>
    <row r="1055" spans="1:7" x14ac:dyDescent="0.2">
      <c r="A1055" s="2">
        <v>36481</v>
      </c>
      <c r="B1055" s="18">
        <v>2.5950000000000002</v>
      </c>
      <c r="C1055" s="59">
        <f t="shared" si="45"/>
        <v>1.7896551724137932</v>
      </c>
      <c r="D1055" s="24">
        <v>2.2650000000000001</v>
      </c>
      <c r="E1055" s="14">
        <f>VLOOKUP($A1054,[3]Sheet1!$A$1:$U$10000,13,0)</f>
        <v>2.19</v>
      </c>
      <c r="F1055" s="24">
        <f t="shared" si="46"/>
        <v>0.47534482758620689</v>
      </c>
      <c r="G1055" s="187">
        <f t="shared" si="47"/>
        <v>0.40034482758620671</v>
      </c>
    </row>
    <row r="1056" spans="1:7" x14ac:dyDescent="0.2">
      <c r="A1056" s="2">
        <v>36482</v>
      </c>
      <c r="B1056" s="18">
        <v>2.7349999999999999</v>
      </c>
      <c r="C1056" s="59">
        <f t="shared" si="45"/>
        <v>1.886206896551724</v>
      </c>
      <c r="D1056" s="24">
        <v>2.2850000000000001</v>
      </c>
      <c r="E1056" s="14">
        <f>VLOOKUP($A1055,[3]Sheet1!$A$1:$U$10000,13,0)</f>
        <v>2.165</v>
      </c>
      <c r="F1056" s="24">
        <f t="shared" si="46"/>
        <v>0.39879310344827612</v>
      </c>
      <c r="G1056" s="187">
        <f t="shared" si="47"/>
        <v>0.27879310344827601</v>
      </c>
    </row>
    <row r="1057" spans="1:7" x14ac:dyDescent="0.2">
      <c r="A1057" s="2">
        <v>36483</v>
      </c>
      <c r="B1057" s="18">
        <v>2.82</v>
      </c>
      <c r="C1057" s="59">
        <f t="shared" si="45"/>
        <v>1.9448275862068964</v>
      </c>
      <c r="D1057" s="24">
        <v>2.27</v>
      </c>
      <c r="E1057" s="14">
        <f>VLOOKUP($A1056,[3]Sheet1!$A$1:$U$10000,13,0)</f>
        <v>2.2200000000000002</v>
      </c>
      <c r="F1057" s="24">
        <f t="shared" si="46"/>
        <v>0.32517241379310358</v>
      </c>
      <c r="G1057" s="187">
        <f t="shared" si="47"/>
        <v>0.27517241379310375</v>
      </c>
    </row>
    <row r="1058" spans="1:7" x14ac:dyDescent="0.2">
      <c r="A1058" s="2">
        <v>36484</v>
      </c>
      <c r="B1058" s="18">
        <v>2.77</v>
      </c>
      <c r="C1058" s="59">
        <f t="shared" si="45"/>
        <v>1.9103448275862069</v>
      </c>
      <c r="D1058" s="24">
        <v>2.1949999999999998</v>
      </c>
      <c r="E1058" s="14">
        <f>VLOOKUP($A1057,[3]Sheet1!$A$1:$U$10000,13,0)</f>
        <v>2.2650000000000001</v>
      </c>
      <c r="F1058" s="24">
        <f t="shared" si="46"/>
        <v>0.2846551724137929</v>
      </c>
      <c r="G1058" s="187">
        <f t="shared" si="47"/>
        <v>0.35465517241379318</v>
      </c>
    </row>
    <row r="1059" spans="1:7" x14ac:dyDescent="0.2">
      <c r="A1059" s="2">
        <v>36485</v>
      </c>
      <c r="B1059" s="18">
        <v>2.77</v>
      </c>
      <c r="C1059" s="59">
        <f t="shared" si="45"/>
        <v>1.9103448275862069</v>
      </c>
      <c r="D1059" s="24">
        <v>2.1949999999999998</v>
      </c>
      <c r="E1059" s="14">
        <f>VLOOKUP($A1058,[3]Sheet1!$A$1:$U$10000,13,0)</f>
        <v>2.3250000000000002</v>
      </c>
      <c r="F1059" s="24">
        <f t="shared" si="46"/>
        <v>0.2846551724137929</v>
      </c>
      <c r="G1059" s="187">
        <f t="shared" si="47"/>
        <v>0.41465517241379324</v>
      </c>
    </row>
    <row r="1060" spans="1:7" x14ac:dyDescent="0.2">
      <c r="A1060" s="2">
        <v>36486</v>
      </c>
      <c r="B1060" s="18">
        <v>2.77</v>
      </c>
      <c r="C1060" s="59">
        <f t="shared" si="45"/>
        <v>1.9103448275862069</v>
      </c>
      <c r="D1060" s="24">
        <v>2.1949999999999998</v>
      </c>
      <c r="E1060" s="14">
        <f>VLOOKUP($A1059,[3]Sheet1!$A$1:$U$10000,13,0)</f>
        <v>2.3250000000000002</v>
      </c>
      <c r="F1060" s="24">
        <f t="shared" si="46"/>
        <v>0.2846551724137929</v>
      </c>
      <c r="G1060" s="187">
        <f t="shared" si="47"/>
        <v>0.41465517241379324</v>
      </c>
    </row>
    <row r="1061" spans="1:7" x14ac:dyDescent="0.2">
      <c r="A1061" s="2">
        <v>36487</v>
      </c>
      <c r="B1061" s="18">
        <v>2.5150000000000001</v>
      </c>
      <c r="C1061" s="59">
        <f t="shared" si="45"/>
        <v>1.7344827586206899</v>
      </c>
      <c r="D1061" s="24">
        <v>2.0699999999999998</v>
      </c>
      <c r="E1061" s="14">
        <f>VLOOKUP($A1060,[3]Sheet1!$A$1:$U$10000,13,0)</f>
        <v>2.3250000000000002</v>
      </c>
      <c r="F1061" s="24">
        <f t="shared" si="46"/>
        <v>0.33551724137930994</v>
      </c>
      <c r="G1061" s="187">
        <f t="shared" si="47"/>
        <v>0.59051724137931028</v>
      </c>
    </row>
    <row r="1062" spans="1:7" x14ac:dyDescent="0.2">
      <c r="A1062" s="2">
        <v>36488</v>
      </c>
      <c r="B1062" s="18">
        <v>2.605</v>
      </c>
      <c r="C1062" s="59">
        <f t="shared" si="45"/>
        <v>1.7965517241379312</v>
      </c>
      <c r="D1062" s="24">
        <v>2.0750000000000002</v>
      </c>
      <c r="E1062" s="14">
        <f>VLOOKUP($A1061,[3]Sheet1!$A$1:$U$10000,13,0)</f>
        <v>2.2799999999999998</v>
      </c>
      <c r="F1062" s="24">
        <f t="shared" si="46"/>
        <v>0.27844827586206899</v>
      </c>
      <c r="G1062" s="187">
        <f t="shared" si="47"/>
        <v>0.48344827586206862</v>
      </c>
    </row>
    <row r="1063" spans="1:7" x14ac:dyDescent="0.2">
      <c r="A1063" s="2">
        <v>36489</v>
      </c>
      <c r="B1063" s="18">
        <v>2.64</v>
      </c>
      <c r="C1063" s="59">
        <f t="shared" ref="C1063:C1126" si="48">B1063/$C$1</f>
        <v>1.8206896551724139</v>
      </c>
      <c r="D1063" s="24">
        <v>2.0499999999999998</v>
      </c>
      <c r="E1063" s="14">
        <f>VLOOKUP($A1062,[3]Sheet1!$A$1:$U$10000,13,0)</f>
        <v>2.33</v>
      </c>
      <c r="F1063" s="24">
        <f t="shared" si="46"/>
        <v>0.22931034482758594</v>
      </c>
      <c r="G1063" s="187">
        <f t="shared" si="47"/>
        <v>0.50931034482758619</v>
      </c>
    </row>
    <row r="1064" spans="1:7" x14ac:dyDescent="0.2">
      <c r="A1064" s="2">
        <v>36490</v>
      </c>
      <c r="B1064" s="18">
        <v>2.64</v>
      </c>
      <c r="C1064" s="59">
        <f t="shared" si="48"/>
        <v>1.8206896551724139</v>
      </c>
      <c r="D1064" s="24">
        <v>2.0499999999999998</v>
      </c>
      <c r="E1064" s="14">
        <f>VLOOKUP($A1063,[3]Sheet1!$A$1:$U$10000,13,0)</f>
        <v>2.2799999999999998</v>
      </c>
      <c r="F1064" s="24">
        <f t="shared" si="46"/>
        <v>0.22931034482758594</v>
      </c>
      <c r="G1064" s="187">
        <f t="shared" si="47"/>
        <v>0.45931034482758593</v>
      </c>
    </row>
    <row r="1065" spans="1:7" x14ac:dyDescent="0.2">
      <c r="A1065" s="2">
        <v>36491</v>
      </c>
      <c r="B1065" s="18">
        <v>2.64</v>
      </c>
      <c r="C1065" s="59">
        <f t="shared" si="48"/>
        <v>1.8206896551724139</v>
      </c>
      <c r="D1065" s="24">
        <v>2.0499999999999998</v>
      </c>
      <c r="E1065" s="14">
        <f>VLOOKUP($A1064,[3]Sheet1!$A$1:$U$10000,13,0)</f>
        <v>2.2799999999999998</v>
      </c>
      <c r="F1065" s="24">
        <f t="shared" si="46"/>
        <v>0.22931034482758594</v>
      </c>
      <c r="G1065" s="187">
        <f t="shared" si="47"/>
        <v>0.45931034482758593</v>
      </c>
    </row>
    <row r="1066" spans="1:7" x14ac:dyDescent="0.2">
      <c r="A1066" s="2">
        <v>36492</v>
      </c>
      <c r="B1066" s="18">
        <v>2.64</v>
      </c>
      <c r="C1066" s="59">
        <f t="shared" si="48"/>
        <v>1.8206896551724139</v>
      </c>
      <c r="D1066" s="24">
        <v>2.0499999999999998</v>
      </c>
      <c r="E1066" s="14">
        <f>VLOOKUP($A1065,[3]Sheet1!$A$1:$U$10000,13,0)</f>
        <v>2.2799999999999998</v>
      </c>
      <c r="F1066" s="24">
        <f t="shared" si="46"/>
        <v>0.22931034482758594</v>
      </c>
      <c r="G1066" s="187">
        <f t="shared" si="47"/>
        <v>0.45931034482758593</v>
      </c>
    </row>
    <row r="1067" spans="1:7" x14ac:dyDescent="0.2">
      <c r="A1067" s="2">
        <v>36493</v>
      </c>
      <c r="B1067" s="18">
        <v>2.64</v>
      </c>
      <c r="C1067" s="59">
        <f t="shared" si="48"/>
        <v>1.8206896551724139</v>
      </c>
      <c r="D1067" s="24">
        <v>2.0499999999999998</v>
      </c>
      <c r="E1067" s="14">
        <f>VLOOKUP($A1066,[3]Sheet1!$A$1:$U$10000,13,0)</f>
        <v>2.2799999999999998</v>
      </c>
      <c r="F1067" s="24">
        <f t="shared" si="46"/>
        <v>0.22931034482758594</v>
      </c>
      <c r="G1067" s="187">
        <f t="shared" si="47"/>
        <v>0.45931034482758593</v>
      </c>
    </row>
    <row r="1068" spans="1:7" x14ac:dyDescent="0.2">
      <c r="A1068" s="2">
        <v>36494</v>
      </c>
      <c r="B1068" s="18">
        <v>2.68</v>
      </c>
      <c r="C1068" s="59">
        <f t="shared" si="48"/>
        <v>1.8482758620689657</v>
      </c>
      <c r="D1068" s="24">
        <v>2.2549999999999999</v>
      </c>
      <c r="E1068" s="14">
        <f>VLOOKUP($A1067,[3]Sheet1!$A$1:$U$10000,13,0)</f>
        <v>2.2799999999999998</v>
      </c>
      <c r="F1068" s="24">
        <f t="shared" si="46"/>
        <v>0.40672413793103424</v>
      </c>
      <c r="G1068" s="187">
        <f t="shared" si="47"/>
        <v>0.43172413793103415</v>
      </c>
    </row>
    <row r="1069" spans="1:7" x14ac:dyDescent="0.2">
      <c r="A1069" s="2">
        <v>36495</v>
      </c>
      <c r="B1069" s="18">
        <v>2.79</v>
      </c>
      <c r="C1069" s="59">
        <f t="shared" si="48"/>
        <v>1.9241379310344828</v>
      </c>
      <c r="D1069" s="24">
        <v>2.15</v>
      </c>
      <c r="E1069" s="14">
        <f>VLOOKUP($A1068,[3]Sheet1!$A$1:$U$10000,13,0)</f>
        <v>2.31</v>
      </c>
      <c r="F1069" s="24">
        <f t="shared" si="46"/>
        <v>0.22586206896551708</v>
      </c>
      <c r="G1069" s="187">
        <f t="shared" si="47"/>
        <v>0.38586206896551722</v>
      </c>
    </row>
    <row r="1070" spans="1:7" x14ac:dyDescent="0.2">
      <c r="A1070" s="2">
        <v>36496</v>
      </c>
      <c r="B1070" s="18">
        <v>2.72</v>
      </c>
      <c r="C1070" s="59">
        <f t="shared" si="48"/>
        <v>1.8758620689655174</v>
      </c>
      <c r="D1070" s="24">
        <v>2.1549999999999998</v>
      </c>
      <c r="E1070" s="14">
        <f>VLOOKUP($A1069,[3]Sheet1!$A$1:$U$10000,13,0)</f>
        <v>2.34</v>
      </c>
      <c r="F1070" s="24">
        <f t="shared" si="46"/>
        <v>0.27913793103448237</v>
      </c>
      <c r="G1070" s="187">
        <f t="shared" si="47"/>
        <v>0.46413793103448242</v>
      </c>
    </row>
    <row r="1071" spans="1:7" x14ac:dyDescent="0.2">
      <c r="A1071" s="2">
        <v>36497</v>
      </c>
      <c r="B1071" s="18">
        <v>2.7349999999999999</v>
      </c>
      <c r="C1071" s="59">
        <f t="shared" si="48"/>
        <v>1.886206896551724</v>
      </c>
      <c r="D1071" s="24">
        <v>2.19</v>
      </c>
      <c r="E1071" s="14">
        <f>VLOOKUP($A1070,[3]Sheet1!$A$1:$U$10000,13,0)</f>
        <v>2.3149999999999999</v>
      </c>
      <c r="F1071" s="24">
        <f t="shared" si="46"/>
        <v>0.30379310344827593</v>
      </c>
      <c r="G1071" s="187">
        <f t="shared" si="47"/>
        <v>0.42879310344827593</v>
      </c>
    </row>
    <row r="1072" spans="1:7" x14ac:dyDescent="0.2">
      <c r="A1072" s="2">
        <v>36498</v>
      </c>
      <c r="B1072" s="18">
        <v>2.7</v>
      </c>
      <c r="C1072" s="59">
        <f t="shared" si="48"/>
        <v>1.8620689655172415</v>
      </c>
      <c r="D1072" s="24">
        <v>2.17</v>
      </c>
      <c r="E1072" s="14">
        <f>VLOOKUP($A1071,[3]Sheet1!$A$1:$U$10000,13,0)</f>
        <v>2.2400000000000002</v>
      </c>
      <c r="F1072" s="24">
        <f t="shared" si="46"/>
        <v>0.30793103448275838</v>
      </c>
      <c r="G1072" s="187">
        <f t="shared" si="47"/>
        <v>0.37793103448275867</v>
      </c>
    </row>
    <row r="1073" spans="1:7" x14ac:dyDescent="0.2">
      <c r="A1073" s="2">
        <v>36499</v>
      </c>
      <c r="B1073" s="18">
        <v>2.7</v>
      </c>
      <c r="C1073" s="59">
        <f t="shared" si="48"/>
        <v>1.8620689655172415</v>
      </c>
      <c r="D1073" s="24">
        <v>2.17</v>
      </c>
      <c r="E1073" s="14">
        <f>VLOOKUP($A1072,[3]Sheet1!$A$1:$U$10000,13,0)</f>
        <v>2.2349999999999999</v>
      </c>
      <c r="F1073" s="24">
        <f t="shared" si="46"/>
        <v>0.30793103448275838</v>
      </c>
      <c r="G1073" s="187">
        <f t="shared" si="47"/>
        <v>0.37293103448275833</v>
      </c>
    </row>
    <row r="1074" spans="1:7" x14ac:dyDescent="0.2">
      <c r="A1074" s="2">
        <v>36500</v>
      </c>
      <c r="B1074" s="18">
        <v>2.7</v>
      </c>
      <c r="C1074" s="59">
        <f t="shared" si="48"/>
        <v>1.8620689655172415</v>
      </c>
      <c r="D1074" s="24">
        <v>2.17</v>
      </c>
      <c r="E1074" s="14">
        <f>VLOOKUP($A1073,[3]Sheet1!$A$1:$U$10000,13,0)</f>
        <v>2.2349999999999999</v>
      </c>
      <c r="F1074" s="24">
        <f t="shared" si="46"/>
        <v>0.30793103448275838</v>
      </c>
      <c r="G1074" s="187">
        <f t="shared" si="47"/>
        <v>0.37293103448275833</v>
      </c>
    </row>
    <row r="1075" spans="1:7" x14ac:dyDescent="0.2">
      <c r="A1075" s="2">
        <v>36501</v>
      </c>
      <c r="B1075" s="18">
        <v>2.58</v>
      </c>
      <c r="C1075" s="59">
        <f t="shared" si="48"/>
        <v>1.7793103448275862</v>
      </c>
      <c r="D1075" s="24">
        <v>2.1850000000000001</v>
      </c>
      <c r="E1075" s="14">
        <f>VLOOKUP($A1074,[3]Sheet1!$A$1:$U$10000,13,0)</f>
        <v>2.2349999999999999</v>
      </c>
      <c r="F1075" s="24">
        <f t="shared" si="46"/>
        <v>0.40568965517241384</v>
      </c>
      <c r="G1075" s="187">
        <f t="shared" si="47"/>
        <v>0.45568965517241367</v>
      </c>
    </row>
    <row r="1076" spans="1:7" x14ac:dyDescent="0.2">
      <c r="A1076" s="2">
        <v>36502</v>
      </c>
      <c r="B1076" s="18">
        <v>2.625</v>
      </c>
      <c r="C1076" s="59">
        <f t="shared" si="48"/>
        <v>1.8103448275862069</v>
      </c>
      <c r="D1076" s="24">
        <v>2.1749999999999998</v>
      </c>
      <c r="E1076" s="14">
        <f>VLOOKUP($A1075,[3]Sheet1!$A$1:$U$10000,13,0)</f>
        <v>2.2749999999999999</v>
      </c>
      <c r="F1076" s="24">
        <f t="shared" si="46"/>
        <v>0.36465517241379297</v>
      </c>
      <c r="G1076" s="187">
        <f t="shared" si="47"/>
        <v>0.46465517241379306</v>
      </c>
    </row>
    <row r="1077" spans="1:7" x14ac:dyDescent="0.2">
      <c r="A1077" s="2">
        <v>36503</v>
      </c>
      <c r="B1077" s="18">
        <v>2.665</v>
      </c>
      <c r="C1077" s="59">
        <f t="shared" si="48"/>
        <v>1.8379310344827586</v>
      </c>
      <c r="D1077" s="24">
        <v>2.2349999999999999</v>
      </c>
      <c r="E1077" s="14">
        <f>VLOOKUP($A1076,[3]Sheet1!$A$1:$U$10000,13,0)</f>
        <v>2.2949999999999999</v>
      </c>
      <c r="F1077" s="24">
        <f t="shared" si="46"/>
        <v>0.39706896551724125</v>
      </c>
      <c r="G1077" s="187">
        <f t="shared" si="47"/>
        <v>0.4570689655172413</v>
      </c>
    </row>
    <row r="1078" spans="1:7" x14ac:dyDescent="0.2">
      <c r="A1078" s="2">
        <v>36504</v>
      </c>
      <c r="B1078" s="18">
        <v>2.665</v>
      </c>
      <c r="C1078" s="59">
        <f t="shared" si="48"/>
        <v>1.8379310344827586</v>
      </c>
      <c r="D1078" s="24">
        <v>2.2250000000000001</v>
      </c>
      <c r="E1078" s="14">
        <f>VLOOKUP($A1077,[3]Sheet1!$A$1:$U$10000,13,0)</f>
        <v>2.37</v>
      </c>
      <c r="F1078" s="24">
        <f t="shared" si="46"/>
        <v>0.38706896551724146</v>
      </c>
      <c r="G1078" s="187">
        <f t="shared" si="47"/>
        <v>0.53206896551724148</v>
      </c>
    </row>
    <row r="1079" spans="1:7" x14ac:dyDescent="0.2">
      <c r="A1079" s="2">
        <v>36505</v>
      </c>
      <c r="B1079" s="18">
        <v>2.77</v>
      </c>
      <c r="C1079" s="59">
        <f t="shared" si="48"/>
        <v>1.9103448275862069</v>
      </c>
      <c r="D1079" s="24">
        <v>2.27</v>
      </c>
      <c r="E1079" s="14">
        <f>VLOOKUP($A1078,[3]Sheet1!$A$1:$U$10000,13,0)</f>
        <v>2.395</v>
      </c>
      <c r="F1079" s="24">
        <f t="shared" si="46"/>
        <v>0.35965517241379308</v>
      </c>
      <c r="G1079" s="187">
        <f t="shared" si="47"/>
        <v>0.48465517241379308</v>
      </c>
    </row>
    <row r="1080" spans="1:7" x14ac:dyDescent="0.2">
      <c r="A1080" s="2">
        <v>36506</v>
      </c>
      <c r="B1080" s="18">
        <v>2.77</v>
      </c>
      <c r="C1080" s="59">
        <f t="shared" si="48"/>
        <v>1.9103448275862069</v>
      </c>
      <c r="D1080" s="24">
        <v>2.27</v>
      </c>
      <c r="E1080" s="14">
        <f>VLOOKUP($A1079,[3]Sheet1!$A$1:$U$10000,13,0)</f>
        <v>2.4</v>
      </c>
      <c r="F1080" s="24">
        <f t="shared" si="46"/>
        <v>0.35965517241379308</v>
      </c>
      <c r="G1080" s="187">
        <f t="shared" si="47"/>
        <v>0.48965517241379297</v>
      </c>
    </row>
    <row r="1081" spans="1:7" x14ac:dyDescent="0.2">
      <c r="A1081" s="2">
        <v>36507</v>
      </c>
      <c r="B1081" s="18">
        <v>2.77</v>
      </c>
      <c r="C1081" s="59">
        <f t="shared" si="48"/>
        <v>1.9103448275862069</v>
      </c>
      <c r="D1081" s="24">
        <v>2.27</v>
      </c>
      <c r="E1081" s="14">
        <f>VLOOKUP($A1080,[3]Sheet1!$A$1:$U$10000,13,0)</f>
        <v>2.4</v>
      </c>
      <c r="F1081" s="24">
        <f t="shared" si="46"/>
        <v>0.35965517241379308</v>
      </c>
      <c r="G1081" s="187">
        <f t="shared" si="47"/>
        <v>0.48965517241379297</v>
      </c>
    </row>
    <row r="1082" spans="1:7" x14ac:dyDescent="0.2">
      <c r="A1082" s="2">
        <v>36508</v>
      </c>
      <c r="B1082" s="18">
        <v>2.82</v>
      </c>
      <c r="C1082" s="59">
        <f t="shared" si="48"/>
        <v>1.9448275862068964</v>
      </c>
      <c r="D1082" s="24">
        <v>2.3849999999999998</v>
      </c>
      <c r="E1082" s="14">
        <f>VLOOKUP($A1081,[3]Sheet1!$A$1:$U$10000,13,0)</f>
        <v>2.4</v>
      </c>
      <c r="F1082" s="24">
        <f t="shared" si="46"/>
        <v>0.44017241379310335</v>
      </c>
      <c r="G1082" s="187">
        <f t="shared" si="47"/>
        <v>0.45517241379310347</v>
      </c>
    </row>
    <row r="1083" spans="1:7" x14ac:dyDescent="0.2">
      <c r="A1083" s="2">
        <v>36509</v>
      </c>
      <c r="B1083" s="18">
        <v>3.06</v>
      </c>
      <c r="C1083" s="59">
        <f t="shared" si="48"/>
        <v>2.1103448275862071</v>
      </c>
      <c r="D1083" s="24">
        <v>2.52</v>
      </c>
      <c r="E1083" s="14">
        <f>VLOOKUP($A1082,[3]Sheet1!$A$1:$U$10000,13,0)</f>
        <v>2.4249999999999998</v>
      </c>
      <c r="F1083" s="24">
        <f t="shared" si="46"/>
        <v>0.4096551724137929</v>
      </c>
      <c r="G1083" s="187">
        <f t="shared" si="47"/>
        <v>0.31465517241379271</v>
      </c>
    </row>
    <row r="1084" spans="1:7" x14ac:dyDescent="0.2">
      <c r="A1084" s="2">
        <v>36510</v>
      </c>
      <c r="B1084" s="18">
        <v>3.09</v>
      </c>
      <c r="C1084" s="59">
        <f t="shared" si="48"/>
        <v>2.1310344827586207</v>
      </c>
      <c r="D1084" s="24">
        <v>2.5649999999999999</v>
      </c>
      <c r="E1084" s="14">
        <f>VLOOKUP($A1083,[3]Sheet1!$A$1:$U$10000,13,0)</f>
        <v>2.5550000000000002</v>
      </c>
      <c r="F1084" s="24">
        <f t="shared" si="46"/>
        <v>0.43396551724137922</v>
      </c>
      <c r="G1084" s="187">
        <f t="shared" si="47"/>
        <v>0.42396551724137943</v>
      </c>
    </row>
    <row r="1085" spans="1:7" x14ac:dyDescent="0.2">
      <c r="A1085" s="2">
        <v>36511</v>
      </c>
      <c r="B1085" s="18">
        <v>3.07</v>
      </c>
      <c r="C1085" s="59">
        <f t="shared" si="48"/>
        <v>2.1172413793103448</v>
      </c>
      <c r="D1085" s="24">
        <v>2.5750000000000002</v>
      </c>
      <c r="E1085" s="14">
        <f>VLOOKUP($A1084,[3]Sheet1!$A$1:$U$10000,13,0)</f>
        <v>2.5350000000000001</v>
      </c>
      <c r="F1085" s="24">
        <f t="shared" si="46"/>
        <v>0.45775862068965534</v>
      </c>
      <c r="G1085" s="187">
        <f t="shared" si="47"/>
        <v>0.4177586206896553</v>
      </c>
    </row>
    <row r="1086" spans="1:7" x14ac:dyDescent="0.2">
      <c r="A1086" s="2">
        <v>36512</v>
      </c>
      <c r="B1086" s="18">
        <v>3.0350000000000001</v>
      </c>
      <c r="C1086" s="59">
        <f t="shared" si="48"/>
        <v>2.0931034482758624</v>
      </c>
      <c r="D1086" s="24">
        <v>2.585</v>
      </c>
      <c r="E1086" s="14">
        <f>VLOOKUP($A1085,[3]Sheet1!$A$1:$U$10000,13,0)</f>
        <v>2.5249999999999999</v>
      </c>
      <c r="F1086" s="24">
        <f t="shared" si="46"/>
        <v>0.4918965517241376</v>
      </c>
      <c r="G1086" s="187">
        <f t="shared" si="47"/>
        <v>0.43189655172413755</v>
      </c>
    </row>
    <row r="1087" spans="1:7" x14ac:dyDescent="0.2">
      <c r="A1087" s="2">
        <v>36513</v>
      </c>
      <c r="B1087" s="18">
        <v>3.0350000000000001</v>
      </c>
      <c r="C1087" s="59">
        <f t="shared" si="48"/>
        <v>2.0931034482758624</v>
      </c>
      <c r="D1087" s="24">
        <v>2.585</v>
      </c>
      <c r="E1087" s="14">
        <f>VLOOKUP($A1086,[3]Sheet1!$A$1:$U$10000,13,0)</f>
        <v>2.5049999999999999</v>
      </c>
      <c r="F1087" s="24">
        <f t="shared" si="46"/>
        <v>0.4918965517241376</v>
      </c>
      <c r="G1087" s="187">
        <f t="shared" si="47"/>
        <v>0.41189655172413753</v>
      </c>
    </row>
    <row r="1088" spans="1:7" x14ac:dyDescent="0.2">
      <c r="A1088" s="2">
        <v>36514</v>
      </c>
      <c r="B1088" s="18">
        <v>3.0350000000000001</v>
      </c>
      <c r="C1088" s="59">
        <f t="shared" si="48"/>
        <v>2.0931034482758624</v>
      </c>
      <c r="D1088" s="24">
        <v>2.585</v>
      </c>
      <c r="E1088" s="14">
        <f>VLOOKUP($A1087,[3]Sheet1!$A$1:$U$10000,13,0)</f>
        <v>2.5049999999999999</v>
      </c>
      <c r="F1088" s="24">
        <f t="shared" si="46"/>
        <v>0.4918965517241376</v>
      </c>
      <c r="G1088" s="187">
        <f t="shared" si="47"/>
        <v>0.41189655172413753</v>
      </c>
    </row>
    <row r="1089" spans="1:7" x14ac:dyDescent="0.2">
      <c r="A1089" s="2">
        <v>36515</v>
      </c>
      <c r="B1089" s="18">
        <v>3.0550000000000002</v>
      </c>
      <c r="C1089" s="59">
        <f t="shared" si="48"/>
        <v>2.1068965517241383</v>
      </c>
      <c r="D1089" s="24">
        <v>2.81</v>
      </c>
      <c r="E1089" s="14">
        <f>VLOOKUP($A1088,[3]Sheet1!$A$1:$U$10000,13,0)</f>
        <v>2.5049999999999999</v>
      </c>
      <c r="F1089" s="24">
        <f t="shared" si="46"/>
        <v>0.7031034482758618</v>
      </c>
      <c r="G1089" s="187">
        <f t="shared" si="47"/>
        <v>0.39810344827586164</v>
      </c>
    </row>
    <row r="1090" spans="1:7" x14ac:dyDescent="0.2">
      <c r="A1090" s="2">
        <v>36516</v>
      </c>
      <c r="B1090" s="18">
        <v>2.89</v>
      </c>
      <c r="C1090" s="59">
        <f t="shared" si="48"/>
        <v>1.9931034482758623</v>
      </c>
      <c r="D1090" s="24">
        <v>2.79</v>
      </c>
      <c r="E1090" s="14">
        <f>VLOOKUP($A1089,[3]Sheet1!$A$1:$U$10000,13,0)</f>
        <v>2.5350000000000001</v>
      </c>
      <c r="F1090" s="24">
        <f t="shared" si="46"/>
        <v>0.79689655172413776</v>
      </c>
      <c r="G1090" s="187">
        <f t="shared" si="47"/>
        <v>0.54189655172413786</v>
      </c>
    </row>
    <row r="1091" spans="1:7" x14ac:dyDescent="0.2">
      <c r="A1091" s="2">
        <v>36517</v>
      </c>
      <c r="B1091" s="18">
        <v>2.75</v>
      </c>
      <c r="C1091" s="59">
        <f t="shared" si="48"/>
        <v>1.896551724137931</v>
      </c>
      <c r="D1091" s="24">
        <v>2.5150000000000001</v>
      </c>
      <c r="E1091" s="14">
        <f>VLOOKUP($A1090,[3]Sheet1!$A$1:$U$10000,13,0)</f>
        <v>2.4500000000000002</v>
      </c>
      <c r="F1091" s="24">
        <f t="shared" si="46"/>
        <v>0.61844827586206907</v>
      </c>
      <c r="G1091" s="187">
        <f t="shared" si="47"/>
        <v>0.55344827586206913</v>
      </c>
    </row>
    <row r="1092" spans="1:7" x14ac:dyDescent="0.2">
      <c r="A1092" s="2">
        <v>36518</v>
      </c>
      <c r="B1092" s="18">
        <v>2.7250000000000001</v>
      </c>
      <c r="C1092" s="59">
        <f t="shared" si="48"/>
        <v>1.8793103448275863</v>
      </c>
      <c r="D1092" s="24">
        <v>2.4900000000000002</v>
      </c>
      <c r="E1092" s="14">
        <f>VLOOKUP($A1091,[3]Sheet1!$A$1:$U$10000,13,0)</f>
        <v>2.3199999999999998</v>
      </c>
      <c r="F1092" s="24">
        <f t="shared" ref="F1092:F1155" si="49">D1092-C1092</f>
        <v>0.61068965517241391</v>
      </c>
      <c r="G1092" s="187">
        <f t="shared" ref="G1092:G1155" si="50">E1092-C1092</f>
        <v>0.44068965517241354</v>
      </c>
    </row>
    <row r="1093" spans="1:7" x14ac:dyDescent="0.2">
      <c r="A1093" s="2">
        <v>36519</v>
      </c>
      <c r="B1093" s="18">
        <v>2.7250000000000001</v>
      </c>
      <c r="C1093" s="59">
        <f t="shared" si="48"/>
        <v>1.8793103448275863</v>
      </c>
      <c r="D1093" s="24">
        <v>2.4900000000000002</v>
      </c>
      <c r="E1093" s="14">
        <f>VLOOKUP($A1092,[3]Sheet1!$A$1:$U$10000,13,0)</f>
        <v>2.2549999999999999</v>
      </c>
      <c r="F1093" s="24">
        <f t="shared" si="49"/>
        <v>0.61068965517241391</v>
      </c>
      <c r="G1093" s="187">
        <f t="shared" si="50"/>
        <v>0.37568965517241359</v>
      </c>
    </row>
    <row r="1094" spans="1:7" x14ac:dyDescent="0.2">
      <c r="A1094" s="2">
        <v>36520</v>
      </c>
      <c r="B1094" s="18">
        <v>2.7250000000000001</v>
      </c>
      <c r="C1094" s="59">
        <f t="shared" si="48"/>
        <v>1.8793103448275863</v>
      </c>
      <c r="D1094" s="24">
        <v>2.4900000000000002</v>
      </c>
      <c r="E1094" s="14">
        <f>VLOOKUP($A1093,[3]Sheet1!$A$1:$U$10000,13,0)</f>
        <v>2.2549999999999999</v>
      </c>
      <c r="F1094" s="24">
        <f t="shared" si="49"/>
        <v>0.61068965517241391</v>
      </c>
      <c r="G1094" s="187">
        <f t="shared" si="50"/>
        <v>0.37568965517241359</v>
      </c>
    </row>
    <row r="1095" spans="1:7" x14ac:dyDescent="0.2">
      <c r="A1095" s="2">
        <v>36521</v>
      </c>
      <c r="B1095" s="18">
        <v>2.7250000000000001</v>
      </c>
      <c r="C1095" s="59">
        <f t="shared" si="48"/>
        <v>1.8793103448275863</v>
      </c>
      <c r="D1095" s="24">
        <v>2.4900000000000002</v>
      </c>
      <c r="E1095" s="14">
        <f>VLOOKUP($A1094,[3]Sheet1!$A$1:$U$10000,13,0)</f>
        <v>2.2549999999999999</v>
      </c>
      <c r="F1095" s="24">
        <f t="shared" si="49"/>
        <v>0.61068965517241391</v>
      </c>
      <c r="G1095" s="187">
        <f t="shared" si="50"/>
        <v>0.37568965517241359</v>
      </c>
    </row>
    <row r="1096" spans="1:7" x14ac:dyDescent="0.2">
      <c r="A1096" s="2">
        <v>36522</v>
      </c>
      <c r="B1096" s="18">
        <v>2.61</v>
      </c>
      <c r="C1096" s="59">
        <f t="shared" si="48"/>
        <v>1.8</v>
      </c>
      <c r="D1096" s="24">
        <v>2.4</v>
      </c>
      <c r="E1096" s="14">
        <f>VLOOKUP($A1095,[3]Sheet1!$A$1:$U$10000,13,0)</f>
        <v>2.2549999999999999</v>
      </c>
      <c r="F1096" s="24">
        <f t="shared" si="49"/>
        <v>0.59999999999999987</v>
      </c>
      <c r="G1096" s="187">
        <f t="shared" si="50"/>
        <v>0.45499999999999985</v>
      </c>
    </row>
    <row r="1097" spans="1:7" x14ac:dyDescent="0.2">
      <c r="A1097" s="2">
        <v>36523</v>
      </c>
      <c r="B1097" s="18">
        <v>2.6150000000000002</v>
      </c>
      <c r="C1097" s="59">
        <f t="shared" si="48"/>
        <v>1.8034482758620691</v>
      </c>
      <c r="D1097" s="24">
        <v>2.395</v>
      </c>
      <c r="E1097" s="14">
        <f>VLOOKUP($A1096,[3]Sheet1!$A$1:$U$10000,13,0)</f>
        <v>2.25</v>
      </c>
      <c r="F1097" s="24">
        <f t="shared" si="49"/>
        <v>0.59155172413793089</v>
      </c>
      <c r="G1097" s="187">
        <f t="shared" si="50"/>
        <v>0.44655172413793087</v>
      </c>
    </row>
    <row r="1098" spans="1:7" x14ac:dyDescent="0.2">
      <c r="A1098" s="2">
        <v>36524</v>
      </c>
      <c r="B1098" s="18">
        <v>2.665</v>
      </c>
      <c r="C1098" s="59">
        <f t="shared" si="48"/>
        <v>1.8379310344827586</v>
      </c>
      <c r="D1098" s="24">
        <v>2.4</v>
      </c>
      <c r="E1098" s="14">
        <f>VLOOKUP($A1097,[3]Sheet1!$A$1:$U$10000,13,0)</f>
        <v>2.25</v>
      </c>
      <c r="F1098" s="24">
        <f t="shared" si="49"/>
        <v>0.56206896551724128</v>
      </c>
      <c r="G1098" s="187">
        <f t="shared" si="50"/>
        <v>0.41206896551724137</v>
      </c>
    </row>
    <row r="1099" spans="1:7" x14ac:dyDescent="0.2">
      <c r="A1099" s="2">
        <v>36525</v>
      </c>
      <c r="B1099" s="18">
        <v>2.68</v>
      </c>
      <c r="C1099" s="59">
        <f t="shared" si="48"/>
        <v>1.8482758620689657</v>
      </c>
      <c r="D1099" s="24">
        <v>2.375</v>
      </c>
      <c r="E1099" s="14">
        <f>VLOOKUP($A1098,[3]Sheet1!$A$1:$U$10000,13,0)</f>
        <v>2.2850000000000001</v>
      </c>
      <c r="F1099" s="24">
        <f t="shared" si="49"/>
        <v>0.52672413793103434</v>
      </c>
      <c r="G1099" s="187">
        <f t="shared" si="50"/>
        <v>0.43672413793103448</v>
      </c>
    </row>
    <row r="1100" spans="1:7" x14ac:dyDescent="0.2">
      <c r="A1100" s="4" t="s">
        <v>43</v>
      </c>
      <c r="B1100" s="19" t="s">
        <v>64</v>
      </c>
      <c r="C1100" s="19" t="s">
        <v>163</v>
      </c>
      <c r="D1100" s="23" t="s">
        <v>4</v>
      </c>
      <c r="E1100" s="17" t="s">
        <v>58</v>
      </c>
      <c r="F1100" s="19" t="s">
        <v>164</v>
      </c>
      <c r="G1100" s="19" t="s">
        <v>165</v>
      </c>
    </row>
    <row r="1101" spans="1:7" x14ac:dyDescent="0.2">
      <c r="A1101" s="2">
        <v>36526</v>
      </c>
      <c r="B1101" s="18">
        <v>2.6749999999999998</v>
      </c>
      <c r="C1101" s="59">
        <f t="shared" si="48"/>
        <v>1.8448275862068966</v>
      </c>
      <c r="D1101" s="24">
        <v>2.36</v>
      </c>
      <c r="E1101" s="187" t="s">
        <v>66</v>
      </c>
      <c r="F1101" s="24">
        <f t="shared" si="49"/>
        <v>0.5151724137931033</v>
      </c>
      <c r="G1101" s="187" t="s">
        <v>66</v>
      </c>
    </row>
    <row r="1102" spans="1:7" x14ac:dyDescent="0.2">
      <c r="A1102" s="2">
        <v>36527</v>
      </c>
      <c r="B1102" s="18">
        <v>2.6749999999999998</v>
      </c>
      <c r="C1102" s="59">
        <f t="shared" si="48"/>
        <v>1.8448275862068966</v>
      </c>
      <c r="D1102" s="24">
        <v>2.36</v>
      </c>
      <c r="E1102" s="14">
        <f>VLOOKUP($A1101,[3]Sheet1!$A$1:$U$10000,13,0)</f>
        <v>2.4049999999999998</v>
      </c>
      <c r="F1102" s="24">
        <f t="shared" si="49"/>
        <v>0.5151724137931033</v>
      </c>
      <c r="G1102" s="187">
        <f t="shared" si="50"/>
        <v>0.56017241379310323</v>
      </c>
    </row>
    <row r="1103" spans="1:7" x14ac:dyDescent="0.2">
      <c r="A1103" s="2">
        <v>36528</v>
      </c>
      <c r="B1103" s="18">
        <v>2.6749999999999998</v>
      </c>
      <c r="C1103" s="59">
        <f t="shared" si="48"/>
        <v>1.8448275862068966</v>
      </c>
      <c r="D1103" s="24">
        <v>2.36</v>
      </c>
      <c r="E1103" s="14">
        <f>VLOOKUP($A1102,[3]Sheet1!$A$1:$U$10000,13,0)</f>
        <v>2.4049999999999998</v>
      </c>
      <c r="F1103" s="24">
        <f t="shared" si="49"/>
        <v>0.5151724137931033</v>
      </c>
      <c r="G1103" s="187">
        <f t="shared" si="50"/>
        <v>0.56017241379310323</v>
      </c>
    </row>
    <row r="1104" spans="1:7" x14ac:dyDescent="0.2">
      <c r="A1104" s="2">
        <v>36529</v>
      </c>
      <c r="B1104" s="18">
        <v>2.6749999999999998</v>
      </c>
      <c r="C1104" s="59">
        <f t="shared" si="48"/>
        <v>1.8448275862068966</v>
      </c>
      <c r="D1104" s="24">
        <v>2.355</v>
      </c>
      <c r="E1104" s="14">
        <f>VLOOKUP($A1103,[3]Sheet1!$A$1:$U$10000,13,0)</f>
        <v>2.4049999999999998</v>
      </c>
      <c r="F1104" s="24">
        <f t="shared" si="49"/>
        <v>0.51017241379310341</v>
      </c>
      <c r="G1104" s="187">
        <f t="shared" si="50"/>
        <v>0.56017241379310323</v>
      </c>
    </row>
    <row r="1105" spans="1:7" x14ac:dyDescent="0.2">
      <c r="A1105" s="2">
        <v>36530</v>
      </c>
      <c r="B1105" s="18">
        <v>2.59</v>
      </c>
      <c r="C1105" s="59">
        <f t="shared" si="48"/>
        <v>1.7862068965517242</v>
      </c>
      <c r="D1105" s="7">
        <f>VLOOKUP($A1104,[3]Sheet1!$A$1:$AB$10000,25,0)</f>
        <v>2.355</v>
      </c>
      <c r="E1105" s="14">
        <f>VLOOKUP($A1104,[3]Sheet1!$A$1:$U$10000,13,0)</f>
        <v>2.4049999999999998</v>
      </c>
      <c r="F1105" s="24">
        <f t="shared" si="49"/>
        <v>0.56879310344827583</v>
      </c>
      <c r="G1105" s="187">
        <f t="shared" si="50"/>
        <v>0.61879310344827565</v>
      </c>
    </row>
    <row r="1106" spans="1:7" x14ac:dyDescent="0.2">
      <c r="A1106" s="2">
        <v>36531</v>
      </c>
      <c r="B1106" s="18">
        <v>2.6</v>
      </c>
      <c r="C1106" s="59">
        <f t="shared" si="48"/>
        <v>1.7931034482758621</v>
      </c>
      <c r="D1106" s="7">
        <f>VLOOKUP($A1105,[3]Sheet1!$A$1:$AB$10000,25,0)</f>
        <v>2.2200000000000002</v>
      </c>
      <c r="E1106" s="14">
        <f>VLOOKUP($A1105,[3]Sheet1!$A$1:$U$10000,13,0)</f>
        <v>2.2650000000000001</v>
      </c>
      <c r="F1106" s="24">
        <f t="shared" si="49"/>
        <v>0.4268965517241381</v>
      </c>
      <c r="G1106" s="187">
        <f t="shared" si="50"/>
        <v>0.47189655172413802</v>
      </c>
    </row>
    <row r="1107" spans="1:7" x14ac:dyDescent="0.2">
      <c r="A1107" s="2">
        <v>36532</v>
      </c>
      <c r="B1107" s="18">
        <v>2.6150000000000002</v>
      </c>
      <c r="C1107" s="59">
        <f t="shared" si="48"/>
        <v>1.8034482758620691</v>
      </c>
      <c r="D1107" s="7">
        <f>VLOOKUP($A1106,[3]Sheet1!$A$1:$AB$10000,25,0)</f>
        <v>2.23</v>
      </c>
      <c r="E1107" s="14">
        <f>VLOOKUP($A1106,[3]Sheet1!$A$1:$U$10000,13,0)</f>
        <v>2.27</v>
      </c>
      <c r="F1107" s="24">
        <f t="shared" si="49"/>
        <v>0.42655172413793085</v>
      </c>
      <c r="G1107" s="187">
        <f t="shared" si="50"/>
        <v>0.46655172413793089</v>
      </c>
    </row>
    <row r="1108" spans="1:7" x14ac:dyDescent="0.2">
      <c r="A1108" s="2">
        <v>36533</v>
      </c>
      <c r="B1108" s="18">
        <v>2.64</v>
      </c>
      <c r="C1108" s="59">
        <f t="shared" si="48"/>
        <v>1.8206896551724139</v>
      </c>
      <c r="D1108" s="7">
        <f>VLOOKUP($A1107,[3]Sheet1!$A$1:$AB$10000,25,0)</f>
        <v>2.2450000000000001</v>
      </c>
      <c r="E1108" s="14">
        <f>VLOOKUP($A1107,[3]Sheet1!$A$1:$U$10000,13,0)</f>
        <v>2.27</v>
      </c>
      <c r="F1108" s="24">
        <f t="shared" si="49"/>
        <v>0.42431034482758623</v>
      </c>
      <c r="G1108" s="187">
        <f t="shared" si="50"/>
        <v>0.44931034482758614</v>
      </c>
    </row>
    <row r="1109" spans="1:7" x14ac:dyDescent="0.2">
      <c r="A1109" s="2">
        <v>36534</v>
      </c>
      <c r="B1109" s="18">
        <v>2.64</v>
      </c>
      <c r="C1109" s="59">
        <f t="shared" si="48"/>
        <v>1.8206896551724139</v>
      </c>
      <c r="D1109" s="7">
        <f>VLOOKUP($A1108,[3]Sheet1!$A$1:$AB$10000,25,0)</f>
        <v>2.2400000000000002</v>
      </c>
      <c r="E1109" s="14">
        <f>VLOOKUP($A1108,[3]Sheet1!$A$1:$U$10000,13,0)</f>
        <v>2.2650000000000001</v>
      </c>
      <c r="F1109" s="24">
        <f t="shared" si="49"/>
        <v>0.41931034482758633</v>
      </c>
      <c r="G1109" s="187">
        <f t="shared" si="50"/>
        <v>0.44431034482758625</v>
      </c>
    </row>
    <row r="1110" spans="1:7" x14ac:dyDescent="0.2">
      <c r="A1110" s="2">
        <v>36535</v>
      </c>
      <c r="B1110" s="18">
        <v>2.64</v>
      </c>
      <c r="C1110" s="59">
        <f t="shared" si="48"/>
        <v>1.8206896551724139</v>
      </c>
      <c r="D1110" s="7">
        <f>VLOOKUP($A1109,[3]Sheet1!$A$1:$AB$10000,25,0)</f>
        <v>2.2400000000000002</v>
      </c>
      <c r="E1110" s="14">
        <f>VLOOKUP($A1109,[3]Sheet1!$A$1:$U$10000,13,0)</f>
        <v>2.2650000000000001</v>
      </c>
      <c r="F1110" s="24">
        <f t="shared" si="49"/>
        <v>0.41931034482758633</v>
      </c>
      <c r="G1110" s="187">
        <f t="shared" si="50"/>
        <v>0.44431034482758625</v>
      </c>
    </row>
    <row r="1111" spans="1:7" x14ac:dyDescent="0.2">
      <c r="A1111" s="2">
        <v>36536</v>
      </c>
      <c r="B1111" s="18">
        <v>2.645</v>
      </c>
      <c r="C1111" s="59">
        <f t="shared" si="48"/>
        <v>1.8241379310344827</v>
      </c>
      <c r="D1111" s="7">
        <f>VLOOKUP($A1110,[3]Sheet1!$A$1:$AB$10000,25,0)</f>
        <v>2.2400000000000002</v>
      </c>
      <c r="E1111" s="14">
        <f>VLOOKUP($A1110,[3]Sheet1!$A$1:$U$10000,13,0)</f>
        <v>2.2650000000000001</v>
      </c>
      <c r="F1111" s="24">
        <f t="shared" si="49"/>
        <v>0.41586206896551747</v>
      </c>
      <c r="G1111" s="187">
        <f t="shared" si="50"/>
        <v>0.44086206896551738</v>
      </c>
    </row>
    <row r="1112" spans="1:7" x14ac:dyDescent="0.2">
      <c r="A1112" s="2">
        <v>36537</v>
      </c>
      <c r="B1112" s="18">
        <v>2.75</v>
      </c>
      <c r="C1112" s="59">
        <f t="shared" si="48"/>
        <v>1.896551724137931</v>
      </c>
      <c r="D1112" s="7">
        <f>VLOOKUP($A1111,[3]Sheet1!$A$1:$AB$10000,25,0)</f>
        <v>2.25</v>
      </c>
      <c r="E1112" s="14">
        <f>VLOOKUP($A1111,[3]Sheet1!$A$1:$U$10000,13,0)</f>
        <v>2.2799999999999998</v>
      </c>
      <c r="F1112" s="24">
        <f t="shared" si="49"/>
        <v>0.35344827586206895</v>
      </c>
      <c r="G1112" s="187">
        <f t="shared" si="50"/>
        <v>0.38344827586206875</v>
      </c>
    </row>
    <row r="1113" spans="1:7" x14ac:dyDescent="0.2">
      <c r="A1113" s="2">
        <v>36538</v>
      </c>
      <c r="B1113" s="18">
        <v>2.7450000000000001</v>
      </c>
      <c r="C1113" s="59">
        <f t="shared" si="48"/>
        <v>1.8931034482758622</v>
      </c>
      <c r="D1113" s="7">
        <f>VLOOKUP($A1112,[3]Sheet1!$A$1:$AB$10000,25,0)</f>
        <v>2.2799999999999998</v>
      </c>
      <c r="E1113" s="14">
        <f>VLOOKUP($A1112,[3]Sheet1!$A$1:$U$10000,13,0)</f>
        <v>2.335</v>
      </c>
      <c r="F1113" s="24">
        <f t="shared" si="49"/>
        <v>0.38689655172413762</v>
      </c>
      <c r="G1113" s="187">
        <f t="shared" si="50"/>
        <v>0.44189655172413778</v>
      </c>
    </row>
    <row r="1114" spans="1:7" x14ac:dyDescent="0.2">
      <c r="A1114" s="2">
        <v>36539</v>
      </c>
      <c r="B1114" s="18">
        <v>2.78</v>
      </c>
      <c r="C1114" s="59">
        <f t="shared" si="48"/>
        <v>1.9172413793103447</v>
      </c>
      <c r="D1114" s="7">
        <f>VLOOKUP($A1113,[3]Sheet1!$A$1:$AB$10000,25,0)</f>
        <v>2.2999999999999998</v>
      </c>
      <c r="E1114" s="14">
        <f>VLOOKUP($A1113,[3]Sheet1!$A$1:$U$10000,13,0)</f>
        <v>2.3450000000000002</v>
      </c>
      <c r="F1114" s="24">
        <f t="shared" si="49"/>
        <v>0.38275862068965516</v>
      </c>
      <c r="G1114" s="187">
        <f t="shared" si="50"/>
        <v>0.42775862068965553</v>
      </c>
    </row>
    <row r="1115" spans="1:7" x14ac:dyDescent="0.2">
      <c r="A1115" s="2">
        <v>36540</v>
      </c>
      <c r="B1115" s="18">
        <v>2.85</v>
      </c>
      <c r="C1115" s="59">
        <f t="shared" si="48"/>
        <v>1.9655172413793105</v>
      </c>
      <c r="D1115" s="7">
        <f>VLOOKUP($A1114,[3]Sheet1!$A$1:$AB$10000,25,0)</f>
        <v>2.34</v>
      </c>
      <c r="E1115" s="14">
        <f>VLOOKUP($A1114,[3]Sheet1!$A$1:$U$10000,13,0)</f>
        <v>2.335</v>
      </c>
      <c r="F1115" s="24">
        <f t="shared" si="49"/>
        <v>0.37448275862068936</v>
      </c>
      <c r="G1115" s="187">
        <f t="shared" si="50"/>
        <v>0.36948275862068947</v>
      </c>
    </row>
    <row r="1116" spans="1:7" x14ac:dyDescent="0.2">
      <c r="A1116" s="2">
        <v>36541</v>
      </c>
      <c r="B1116" s="18">
        <v>2.85</v>
      </c>
      <c r="C1116" s="59">
        <f t="shared" si="48"/>
        <v>1.9655172413793105</v>
      </c>
      <c r="D1116" s="7">
        <f>VLOOKUP($A1115,[3]Sheet1!$A$1:$AB$10000,25,0)</f>
        <v>2.335</v>
      </c>
      <c r="E1116" s="14">
        <f>VLOOKUP($A1115,[3]Sheet1!$A$1:$U$10000,13,0)</f>
        <v>2.33</v>
      </c>
      <c r="F1116" s="24">
        <f t="shared" si="49"/>
        <v>0.36948275862068947</v>
      </c>
      <c r="G1116" s="187">
        <f t="shared" si="50"/>
        <v>0.36448275862068957</v>
      </c>
    </row>
    <row r="1117" spans="1:7" x14ac:dyDescent="0.2">
      <c r="A1117" s="2">
        <v>36542</v>
      </c>
      <c r="B1117" s="18">
        <v>2.85</v>
      </c>
      <c r="C1117" s="59">
        <f t="shared" si="48"/>
        <v>1.9655172413793105</v>
      </c>
      <c r="D1117" s="7">
        <f>VLOOKUP($A1116,[3]Sheet1!$A$1:$AB$10000,25,0)</f>
        <v>2.335</v>
      </c>
      <c r="E1117" s="14">
        <f>VLOOKUP($A1116,[3]Sheet1!$A$1:$U$10000,13,0)</f>
        <v>2.33</v>
      </c>
      <c r="F1117" s="24">
        <f t="shared" si="49"/>
        <v>0.36948275862068947</v>
      </c>
      <c r="G1117" s="187">
        <f t="shared" si="50"/>
        <v>0.36448275862068957</v>
      </c>
    </row>
    <row r="1118" spans="1:7" x14ac:dyDescent="0.2">
      <c r="A1118" s="2">
        <v>36543</v>
      </c>
      <c r="B1118" s="18">
        <v>2.85</v>
      </c>
      <c r="C1118" s="59">
        <f t="shared" si="48"/>
        <v>1.9655172413793105</v>
      </c>
      <c r="D1118" s="7">
        <f>VLOOKUP($A1117,[3]Sheet1!$A$1:$AB$10000,25,0)</f>
        <v>2.335</v>
      </c>
      <c r="E1118" s="14">
        <f>VLOOKUP($A1117,[3]Sheet1!$A$1:$U$10000,13,0)</f>
        <v>2.33</v>
      </c>
      <c r="F1118" s="24">
        <f t="shared" si="49"/>
        <v>0.36948275862068947</v>
      </c>
      <c r="G1118" s="187">
        <f t="shared" si="50"/>
        <v>0.36448275862068957</v>
      </c>
    </row>
    <row r="1119" spans="1:7" x14ac:dyDescent="0.2">
      <c r="A1119" s="2">
        <v>36544</v>
      </c>
      <c r="B1119" s="18">
        <v>2.87</v>
      </c>
      <c r="C1119" s="59">
        <f t="shared" si="48"/>
        <v>1.9793103448275864</v>
      </c>
      <c r="D1119" s="7">
        <f>VLOOKUP($A1118,[3]Sheet1!$A$1:$AB$10000,25,0)</f>
        <v>2.335</v>
      </c>
      <c r="E1119" s="14">
        <f>VLOOKUP($A1118,[3]Sheet1!$A$1:$U$10000,13,0)</f>
        <v>2.33</v>
      </c>
      <c r="F1119" s="24">
        <f t="shared" si="49"/>
        <v>0.35568965517241358</v>
      </c>
      <c r="G1119" s="187">
        <f t="shared" si="50"/>
        <v>0.35068965517241368</v>
      </c>
    </row>
    <row r="1120" spans="1:7" x14ac:dyDescent="0.2">
      <c r="A1120" s="2">
        <v>36545</v>
      </c>
      <c r="B1120" s="18">
        <v>2.9649999999999999</v>
      </c>
      <c r="C1120" s="59">
        <f t="shared" si="48"/>
        <v>2.0448275862068965</v>
      </c>
      <c r="D1120" s="7">
        <f>VLOOKUP($A1119,[3]Sheet1!$A$1:$AB$10000,25,0)</f>
        <v>2.4049999999999998</v>
      </c>
      <c r="E1120" s="14">
        <f>VLOOKUP($A1119,[3]Sheet1!$A$1:$U$10000,13,0)</f>
        <v>2.3450000000000002</v>
      </c>
      <c r="F1120" s="24">
        <f t="shared" si="49"/>
        <v>0.36017241379310327</v>
      </c>
      <c r="G1120" s="187">
        <f t="shared" si="50"/>
        <v>0.30017241379310367</v>
      </c>
    </row>
    <row r="1121" spans="1:7" x14ac:dyDescent="0.2">
      <c r="A1121" s="2">
        <v>36546</v>
      </c>
      <c r="B1121" s="18">
        <v>3.085</v>
      </c>
      <c r="C1121" s="59">
        <f t="shared" si="48"/>
        <v>2.1275862068965519</v>
      </c>
      <c r="D1121" s="7">
        <f>VLOOKUP($A1120,[3]Sheet1!$A$1:$AB$10000,25,0)</f>
        <v>2.4750000000000001</v>
      </c>
      <c r="E1121" s="14">
        <f>VLOOKUP($A1120,[3]Sheet1!$A$1:$U$10000,13,0)</f>
        <v>2.34</v>
      </c>
      <c r="F1121" s="24">
        <f t="shared" si="49"/>
        <v>0.34741379310344822</v>
      </c>
      <c r="G1121" s="187">
        <f t="shared" si="50"/>
        <v>0.21241379310344799</v>
      </c>
    </row>
    <row r="1122" spans="1:7" x14ac:dyDescent="0.2">
      <c r="A1122" s="2">
        <v>36547</v>
      </c>
      <c r="B1122" s="18">
        <v>3.0950000000000002</v>
      </c>
      <c r="C1122" s="59">
        <f t="shared" si="48"/>
        <v>2.13448275862069</v>
      </c>
      <c r="D1122" s="7">
        <f>VLOOKUP($A1121,[3]Sheet1!$A$1:$AB$10000,25,0)</f>
        <v>2.62</v>
      </c>
      <c r="E1122" s="14">
        <f>VLOOKUP($A1121,[3]Sheet1!$A$1:$U$10000,13,0)</f>
        <v>2.44</v>
      </c>
      <c r="F1122" s="24">
        <f t="shared" si="49"/>
        <v>0.48551724137931007</v>
      </c>
      <c r="G1122" s="187">
        <f t="shared" si="50"/>
        <v>0.30551724137930991</v>
      </c>
    </row>
    <row r="1123" spans="1:7" x14ac:dyDescent="0.2">
      <c r="A1123" s="2">
        <v>36548</v>
      </c>
      <c r="B1123" s="18">
        <v>3.0950000000000002</v>
      </c>
      <c r="C1123" s="59">
        <f t="shared" si="48"/>
        <v>2.13448275862069</v>
      </c>
      <c r="D1123" s="7">
        <f>VLOOKUP($A1122,[3]Sheet1!$A$1:$AB$10000,25,0)</f>
        <v>2.585</v>
      </c>
      <c r="E1123" s="14">
        <f>VLOOKUP($A1122,[3]Sheet1!$A$1:$U$10000,13,0)</f>
        <v>2.4700000000000002</v>
      </c>
      <c r="F1123" s="24">
        <f t="shared" si="49"/>
        <v>0.45051724137930993</v>
      </c>
      <c r="G1123" s="187">
        <f t="shared" si="50"/>
        <v>0.33551724137931016</v>
      </c>
    </row>
    <row r="1124" spans="1:7" x14ac:dyDescent="0.2">
      <c r="A1124" s="2">
        <v>36549</v>
      </c>
      <c r="B1124" s="18">
        <v>3.0950000000000002</v>
      </c>
      <c r="C1124" s="59">
        <f t="shared" si="48"/>
        <v>2.13448275862069</v>
      </c>
      <c r="D1124" s="7">
        <f>VLOOKUP($A1123,[3]Sheet1!$A$1:$AB$10000,25,0)</f>
        <v>2.585</v>
      </c>
      <c r="E1124" s="14">
        <f>VLOOKUP($A1123,[3]Sheet1!$A$1:$U$10000,13,0)</f>
        <v>2.4700000000000002</v>
      </c>
      <c r="F1124" s="24">
        <f t="shared" si="49"/>
        <v>0.45051724137930993</v>
      </c>
      <c r="G1124" s="187">
        <f t="shared" si="50"/>
        <v>0.33551724137931016</v>
      </c>
    </row>
    <row r="1125" spans="1:7" x14ac:dyDescent="0.2">
      <c r="A1125" s="2">
        <v>36550</v>
      </c>
      <c r="B1125" s="18">
        <v>2.93</v>
      </c>
      <c r="C1125" s="59">
        <f t="shared" si="48"/>
        <v>2.0206896551724141</v>
      </c>
      <c r="D1125" s="7">
        <f>VLOOKUP($A1124,[3]Sheet1!$A$1:$AB$10000,25,0)</f>
        <v>2.585</v>
      </c>
      <c r="E1125" s="14">
        <f>VLOOKUP($A1124,[3]Sheet1!$A$1:$U$10000,13,0)</f>
        <v>2.4700000000000002</v>
      </c>
      <c r="F1125" s="24">
        <f t="shared" si="49"/>
        <v>0.56431034482758591</v>
      </c>
      <c r="G1125" s="187">
        <f t="shared" si="50"/>
        <v>0.44931034482758614</v>
      </c>
    </row>
    <row r="1126" spans="1:7" x14ac:dyDescent="0.2">
      <c r="A1126" s="2">
        <v>36551</v>
      </c>
      <c r="B1126" s="18">
        <v>3.0150000000000001</v>
      </c>
      <c r="C1126" s="59">
        <f t="shared" si="48"/>
        <v>2.0793103448275865</v>
      </c>
      <c r="D1126" s="7">
        <f>VLOOKUP($A1125,[3]Sheet1!$A$1:$AB$10000,25,0)</f>
        <v>2.65</v>
      </c>
      <c r="E1126" s="14">
        <f>VLOOKUP($A1125,[3]Sheet1!$A$1:$U$10000,13,0)</f>
        <v>2.4449999999999998</v>
      </c>
      <c r="F1126" s="24">
        <f t="shared" si="49"/>
        <v>0.57068965517241343</v>
      </c>
      <c r="G1126" s="187">
        <f t="shared" si="50"/>
        <v>0.36568965517241336</v>
      </c>
    </row>
    <row r="1127" spans="1:7" x14ac:dyDescent="0.2">
      <c r="A1127" s="2">
        <v>36552</v>
      </c>
      <c r="B1127" s="18">
        <v>2.9849999999999999</v>
      </c>
      <c r="C1127" s="59">
        <f t="shared" ref="C1127:C1190" si="51">B1127/$C$1</f>
        <v>2.0586206896551724</v>
      </c>
      <c r="D1127" s="7">
        <f>VLOOKUP($A1126,[3]Sheet1!$A$1:$AB$10000,25,0)</f>
        <v>2.7650000000000001</v>
      </c>
      <c r="E1127" s="14">
        <f>VLOOKUP($A1126,[3]Sheet1!$A$1:$U$10000,13,0)</f>
        <v>2.4950000000000001</v>
      </c>
      <c r="F1127" s="24">
        <f t="shared" si="49"/>
        <v>0.7063793103448277</v>
      </c>
      <c r="G1127" s="187">
        <f t="shared" si="50"/>
        <v>0.43637931034482769</v>
      </c>
    </row>
    <row r="1128" spans="1:7" x14ac:dyDescent="0.2">
      <c r="A1128" s="2">
        <v>36553</v>
      </c>
      <c r="B1128" s="18">
        <v>2.9249999999999998</v>
      </c>
      <c r="C1128" s="59">
        <f t="shared" si="51"/>
        <v>2.0172413793103448</v>
      </c>
      <c r="D1128" s="7">
        <f>VLOOKUP($A1127,[3]Sheet1!$A$1:$AB$10000,25,0)</f>
        <v>2.78</v>
      </c>
      <c r="E1128" s="14">
        <f>VLOOKUP($A1127,[3]Sheet1!$A$1:$U$10000,13,0)</f>
        <v>2.5350000000000001</v>
      </c>
      <c r="F1128" s="24">
        <f t="shared" si="49"/>
        <v>0.76275862068965505</v>
      </c>
      <c r="G1128" s="187">
        <f t="shared" si="50"/>
        <v>0.51775862068965539</v>
      </c>
    </row>
    <row r="1129" spans="1:7" x14ac:dyDescent="0.2">
      <c r="A1129" s="2">
        <v>36554</v>
      </c>
      <c r="B1129" s="18">
        <v>2.9449999999999998</v>
      </c>
      <c r="C1129" s="59">
        <f t="shared" si="51"/>
        <v>2.0310344827586206</v>
      </c>
      <c r="D1129" s="7">
        <f>VLOOKUP($A1128,[3]Sheet1!$A$1:$AB$10000,25,0)</f>
        <v>2.73</v>
      </c>
      <c r="E1129" s="14">
        <f>VLOOKUP($A1128,[3]Sheet1!$A$1:$U$10000,13,0)</f>
        <v>2.44</v>
      </c>
      <c r="F1129" s="24">
        <f t="shared" si="49"/>
        <v>0.69896551724137934</v>
      </c>
      <c r="G1129" s="187">
        <f t="shared" si="50"/>
        <v>0.40896551724137931</v>
      </c>
    </row>
    <row r="1130" spans="1:7" x14ac:dyDescent="0.2">
      <c r="A1130" s="2">
        <v>36555</v>
      </c>
      <c r="B1130" s="18">
        <v>2.9449999999999998</v>
      </c>
      <c r="C1130" s="59">
        <f t="shared" si="51"/>
        <v>2.0310344827586206</v>
      </c>
      <c r="D1130" s="7">
        <f>VLOOKUP($A1129,[3]Sheet1!$A$1:$AB$10000,25,0)</f>
        <v>2.7549999999999999</v>
      </c>
      <c r="E1130" s="14">
        <f>VLOOKUP($A1129,[3]Sheet1!$A$1:$U$10000,13,0)</f>
        <v>2.4849999999999999</v>
      </c>
      <c r="F1130" s="24">
        <f t="shared" si="49"/>
        <v>0.72396551724137925</v>
      </c>
      <c r="G1130" s="187">
        <f t="shared" si="50"/>
        <v>0.45396551724137924</v>
      </c>
    </row>
    <row r="1131" spans="1:7" x14ac:dyDescent="0.2">
      <c r="A1131" s="2">
        <v>36556</v>
      </c>
      <c r="B1131" s="18">
        <v>2.9449999999999998</v>
      </c>
      <c r="C1131" s="59">
        <f t="shared" si="51"/>
        <v>2.0310344827586206</v>
      </c>
      <c r="D1131" s="7">
        <f>VLOOKUP($A1130,[3]Sheet1!$A$1:$AB$10000,25,0)</f>
        <v>2.7549999999999999</v>
      </c>
      <c r="E1131" s="14">
        <f>VLOOKUP($A1130,[3]Sheet1!$A$1:$U$10000,13,0)</f>
        <v>2.4849999999999999</v>
      </c>
      <c r="F1131" s="24">
        <f t="shared" si="49"/>
        <v>0.72396551724137925</v>
      </c>
      <c r="G1131" s="187">
        <f t="shared" si="50"/>
        <v>0.45396551724137924</v>
      </c>
    </row>
    <row r="1132" spans="1:7" x14ac:dyDescent="0.2">
      <c r="A1132" s="2">
        <v>36557</v>
      </c>
      <c r="B1132" s="18">
        <v>3</v>
      </c>
      <c r="C1132" s="59">
        <f t="shared" si="51"/>
        <v>2.0689655172413794</v>
      </c>
      <c r="D1132" s="7">
        <f>VLOOKUP($A1131,[3]Sheet1!$A$1:$AB$10000,25,0)</f>
        <v>2.7549999999999999</v>
      </c>
      <c r="E1132" s="14">
        <f>VLOOKUP($A1131,[3]Sheet1!$A$1:$U$10000,13,0)</f>
        <v>2.4849999999999999</v>
      </c>
      <c r="F1132" s="24">
        <f t="shared" si="49"/>
        <v>0.68603448275862045</v>
      </c>
      <c r="G1132" s="187">
        <f t="shared" si="50"/>
        <v>0.41603448275862043</v>
      </c>
    </row>
    <row r="1133" spans="1:7" x14ac:dyDescent="0.2">
      <c r="A1133" s="2">
        <v>36558</v>
      </c>
      <c r="B1133" s="18">
        <v>3.0550000000000002</v>
      </c>
      <c r="C1133" s="59">
        <f t="shared" si="51"/>
        <v>2.1068965517241383</v>
      </c>
      <c r="D1133" s="7">
        <f>VLOOKUP($A1132,[3]Sheet1!$A$1:$AB$10000,25,0)</f>
        <v>2.7</v>
      </c>
      <c r="E1133" s="14">
        <f>VLOOKUP($A1132,[3]Sheet1!$A$1:$U$10000,13,0)</f>
        <v>2.57</v>
      </c>
      <c r="F1133" s="24">
        <f t="shared" si="49"/>
        <v>0.59310344827586192</v>
      </c>
      <c r="G1133" s="187">
        <f t="shared" si="50"/>
        <v>0.46310344827586158</v>
      </c>
    </row>
    <row r="1134" spans="1:7" x14ac:dyDescent="0.2">
      <c r="A1134" s="2">
        <v>36559</v>
      </c>
      <c r="B1134" s="18">
        <v>3.1549999999999998</v>
      </c>
      <c r="C1134" s="59">
        <f t="shared" si="51"/>
        <v>2.1758620689655173</v>
      </c>
      <c r="D1134" s="7">
        <f>VLOOKUP($A1133,[3]Sheet1!$A$1:$AB$10000,25,0)</f>
        <v>2.7949999999999999</v>
      </c>
      <c r="E1134" s="14">
        <f>VLOOKUP($A1133,[3]Sheet1!$A$1:$U$10000,13,0)</f>
        <v>2.6549999999999998</v>
      </c>
      <c r="F1134" s="24">
        <f t="shared" si="49"/>
        <v>0.61913793103448267</v>
      </c>
      <c r="G1134" s="187">
        <f t="shared" si="50"/>
        <v>0.47913793103448254</v>
      </c>
    </row>
    <row r="1135" spans="1:7" x14ac:dyDescent="0.2">
      <c r="A1135" s="2">
        <v>36560</v>
      </c>
      <c r="B1135" s="18">
        <v>3.06</v>
      </c>
      <c r="C1135" s="59">
        <f t="shared" si="51"/>
        <v>2.1103448275862071</v>
      </c>
      <c r="D1135" s="7">
        <f>VLOOKUP($A1134,[3]Sheet1!$A$1:$AB$10000,25,0)</f>
        <v>2.875</v>
      </c>
      <c r="E1135" s="14">
        <f>VLOOKUP($A1134,[3]Sheet1!$A$1:$U$10000,13,0)</f>
        <v>2.69</v>
      </c>
      <c r="F1135" s="24">
        <f t="shared" si="49"/>
        <v>0.76465517241379288</v>
      </c>
      <c r="G1135" s="187">
        <f t="shared" si="50"/>
        <v>0.57965517241379283</v>
      </c>
    </row>
    <row r="1136" spans="1:7" x14ac:dyDescent="0.2">
      <c r="A1136" s="2">
        <v>36561</v>
      </c>
      <c r="B1136" s="18">
        <v>3.04</v>
      </c>
      <c r="C1136" s="59">
        <f t="shared" si="51"/>
        <v>2.0965517241379312</v>
      </c>
      <c r="D1136" s="7">
        <f>VLOOKUP($A1135,[3]Sheet1!$A$1:$AB$10000,25,0)</f>
        <v>2.7949999999999999</v>
      </c>
      <c r="E1136" s="14">
        <f>VLOOKUP($A1135,[3]Sheet1!$A$1:$U$10000,13,0)</f>
        <v>2.5449999999999999</v>
      </c>
      <c r="F1136" s="24">
        <f t="shared" si="49"/>
        <v>0.6984482758620687</v>
      </c>
      <c r="G1136" s="187">
        <f t="shared" si="50"/>
        <v>0.4484482758620687</v>
      </c>
    </row>
    <row r="1137" spans="1:7" x14ac:dyDescent="0.2">
      <c r="A1137" s="2">
        <v>36562</v>
      </c>
      <c r="B1137" s="18">
        <v>3.04</v>
      </c>
      <c r="C1137" s="59">
        <f t="shared" si="51"/>
        <v>2.0965517241379312</v>
      </c>
      <c r="D1137" s="7">
        <f>VLOOKUP($A1136,[3]Sheet1!$A$1:$AB$10000,25,0)</f>
        <v>2.7149999999999999</v>
      </c>
      <c r="E1137" s="14">
        <f>VLOOKUP($A1136,[3]Sheet1!$A$1:$U$10000,13,0)</f>
        <v>2.46</v>
      </c>
      <c r="F1137" s="24">
        <f t="shared" si="49"/>
        <v>0.61844827586206863</v>
      </c>
      <c r="G1137" s="187">
        <f t="shared" si="50"/>
        <v>0.36344827586206874</v>
      </c>
    </row>
    <row r="1138" spans="1:7" x14ac:dyDescent="0.2">
      <c r="A1138" s="2">
        <v>36563</v>
      </c>
      <c r="B1138" s="18">
        <v>3.04</v>
      </c>
      <c r="C1138" s="59">
        <f t="shared" si="51"/>
        <v>2.0965517241379312</v>
      </c>
      <c r="D1138" s="7">
        <f>VLOOKUP($A1137,[3]Sheet1!$A$1:$AB$10000,25,0)</f>
        <v>2.7149999999999999</v>
      </c>
      <c r="E1138" s="14">
        <f>VLOOKUP($A1137,[3]Sheet1!$A$1:$U$10000,13,0)</f>
        <v>2.46</v>
      </c>
      <c r="F1138" s="24">
        <f t="shared" si="49"/>
        <v>0.61844827586206863</v>
      </c>
      <c r="G1138" s="187">
        <f t="shared" si="50"/>
        <v>0.36344827586206874</v>
      </c>
    </row>
    <row r="1139" spans="1:7" x14ac:dyDescent="0.2">
      <c r="A1139" s="2">
        <v>36564</v>
      </c>
      <c r="B1139" s="18">
        <v>3.0649999999999999</v>
      </c>
      <c r="C1139" s="59">
        <f t="shared" si="51"/>
        <v>2.113793103448276</v>
      </c>
      <c r="D1139" s="7">
        <f>VLOOKUP($A1138,[3]Sheet1!$A$1:$AB$10000,25,0)</f>
        <v>2.7149999999999999</v>
      </c>
      <c r="E1139" s="14">
        <f>VLOOKUP($A1138,[3]Sheet1!$A$1:$U$10000,13,0)</f>
        <v>2.46</v>
      </c>
      <c r="F1139" s="24">
        <f t="shared" si="49"/>
        <v>0.60120689655172388</v>
      </c>
      <c r="G1139" s="187">
        <f t="shared" si="50"/>
        <v>0.34620689655172399</v>
      </c>
    </row>
    <row r="1140" spans="1:7" x14ac:dyDescent="0.2">
      <c r="A1140" s="2">
        <v>36565</v>
      </c>
      <c r="B1140" s="18">
        <v>2.9550000000000001</v>
      </c>
      <c r="C1140" s="59">
        <f t="shared" si="51"/>
        <v>2.0379310344827588</v>
      </c>
      <c r="D1140" s="7">
        <f>VLOOKUP($A1139,[3]Sheet1!$A$1:$AB$10000,25,0)</f>
        <v>2.74</v>
      </c>
      <c r="E1140" s="14">
        <f>VLOOKUP($A1139,[3]Sheet1!$A$1:$U$10000,13,0)</f>
        <v>2.4700000000000002</v>
      </c>
      <c r="F1140" s="24">
        <f t="shared" si="49"/>
        <v>0.70206896551724141</v>
      </c>
      <c r="G1140" s="187">
        <f t="shared" si="50"/>
        <v>0.43206896551724139</v>
      </c>
    </row>
    <row r="1141" spans="1:7" x14ac:dyDescent="0.2">
      <c r="A1141" s="2">
        <v>36566</v>
      </c>
      <c r="B1141" s="18">
        <v>3.0350000000000001</v>
      </c>
      <c r="C1141" s="59">
        <f t="shared" si="51"/>
        <v>2.0931034482758624</v>
      </c>
      <c r="D1141" s="7">
        <f>VLOOKUP($A1140,[3]Sheet1!$A$1:$AB$10000,25,0)</f>
        <v>2.605</v>
      </c>
      <c r="E1141" s="14">
        <f>VLOOKUP($A1140,[3]Sheet1!$A$1:$U$10000,13,0)</f>
        <v>2.35</v>
      </c>
      <c r="F1141" s="24">
        <f t="shared" si="49"/>
        <v>0.51189655172413762</v>
      </c>
      <c r="G1141" s="187">
        <f t="shared" si="50"/>
        <v>0.25689655172413772</v>
      </c>
    </row>
    <row r="1142" spans="1:7" x14ac:dyDescent="0.2">
      <c r="A1142" s="2">
        <v>36567</v>
      </c>
      <c r="B1142" s="18">
        <v>3.11</v>
      </c>
      <c r="C1142" s="59">
        <f t="shared" si="51"/>
        <v>2.1448275862068966</v>
      </c>
      <c r="D1142" s="7">
        <f>VLOOKUP($A1141,[3]Sheet1!$A$1:$AB$10000,25,0)</f>
        <v>2.64</v>
      </c>
      <c r="E1142" s="14">
        <f>VLOOKUP($A1141,[3]Sheet1!$A$1:$U$10000,13,0)</f>
        <v>2.415</v>
      </c>
      <c r="F1142" s="24">
        <f t="shared" si="49"/>
        <v>0.49517241379310351</v>
      </c>
      <c r="G1142" s="187">
        <f t="shared" si="50"/>
        <v>0.27017241379310342</v>
      </c>
    </row>
    <row r="1143" spans="1:7" x14ac:dyDescent="0.2">
      <c r="A1143" s="2">
        <v>36568</v>
      </c>
      <c r="B1143" s="18">
        <v>3.145</v>
      </c>
      <c r="C1143" s="59">
        <f t="shared" si="51"/>
        <v>2.1689655172413795</v>
      </c>
      <c r="D1143" s="7">
        <f>VLOOKUP($A1142,[3]Sheet1!$A$1:$AB$10000,25,0)</f>
        <v>2.66</v>
      </c>
      <c r="E1143" s="14">
        <f>VLOOKUP($A1142,[3]Sheet1!$A$1:$U$10000,13,0)</f>
        <v>2.46</v>
      </c>
      <c r="F1143" s="24">
        <f t="shared" si="49"/>
        <v>0.49103448275862061</v>
      </c>
      <c r="G1143" s="187">
        <f t="shared" si="50"/>
        <v>0.29103448275862043</v>
      </c>
    </row>
    <row r="1144" spans="1:7" x14ac:dyDescent="0.2">
      <c r="A1144" s="2">
        <v>36569</v>
      </c>
      <c r="B1144" s="18">
        <v>3.145</v>
      </c>
      <c r="C1144" s="59">
        <f t="shared" si="51"/>
        <v>2.1689655172413795</v>
      </c>
      <c r="D1144" s="7">
        <f>VLOOKUP($A1143,[3]Sheet1!$A$1:$AB$10000,25,0)</f>
        <v>2.6749999999999998</v>
      </c>
      <c r="E1144" s="14">
        <f>VLOOKUP($A1143,[3]Sheet1!$A$1:$U$10000,13,0)</f>
        <v>2.4700000000000002</v>
      </c>
      <c r="F1144" s="24">
        <f t="shared" si="49"/>
        <v>0.50603448275862029</v>
      </c>
      <c r="G1144" s="187">
        <f t="shared" si="50"/>
        <v>0.30103448275862066</v>
      </c>
    </row>
    <row r="1145" spans="1:7" x14ac:dyDescent="0.2">
      <c r="A1145" s="2">
        <v>36570</v>
      </c>
      <c r="B1145" s="18">
        <v>3.145</v>
      </c>
      <c r="C1145" s="59">
        <f t="shared" si="51"/>
        <v>2.1689655172413795</v>
      </c>
      <c r="D1145" s="7">
        <f>VLOOKUP($A1144,[3]Sheet1!$A$1:$AB$10000,25,0)</f>
        <v>2.6749999999999998</v>
      </c>
      <c r="E1145" s="14">
        <f>VLOOKUP($A1144,[3]Sheet1!$A$1:$U$10000,13,0)</f>
        <v>2.4700000000000002</v>
      </c>
      <c r="F1145" s="24">
        <f t="shared" si="49"/>
        <v>0.50603448275862029</v>
      </c>
      <c r="G1145" s="187">
        <f t="shared" si="50"/>
        <v>0.30103448275862066</v>
      </c>
    </row>
    <row r="1146" spans="1:7" x14ac:dyDescent="0.2">
      <c r="A1146" s="2">
        <v>36571</v>
      </c>
      <c r="B1146" s="18">
        <v>3.0649999999999999</v>
      </c>
      <c r="C1146" s="59">
        <f t="shared" si="51"/>
        <v>2.113793103448276</v>
      </c>
      <c r="D1146" s="7">
        <f>VLOOKUP($A1145,[3]Sheet1!$A$1:$AB$10000,25,0)</f>
        <v>2.6749999999999998</v>
      </c>
      <c r="E1146" s="14">
        <f>VLOOKUP($A1145,[3]Sheet1!$A$1:$U$10000,13,0)</f>
        <v>2.4700000000000002</v>
      </c>
      <c r="F1146" s="24">
        <f t="shared" si="49"/>
        <v>0.56120689655172384</v>
      </c>
      <c r="G1146" s="187">
        <f t="shared" si="50"/>
        <v>0.35620689655172422</v>
      </c>
    </row>
    <row r="1147" spans="1:7" x14ac:dyDescent="0.2">
      <c r="A1147" s="2">
        <v>36572</v>
      </c>
      <c r="B1147" s="18">
        <v>3.145</v>
      </c>
      <c r="C1147" s="59">
        <f t="shared" si="51"/>
        <v>2.1689655172413795</v>
      </c>
      <c r="D1147" s="7">
        <f>VLOOKUP($A1146,[3]Sheet1!$A$1:$AB$10000,25,0)</f>
        <v>2.625</v>
      </c>
      <c r="E1147" s="14">
        <f>VLOOKUP($A1146,[3]Sheet1!$A$1:$U$10000,13,0)</f>
        <v>2.46</v>
      </c>
      <c r="F1147" s="24">
        <f t="shared" si="49"/>
        <v>0.45603448275862046</v>
      </c>
      <c r="G1147" s="187">
        <f t="shared" si="50"/>
        <v>0.29103448275862043</v>
      </c>
    </row>
    <row r="1148" spans="1:7" x14ac:dyDescent="0.2">
      <c r="A1148" s="2">
        <v>36573</v>
      </c>
      <c r="B1148" s="18">
        <v>3.15</v>
      </c>
      <c r="C1148" s="59">
        <f t="shared" si="51"/>
        <v>2.1724137931034484</v>
      </c>
      <c r="D1148" s="7">
        <f>VLOOKUP($A1147,[3]Sheet1!$A$1:$AB$10000,25,0)</f>
        <v>2.65</v>
      </c>
      <c r="E1148" s="14">
        <f>VLOOKUP($A1147,[3]Sheet1!$A$1:$U$10000,13,0)</f>
        <v>2.4750000000000001</v>
      </c>
      <c r="F1148" s="24">
        <f t="shared" si="49"/>
        <v>0.47758620689655151</v>
      </c>
      <c r="G1148" s="187">
        <f t="shared" si="50"/>
        <v>0.30258620689655169</v>
      </c>
    </row>
    <row r="1149" spans="1:7" x14ac:dyDescent="0.2">
      <c r="A1149" s="2">
        <v>36574</v>
      </c>
      <c r="B1149" s="18">
        <v>3.145</v>
      </c>
      <c r="C1149" s="59">
        <f t="shared" si="51"/>
        <v>2.1689655172413795</v>
      </c>
      <c r="D1149" s="7">
        <f>VLOOKUP($A1148,[3]Sheet1!$A$1:$AB$10000,25,0)</f>
        <v>2.6749999999999998</v>
      </c>
      <c r="E1149" s="14">
        <f>VLOOKUP($A1148,[3]Sheet1!$A$1:$U$10000,13,0)</f>
        <v>2.5249999999999999</v>
      </c>
      <c r="F1149" s="24">
        <f t="shared" si="49"/>
        <v>0.50603448275862029</v>
      </c>
      <c r="G1149" s="187">
        <f t="shared" si="50"/>
        <v>0.35603448275862037</v>
      </c>
    </row>
    <row r="1150" spans="1:7" x14ac:dyDescent="0.2">
      <c r="A1150" s="2">
        <v>36575</v>
      </c>
      <c r="B1150" s="18">
        <v>3.17</v>
      </c>
      <c r="C1150" s="59">
        <f t="shared" si="51"/>
        <v>2.1862068965517243</v>
      </c>
      <c r="D1150" s="7">
        <f>VLOOKUP($A1149,[3]Sheet1!$A$1:$AB$10000,25,0)</f>
        <v>2.6949999999999998</v>
      </c>
      <c r="E1150" s="14">
        <f>VLOOKUP($A1149,[3]Sheet1!$A$1:$U$10000,13,0)</f>
        <v>2.5</v>
      </c>
      <c r="F1150" s="24">
        <f t="shared" si="49"/>
        <v>0.50879310344827555</v>
      </c>
      <c r="G1150" s="187">
        <f t="shared" si="50"/>
        <v>0.31379310344827571</v>
      </c>
    </row>
    <row r="1151" spans="1:7" x14ac:dyDescent="0.2">
      <c r="A1151" s="2">
        <v>36576</v>
      </c>
      <c r="B1151" s="18">
        <v>3.17</v>
      </c>
      <c r="C1151" s="59">
        <f t="shared" si="51"/>
        <v>2.1862068965517243</v>
      </c>
      <c r="D1151" s="7">
        <f>VLOOKUP($A1150,[3]Sheet1!$A$1:$AB$10000,25,0)</f>
        <v>2.69</v>
      </c>
      <c r="E1151" s="14">
        <f>VLOOKUP($A1150,[3]Sheet1!$A$1:$U$10000,13,0)</f>
        <v>2.5299999999999998</v>
      </c>
      <c r="F1151" s="24">
        <f t="shared" si="49"/>
        <v>0.50379310344827566</v>
      </c>
      <c r="G1151" s="187">
        <f t="shared" si="50"/>
        <v>0.34379310344827552</v>
      </c>
    </row>
    <row r="1152" spans="1:7" x14ac:dyDescent="0.2">
      <c r="A1152" s="2">
        <v>36577</v>
      </c>
      <c r="B1152" s="18">
        <v>3.17</v>
      </c>
      <c r="C1152" s="59">
        <f t="shared" si="51"/>
        <v>2.1862068965517243</v>
      </c>
      <c r="D1152" s="7">
        <f>VLOOKUP($A1151,[3]Sheet1!$A$1:$AB$10000,25,0)</f>
        <v>2.69</v>
      </c>
      <c r="E1152" s="14">
        <f>VLOOKUP($A1151,[3]Sheet1!$A$1:$U$10000,13,0)</f>
        <v>2.5299999999999998</v>
      </c>
      <c r="F1152" s="24">
        <f t="shared" si="49"/>
        <v>0.50379310344827566</v>
      </c>
      <c r="G1152" s="187">
        <f t="shared" si="50"/>
        <v>0.34379310344827552</v>
      </c>
    </row>
    <row r="1153" spans="1:7" x14ac:dyDescent="0.2">
      <c r="A1153" s="2">
        <v>36578</v>
      </c>
      <c r="B1153" s="18">
        <v>3.17</v>
      </c>
      <c r="C1153" s="59">
        <f t="shared" si="51"/>
        <v>2.1862068965517243</v>
      </c>
      <c r="D1153" s="7">
        <f>VLOOKUP($A1152,[3]Sheet1!$A$1:$AB$10000,25,0)</f>
        <v>2.69</v>
      </c>
      <c r="E1153" s="14">
        <f>VLOOKUP($A1152,[3]Sheet1!$A$1:$U$10000,13,0)</f>
        <v>2.5299999999999998</v>
      </c>
      <c r="F1153" s="24">
        <f t="shared" si="49"/>
        <v>0.50379310344827566</v>
      </c>
      <c r="G1153" s="187">
        <f t="shared" si="50"/>
        <v>0.34379310344827552</v>
      </c>
    </row>
    <row r="1154" spans="1:7" x14ac:dyDescent="0.2">
      <c r="A1154" s="2">
        <v>36579</v>
      </c>
      <c r="B1154" s="18">
        <v>3.08</v>
      </c>
      <c r="C1154" s="59">
        <f t="shared" si="51"/>
        <v>2.124137931034483</v>
      </c>
      <c r="D1154" s="7">
        <f>VLOOKUP($A1153,[3]Sheet1!$A$1:$AB$10000,25,0)</f>
        <v>2.69</v>
      </c>
      <c r="E1154" s="14">
        <f>VLOOKUP($A1153,[3]Sheet1!$A$1:$U$10000,13,0)</f>
        <v>2.5299999999999998</v>
      </c>
      <c r="F1154" s="24">
        <f t="shared" si="49"/>
        <v>0.56586206896551694</v>
      </c>
      <c r="G1154" s="187">
        <f t="shared" si="50"/>
        <v>0.4058620689655168</v>
      </c>
    </row>
    <row r="1155" spans="1:7" x14ac:dyDescent="0.2">
      <c r="A1155" s="2">
        <v>36580</v>
      </c>
      <c r="B1155" s="18">
        <v>3.0550000000000002</v>
      </c>
      <c r="C1155" s="59">
        <f t="shared" si="51"/>
        <v>2.1068965517241383</v>
      </c>
      <c r="D1155" s="7">
        <f>VLOOKUP($A1154,[3]Sheet1!$A$1:$AB$10000,25,0)</f>
        <v>2.585</v>
      </c>
      <c r="E1155" s="14">
        <f>VLOOKUP($A1154,[3]Sheet1!$A$1:$U$10000,13,0)</f>
        <v>2.4649999999999999</v>
      </c>
      <c r="F1155" s="24">
        <f t="shared" si="49"/>
        <v>0.47810344827586171</v>
      </c>
      <c r="G1155" s="187">
        <f t="shared" si="50"/>
        <v>0.3581034482758616</v>
      </c>
    </row>
    <row r="1156" spans="1:7" x14ac:dyDescent="0.2">
      <c r="A1156" s="2">
        <v>36581</v>
      </c>
      <c r="B1156" s="18">
        <v>3.105</v>
      </c>
      <c r="C1156" s="59">
        <f t="shared" si="51"/>
        <v>2.1413793103448278</v>
      </c>
      <c r="D1156" s="7">
        <f>VLOOKUP($A1155,[3]Sheet1!$A$1:$AB$10000,25,0)</f>
        <v>2.5350000000000001</v>
      </c>
      <c r="E1156" s="14">
        <f>VLOOKUP($A1155,[3]Sheet1!$A$1:$U$10000,13,0)</f>
        <v>2.4249999999999998</v>
      </c>
      <c r="F1156" s="24">
        <f t="shared" ref="F1156:F1219" si="52">D1156-C1156</f>
        <v>0.39362068965517238</v>
      </c>
      <c r="G1156" s="187">
        <f t="shared" ref="G1156:G1219" si="53">E1156-C1156</f>
        <v>0.28362068965517206</v>
      </c>
    </row>
    <row r="1157" spans="1:7" x14ac:dyDescent="0.2">
      <c r="A1157" s="2">
        <v>36582</v>
      </c>
      <c r="B1157" s="18">
        <v>3.125</v>
      </c>
      <c r="C1157" s="59">
        <f t="shared" si="51"/>
        <v>2.1551724137931036</v>
      </c>
      <c r="D1157" s="7">
        <f>VLOOKUP($A1156,[3]Sheet1!$A$1:$AB$10000,25,0)</f>
        <v>2.5649999999999999</v>
      </c>
      <c r="E1157" s="14">
        <f>VLOOKUP($A1156,[3]Sheet1!$A$1:$U$10000,13,0)</f>
        <v>2.4500000000000002</v>
      </c>
      <c r="F1157" s="24">
        <f t="shared" si="52"/>
        <v>0.4098275862068963</v>
      </c>
      <c r="G1157" s="187">
        <f t="shared" si="53"/>
        <v>0.29482758620689653</v>
      </c>
    </row>
    <row r="1158" spans="1:7" x14ac:dyDescent="0.2">
      <c r="A1158" s="2">
        <v>36583</v>
      </c>
      <c r="B1158" s="18">
        <v>3.125</v>
      </c>
      <c r="C1158" s="59">
        <f t="shared" si="51"/>
        <v>2.1551724137931036</v>
      </c>
      <c r="D1158" s="7">
        <f>VLOOKUP($A1157,[3]Sheet1!$A$1:$AB$10000,25,0)</f>
        <v>2.57</v>
      </c>
      <c r="E1158" s="14">
        <f>VLOOKUP($A1157,[3]Sheet1!$A$1:$U$10000,13,0)</f>
        <v>2.4449999999999998</v>
      </c>
      <c r="F1158" s="24">
        <f t="shared" si="52"/>
        <v>0.41482758620689619</v>
      </c>
      <c r="G1158" s="187">
        <f t="shared" si="53"/>
        <v>0.28982758620689619</v>
      </c>
    </row>
    <row r="1159" spans="1:7" x14ac:dyDescent="0.2">
      <c r="A1159" s="2">
        <v>36584</v>
      </c>
      <c r="B1159" s="18">
        <v>3.125</v>
      </c>
      <c r="C1159" s="59">
        <f t="shared" si="51"/>
        <v>2.1551724137931036</v>
      </c>
      <c r="D1159" s="7">
        <f>VLOOKUP($A1158,[3]Sheet1!$A$1:$AB$10000,25,0)</f>
        <v>2.57</v>
      </c>
      <c r="E1159" s="14">
        <f>VLOOKUP($A1158,[3]Sheet1!$A$1:$U$10000,13,0)</f>
        <v>2.4449999999999998</v>
      </c>
      <c r="F1159" s="24">
        <f t="shared" si="52"/>
        <v>0.41482758620689619</v>
      </c>
      <c r="G1159" s="187">
        <f t="shared" si="53"/>
        <v>0.28982758620689619</v>
      </c>
    </row>
    <row r="1160" spans="1:7" x14ac:dyDescent="0.2">
      <c r="A1160" s="2">
        <v>36585</v>
      </c>
      <c r="B1160" s="18" t="s">
        <v>66</v>
      </c>
      <c r="C1160" s="59" t="e">
        <f t="shared" si="51"/>
        <v>#VALUE!</v>
      </c>
      <c r="D1160" s="7" t="s">
        <v>66</v>
      </c>
      <c r="E1160" s="14" t="s">
        <v>66</v>
      </c>
      <c r="F1160" s="24" t="e">
        <f t="shared" si="52"/>
        <v>#VALUE!</v>
      </c>
      <c r="G1160" s="187" t="e">
        <f t="shared" si="53"/>
        <v>#VALUE!</v>
      </c>
    </row>
    <row r="1161" spans="1:7" x14ac:dyDescent="0.2">
      <c r="A1161" s="2">
        <v>36586</v>
      </c>
      <c r="B1161" s="18" t="s">
        <v>66</v>
      </c>
      <c r="C1161" s="59" t="e">
        <f t="shared" si="51"/>
        <v>#VALUE!</v>
      </c>
      <c r="D1161" s="7" t="s">
        <v>66</v>
      </c>
      <c r="E1161" s="14" t="s">
        <v>66</v>
      </c>
      <c r="F1161" s="24" t="e">
        <f t="shared" si="52"/>
        <v>#VALUE!</v>
      </c>
      <c r="G1161" s="187" t="e">
        <f t="shared" si="53"/>
        <v>#VALUE!</v>
      </c>
    </row>
    <row r="1162" spans="1:7" x14ac:dyDescent="0.2">
      <c r="A1162" s="2">
        <v>36587</v>
      </c>
      <c r="B1162" s="18" t="s">
        <v>66</v>
      </c>
      <c r="C1162" s="59" t="e">
        <f t="shared" si="51"/>
        <v>#VALUE!</v>
      </c>
      <c r="D1162" s="7" t="s">
        <v>66</v>
      </c>
      <c r="E1162" s="14" t="s">
        <v>66</v>
      </c>
      <c r="F1162" s="24" t="e">
        <f t="shared" si="52"/>
        <v>#VALUE!</v>
      </c>
      <c r="G1162" s="187" t="e">
        <f t="shared" si="53"/>
        <v>#VALUE!</v>
      </c>
    </row>
    <row r="1163" spans="1:7" x14ac:dyDescent="0.2">
      <c r="A1163" s="2">
        <v>36588</v>
      </c>
      <c r="B1163" s="18" t="s">
        <v>66</v>
      </c>
      <c r="C1163" s="59" t="e">
        <f t="shared" si="51"/>
        <v>#VALUE!</v>
      </c>
      <c r="D1163" s="7" t="s">
        <v>66</v>
      </c>
      <c r="E1163" s="14" t="s">
        <v>66</v>
      </c>
      <c r="F1163" s="24" t="e">
        <f t="shared" si="52"/>
        <v>#VALUE!</v>
      </c>
      <c r="G1163" s="187" t="e">
        <f t="shared" si="53"/>
        <v>#VALUE!</v>
      </c>
    </row>
    <row r="1164" spans="1:7" x14ac:dyDescent="0.2">
      <c r="A1164" s="2">
        <v>36589</v>
      </c>
      <c r="B1164" s="18" t="s">
        <v>66</v>
      </c>
      <c r="C1164" s="59" t="e">
        <f t="shared" si="51"/>
        <v>#VALUE!</v>
      </c>
      <c r="D1164" s="7" t="s">
        <v>66</v>
      </c>
      <c r="E1164" s="14" t="s">
        <v>66</v>
      </c>
      <c r="F1164" s="24" t="e">
        <f t="shared" si="52"/>
        <v>#VALUE!</v>
      </c>
      <c r="G1164" s="187" t="e">
        <f t="shared" si="53"/>
        <v>#VALUE!</v>
      </c>
    </row>
    <row r="1165" spans="1:7" x14ac:dyDescent="0.2">
      <c r="A1165" s="2">
        <v>36590</v>
      </c>
      <c r="B1165" s="18" t="s">
        <v>66</v>
      </c>
      <c r="C1165" s="59" t="e">
        <f t="shared" si="51"/>
        <v>#VALUE!</v>
      </c>
      <c r="D1165" s="7" t="s">
        <v>66</v>
      </c>
      <c r="E1165" s="14" t="s">
        <v>66</v>
      </c>
      <c r="F1165" s="24" t="e">
        <f t="shared" si="52"/>
        <v>#VALUE!</v>
      </c>
      <c r="G1165" s="187" t="e">
        <f t="shared" si="53"/>
        <v>#VALUE!</v>
      </c>
    </row>
    <row r="1166" spans="1:7" x14ac:dyDescent="0.2">
      <c r="A1166" s="2">
        <v>36591</v>
      </c>
      <c r="B1166" s="18" t="s">
        <v>66</v>
      </c>
      <c r="C1166" s="59" t="e">
        <f t="shared" si="51"/>
        <v>#VALUE!</v>
      </c>
      <c r="D1166" s="7" t="s">
        <v>66</v>
      </c>
      <c r="E1166" s="14" t="s">
        <v>66</v>
      </c>
      <c r="F1166" s="24" t="e">
        <f t="shared" si="52"/>
        <v>#VALUE!</v>
      </c>
      <c r="G1166" s="187" t="e">
        <f t="shared" si="53"/>
        <v>#VALUE!</v>
      </c>
    </row>
    <row r="1167" spans="1:7" x14ac:dyDescent="0.2">
      <c r="A1167" s="2">
        <v>36592</v>
      </c>
      <c r="B1167" s="18" t="s">
        <v>66</v>
      </c>
      <c r="C1167" s="59" t="e">
        <f t="shared" si="51"/>
        <v>#VALUE!</v>
      </c>
      <c r="D1167" s="7" t="s">
        <v>66</v>
      </c>
      <c r="E1167" s="14" t="s">
        <v>66</v>
      </c>
      <c r="F1167" s="24" t="e">
        <f t="shared" si="52"/>
        <v>#VALUE!</v>
      </c>
      <c r="G1167" s="187" t="e">
        <f t="shared" si="53"/>
        <v>#VALUE!</v>
      </c>
    </row>
    <row r="1168" spans="1:7" x14ac:dyDescent="0.2">
      <c r="A1168" s="2">
        <v>36593</v>
      </c>
      <c r="B1168" s="18" t="s">
        <v>66</v>
      </c>
      <c r="C1168" s="59" t="e">
        <f t="shared" si="51"/>
        <v>#VALUE!</v>
      </c>
      <c r="D1168" s="7" t="s">
        <v>66</v>
      </c>
      <c r="E1168" s="14" t="s">
        <v>66</v>
      </c>
      <c r="F1168" s="24" t="e">
        <f t="shared" si="52"/>
        <v>#VALUE!</v>
      </c>
      <c r="G1168" s="187" t="e">
        <f t="shared" si="53"/>
        <v>#VALUE!</v>
      </c>
    </row>
    <row r="1169" spans="1:7" x14ac:dyDescent="0.2">
      <c r="A1169" s="2">
        <v>36594</v>
      </c>
      <c r="B1169" s="18" t="s">
        <v>66</v>
      </c>
      <c r="C1169" s="59" t="e">
        <f t="shared" si="51"/>
        <v>#VALUE!</v>
      </c>
      <c r="D1169" s="7" t="s">
        <v>66</v>
      </c>
      <c r="E1169" s="14" t="s">
        <v>66</v>
      </c>
      <c r="F1169" s="24" t="e">
        <f t="shared" si="52"/>
        <v>#VALUE!</v>
      </c>
      <c r="G1169" s="187" t="e">
        <f t="shared" si="53"/>
        <v>#VALUE!</v>
      </c>
    </row>
    <row r="1170" spans="1:7" x14ac:dyDescent="0.2">
      <c r="A1170" s="2">
        <v>36595</v>
      </c>
      <c r="B1170" s="18" t="s">
        <v>66</v>
      </c>
      <c r="C1170" s="59" t="e">
        <f t="shared" si="51"/>
        <v>#VALUE!</v>
      </c>
      <c r="D1170" s="7" t="s">
        <v>66</v>
      </c>
      <c r="E1170" s="14" t="s">
        <v>66</v>
      </c>
      <c r="F1170" s="24" t="e">
        <f t="shared" si="52"/>
        <v>#VALUE!</v>
      </c>
      <c r="G1170" s="187" t="e">
        <f t="shared" si="53"/>
        <v>#VALUE!</v>
      </c>
    </row>
    <row r="1171" spans="1:7" x14ac:dyDescent="0.2">
      <c r="A1171" s="2">
        <v>36596</v>
      </c>
      <c r="B1171" s="18" t="s">
        <v>66</v>
      </c>
      <c r="C1171" s="59" t="e">
        <f t="shared" si="51"/>
        <v>#VALUE!</v>
      </c>
      <c r="D1171" s="7" t="s">
        <v>66</v>
      </c>
      <c r="E1171" s="14" t="s">
        <v>66</v>
      </c>
      <c r="F1171" s="24" t="e">
        <f t="shared" si="52"/>
        <v>#VALUE!</v>
      </c>
      <c r="G1171" s="187" t="e">
        <f t="shared" si="53"/>
        <v>#VALUE!</v>
      </c>
    </row>
    <row r="1172" spans="1:7" x14ac:dyDescent="0.2">
      <c r="A1172" s="2">
        <v>36597</v>
      </c>
      <c r="B1172" s="18" t="s">
        <v>66</v>
      </c>
      <c r="C1172" s="59" t="e">
        <f t="shared" si="51"/>
        <v>#VALUE!</v>
      </c>
      <c r="D1172" s="7" t="s">
        <v>66</v>
      </c>
      <c r="E1172" s="14" t="s">
        <v>66</v>
      </c>
      <c r="F1172" s="24" t="e">
        <f t="shared" si="52"/>
        <v>#VALUE!</v>
      </c>
      <c r="G1172" s="187" t="e">
        <f t="shared" si="53"/>
        <v>#VALUE!</v>
      </c>
    </row>
    <row r="1173" spans="1:7" x14ac:dyDescent="0.2">
      <c r="A1173" s="2">
        <v>36598</v>
      </c>
      <c r="B1173" s="18" t="s">
        <v>66</v>
      </c>
      <c r="C1173" s="59" t="e">
        <f t="shared" si="51"/>
        <v>#VALUE!</v>
      </c>
      <c r="D1173" s="7" t="s">
        <v>66</v>
      </c>
      <c r="E1173" s="14" t="s">
        <v>66</v>
      </c>
      <c r="F1173" s="24" t="e">
        <f t="shared" si="52"/>
        <v>#VALUE!</v>
      </c>
      <c r="G1173" s="187" t="e">
        <f t="shared" si="53"/>
        <v>#VALUE!</v>
      </c>
    </row>
    <row r="1174" spans="1:7" x14ac:dyDescent="0.2">
      <c r="A1174" s="2">
        <v>36599</v>
      </c>
      <c r="B1174" s="18" t="s">
        <v>66</v>
      </c>
      <c r="C1174" s="59" t="e">
        <f t="shared" si="51"/>
        <v>#VALUE!</v>
      </c>
      <c r="D1174" s="7" t="s">
        <v>66</v>
      </c>
      <c r="E1174" s="14" t="s">
        <v>66</v>
      </c>
      <c r="F1174" s="24" t="e">
        <f t="shared" si="52"/>
        <v>#VALUE!</v>
      </c>
      <c r="G1174" s="187" t="e">
        <f t="shared" si="53"/>
        <v>#VALUE!</v>
      </c>
    </row>
    <row r="1175" spans="1:7" x14ac:dyDescent="0.2">
      <c r="A1175" s="2">
        <v>36600</v>
      </c>
      <c r="B1175" s="18" t="s">
        <v>66</v>
      </c>
      <c r="C1175" s="59" t="e">
        <f t="shared" si="51"/>
        <v>#VALUE!</v>
      </c>
      <c r="D1175" s="7" t="s">
        <v>66</v>
      </c>
      <c r="E1175" s="14" t="s">
        <v>66</v>
      </c>
      <c r="F1175" s="24" t="e">
        <f t="shared" si="52"/>
        <v>#VALUE!</v>
      </c>
      <c r="G1175" s="187" t="e">
        <f t="shared" si="53"/>
        <v>#VALUE!</v>
      </c>
    </row>
    <row r="1176" spans="1:7" x14ac:dyDescent="0.2">
      <c r="A1176" s="2">
        <v>36601</v>
      </c>
      <c r="B1176" s="18" t="s">
        <v>66</v>
      </c>
      <c r="C1176" s="59" t="e">
        <f t="shared" si="51"/>
        <v>#VALUE!</v>
      </c>
      <c r="D1176" s="7" t="s">
        <v>66</v>
      </c>
      <c r="E1176" s="14" t="s">
        <v>66</v>
      </c>
      <c r="F1176" s="24" t="e">
        <f t="shared" si="52"/>
        <v>#VALUE!</v>
      </c>
      <c r="G1176" s="187" t="e">
        <f t="shared" si="53"/>
        <v>#VALUE!</v>
      </c>
    </row>
    <row r="1177" spans="1:7" x14ac:dyDescent="0.2">
      <c r="A1177" s="2">
        <v>36602</v>
      </c>
      <c r="B1177" s="18" t="s">
        <v>66</v>
      </c>
      <c r="C1177" s="59" t="e">
        <f t="shared" si="51"/>
        <v>#VALUE!</v>
      </c>
      <c r="D1177" s="7" t="s">
        <v>66</v>
      </c>
      <c r="E1177" s="14" t="s">
        <v>66</v>
      </c>
      <c r="F1177" s="24" t="e">
        <f t="shared" si="52"/>
        <v>#VALUE!</v>
      </c>
      <c r="G1177" s="187" t="e">
        <f t="shared" si="53"/>
        <v>#VALUE!</v>
      </c>
    </row>
    <row r="1178" spans="1:7" x14ac:dyDescent="0.2">
      <c r="A1178" s="2">
        <v>36603</v>
      </c>
      <c r="B1178" s="18" t="s">
        <v>66</v>
      </c>
      <c r="C1178" s="59" t="e">
        <f t="shared" si="51"/>
        <v>#VALUE!</v>
      </c>
      <c r="D1178" s="7" t="s">
        <v>66</v>
      </c>
      <c r="E1178" s="14" t="s">
        <v>66</v>
      </c>
      <c r="F1178" s="24" t="e">
        <f t="shared" si="52"/>
        <v>#VALUE!</v>
      </c>
      <c r="G1178" s="187" t="e">
        <f t="shared" si="53"/>
        <v>#VALUE!</v>
      </c>
    </row>
    <row r="1179" spans="1:7" x14ac:dyDescent="0.2">
      <c r="A1179" s="2">
        <v>36604</v>
      </c>
      <c r="B1179" s="18" t="s">
        <v>66</v>
      </c>
      <c r="C1179" s="59" t="e">
        <f t="shared" si="51"/>
        <v>#VALUE!</v>
      </c>
      <c r="D1179" s="7" t="s">
        <v>66</v>
      </c>
      <c r="E1179" s="14" t="s">
        <v>66</v>
      </c>
      <c r="F1179" s="24" t="e">
        <f t="shared" si="52"/>
        <v>#VALUE!</v>
      </c>
      <c r="G1179" s="187" t="e">
        <f t="shared" si="53"/>
        <v>#VALUE!</v>
      </c>
    </row>
    <row r="1180" spans="1:7" x14ac:dyDescent="0.2">
      <c r="A1180" s="2">
        <v>36605</v>
      </c>
      <c r="B1180" s="18" t="s">
        <v>66</v>
      </c>
      <c r="C1180" s="59" t="e">
        <f t="shared" si="51"/>
        <v>#VALUE!</v>
      </c>
      <c r="D1180" s="7" t="s">
        <v>66</v>
      </c>
      <c r="E1180" s="14" t="s">
        <v>66</v>
      </c>
      <c r="F1180" s="24" t="e">
        <f t="shared" si="52"/>
        <v>#VALUE!</v>
      </c>
      <c r="G1180" s="187" t="e">
        <f t="shared" si="53"/>
        <v>#VALUE!</v>
      </c>
    </row>
    <row r="1181" spans="1:7" x14ac:dyDescent="0.2">
      <c r="A1181" s="2">
        <v>36606</v>
      </c>
      <c r="B1181" s="18" t="s">
        <v>66</v>
      </c>
      <c r="C1181" s="59" t="e">
        <f t="shared" si="51"/>
        <v>#VALUE!</v>
      </c>
      <c r="D1181" s="7" t="s">
        <v>66</v>
      </c>
      <c r="E1181" s="14" t="s">
        <v>66</v>
      </c>
      <c r="F1181" s="24" t="e">
        <f t="shared" si="52"/>
        <v>#VALUE!</v>
      </c>
      <c r="G1181" s="187" t="e">
        <f t="shared" si="53"/>
        <v>#VALUE!</v>
      </c>
    </row>
    <row r="1182" spans="1:7" x14ac:dyDescent="0.2">
      <c r="A1182" s="2">
        <v>36607</v>
      </c>
      <c r="B1182" s="18" t="s">
        <v>66</v>
      </c>
      <c r="C1182" s="59" t="e">
        <f t="shared" si="51"/>
        <v>#VALUE!</v>
      </c>
      <c r="D1182" s="7" t="s">
        <v>66</v>
      </c>
      <c r="E1182" s="14" t="s">
        <v>66</v>
      </c>
      <c r="F1182" s="24" t="e">
        <f t="shared" si="52"/>
        <v>#VALUE!</v>
      </c>
      <c r="G1182" s="187" t="e">
        <f t="shared" si="53"/>
        <v>#VALUE!</v>
      </c>
    </row>
    <row r="1183" spans="1:7" x14ac:dyDescent="0.2">
      <c r="A1183" s="2">
        <v>36608</v>
      </c>
      <c r="B1183" s="18" t="s">
        <v>66</v>
      </c>
      <c r="C1183" s="59" t="e">
        <f t="shared" si="51"/>
        <v>#VALUE!</v>
      </c>
      <c r="D1183" s="7" t="s">
        <v>66</v>
      </c>
      <c r="E1183" s="14" t="s">
        <v>66</v>
      </c>
      <c r="F1183" s="24" t="e">
        <f t="shared" si="52"/>
        <v>#VALUE!</v>
      </c>
      <c r="G1183" s="187" t="e">
        <f t="shared" si="53"/>
        <v>#VALUE!</v>
      </c>
    </row>
    <row r="1184" spans="1:7" x14ac:dyDescent="0.2">
      <c r="A1184" s="2">
        <v>36609</v>
      </c>
      <c r="B1184" s="18" t="s">
        <v>66</v>
      </c>
      <c r="C1184" s="59" t="e">
        <f t="shared" si="51"/>
        <v>#VALUE!</v>
      </c>
      <c r="D1184" s="7" t="s">
        <v>66</v>
      </c>
      <c r="E1184" s="14" t="s">
        <v>66</v>
      </c>
      <c r="F1184" s="24" t="e">
        <f t="shared" si="52"/>
        <v>#VALUE!</v>
      </c>
      <c r="G1184" s="187" t="e">
        <f t="shared" si="53"/>
        <v>#VALUE!</v>
      </c>
    </row>
    <row r="1185" spans="1:7" x14ac:dyDescent="0.2">
      <c r="A1185" s="2">
        <v>36610</v>
      </c>
      <c r="B1185" s="18" t="s">
        <v>66</v>
      </c>
      <c r="C1185" s="59" t="e">
        <f t="shared" si="51"/>
        <v>#VALUE!</v>
      </c>
      <c r="D1185" s="7" t="s">
        <v>66</v>
      </c>
      <c r="E1185" s="14" t="s">
        <v>66</v>
      </c>
      <c r="F1185" s="24" t="e">
        <f t="shared" si="52"/>
        <v>#VALUE!</v>
      </c>
      <c r="G1185" s="187" t="e">
        <f t="shared" si="53"/>
        <v>#VALUE!</v>
      </c>
    </row>
    <row r="1186" spans="1:7" x14ac:dyDescent="0.2">
      <c r="A1186" s="2">
        <v>36611</v>
      </c>
      <c r="B1186" s="18" t="s">
        <v>66</v>
      </c>
      <c r="C1186" s="59" t="e">
        <f t="shared" si="51"/>
        <v>#VALUE!</v>
      </c>
      <c r="D1186" s="7" t="s">
        <v>66</v>
      </c>
      <c r="E1186" s="14" t="s">
        <v>66</v>
      </c>
      <c r="F1186" s="24" t="e">
        <f t="shared" si="52"/>
        <v>#VALUE!</v>
      </c>
      <c r="G1186" s="187" t="e">
        <f t="shared" si="53"/>
        <v>#VALUE!</v>
      </c>
    </row>
    <row r="1187" spans="1:7" x14ac:dyDescent="0.2">
      <c r="A1187" s="2">
        <v>36612</v>
      </c>
      <c r="B1187" s="18" t="s">
        <v>66</v>
      </c>
      <c r="C1187" s="59" t="e">
        <f t="shared" si="51"/>
        <v>#VALUE!</v>
      </c>
      <c r="D1187" s="7" t="s">
        <v>66</v>
      </c>
      <c r="E1187" s="14" t="s">
        <v>66</v>
      </c>
      <c r="F1187" s="24" t="e">
        <f t="shared" si="52"/>
        <v>#VALUE!</v>
      </c>
      <c r="G1187" s="187" t="e">
        <f t="shared" si="53"/>
        <v>#VALUE!</v>
      </c>
    </row>
    <row r="1188" spans="1:7" x14ac:dyDescent="0.2">
      <c r="A1188" s="2">
        <v>36613</v>
      </c>
      <c r="B1188" s="18" t="s">
        <v>66</v>
      </c>
      <c r="C1188" s="59" t="e">
        <f t="shared" si="51"/>
        <v>#VALUE!</v>
      </c>
      <c r="D1188" s="7" t="s">
        <v>66</v>
      </c>
      <c r="E1188" s="14" t="s">
        <v>66</v>
      </c>
      <c r="F1188" s="24" t="e">
        <f t="shared" si="52"/>
        <v>#VALUE!</v>
      </c>
      <c r="G1188" s="187" t="e">
        <f t="shared" si="53"/>
        <v>#VALUE!</v>
      </c>
    </row>
    <row r="1189" spans="1:7" x14ac:dyDescent="0.2">
      <c r="A1189" s="2">
        <v>36614</v>
      </c>
      <c r="B1189" s="18" t="s">
        <v>66</v>
      </c>
      <c r="C1189" s="59" t="e">
        <f t="shared" si="51"/>
        <v>#VALUE!</v>
      </c>
      <c r="D1189" s="7" t="s">
        <v>66</v>
      </c>
      <c r="E1189" s="14" t="s">
        <v>66</v>
      </c>
      <c r="F1189" s="24" t="e">
        <f t="shared" si="52"/>
        <v>#VALUE!</v>
      </c>
      <c r="G1189" s="187" t="e">
        <f t="shared" si="53"/>
        <v>#VALUE!</v>
      </c>
    </row>
    <row r="1190" spans="1:7" x14ac:dyDescent="0.2">
      <c r="A1190" s="2">
        <v>36615</v>
      </c>
      <c r="B1190" s="18" t="s">
        <v>66</v>
      </c>
      <c r="C1190" s="59" t="e">
        <f t="shared" si="51"/>
        <v>#VALUE!</v>
      </c>
      <c r="D1190" s="7" t="s">
        <v>66</v>
      </c>
      <c r="E1190" s="14" t="s">
        <v>66</v>
      </c>
      <c r="F1190" s="24" t="e">
        <f t="shared" si="52"/>
        <v>#VALUE!</v>
      </c>
      <c r="G1190" s="187" t="e">
        <f t="shared" si="53"/>
        <v>#VALUE!</v>
      </c>
    </row>
    <row r="1191" spans="1:7" x14ac:dyDescent="0.2">
      <c r="A1191" s="2">
        <v>36616</v>
      </c>
      <c r="B1191" s="18" t="s">
        <v>66</v>
      </c>
      <c r="C1191" s="59" t="e">
        <f t="shared" ref="C1191:C1254" si="54">B1191/$C$1</f>
        <v>#VALUE!</v>
      </c>
      <c r="D1191" s="7" t="s">
        <v>66</v>
      </c>
      <c r="E1191" s="14" t="s">
        <v>66</v>
      </c>
      <c r="F1191" s="24" t="e">
        <f t="shared" si="52"/>
        <v>#VALUE!</v>
      </c>
      <c r="G1191" s="187" t="e">
        <f t="shared" si="53"/>
        <v>#VALUE!</v>
      </c>
    </row>
    <row r="1192" spans="1:7" x14ac:dyDescent="0.2">
      <c r="A1192" s="2">
        <v>36617</v>
      </c>
      <c r="B1192" s="18" t="s">
        <v>66</v>
      </c>
      <c r="C1192" s="59" t="e">
        <f t="shared" si="54"/>
        <v>#VALUE!</v>
      </c>
      <c r="D1192" s="7" t="s">
        <v>66</v>
      </c>
      <c r="E1192" s="14" t="s">
        <v>66</v>
      </c>
      <c r="F1192" s="24" t="e">
        <f t="shared" si="52"/>
        <v>#VALUE!</v>
      </c>
      <c r="G1192" s="187" t="e">
        <f t="shared" si="53"/>
        <v>#VALUE!</v>
      </c>
    </row>
    <row r="1193" spans="1:7" x14ac:dyDescent="0.2">
      <c r="A1193" s="2">
        <v>36618</v>
      </c>
      <c r="B1193" s="18" t="s">
        <v>66</v>
      </c>
      <c r="C1193" s="59" t="e">
        <f t="shared" si="54"/>
        <v>#VALUE!</v>
      </c>
      <c r="D1193" s="7" t="s">
        <v>66</v>
      </c>
      <c r="E1193" s="14" t="s">
        <v>66</v>
      </c>
      <c r="F1193" s="24" t="e">
        <f t="shared" si="52"/>
        <v>#VALUE!</v>
      </c>
      <c r="G1193" s="187" t="e">
        <f t="shared" si="53"/>
        <v>#VALUE!</v>
      </c>
    </row>
    <row r="1194" spans="1:7" x14ac:dyDescent="0.2">
      <c r="A1194" s="2">
        <v>36619</v>
      </c>
      <c r="B1194" s="18" t="s">
        <v>66</v>
      </c>
      <c r="C1194" s="59" t="e">
        <f t="shared" si="54"/>
        <v>#VALUE!</v>
      </c>
      <c r="D1194" s="7" t="s">
        <v>66</v>
      </c>
      <c r="E1194" s="14" t="s">
        <v>66</v>
      </c>
      <c r="F1194" s="24" t="e">
        <f t="shared" si="52"/>
        <v>#VALUE!</v>
      </c>
      <c r="G1194" s="187" t="e">
        <f t="shared" si="53"/>
        <v>#VALUE!</v>
      </c>
    </row>
    <row r="1195" spans="1:7" x14ac:dyDescent="0.2">
      <c r="A1195" s="2">
        <v>36620</v>
      </c>
      <c r="B1195" s="18" t="s">
        <v>66</v>
      </c>
      <c r="C1195" s="59" t="e">
        <f t="shared" si="54"/>
        <v>#VALUE!</v>
      </c>
      <c r="D1195" s="7" t="s">
        <v>66</v>
      </c>
      <c r="E1195" s="14" t="s">
        <v>66</v>
      </c>
      <c r="F1195" s="24" t="e">
        <f t="shared" si="52"/>
        <v>#VALUE!</v>
      </c>
      <c r="G1195" s="187" t="e">
        <f t="shared" si="53"/>
        <v>#VALUE!</v>
      </c>
    </row>
    <row r="1196" spans="1:7" x14ac:dyDescent="0.2">
      <c r="A1196" s="2">
        <v>36621</v>
      </c>
      <c r="B1196" s="18" t="s">
        <v>66</v>
      </c>
      <c r="C1196" s="59" t="e">
        <f t="shared" si="54"/>
        <v>#VALUE!</v>
      </c>
      <c r="D1196" s="7" t="s">
        <v>66</v>
      </c>
      <c r="E1196" s="14" t="s">
        <v>66</v>
      </c>
      <c r="F1196" s="24" t="e">
        <f t="shared" si="52"/>
        <v>#VALUE!</v>
      </c>
      <c r="G1196" s="187" t="e">
        <f t="shared" si="53"/>
        <v>#VALUE!</v>
      </c>
    </row>
    <row r="1197" spans="1:7" x14ac:dyDescent="0.2">
      <c r="A1197" s="2">
        <v>36622</v>
      </c>
      <c r="B1197" s="18" t="s">
        <v>66</v>
      </c>
      <c r="C1197" s="59" t="e">
        <f t="shared" si="54"/>
        <v>#VALUE!</v>
      </c>
      <c r="D1197" s="7" t="s">
        <v>66</v>
      </c>
      <c r="E1197" s="14" t="s">
        <v>66</v>
      </c>
      <c r="F1197" s="24" t="e">
        <f t="shared" si="52"/>
        <v>#VALUE!</v>
      </c>
      <c r="G1197" s="187" t="e">
        <f t="shared" si="53"/>
        <v>#VALUE!</v>
      </c>
    </row>
    <row r="1198" spans="1:7" x14ac:dyDescent="0.2">
      <c r="A1198" s="2">
        <v>36623</v>
      </c>
      <c r="B1198" s="18" t="s">
        <v>66</v>
      </c>
      <c r="C1198" s="59" t="e">
        <f t="shared" si="54"/>
        <v>#VALUE!</v>
      </c>
      <c r="D1198" s="7" t="s">
        <v>66</v>
      </c>
      <c r="E1198" s="14" t="s">
        <v>66</v>
      </c>
      <c r="F1198" s="24" t="e">
        <f t="shared" si="52"/>
        <v>#VALUE!</v>
      </c>
      <c r="G1198" s="187" t="e">
        <f t="shared" si="53"/>
        <v>#VALUE!</v>
      </c>
    </row>
    <row r="1199" spans="1:7" x14ac:dyDescent="0.2">
      <c r="A1199" s="2">
        <v>36624</v>
      </c>
      <c r="B1199" s="18" t="s">
        <v>66</v>
      </c>
      <c r="C1199" s="59" t="e">
        <f t="shared" si="54"/>
        <v>#VALUE!</v>
      </c>
      <c r="D1199" s="7" t="s">
        <v>66</v>
      </c>
      <c r="E1199" s="14" t="s">
        <v>66</v>
      </c>
      <c r="F1199" s="24" t="e">
        <f t="shared" si="52"/>
        <v>#VALUE!</v>
      </c>
      <c r="G1199" s="187" t="e">
        <f t="shared" si="53"/>
        <v>#VALUE!</v>
      </c>
    </row>
    <row r="1200" spans="1:7" x14ac:dyDescent="0.2">
      <c r="A1200" s="2">
        <v>36625</v>
      </c>
      <c r="B1200" s="18" t="s">
        <v>66</v>
      </c>
      <c r="C1200" s="59" t="e">
        <f t="shared" si="54"/>
        <v>#VALUE!</v>
      </c>
      <c r="D1200" s="7" t="s">
        <v>66</v>
      </c>
      <c r="E1200" s="14" t="s">
        <v>66</v>
      </c>
      <c r="F1200" s="24" t="e">
        <f t="shared" si="52"/>
        <v>#VALUE!</v>
      </c>
      <c r="G1200" s="187" t="e">
        <f t="shared" si="53"/>
        <v>#VALUE!</v>
      </c>
    </row>
    <row r="1201" spans="1:7" x14ac:dyDescent="0.2">
      <c r="A1201" s="2">
        <v>36626</v>
      </c>
      <c r="B1201" s="18" t="s">
        <v>66</v>
      </c>
      <c r="C1201" s="59" t="e">
        <f t="shared" si="54"/>
        <v>#VALUE!</v>
      </c>
      <c r="D1201" s="7" t="s">
        <v>66</v>
      </c>
      <c r="E1201" s="14" t="s">
        <v>66</v>
      </c>
      <c r="F1201" s="24" t="e">
        <f t="shared" si="52"/>
        <v>#VALUE!</v>
      </c>
      <c r="G1201" s="187" t="e">
        <f t="shared" si="53"/>
        <v>#VALUE!</v>
      </c>
    </row>
    <row r="1202" spans="1:7" x14ac:dyDescent="0.2">
      <c r="A1202" s="2">
        <v>36627</v>
      </c>
      <c r="B1202" s="18" t="s">
        <v>66</v>
      </c>
      <c r="C1202" s="59" t="e">
        <f t="shared" si="54"/>
        <v>#VALUE!</v>
      </c>
      <c r="D1202" s="7" t="s">
        <v>66</v>
      </c>
      <c r="E1202" s="14" t="s">
        <v>66</v>
      </c>
      <c r="F1202" s="24" t="e">
        <f t="shared" si="52"/>
        <v>#VALUE!</v>
      </c>
      <c r="G1202" s="187" t="e">
        <f t="shared" si="53"/>
        <v>#VALUE!</v>
      </c>
    </row>
    <row r="1203" spans="1:7" x14ac:dyDescent="0.2">
      <c r="A1203" s="2">
        <v>36628</v>
      </c>
      <c r="B1203" s="18" t="s">
        <v>66</v>
      </c>
      <c r="C1203" s="59" t="e">
        <f t="shared" si="54"/>
        <v>#VALUE!</v>
      </c>
      <c r="D1203" s="7" t="s">
        <v>66</v>
      </c>
      <c r="E1203" s="14" t="s">
        <v>66</v>
      </c>
      <c r="F1203" s="24" t="e">
        <f t="shared" si="52"/>
        <v>#VALUE!</v>
      </c>
      <c r="G1203" s="187" t="e">
        <f t="shared" si="53"/>
        <v>#VALUE!</v>
      </c>
    </row>
    <row r="1204" spans="1:7" x14ac:dyDescent="0.2">
      <c r="A1204" s="2">
        <v>36629</v>
      </c>
      <c r="B1204" s="18" t="s">
        <v>66</v>
      </c>
      <c r="C1204" s="59" t="e">
        <f t="shared" si="54"/>
        <v>#VALUE!</v>
      </c>
      <c r="D1204" s="7" t="s">
        <v>66</v>
      </c>
      <c r="E1204" s="14" t="s">
        <v>66</v>
      </c>
      <c r="F1204" s="24" t="e">
        <f t="shared" si="52"/>
        <v>#VALUE!</v>
      </c>
      <c r="G1204" s="187" t="e">
        <f t="shared" si="53"/>
        <v>#VALUE!</v>
      </c>
    </row>
    <row r="1205" spans="1:7" x14ac:dyDescent="0.2">
      <c r="A1205" s="2">
        <v>36630</v>
      </c>
      <c r="B1205" s="18" t="s">
        <v>66</v>
      </c>
      <c r="C1205" s="59" t="e">
        <f t="shared" si="54"/>
        <v>#VALUE!</v>
      </c>
      <c r="D1205" s="7" t="s">
        <v>66</v>
      </c>
      <c r="E1205" s="14" t="s">
        <v>66</v>
      </c>
      <c r="F1205" s="24" t="e">
        <f t="shared" si="52"/>
        <v>#VALUE!</v>
      </c>
      <c r="G1205" s="187" t="e">
        <f t="shared" si="53"/>
        <v>#VALUE!</v>
      </c>
    </row>
    <row r="1206" spans="1:7" x14ac:dyDescent="0.2">
      <c r="A1206" s="2">
        <v>36631</v>
      </c>
      <c r="B1206" s="18" t="s">
        <v>66</v>
      </c>
      <c r="C1206" s="59" t="e">
        <f t="shared" si="54"/>
        <v>#VALUE!</v>
      </c>
      <c r="D1206" s="7" t="s">
        <v>66</v>
      </c>
      <c r="E1206" s="14" t="s">
        <v>66</v>
      </c>
      <c r="F1206" s="24" t="e">
        <f t="shared" si="52"/>
        <v>#VALUE!</v>
      </c>
      <c r="G1206" s="187" t="e">
        <f t="shared" si="53"/>
        <v>#VALUE!</v>
      </c>
    </row>
    <row r="1207" spans="1:7" x14ac:dyDescent="0.2">
      <c r="A1207" s="2">
        <v>36632</v>
      </c>
      <c r="B1207" s="18" t="s">
        <v>66</v>
      </c>
      <c r="C1207" s="59" t="e">
        <f t="shared" si="54"/>
        <v>#VALUE!</v>
      </c>
      <c r="D1207" s="7" t="s">
        <v>66</v>
      </c>
      <c r="E1207" s="14" t="s">
        <v>66</v>
      </c>
      <c r="F1207" s="24" t="e">
        <f t="shared" si="52"/>
        <v>#VALUE!</v>
      </c>
      <c r="G1207" s="187" t="e">
        <f t="shared" si="53"/>
        <v>#VALUE!</v>
      </c>
    </row>
    <row r="1208" spans="1:7" x14ac:dyDescent="0.2">
      <c r="A1208" s="2">
        <v>36633</v>
      </c>
      <c r="B1208" s="18" t="s">
        <v>66</v>
      </c>
      <c r="C1208" s="59" t="e">
        <f t="shared" si="54"/>
        <v>#VALUE!</v>
      </c>
      <c r="D1208" s="7" t="s">
        <v>66</v>
      </c>
      <c r="E1208" s="14" t="s">
        <v>66</v>
      </c>
      <c r="F1208" s="24" t="e">
        <f t="shared" si="52"/>
        <v>#VALUE!</v>
      </c>
      <c r="G1208" s="187" t="e">
        <f t="shared" si="53"/>
        <v>#VALUE!</v>
      </c>
    </row>
    <row r="1209" spans="1:7" x14ac:dyDescent="0.2">
      <c r="A1209" s="2">
        <v>36634</v>
      </c>
      <c r="B1209" s="18" t="s">
        <v>66</v>
      </c>
      <c r="C1209" s="59" t="e">
        <f t="shared" si="54"/>
        <v>#VALUE!</v>
      </c>
      <c r="D1209" s="7" t="s">
        <v>66</v>
      </c>
      <c r="E1209" s="14" t="s">
        <v>66</v>
      </c>
      <c r="F1209" s="24" t="e">
        <f t="shared" si="52"/>
        <v>#VALUE!</v>
      </c>
      <c r="G1209" s="187" t="e">
        <f t="shared" si="53"/>
        <v>#VALUE!</v>
      </c>
    </row>
    <row r="1210" spans="1:7" x14ac:dyDescent="0.2">
      <c r="A1210" s="2">
        <v>36635</v>
      </c>
      <c r="B1210" s="18" t="s">
        <v>66</v>
      </c>
      <c r="C1210" s="59" t="e">
        <f t="shared" si="54"/>
        <v>#VALUE!</v>
      </c>
      <c r="D1210" s="7" t="s">
        <v>66</v>
      </c>
      <c r="E1210" s="14" t="s">
        <v>66</v>
      </c>
      <c r="F1210" s="24" t="e">
        <f t="shared" si="52"/>
        <v>#VALUE!</v>
      </c>
      <c r="G1210" s="187" t="e">
        <f t="shared" si="53"/>
        <v>#VALUE!</v>
      </c>
    </row>
    <row r="1211" spans="1:7" x14ac:dyDescent="0.2">
      <c r="A1211" s="2">
        <v>36636</v>
      </c>
      <c r="B1211" s="18" t="s">
        <v>66</v>
      </c>
      <c r="C1211" s="59" t="e">
        <f t="shared" si="54"/>
        <v>#VALUE!</v>
      </c>
      <c r="D1211" s="7" t="s">
        <v>66</v>
      </c>
      <c r="E1211" s="14" t="s">
        <v>66</v>
      </c>
      <c r="F1211" s="24" t="e">
        <f t="shared" si="52"/>
        <v>#VALUE!</v>
      </c>
      <c r="G1211" s="187" t="e">
        <f t="shared" si="53"/>
        <v>#VALUE!</v>
      </c>
    </row>
    <row r="1212" spans="1:7" x14ac:dyDescent="0.2">
      <c r="A1212" s="2">
        <v>36637</v>
      </c>
      <c r="B1212" s="18" t="s">
        <v>66</v>
      </c>
      <c r="C1212" s="59" t="e">
        <f t="shared" si="54"/>
        <v>#VALUE!</v>
      </c>
      <c r="D1212" s="7" t="s">
        <v>66</v>
      </c>
      <c r="E1212" s="14" t="s">
        <v>66</v>
      </c>
      <c r="F1212" s="24" t="e">
        <f t="shared" si="52"/>
        <v>#VALUE!</v>
      </c>
      <c r="G1212" s="187" t="e">
        <f t="shared" si="53"/>
        <v>#VALUE!</v>
      </c>
    </row>
    <row r="1213" spans="1:7" x14ac:dyDescent="0.2">
      <c r="A1213" s="2">
        <v>36638</v>
      </c>
      <c r="B1213" s="18" t="s">
        <v>66</v>
      </c>
      <c r="C1213" s="59" t="e">
        <f t="shared" si="54"/>
        <v>#VALUE!</v>
      </c>
      <c r="D1213" s="7" t="s">
        <v>66</v>
      </c>
      <c r="E1213" s="14" t="s">
        <v>66</v>
      </c>
      <c r="F1213" s="24" t="e">
        <f t="shared" si="52"/>
        <v>#VALUE!</v>
      </c>
      <c r="G1213" s="187" t="e">
        <f t="shared" si="53"/>
        <v>#VALUE!</v>
      </c>
    </row>
    <row r="1214" spans="1:7" x14ac:dyDescent="0.2">
      <c r="A1214" s="2">
        <v>36639</v>
      </c>
      <c r="B1214" s="18" t="s">
        <v>66</v>
      </c>
      <c r="C1214" s="59" t="e">
        <f t="shared" si="54"/>
        <v>#VALUE!</v>
      </c>
      <c r="D1214" s="7" t="s">
        <v>66</v>
      </c>
      <c r="E1214" s="14" t="s">
        <v>66</v>
      </c>
      <c r="F1214" s="24" t="e">
        <f t="shared" si="52"/>
        <v>#VALUE!</v>
      </c>
      <c r="G1214" s="187" t="e">
        <f t="shared" si="53"/>
        <v>#VALUE!</v>
      </c>
    </row>
    <row r="1215" spans="1:7" x14ac:dyDescent="0.2">
      <c r="A1215" s="2">
        <v>36640</v>
      </c>
      <c r="B1215" s="18" t="s">
        <v>66</v>
      </c>
      <c r="C1215" s="59" t="e">
        <f t="shared" si="54"/>
        <v>#VALUE!</v>
      </c>
      <c r="D1215" s="7" t="s">
        <v>66</v>
      </c>
      <c r="E1215" s="14" t="s">
        <v>66</v>
      </c>
      <c r="F1215" s="24" t="e">
        <f t="shared" si="52"/>
        <v>#VALUE!</v>
      </c>
      <c r="G1215" s="187" t="e">
        <f t="shared" si="53"/>
        <v>#VALUE!</v>
      </c>
    </row>
    <row r="1216" spans="1:7" x14ac:dyDescent="0.2">
      <c r="A1216" s="2">
        <v>36641</v>
      </c>
      <c r="B1216" s="18" t="s">
        <v>66</v>
      </c>
      <c r="C1216" s="59" t="e">
        <f t="shared" si="54"/>
        <v>#VALUE!</v>
      </c>
      <c r="D1216" s="7" t="s">
        <v>66</v>
      </c>
      <c r="E1216" s="14" t="s">
        <v>66</v>
      </c>
      <c r="F1216" s="24" t="e">
        <f t="shared" si="52"/>
        <v>#VALUE!</v>
      </c>
      <c r="G1216" s="187" t="e">
        <f t="shared" si="53"/>
        <v>#VALUE!</v>
      </c>
    </row>
    <row r="1217" spans="1:7" x14ac:dyDescent="0.2">
      <c r="A1217" s="2">
        <v>36642</v>
      </c>
      <c r="B1217" s="18" t="s">
        <v>66</v>
      </c>
      <c r="C1217" s="59" t="e">
        <f t="shared" si="54"/>
        <v>#VALUE!</v>
      </c>
      <c r="D1217" s="7" t="s">
        <v>66</v>
      </c>
      <c r="E1217" s="14" t="s">
        <v>66</v>
      </c>
      <c r="F1217" s="24" t="e">
        <f t="shared" si="52"/>
        <v>#VALUE!</v>
      </c>
      <c r="G1217" s="187" t="e">
        <f t="shared" si="53"/>
        <v>#VALUE!</v>
      </c>
    </row>
    <row r="1218" spans="1:7" x14ac:dyDescent="0.2">
      <c r="A1218" s="2">
        <v>36643</v>
      </c>
      <c r="B1218" s="18" t="s">
        <v>66</v>
      </c>
      <c r="C1218" s="59" t="e">
        <f t="shared" si="54"/>
        <v>#VALUE!</v>
      </c>
      <c r="D1218" s="7" t="s">
        <v>66</v>
      </c>
      <c r="E1218" s="14" t="s">
        <v>66</v>
      </c>
      <c r="F1218" s="24" t="e">
        <f t="shared" si="52"/>
        <v>#VALUE!</v>
      </c>
      <c r="G1218" s="187" t="e">
        <f t="shared" si="53"/>
        <v>#VALUE!</v>
      </c>
    </row>
    <row r="1219" spans="1:7" x14ac:dyDescent="0.2">
      <c r="A1219" s="2">
        <v>36644</v>
      </c>
      <c r="B1219" s="18" t="s">
        <v>66</v>
      </c>
      <c r="C1219" s="59" t="e">
        <f t="shared" si="54"/>
        <v>#VALUE!</v>
      </c>
      <c r="D1219" s="7" t="s">
        <v>66</v>
      </c>
      <c r="E1219" s="14" t="s">
        <v>66</v>
      </c>
      <c r="F1219" s="24" t="e">
        <f t="shared" si="52"/>
        <v>#VALUE!</v>
      </c>
      <c r="G1219" s="187" t="e">
        <f t="shared" si="53"/>
        <v>#VALUE!</v>
      </c>
    </row>
    <row r="1220" spans="1:7" x14ac:dyDescent="0.2">
      <c r="A1220" s="2">
        <v>36645</v>
      </c>
      <c r="B1220" s="18" t="s">
        <v>66</v>
      </c>
      <c r="C1220" s="59" t="e">
        <f t="shared" si="54"/>
        <v>#VALUE!</v>
      </c>
      <c r="D1220" s="7" t="s">
        <v>66</v>
      </c>
      <c r="E1220" s="14" t="s">
        <v>66</v>
      </c>
      <c r="F1220" s="24" t="e">
        <f t="shared" ref="F1220:F1283" si="55">D1220-C1220</f>
        <v>#VALUE!</v>
      </c>
      <c r="G1220" s="187" t="e">
        <f t="shared" ref="G1220:G1283" si="56">E1220-C1220</f>
        <v>#VALUE!</v>
      </c>
    </row>
    <row r="1221" spans="1:7" x14ac:dyDescent="0.2">
      <c r="A1221" s="2">
        <v>36646</v>
      </c>
      <c r="B1221" s="18" t="s">
        <v>66</v>
      </c>
      <c r="C1221" s="59" t="e">
        <f t="shared" si="54"/>
        <v>#VALUE!</v>
      </c>
      <c r="D1221" s="7" t="s">
        <v>66</v>
      </c>
      <c r="E1221" s="14" t="s">
        <v>66</v>
      </c>
      <c r="F1221" s="24" t="e">
        <f t="shared" si="55"/>
        <v>#VALUE!</v>
      </c>
      <c r="G1221" s="187" t="e">
        <f t="shared" si="56"/>
        <v>#VALUE!</v>
      </c>
    </row>
    <row r="1222" spans="1:7" x14ac:dyDescent="0.2">
      <c r="A1222" s="2">
        <v>36647</v>
      </c>
      <c r="B1222" s="18" t="s">
        <v>66</v>
      </c>
      <c r="C1222" s="59" t="e">
        <f t="shared" si="54"/>
        <v>#VALUE!</v>
      </c>
      <c r="D1222" s="7" t="s">
        <v>66</v>
      </c>
      <c r="E1222" s="14" t="s">
        <v>66</v>
      </c>
      <c r="F1222" s="24" t="e">
        <f t="shared" si="55"/>
        <v>#VALUE!</v>
      </c>
      <c r="G1222" s="187" t="e">
        <f t="shared" si="56"/>
        <v>#VALUE!</v>
      </c>
    </row>
    <row r="1223" spans="1:7" x14ac:dyDescent="0.2">
      <c r="A1223" s="2">
        <v>36648</v>
      </c>
      <c r="B1223" s="18" t="s">
        <v>66</v>
      </c>
      <c r="C1223" s="59" t="e">
        <f t="shared" si="54"/>
        <v>#VALUE!</v>
      </c>
      <c r="D1223" s="7" t="s">
        <v>66</v>
      </c>
      <c r="E1223" s="14" t="s">
        <v>66</v>
      </c>
      <c r="F1223" s="24" t="e">
        <f t="shared" si="55"/>
        <v>#VALUE!</v>
      </c>
      <c r="G1223" s="187" t="e">
        <f t="shared" si="56"/>
        <v>#VALUE!</v>
      </c>
    </row>
    <row r="1224" spans="1:7" x14ac:dyDescent="0.2">
      <c r="A1224" s="2">
        <v>36649</v>
      </c>
      <c r="B1224" s="18" t="s">
        <v>66</v>
      </c>
      <c r="C1224" s="59" t="e">
        <f t="shared" si="54"/>
        <v>#VALUE!</v>
      </c>
      <c r="D1224" s="7" t="s">
        <v>66</v>
      </c>
      <c r="E1224" s="14" t="s">
        <v>66</v>
      </c>
      <c r="F1224" s="24" t="e">
        <f t="shared" si="55"/>
        <v>#VALUE!</v>
      </c>
      <c r="G1224" s="187" t="e">
        <f t="shared" si="56"/>
        <v>#VALUE!</v>
      </c>
    </row>
    <row r="1225" spans="1:7" x14ac:dyDescent="0.2">
      <c r="A1225" s="2">
        <v>36650</v>
      </c>
      <c r="B1225" s="18" t="s">
        <v>66</v>
      </c>
      <c r="C1225" s="59" t="e">
        <f t="shared" si="54"/>
        <v>#VALUE!</v>
      </c>
      <c r="D1225" s="7" t="s">
        <v>66</v>
      </c>
      <c r="E1225" s="14" t="s">
        <v>66</v>
      </c>
      <c r="F1225" s="24" t="e">
        <f t="shared" si="55"/>
        <v>#VALUE!</v>
      </c>
      <c r="G1225" s="187" t="e">
        <f t="shared" si="56"/>
        <v>#VALUE!</v>
      </c>
    </row>
    <row r="1226" spans="1:7" x14ac:dyDescent="0.2">
      <c r="A1226" s="2">
        <v>36651</v>
      </c>
      <c r="B1226" s="18" t="s">
        <v>66</v>
      </c>
      <c r="C1226" s="59" t="e">
        <f t="shared" si="54"/>
        <v>#VALUE!</v>
      </c>
      <c r="D1226" s="7" t="s">
        <v>66</v>
      </c>
      <c r="E1226" s="14" t="s">
        <v>66</v>
      </c>
      <c r="F1226" s="24" t="e">
        <f t="shared" si="55"/>
        <v>#VALUE!</v>
      </c>
      <c r="G1226" s="187" t="e">
        <f t="shared" si="56"/>
        <v>#VALUE!</v>
      </c>
    </row>
    <row r="1227" spans="1:7" x14ac:dyDescent="0.2">
      <c r="A1227" s="2">
        <v>36652</v>
      </c>
      <c r="B1227" s="18" t="s">
        <v>66</v>
      </c>
      <c r="C1227" s="59" t="e">
        <f t="shared" si="54"/>
        <v>#VALUE!</v>
      </c>
      <c r="D1227" s="7" t="s">
        <v>66</v>
      </c>
      <c r="E1227" s="14" t="s">
        <v>66</v>
      </c>
      <c r="F1227" s="24" t="e">
        <f t="shared" si="55"/>
        <v>#VALUE!</v>
      </c>
      <c r="G1227" s="187" t="e">
        <f t="shared" si="56"/>
        <v>#VALUE!</v>
      </c>
    </row>
    <row r="1228" spans="1:7" x14ac:dyDescent="0.2">
      <c r="A1228" s="2">
        <v>36653</v>
      </c>
      <c r="B1228" s="18" t="s">
        <v>66</v>
      </c>
      <c r="C1228" s="59" t="e">
        <f t="shared" si="54"/>
        <v>#VALUE!</v>
      </c>
      <c r="D1228" s="7" t="s">
        <v>66</v>
      </c>
      <c r="E1228" s="14" t="s">
        <v>66</v>
      </c>
      <c r="F1228" s="24" t="e">
        <f t="shared" si="55"/>
        <v>#VALUE!</v>
      </c>
      <c r="G1228" s="187" t="e">
        <f t="shared" si="56"/>
        <v>#VALUE!</v>
      </c>
    </row>
    <row r="1229" spans="1:7" x14ac:dyDescent="0.2">
      <c r="A1229" s="2">
        <v>36654</v>
      </c>
      <c r="B1229" s="18" t="s">
        <v>66</v>
      </c>
      <c r="C1229" s="59" t="e">
        <f t="shared" si="54"/>
        <v>#VALUE!</v>
      </c>
      <c r="D1229" s="7" t="s">
        <v>66</v>
      </c>
      <c r="E1229" s="14" t="s">
        <v>66</v>
      </c>
      <c r="F1229" s="24" t="e">
        <f t="shared" si="55"/>
        <v>#VALUE!</v>
      </c>
      <c r="G1229" s="187" t="e">
        <f t="shared" si="56"/>
        <v>#VALUE!</v>
      </c>
    </row>
    <row r="1230" spans="1:7" x14ac:dyDescent="0.2">
      <c r="A1230" s="2">
        <v>36655</v>
      </c>
      <c r="B1230" s="18" t="s">
        <v>66</v>
      </c>
      <c r="C1230" s="59" t="e">
        <f t="shared" si="54"/>
        <v>#VALUE!</v>
      </c>
      <c r="D1230" s="7" t="s">
        <v>66</v>
      </c>
      <c r="E1230" s="14" t="s">
        <v>66</v>
      </c>
      <c r="F1230" s="24" t="e">
        <f t="shared" si="55"/>
        <v>#VALUE!</v>
      </c>
      <c r="G1230" s="187" t="e">
        <f t="shared" si="56"/>
        <v>#VALUE!</v>
      </c>
    </row>
    <row r="1231" spans="1:7" x14ac:dyDescent="0.2">
      <c r="A1231" s="2">
        <v>36656</v>
      </c>
      <c r="B1231" s="18" t="s">
        <v>66</v>
      </c>
      <c r="C1231" s="59" t="e">
        <f t="shared" si="54"/>
        <v>#VALUE!</v>
      </c>
      <c r="D1231" s="7" t="s">
        <v>66</v>
      </c>
      <c r="E1231" s="14" t="s">
        <v>66</v>
      </c>
      <c r="F1231" s="24" t="e">
        <f t="shared" si="55"/>
        <v>#VALUE!</v>
      </c>
      <c r="G1231" s="187" t="e">
        <f t="shared" si="56"/>
        <v>#VALUE!</v>
      </c>
    </row>
    <row r="1232" spans="1:7" x14ac:dyDescent="0.2">
      <c r="A1232" s="2">
        <v>36657</v>
      </c>
      <c r="B1232" s="18" t="s">
        <v>66</v>
      </c>
      <c r="C1232" s="59" t="e">
        <f t="shared" si="54"/>
        <v>#VALUE!</v>
      </c>
      <c r="D1232" s="7" t="s">
        <v>66</v>
      </c>
      <c r="E1232" s="14" t="s">
        <v>66</v>
      </c>
      <c r="F1232" s="24" t="e">
        <f t="shared" si="55"/>
        <v>#VALUE!</v>
      </c>
      <c r="G1232" s="187" t="e">
        <f t="shared" si="56"/>
        <v>#VALUE!</v>
      </c>
    </row>
    <row r="1233" spans="1:7" x14ac:dyDescent="0.2">
      <c r="A1233" s="2">
        <v>36658</v>
      </c>
      <c r="B1233" s="18" t="s">
        <v>66</v>
      </c>
      <c r="C1233" s="59" t="e">
        <f t="shared" si="54"/>
        <v>#VALUE!</v>
      </c>
      <c r="D1233" s="7" t="s">
        <v>66</v>
      </c>
      <c r="E1233" s="14" t="s">
        <v>66</v>
      </c>
      <c r="F1233" s="24" t="e">
        <f t="shared" si="55"/>
        <v>#VALUE!</v>
      </c>
      <c r="G1233" s="187" t="e">
        <f t="shared" si="56"/>
        <v>#VALUE!</v>
      </c>
    </row>
    <row r="1234" spans="1:7" x14ac:dyDescent="0.2">
      <c r="A1234" s="2">
        <v>36659</v>
      </c>
      <c r="B1234" s="18" t="s">
        <v>66</v>
      </c>
      <c r="C1234" s="59" t="e">
        <f t="shared" si="54"/>
        <v>#VALUE!</v>
      </c>
      <c r="D1234" s="7" t="s">
        <v>66</v>
      </c>
      <c r="E1234" s="14" t="s">
        <v>66</v>
      </c>
      <c r="F1234" s="24" t="e">
        <f t="shared" si="55"/>
        <v>#VALUE!</v>
      </c>
      <c r="G1234" s="187" t="e">
        <f t="shared" si="56"/>
        <v>#VALUE!</v>
      </c>
    </row>
    <row r="1235" spans="1:7" x14ac:dyDescent="0.2">
      <c r="A1235" s="2">
        <v>36660</v>
      </c>
      <c r="B1235" s="18" t="s">
        <v>66</v>
      </c>
      <c r="C1235" s="59" t="e">
        <f t="shared" si="54"/>
        <v>#VALUE!</v>
      </c>
      <c r="D1235" s="7" t="s">
        <v>66</v>
      </c>
      <c r="E1235" s="14" t="s">
        <v>66</v>
      </c>
      <c r="F1235" s="24" t="e">
        <f t="shared" si="55"/>
        <v>#VALUE!</v>
      </c>
      <c r="G1235" s="187" t="e">
        <f t="shared" si="56"/>
        <v>#VALUE!</v>
      </c>
    </row>
    <row r="1236" spans="1:7" x14ac:dyDescent="0.2">
      <c r="A1236" s="2">
        <v>36661</v>
      </c>
      <c r="B1236" s="18" t="s">
        <v>66</v>
      </c>
      <c r="C1236" s="59" t="e">
        <f t="shared" si="54"/>
        <v>#VALUE!</v>
      </c>
      <c r="D1236" s="7" t="s">
        <v>66</v>
      </c>
      <c r="E1236" s="14" t="s">
        <v>66</v>
      </c>
      <c r="F1236" s="24" t="e">
        <f t="shared" si="55"/>
        <v>#VALUE!</v>
      </c>
      <c r="G1236" s="187" t="e">
        <f t="shared" si="56"/>
        <v>#VALUE!</v>
      </c>
    </row>
    <row r="1237" spans="1:7" x14ac:dyDescent="0.2">
      <c r="A1237" s="2">
        <v>36662</v>
      </c>
      <c r="B1237" s="18" t="s">
        <v>66</v>
      </c>
      <c r="C1237" s="59" t="e">
        <f t="shared" si="54"/>
        <v>#VALUE!</v>
      </c>
      <c r="D1237" s="7" t="s">
        <v>66</v>
      </c>
      <c r="E1237" s="14" t="s">
        <v>66</v>
      </c>
      <c r="F1237" s="24" t="e">
        <f t="shared" si="55"/>
        <v>#VALUE!</v>
      </c>
      <c r="G1237" s="187" t="e">
        <f t="shared" si="56"/>
        <v>#VALUE!</v>
      </c>
    </row>
    <row r="1238" spans="1:7" x14ac:dyDescent="0.2">
      <c r="A1238" s="2">
        <v>36663</v>
      </c>
      <c r="B1238" s="18" t="s">
        <v>66</v>
      </c>
      <c r="C1238" s="59" t="e">
        <f t="shared" si="54"/>
        <v>#VALUE!</v>
      </c>
      <c r="D1238" s="7" t="s">
        <v>66</v>
      </c>
      <c r="E1238" s="14" t="s">
        <v>66</v>
      </c>
      <c r="F1238" s="24" t="e">
        <f t="shared" si="55"/>
        <v>#VALUE!</v>
      </c>
      <c r="G1238" s="187" t="e">
        <f t="shared" si="56"/>
        <v>#VALUE!</v>
      </c>
    </row>
    <row r="1239" spans="1:7" x14ac:dyDescent="0.2">
      <c r="A1239" s="2">
        <v>36664</v>
      </c>
      <c r="B1239" s="18" t="s">
        <v>66</v>
      </c>
      <c r="C1239" s="59" t="e">
        <f t="shared" si="54"/>
        <v>#VALUE!</v>
      </c>
      <c r="D1239" s="7" t="s">
        <v>66</v>
      </c>
      <c r="E1239" s="14" t="s">
        <v>66</v>
      </c>
      <c r="F1239" s="24" t="e">
        <f t="shared" si="55"/>
        <v>#VALUE!</v>
      </c>
      <c r="G1239" s="187" t="e">
        <f t="shared" si="56"/>
        <v>#VALUE!</v>
      </c>
    </row>
    <row r="1240" spans="1:7" x14ac:dyDescent="0.2">
      <c r="A1240" s="2">
        <v>36665</v>
      </c>
      <c r="B1240" s="18" t="s">
        <v>66</v>
      </c>
      <c r="C1240" s="59" t="e">
        <f t="shared" si="54"/>
        <v>#VALUE!</v>
      </c>
      <c r="D1240" s="7" t="s">
        <v>66</v>
      </c>
      <c r="E1240" s="14" t="s">
        <v>66</v>
      </c>
      <c r="F1240" s="24" t="e">
        <f t="shared" si="55"/>
        <v>#VALUE!</v>
      </c>
      <c r="G1240" s="187" t="e">
        <f t="shared" si="56"/>
        <v>#VALUE!</v>
      </c>
    </row>
    <row r="1241" spans="1:7" x14ac:dyDescent="0.2">
      <c r="A1241" s="2">
        <v>36666</v>
      </c>
      <c r="B1241" s="18" t="s">
        <v>66</v>
      </c>
      <c r="C1241" s="59" t="e">
        <f t="shared" si="54"/>
        <v>#VALUE!</v>
      </c>
      <c r="D1241" s="7" t="s">
        <v>66</v>
      </c>
      <c r="E1241" s="14" t="s">
        <v>66</v>
      </c>
      <c r="F1241" s="24" t="e">
        <f t="shared" si="55"/>
        <v>#VALUE!</v>
      </c>
      <c r="G1241" s="187" t="e">
        <f t="shared" si="56"/>
        <v>#VALUE!</v>
      </c>
    </row>
    <row r="1242" spans="1:7" x14ac:dyDescent="0.2">
      <c r="A1242" s="2">
        <v>36667</v>
      </c>
      <c r="B1242" s="18" t="s">
        <v>66</v>
      </c>
      <c r="C1242" s="59" t="e">
        <f t="shared" si="54"/>
        <v>#VALUE!</v>
      </c>
      <c r="D1242" s="7" t="s">
        <v>66</v>
      </c>
      <c r="E1242" s="14" t="s">
        <v>66</v>
      </c>
      <c r="F1242" s="24" t="e">
        <f t="shared" si="55"/>
        <v>#VALUE!</v>
      </c>
      <c r="G1242" s="187" t="e">
        <f t="shared" si="56"/>
        <v>#VALUE!</v>
      </c>
    </row>
    <row r="1243" spans="1:7" x14ac:dyDescent="0.2">
      <c r="A1243" s="2">
        <v>36668</v>
      </c>
      <c r="B1243" s="18" t="s">
        <v>66</v>
      </c>
      <c r="C1243" s="59" t="e">
        <f t="shared" si="54"/>
        <v>#VALUE!</v>
      </c>
      <c r="D1243" s="7" t="s">
        <v>66</v>
      </c>
      <c r="E1243" s="14" t="s">
        <v>66</v>
      </c>
      <c r="F1243" s="24" t="e">
        <f t="shared" si="55"/>
        <v>#VALUE!</v>
      </c>
      <c r="G1243" s="187" t="e">
        <f t="shared" si="56"/>
        <v>#VALUE!</v>
      </c>
    </row>
    <row r="1244" spans="1:7" x14ac:dyDescent="0.2">
      <c r="A1244" s="2">
        <v>36669</v>
      </c>
      <c r="B1244" s="18" t="s">
        <v>66</v>
      </c>
      <c r="C1244" s="59" t="e">
        <f t="shared" si="54"/>
        <v>#VALUE!</v>
      </c>
      <c r="D1244" s="7" t="s">
        <v>66</v>
      </c>
      <c r="E1244" s="14" t="s">
        <v>66</v>
      </c>
      <c r="F1244" s="24" t="e">
        <f t="shared" si="55"/>
        <v>#VALUE!</v>
      </c>
      <c r="G1244" s="187" t="e">
        <f t="shared" si="56"/>
        <v>#VALUE!</v>
      </c>
    </row>
    <row r="1245" spans="1:7" x14ac:dyDescent="0.2">
      <c r="A1245" s="2">
        <v>36670</v>
      </c>
      <c r="B1245" s="18" t="s">
        <v>66</v>
      </c>
      <c r="C1245" s="59" t="e">
        <f t="shared" si="54"/>
        <v>#VALUE!</v>
      </c>
      <c r="D1245" s="7" t="s">
        <v>66</v>
      </c>
      <c r="E1245" s="14" t="s">
        <v>66</v>
      </c>
      <c r="F1245" s="24" t="e">
        <f t="shared" si="55"/>
        <v>#VALUE!</v>
      </c>
      <c r="G1245" s="187" t="e">
        <f t="shared" si="56"/>
        <v>#VALUE!</v>
      </c>
    </row>
    <row r="1246" spans="1:7" x14ac:dyDescent="0.2">
      <c r="A1246" s="2">
        <v>36671</v>
      </c>
      <c r="B1246" s="18" t="s">
        <v>66</v>
      </c>
      <c r="C1246" s="59" t="e">
        <f t="shared" si="54"/>
        <v>#VALUE!</v>
      </c>
      <c r="D1246" s="7" t="s">
        <v>66</v>
      </c>
      <c r="E1246" s="14" t="s">
        <v>66</v>
      </c>
      <c r="F1246" s="24" t="e">
        <f t="shared" si="55"/>
        <v>#VALUE!</v>
      </c>
      <c r="G1246" s="187" t="e">
        <f t="shared" si="56"/>
        <v>#VALUE!</v>
      </c>
    </row>
    <row r="1247" spans="1:7" x14ac:dyDescent="0.2">
      <c r="A1247" s="2">
        <v>36672</v>
      </c>
      <c r="B1247" s="18" t="s">
        <v>66</v>
      </c>
      <c r="C1247" s="59" t="e">
        <f t="shared" si="54"/>
        <v>#VALUE!</v>
      </c>
      <c r="D1247" s="7" t="s">
        <v>66</v>
      </c>
      <c r="E1247" s="14" t="s">
        <v>66</v>
      </c>
      <c r="F1247" s="24" t="e">
        <f t="shared" si="55"/>
        <v>#VALUE!</v>
      </c>
      <c r="G1247" s="187" t="e">
        <f t="shared" si="56"/>
        <v>#VALUE!</v>
      </c>
    </row>
    <row r="1248" spans="1:7" x14ac:dyDescent="0.2">
      <c r="A1248" s="2">
        <v>36673</v>
      </c>
      <c r="B1248" s="18" t="s">
        <v>66</v>
      </c>
      <c r="C1248" s="59" t="e">
        <f t="shared" si="54"/>
        <v>#VALUE!</v>
      </c>
      <c r="D1248" s="7" t="s">
        <v>66</v>
      </c>
      <c r="E1248" s="14" t="s">
        <v>66</v>
      </c>
      <c r="F1248" s="24" t="e">
        <f t="shared" si="55"/>
        <v>#VALUE!</v>
      </c>
      <c r="G1248" s="187" t="e">
        <f t="shared" si="56"/>
        <v>#VALUE!</v>
      </c>
    </row>
    <row r="1249" spans="1:7" x14ac:dyDescent="0.2">
      <c r="A1249" s="2">
        <v>36674</v>
      </c>
      <c r="B1249" s="18" t="s">
        <v>66</v>
      </c>
      <c r="C1249" s="59" t="e">
        <f t="shared" si="54"/>
        <v>#VALUE!</v>
      </c>
      <c r="D1249" s="7" t="s">
        <v>66</v>
      </c>
      <c r="E1249" s="14" t="s">
        <v>66</v>
      </c>
      <c r="F1249" s="24" t="e">
        <f t="shared" si="55"/>
        <v>#VALUE!</v>
      </c>
      <c r="G1249" s="187" t="e">
        <f t="shared" si="56"/>
        <v>#VALUE!</v>
      </c>
    </row>
    <row r="1250" spans="1:7" x14ac:dyDescent="0.2">
      <c r="A1250" s="2">
        <v>36675</v>
      </c>
      <c r="B1250" s="18" t="s">
        <v>66</v>
      </c>
      <c r="C1250" s="59" t="e">
        <f t="shared" si="54"/>
        <v>#VALUE!</v>
      </c>
      <c r="D1250" s="7" t="s">
        <v>66</v>
      </c>
      <c r="E1250" s="14" t="s">
        <v>66</v>
      </c>
      <c r="F1250" s="24" t="e">
        <f t="shared" si="55"/>
        <v>#VALUE!</v>
      </c>
      <c r="G1250" s="187" t="e">
        <f t="shared" si="56"/>
        <v>#VALUE!</v>
      </c>
    </row>
    <row r="1251" spans="1:7" x14ac:dyDescent="0.2">
      <c r="A1251" s="2">
        <v>36676</v>
      </c>
      <c r="B1251" s="18" t="s">
        <v>66</v>
      </c>
      <c r="C1251" s="59" t="e">
        <f t="shared" si="54"/>
        <v>#VALUE!</v>
      </c>
      <c r="D1251" s="7" t="s">
        <v>66</v>
      </c>
      <c r="E1251" s="14" t="s">
        <v>66</v>
      </c>
      <c r="F1251" s="24" t="e">
        <f t="shared" si="55"/>
        <v>#VALUE!</v>
      </c>
      <c r="G1251" s="187" t="e">
        <f t="shared" si="56"/>
        <v>#VALUE!</v>
      </c>
    </row>
    <row r="1252" spans="1:7" x14ac:dyDescent="0.2">
      <c r="A1252" s="2">
        <v>36677</v>
      </c>
      <c r="B1252" s="18" t="s">
        <v>66</v>
      </c>
      <c r="C1252" s="59" t="e">
        <f t="shared" si="54"/>
        <v>#VALUE!</v>
      </c>
      <c r="D1252" s="7" t="s">
        <v>66</v>
      </c>
      <c r="E1252" s="14" t="s">
        <v>66</v>
      </c>
      <c r="F1252" s="24" t="e">
        <f t="shared" si="55"/>
        <v>#VALUE!</v>
      </c>
      <c r="G1252" s="187" t="e">
        <f t="shared" si="56"/>
        <v>#VALUE!</v>
      </c>
    </row>
    <row r="1253" spans="1:7" x14ac:dyDescent="0.2">
      <c r="A1253" s="2">
        <v>36678</v>
      </c>
      <c r="B1253" s="18" t="s">
        <v>66</v>
      </c>
      <c r="C1253" s="59" t="e">
        <f t="shared" si="54"/>
        <v>#VALUE!</v>
      </c>
      <c r="D1253" s="7" t="s">
        <v>66</v>
      </c>
      <c r="E1253" s="14" t="s">
        <v>66</v>
      </c>
      <c r="F1253" s="24" t="e">
        <f t="shared" si="55"/>
        <v>#VALUE!</v>
      </c>
      <c r="G1253" s="187" t="e">
        <f t="shared" si="56"/>
        <v>#VALUE!</v>
      </c>
    </row>
    <row r="1254" spans="1:7" x14ac:dyDescent="0.2">
      <c r="A1254" s="2">
        <v>36679</v>
      </c>
      <c r="B1254" s="18" t="s">
        <v>66</v>
      </c>
      <c r="C1254" s="59" t="e">
        <f t="shared" si="54"/>
        <v>#VALUE!</v>
      </c>
      <c r="D1254" s="7" t="s">
        <v>66</v>
      </c>
      <c r="E1254" s="14" t="s">
        <v>66</v>
      </c>
      <c r="F1254" s="24" t="e">
        <f t="shared" si="55"/>
        <v>#VALUE!</v>
      </c>
      <c r="G1254" s="187" t="e">
        <f t="shared" si="56"/>
        <v>#VALUE!</v>
      </c>
    </row>
    <row r="1255" spans="1:7" x14ac:dyDescent="0.2">
      <c r="A1255" s="2">
        <v>36680</v>
      </c>
      <c r="B1255" s="18" t="s">
        <v>66</v>
      </c>
      <c r="C1255" s="59" t="e">
        <f t="shared" ref="C1255:C1318" si="57">B1255/$C$1</f>
        <v>#VALUE!</v>
      </c>
      <c r="D1255" s="7" t="s">
        <v>66</v>
      </c>
      <c r="E1255" s="14" t="s">
        <v>66</v>
      </c>
      <c r="F1255" s="24" t="e">
        <f t="shared" si="55"/>
        <v>#VALUE!</v>
      </c>
      <c r="G1255" s="187" t="e">
        <f t="shared" si="56"/>
        <v>#VALUE!</v>
      </c>
    </row>
    <row r="1256" spans="1:7" x14ac:dyDescent="0.2">
      <c r="A1256" s="2">
        <v>36681</v>
      </c>
      <c r="B1256" s="18" t="s">
        <v>66</v>
      </c>
      <c r="C1256" s="59" t="e">
        <f t="shared" si="57"/>
        <v>#VALUE!</v>
      </c>
      <c r="D1256" s="7" t="s">
        <v>66</v>
      </c>
      <c r="E1256" s="14" t="s">
        <v>66</v>
      </c>
      <c r="F1256" s="24" t="e">
        <f t="shared" si="55"/>
        <v>#VALUE!</v>
      </c>
      <c r="G1256" s="187" t="e">
        <f t="shared" si="56"/>
        <v>#VALUE!</v>
      </c>
    </row>
    <row r="1257" spans="1:7" x14ac:dyDescent="0.2">
      <c r="A1257" s="2">
        <v>36682</v>
      </c>
      <c r="B1257" s="18" t="s">
        <v>66</v>
      </c>
      <c r="C1257" s="59" t="e">
        <f t="shared" si="57"/>
        <v>#VALUE!</v>
      </c>
      <c r="D1257" s="7" t="s">
        <v>66</v>
      </c>
      <c r="E1257" s="14" t="s">
        <v>66</v>
      </c>
      <c r="F1257" s="24" t="e">
        <f t="shared" si="55"/>
        <v>#VALUE!</v>
      </c>
      <c r="G1257" s="187" t="e">
        <f t="shared" si="56"/>
        <v>#VALUE!</v>
      </c>
    </row>
    <row r="1258" spans="1:7" x14ac:dyDescent="0.2">
      <c r="A1258" s="2">
        <v>36683</v>
      </c>
      <c r="B1258" s="18" t="s">
        <v>66</v>
      </c>
      <c r="C1258" s="59" t="e">
        <f t="shared" si="57"/>
        <v>#VALUE!</v>
      </c>
      <c r="D1258" s="7" t="s">
        <v>66</v>
      </c>
      <c r="E1258" s="14" t="s">
        <v>66</v>
      </c>
      <c r="F1258" s="24" t="e">
        <f t="shared" si="55"/>
        <v>#VALUE!</v>
      </c>
      <c r="G1258" s="187" t="e">
        <f t="shared" si="56"/>
        <v>#VALUE!</v>
      </c>
    </row>
    <row r="1259" spans="1:7" x14ac:dyDescent="0.2">
      <c r="A1259" s="2">
        <v>36684</v>
      </c>
      <c r="B1259" s="18" t="s">
        <v>66</v>
      </c>
      <c r="C1259" s="59" t="e">
        <f t="shared" si="57"/>
        <v>#VALUE!</v>
      </c>
      <c r="D1259" s="7" t="s">
        <v>66</v>
      </c>
      <c r="E1259" s="14" t="s">
        <v>66</v>
      </c>
      <c r="F1259" s="24" t="e">
        <f t="shared" si="55"/>
        <v>#VALUE!</v>
      </c>
      <c r="G1259" s="187" t="e">
        <f t="shared" si="56"/>
        <v>#VALUE!</v>
      </c>
    </row>
    <row r="1260" spans="1:7" x14ac:dyDescent="0.2">
      <c r="A1260" s="2">
        <v>36685</v>
      </c>
      <c r="B1260" s="18" t="s">
        <v>66</v>
      </c>
      <c r="C1260" s="59" t="e">
        <f t="shared" si="57"/>
        <v>#VALUE!</v>
      </c>
      <c r="D1260" s="7" t="s">
        <v>66</v>
      </c>
      <c r="E1260" s="14" t="s">
        <v>66</v>
      </c>
      <c r="F1260" s="24" t="e">
        <f t="shared" si="55"/>
        <v>#VALUE!</v>
      </c>
      <c r="G1260" s="187" t="e">
        <f t="shared" si="56"/>
        <v>#VALUE!</v>
      </c>
    </row>
    <row r="1261" spans="1:7" x14ac:dyDescent="0.2">
      <c r="A1261" s="2">
        <v>36686</v>
      </c>
      <c r="B1261" s="18" t="s">
        <v>66</v>
      </c>
      <c r="C1261" s="59" t="e">
        <f t="shared" si="57"/>
        <v>#VALUE!</v>
      </c>
      <c r="D1261" s="7" t="s">
        <v>66</v>
      </c>
      <c r="E1261" s="14" t="s">
        <v>66</v>
      </c>
      <c r="F1261" s="24" t="e">
        <f t="shared" si="55"/>
        <v>#VALUE!</v>
      </c>
      <c r="G1261" s="187" t="e">
        <f t="shared" si="56"/>
        <v>#VALUE!</v>
      </c>
    </row>
    <row r="1262" spans="1:7" x14ac:dyDescent="0.2">
      <c r="A1262" s="2">
        <v>36687</v>
      </c>
      <c r="B1262" s="18" t="s">
        <v>66</v>
      </c>
      <c r="C1262" s="59" t="e">
        <f t="shared" si="57"/>
        <v>#VALUE!</v>
      </c>
      <c r="D1262" s="7" t="s">
        <v>66</v>
      </c>
      <c r="E1262" s="14" t="s">
        <v>66</v>
      </c>
      <c r="F1262" s="24" t="e">
        <f t="shared" si="55"/>
        <v>#VALUE!</v>
      </c>
      <c r="G1262" s="187" t="e">
        <f t="shared" si="56"/>
        <v>#VALUE!</v>
      </c>
    </row>
    <row r="1263" spans="1:7" x14ac:dyDescent="0.2">
      <c r="A1263" s="2">
        <v>36688</v>
      </c>
      <c r="B1263" s="18" t="s">
        <v>66</v>
      </c>
      <c r="C1263" s="59" t="e">
        <f t="shared" si="57"/>
        <v>#VALUE!</v>
      </c>
      <c r="D1263" s="7" t="s">
        <v>66</v>
      </c>
      <c r="E1263" s="14" t="s">
        <v>66</v>
      </c>
      <c r="F1263" s="24" t="e">
        <f t="shared" si="55"/>
        <v>#VALUE!</v>
      </c>
      <c r="G1263" s="187" t="e">
        <f t="shared" si="56"/>
        <v>#VALUE!</v>
      </c>
    </row>
    <row r="1264" spans="1:7" x14ac:dyDescent="0.2">
      <c r="A1264" s="2">
        <v>36689</v>
      </c>
      <c r="B1264" s="18" t="s">
        <v>66</v>
      </c>
      <c r="C1264" s="59" t="e">
        <f t="shared" si="57"/>
        <v>#VALUE!</v>
      </c>
      <c r="D1264" s="7" t="s">
        <v>66</v>
      </c>
      <c r="E1264" s="14" t="s">
        <v>66</v>
      </c>
      <c r="F1264" s="24" t="e">
        <f t="shared" si="55"/>
        <v>#VALUE!</v>
      </c>
      <c r="G1264" s="187" t="e">
        <f t="shared" si="56"/>
        <v>#VALUE!</v>
      </c>
    </row>
    <row r="1265" spans="1:7" x14ac:dyDescent="0.2">
      <c r="A1265" s="2">
        <v>36690</v>
      </c>
      <c r="B1265" s="18" t="s">
        <v>66</v>
      </c>
      <c r="C1265" s="59" t="e">
        <f t="shared" si="57"/>
        <v>#VALUE!</v>
      </c>
      <c r="D1265" s="7" t="s">
        <v>66</v>
      </c>
      <c r="E1265" s="14" t="s">
        <v>66</v>
      </c>
      <c r="F1265" s="24" t="e">
        <f t="shared" si="55"/>
        <v>#VALUE!</v>
      </c>
      <c r="G1265" s="187" t="e">
        <f t="shared" si="56"/>
        <v>#VALUE!</v>
      </c>
    </row>
    <row r="1266" spans="1:7" x14ac:dyDescent="0.2">
      <c r="A1266" s="2">
        <v>36691</v>
      </c>
      <c r="B1266" s="18" t="s">
        <v>66</v>
      </c>
      <c r="C1266" s="59" t="e">
        <f t="shared" si="57"/>
        <v>#VALUE!</v>
      </c>
      <c r="D1266" s="7" t="s">
        <v>66</v>
      </c>
      <c r="E1266" s="14" t="s">
        <v>66</v>
      </c>
      <c r="F1266" s="24" t="e">
        <f t="shared" si="55"/>
        <v>#VALUE!</v>
      </c>
      <c r="G1266" s="187" t="e">
        <f t="shared" si="56"/>
        <v>#VALUE!</v>
      </c>
    </row>
    <row r="1267" spans="1:7" x14ac:dyDescent="0.2">
      <c r="A1267" s="2">
        <v>36692</v>
      </c>
      <c r="B1267" s="18" t="s">
        <v>66</v>
      </c>
      <c r="C1267" s="59" t="e">
        <f t="shared" si="57"/>
        <v>#VALUE!</v>
      </c>
      <c r="D1267" s="7" t="s">
        <v>66</v>
      </c>
      <c r="E1267" s="14" t="s">
        <v>66</v>
      </c>
      <c r="F1267" s="24" t="e">
        <f t="shared" si="55"/>
        <v>#VALUE!</v>
      </c>
      <c r="G1267" s="187" t="e">
        <f t="shared" si="56"/>
        <v>#VALUE!</v>
      </c>
    </row>
    <row r="1268" spans="1:7" x14ac:dyDescent="0.2">
      <c r="A1268" s="2">
        <v>36693</v>
      </c>
      <c r="B1268" s="18" t="s">
        <v>66</v>
      </c>
      <c r="C1268" s="59" t="e">
        <f t="shared" si="57"/>
        <v>#VALUE!</v>
      </c>
      <c r="D1268" s="7" t="s">
        <v>66</v>
      </c>
      <c r="E1268" s="14" t="s">
        <v>66</v>
      </c>
      <c r="F1268" s="24" t="e">
        <f t="shared" si="55"/>
        <v>#VALUE!</v>
      </c>
      <c r="G1268" s="187" t="e">
        <f t="shared" si="56"/>
        <v>#VALUE!</v>
      </c>
    </row>
    <row r="1269" spans="1:7" x14ac:dyDescent="0.2">
      <c r="A1269" s="2">
        <v>36694</v>
      </c>
      <c r="B1269" s="18" t="s">
        <v>66</v>
      </c>
      <c r="C1269" s="59" t="e">
        <f t="shared" si="57"/>
        <v>#VALUE!</v>
      </c>
      <c r="D1269" s="7" t="s">
        <v>66</v>
      </c>
      <c r="E1269" s="14" t="s">
        <v>66</v>
      </c>
      <c r="F1269" s="24" t="e">
        <f t="shared" si="55"/>
        <v>#VALUE!</v>
      </c>
      <c r="G1269" s="187" t="e">
        <f t="shared" si="56"/>
        <v>#VALUE!</v>
      </c>
    </row>
    <row r="1270" spans="1:7" x14ac:dyDescent="0.2">
      <c r="A1270" s="2">
        <v>36695</v>
      </c>
      <c r="B1270" s="18" t="s">
        <v>66</v>
      </c>
      <c r="C1270" s="59" t="e">
        <f t="shared" si="57"/>
        <v>#VALUE!</v>
      </c>
      <c r="D1270" s="7" t="s">
        <v>66</v>
      </c>
      <c r="E1270" s="14" t="s">
        <v>66</v>
      </c>
      <c r="F1270" s="24" t="e">
        <f t="shared" si="55"/>
        <v>#VALUE!</v>
      </c>
      <c r="G1270" s="187" t="e">
        <f t="shared" si="56"/>
        <v>#VALUE!</v>
      </c>
    </row>
    <row r="1271" spans="1:7" x14ac:dyDescent="0.2">
      <c r="A1271" s="2">
        <v>36696</v>
      </c>
      <c r="B1271" s="18" t="s">
        <v>66</v>
      </c>
      <c r="C1271" s="59" t="e">
        <f t="shared" si="57"/>
        <v>#VALUE!</v>
      </c>
      <c r="D1271" s="7" t="s">
        <v>66</v>
      </c>
      <c r="E1271" s="14" t="s">
        <v>66</v>
      </c>
      <c r="F1271" s="24" t="e">
        <f t="shared" si="55"/>
        <v>#VALUE!</v>
      </c>
      <c r="G1271" s="187" t="e">
        <f t="shared" si="56"/>
        <v>#VALUE!</v>
      </c>
    </row>
    <row r="1272" spans="1:7" x14ac:dyDescent="0.2">
      <c r="A1272" s="2">
        <v>36697</v>
      </c>
      <c r="B1272" s="18" t="s">
        <v>66</v>
      </c>
      <c r="C1272" s="59" t="e">
        <f t="shared" si="57"/>
        <v>#VALUE!</v>
      </c>
      <c r="D1272" s="7" t="s">
        <v>66</v>
      </c>
      <c r="E1272" s="14" t="s">
        <v>66</v>
      </c>
      <c r="F1272" s="24" t="e">
        <f t="shared" si="55"/>
        <v>#VALUE!</v>
      </c>
      <c r="G1272" s="187" t="e">
        <f t="shared" si="56"/>
        <v>#VALUE!</v>
      </c>
    </row>
    <row r="1273" spans="1:7" x14ac:dyDescent="0.2">
      <c r="A1273" s="2">
        <v>36698</v>
      </c>
      <c r="B1273" s="18" t="s">
        <v>66</v>
      </c>
      <c r="C1273" s="59" t="e">
        <f t="shared" si="57"/>
        <v>#VALUE!</v>
      </c>
      <c r="D1273" s="7" t="s">
        <v>66</v>
      </c>
      <c r="E1273" s="14" t="s">
        <v>66</v>
      </c>
      <c r="F1273" s="24" t="e">
        <f t="shared" si="55"/>
        <v>#VALUE!</v>
      </c>
      <c r="G1273" s="187" t="e">
        <f t="shared" si="56"/>
        <v>#VALUE!</v>
      </c>
    </row>
    <row r="1274" spans="1:7" x14ac:dyDescent="0.2">
      <c r="A1274" s="2">
        <v>36699</v>
      </c>
      <c r="B1274" s="18" t="s">
        <v>66</v>
      </c>
      <c r="C1274" s="59" t="e">
        <f t="shared" si="57"/>
        <v>#VALUE!</v>
      </c>
      <c r="D1274" s="7" t="s">
        <v>66</v>
      </c>
      <c r="E1274" s="14" t="s">
        <v>66</v>
      </c>
      <c r="F1274" s="24" t="e">
        <f t="shared" si="55"/>
        <v>#VALUE!</v>
      </c>
      <c r="G1274" s="187" t="e">
        <f t="shared" si="56"/>
        <v>#VALUE!</v>
      </c>
    </row>
    <row r="1275" spans="1:7" x14ac:dyDescent="0.2">
      <c r="A1275" s="2">
        <v>36700</v>
      </c>
      <c r="B1275" s="18" t="s">
        <v>66</v>
      </c>
      <c r="C1275" s="59" t="e">
        <f t="shared" si="57"/>
        <v>#VALUE!</v>
      </c>
      <c r="D1275" s="7" t="s">
        <v>66</v>
      </c>
      <c r="E1275" s="14" t="s">
        <v>66</v>
      </c>
      <c r="F1275" s="24" t="e">
        <f t="shared" si="55"/>
        <v>#VALUE!</v>
      </c>
      <c r="G1275" s="187" t="e">
        <f t="shared" si="56"/>
        <v>#VALUE!</v>
      </c>
    </row>
    <row r="1276" spans="1:7" x14ac:dyDescent="0.2">
      <c r="A1276" s="2">
        <v>36701</v>
      </c>
      <c r="B1276" s="18" t="s">
        <v>66</v>
      </c>
      <c r="C1276" s="59" t="e">
        <f t="shared" si="57"/>
        <v>#VALUE!</v>
      </c>
      <c r="D1276" s="7" t="s">
        <v>66</v>
      </c>
      <c r="E1276" s="14" t="s">
        <v>66</v>
      </c>
      <c r="F1276" s="24" t="e">
        <f t="shared" si="55"/>
        <v>#VALUE!</v>
      </c>
      <c r="G1276" s="187" t="e">
        <f t="shared" si="56"/>
        <v>#VALUE!</v>
      </c>
    </row>
    <row r="1277" spans="1:7" x14ac:dyDescent="0.2">
      <c r="A1277" s="2">
        <v>36702</v>
      </c>
      <c r="B1277" s="18" t="s">
        <v>66</v>
      </c>
      <c r="C1277" s="59" t="e">
        <f t="shared" si="57"/>
        <v>#VALUE!</v>
      </c>
      <c r="D1277" s="7" t="s">
        <v>66</v>
      </c>
      <c r="E1277" s="14" t="s">
        <v>66</v>
      </c>
      <c r="F1277" s="24" t="e">
        <f t="shared" si="55"/>
        <v>#VALUE!</v>
      </c>
      <c r="G1277" s="187" t="e">
        <f t="shared" si="56"/>
        <v>#VALUE!</v>
      </c>
    </row>
    <row r="1278" spans="1:7" x14ac:dyDescent="0.2">
      <c r="A1278" s="2">
        <v>36703</v>
      </c>
      <c r="B1278" s="18" t="s">
        <v>66</v>
      </c>
      <c r="C1278" s="59" t="e">
        <f t="shared" si="57"/>
        <v>#VALUE!</v>
      </c>
      <c r="D1278" s="7" t="s">
        <v>66</v>
      </c>
      <c r="E1278" s="14" t="s">
        <v>66</v>
      </c>
      <c r="F1278" s="24" t="e">
        <f t="shared" si="55"/>
        <v>#VALUE!</v>
      </c>
      <c r="G1278" s="187" t="e">
        <f t="shared" si="56"/>
        <v>#VALUE!</v>
      </c>
    </row>
    <row r="1279" spans="1:7" x14ac:dyDescent="0.2">
      <c r="A1279" s="2">
        <v>36704</v>
      </c>
      <c r="B1279" s="18" t="s">
        <v>66</v>
      </c>
      <c r="C1279" s="59" t="e">
        <f t="shared" si="57"/>
        <v>#VALUE!</v>
      </c>
      <c r="D1279" s="7" t="s">
        <v>66</v>
      </c>
      <c r="E1279" s="14" t="s">
        <v>66</v>
      </c>
      <c r="F1279" s="24" t="e">
        <f t="shared" si="55"/>
        <v>#VALUE!</v>
      </c>
      <c r="G1279" s="187" t="e">
        <f t="shared" si="56"/>
        <v>#VALUE!</v>
      </c>
    </row>
    <row r="1280" spans="1:7" x14ac:dyDescent="0.2">
      <c r="A1280" s="2">
        <v>36705</v>
      </c>
      <c r="B1280" s="18" t="s">
        <v>66</v>
      </c>
      <c r="C1280" s="59" t="e">
        <f t="shared" si="57"/>
        <v>#VALUE!</v>
      </c>
      <c r="D1280" s="7" t="s">
        <v>66</v>
      </c>
      <c r="E1280" s="14" t="s">
        <v>66</v>
      </c>
      <c r="F1280" s="24" t="e">
        <f t="shared" si="55"/>
        <v>#VALUE!</v>
      </c>
      <c r="G1280" s="187" t="e">
        <f t="shared" si="56"/>
        <v>#VALUE!</v>
      </c>
    </row>
    <row r="1281" spans="1:7" x14ac:dyDescent="0.2">
      <c r="A1281" s="2">
        <v>36706</v>
      </c>
      <c r="B1281" s="18" t="s">
        <v>66</v>
      </c>
      <c r="C1281" s="59" t="e">
        <f t="shared" si="57"/>
        <v>#VALUE!</v>
      </c>
      <c r="D1281" s="7" t="s">
        <v>66</v>
      </c>
      <c r="E1281" s="14" t="s">
        <v>66</v>
      </c>
      <c r="F1281" s="24" t="e">
        <f t="shared" si="55"/>
        <v>#VALUE!</v>
      </c>
      <c r="G1281" s="187" t="e">
        <f t="shared" si="56"/>
        <v>#VALUE!</v>
      </c>
    </row>
    <row r="1282" spans="1:7" x14ac:dyDescent="0.2">
      <c r="A1282" s="2">
        <v>36707</v>
      </c>
      <c r="B1282" s="18" t="s">
        <v>66</v>
      </c>
      <c r="C1282" s="59" t="e">
        <f t="shared" si="57"/>
        <v>#VALUE!</v>
      </c>
      <c r="D1282" s="7" t="s">
        <v>66</v>
      </c>
      <c r="E1282" s="14" t="s">
        <v>66</v>
      </c>
      <c r="F1282" s="24" t="e">
        <f t="shared" si="55"/>
        <v>#VALUE!</v>
      </c>
      <c r="G1282" s="187" t="e">
        <f t="shared" si="56"/>
        <v>#VALUE!</v>
      </c>
    </row>
    <row r="1283" spans="1:7" x14ac:dyDescent="0.2">
      <c r="A1283" s="2">
        <v>36708</v>
      </c>
      <c r="B1283" s="18" t="s">
        <v>66</v>
      </c>
      <c r="C1283" s="59" t="e">
        <f t="shared" si="57"/>
        <v>#VALUE!</v>
      </c>
      <c r="D1283" s="7" t="s">
        <v>66</v>
      </c>
      <c r="E1283" s="14" t="s">
        <v>66</v>
      </c>
      <c r="F1283" s="24" t="e">
        <f t="shared" si="55"/>
        <v>#VALUE!</v>
      </c>
      <c r="G1283" s="187" t="e">
        <f t="shared" si="56"/>
        <v>#VALUE!</v>
      </c>
    </row>
    <row r="1284" spans="1:7" x14ac:dyDescent="0.2">
      <c r="A1284" s="2">
        <v>36709</v>
      </c>
      <c r="B1284" s="18" t="s">
        <v>66</v>
      </c>
      <c r="C1284" s="59" t="e">
        <f t="shared" si="57"/>
        <v>#VALUE!</v>
      </c>
      <c r="D1284" s="7" t="s">
        <v>66</v>
      </c>
      <c r="E1284" s="14" t="s">
        <v>66</v>
      </c>
      <c r="F1284" s="24" t="e">
        <f t="shared" ref="F1284:F1347" si="58">D1284-C1284</f>
        <v>#VALUE!</v>
      </c>
      <c r="G1284" s="187" t="e">
        <f t="shared" ref="G1284:G1347" si="59">E1284-C1284</f>
        <v>#VALUE!</v>
      </c>
    </row>
    <row r="1285" spans="1:7" x14ac:dyDescent="0.2">
      <c r="A1285" s="2">
        <v>36710</v>
      </c>
      <c r="B1285" s="18" t="s">
        <v>66</v>
      </c>
      <c r="C1285" s="59" t="e">
        <f t="shared" si="57"/>
        <v>#VALUE!</v>
      </c>
      <c r="D1285" s="7" t="s">
        <v>66</v>
      </c>
      <c r="E1285" s="14" t="s">
        <v>66</v>
      </c>
      <c r="F1285" s="24" t="e">
        <f t="shared" si="58"/>
        <v>#VALUE!</v>
      </c>
      <c r="G1285" s="187" t="e">
        <f t="shared" si="59"/>
        <v>#VALUE!</v>
      </c>
    </row>
    <row r="1286" spans="1:7" x14ac:dyDescent="0.2">
      <c r="A1286" s="2">
        <v>36711</v>
      </c>
      <c r="B1286" s="18" t="s">
        <v>66</v>
      </c>
      <c r="C1286" s="59" t="e">
        <f t="shared" si="57"/>
        <v>#VALUE!</v>
      </c>
      <c r="D1286" s="7" t="s">
        <v>66</v>
      </c>
      <c r="E1286" s="14" t="s">
        <v>66</v>
      </c>
      <c r="F1286" s="24" t="e">
        <f t="shared" si="58"/>
        <v>#VALUE!</v>
      </c>
      <c r="G1286" s="187" t="e">
        <f t="shared" si="59"/>
        <v>#VALUE!</v>
      </c>
    </row>
    <row r="1287" spans="1:7" x14ac:dyDescent="0.2">
      <c r="A1287" s="2">
        <v>36712</v>
      </c>
      <c r="B1287" s="18" t="s">
        <v>66</v>
      </c>
      <c r="C1287" s="59" t="e">
        <f t="shared" si="57"/>
        <v>#VALUE!</v>
      </c>
      <c r="D1287" s="7" t="s">
        <v>66</v>
      </c>
      <c r="E1287" s="14" t="s">
        <v>66</v>
      </c>
      <c r="F1287" s="24" t="e">
        <f t="shared" si="58"/>
        <v>#VALUE!</v>
      </c>
      <c r="G1287" s="187" t="e">
        <f t="shared" si="59"/>
        <v>#VALUE!</v>
      </c>
    </row>
    <row r="1288" spans="1:7" x14ac:dyDescent="0.2">
      <c r="A1288" s="2">
        <v>36713</v>
      </c>
      <c r="B1288" s="18" t="s">
        <v>66</v>
      </c>
      <c r="C1288" s="59" t="e">
        <f t="shared" si="57"/>
        <v>#VALUE!</v>
      </c>
      <c r="D1288" s="7" t="s">
        <v>66</v>
      </c>
      <c r="E1288" s="14" t="s">
        <v>66</v>
      </c>
      <c r="F1288" s="24" t="e">
        <f t="shared" si="58"/>
        <v>#VALUE!</v>
      </c>
      <c r="G1288" s="187" t="e">
        <f t="shared" si="59"/>
        <v>#VALUE!</v>
      </c>
    </row>
    <row r="1289" spans="1:7" x14ac:dyDescent="0.2">
      <c r="A1289" s="2">
        <v>36714</v>
      </c>
      <c r="B1289" s="18" t="s">
        <v>66</v>
      </c>
      <c r="C1289" s="59" t="e">
        <f t="shared" si="57"/>
        <v>#VALUE!</v>
      </c>
      <c r="D1289" s="7" t="s">
        <v>66</v>
      </c>
      <c r="E1289" s="14" t="s">
        <v>66</v>
      </c>
      <c r="F1289" s="24" t="e">
        <f t="shared" si="58"/>
        <v>#VALUE!</v>
      </c>
      <c r="G1289" s="187" t="e">
        <f t="shared" si="59"/>
        <v>#VALUE!</v>
      </c>
    </row>
    <row r="1290" spans="1:7" x14ac:dyDescent="0.2">
      <c r="A1290" s="2">
        <v>36715</v>
      </c>
      <c r="B1290" s="18" t="s">
        <v>66</v>
      </c>
      <c r="C1290" s="59" t="e">
        <f t="shared" si="57"/>
        <v>#VALUE!</v>
      </c>
      <c r="D1290" s="7" t="s">
        <v>66</v>
      </c>
      <c r="E1290" s="14" t="s">
        <v>66</v>
      </c>
      <c r="F1290" s="24" t="e">
        <f t="shared" si="58"/>
        <v>#VALUE!</v>
      </c>
      <c r="G1290" s="187" t="e">
        <f t="shared" si="59"/>
        <v>#VALUE!</v>
      </c>
    </row>
    <row r="1291" spans="1:7" x14ac:dyDescent="0.2">
      <c r="A1291" s="2">
        <v>36716</v>
      </c>
      <c r="B1291" s="18" t="s">
        <v>66</v>
      </c>
      <c r="C1291" s="59" t="e">
        <f t="shared" si="57"/>
        <v>#VALUE!</v>
      </c>
      <c r="D1291" s="7" t="s">
        <v>66</v>
      </c>
      <c r="E1291" s="14" t="s">
        <v>66</v>
      </c>
      <c r="F1291" s="24" t="e">
        <f t="shared" si="58"/>
        <v>#VALUE!</v>
      </c>
      <c r="G1291" s="187" t="e">
        <f t="shared" si="59"/>
        <v>#VALUE!</v>
      </c>
    </row>
    <row r="1292" spans="1:7" x14ac:dyDescent="0.2">
      <c r="A1292" s="2">
        <v>36717</v>
      </c>
      <c r="B1292" s="18" t="s">
        <v>66</v>
      </c>
      <c r="C1292" s="59" t="e">
        <f t="shared" si="57"/>
        <v>#VALUE!</v>
      </c>
      <c r="D1292" s="7" t="s">
        <v>66</v>
      </c>
      <c r="E1292" s="14" t="s">
        <v>66</v>
      </c>
      <c r="F1292" s="24" t="e">
        <f t="shared" si="58"/>
        <v>#VALUE!</v>
      </c>
      <c r="G1292" s="187" t="e">
        <f t="shared" si="59"/>
        <v>#VALUE!</v>
      </c>
    </row>
    <row r="1293" spans="1:7" x14ac:dyDescent="0.2">
      <c r="A1293" s="2">
        <v>36718</v>
      </c>
      <c r="B1293" s="18" t="s">
        <v>66</v>
      </c>
      <c r="C1293" s="59" t="e">
        <f t="shared" si="57"/>
        <v>#VALUE!</v>
      </c>
      <c r="D1293" s="7" t="s">
        <v>66</v>
      </c>
      <c r="E1293" s="14" t="s">
        <v>66</v>
      </c>
      <c r="F1293" s="24" t="e">
        <f t="shared" si="58"/>
        <v>#VALUE!</v>
      </c>
      <c r="G1293" s="187" t="e">
        <f t="shared" si="59"/>
        <v>#VALUE!</v>
      </c>
    </row>
    <row r="1294" spans="1:7" x14ac:dyDescent="0.2">
      <c r="A1294" s="2">
        <v>36719</v>
      </c>
      <c r="B1294" s="18" t="s">
        <v>66</v>
      </c>
      <c r="C1294" s="59" t="e">
        <f t="shared" si="57"/>
        <v>#VALUE!</v>
      </c>
      <c r="D1294" s="7" t="s">
        <v>66</v>
      </c>
      <c r="E1294" s="14" t="s">
        <v>66</v>
      </c>
      <c r="F1294" s="24" t="e">
        <f t="shared" si="58"/>
        <v>#VALUE!</v>
      </c>
      <c r="G1294" s="187" t="e">
        <f t="shared" si="59"/>
        <v>#VALUE!</v>
      </c>
    </row>
    <row r="1295" spans="1:7" x14ac:dyDescent="0.2">
      <c r="A1295" s="2">
        <v>36720</v>
      </c>
      <c r="B1295" s="18" t="s">
        <v>66</v>
      </c>
      <c r="C1295" s="59" t="e">
        <f t="shared" si="57"/>
        <v>#VALUE!</v>
      </c>
      <c r="D1295" s="7" t="s">
        <v>66</v>
      </c>
      <c r="E1295" s="14" t="s">
        <v>66</v>
      </c>
      <c r="F1295" s="24" t="e">
        <f t="shared" si="58"/>
        <v>#VALUE!</v>
      </c>
      <c r="G1295" s="187" t="e">
        <f t="shared" si="59"/>
        <v>#VALUE!</v>
      </c>
    </row>
    <row r="1296" spans="1:7" x14ac:dyDescent="0.2">
      <c r="A1296" s="2">
        <v>36721</v>
      </c>
      <c r="B1296" s="18" t="s">
        <v>66</v>
      </c>
      <c r="C1296" s="59" t="e">
        <f t="shared" si="57"/>
        <v>#VALUE!</v>
      </c>
      <c r="D1296" s="7" t="s">
        <v>66</v>
      </c>
      <c r="E1296" s="14" t="s">
        <v>66</v>
      </c>
      <c r="F1296" s="24" t="e">
        <f t="shared" si="58"/>
        <v>#VALUE!</v>
      </c>
      <c r="G1296" s="187" t="e">
        <f t="shared" si="59"/>
        <v>#VALUE!</v>
      </c>
    </row>
    <row r="1297" spans="1:7" x14ac:dyDescent="0.2">
      <c r="A1297" s="2">
        <v>36722</v>
      </c>
      <c r="B1297" s="18" t="s">
        <v>66</v>
      </c>
      <c r="C1297" s="59" t="e">
        <f t="shared" si="57"/>
        <v>#VALUE!</v>
      </c>
      <c r="D1297" s="7" t="s">
        <v>66</v>
      </c>
      <c r="E1297" s="14" t="s">
        <v>66</v>
      </c>
      <c r="F1297" s="24" t="e">
        <f t="shared" si="58"/>
        <v>#VALUE!</v>
      </c>
      <c r="G1297" s="187" t="e">
        <f t="shared" si="59"/>
        <v>#VALUE!</v>
      </c>
    </row>
    <row r="1298" spans="1:7" x14ac:dyDescent="0.2">
      <c r="A1298" s="2">
        <v>36723</v>
      </c>
      <c r="B1298" s="18" t="s">
        <v>66</v>
      </c>
      <c r="C1298" s="59" t="e">
        <f t="shared" si="57"/>
        <v>#VALUE!</v>
      </c>
      <c r="D1298" s="7" t="s">
        <v>66</v>
      </c>
      <c r="E1298" s="14" t="s">
        <v>66</v>
      </c>
      <c r="F1298" s="24" t="e">
        <f t="shared" si="58"/>
        <v>#VALUE!</v>
      </c>
      <c r="G1298" s="187" t="e">
        <f t="shared" si="59"/>
        <v>#VALUE!</v>
      </c>
    </row>
    <row r="1299" spans="1:7" x14ac:dyDescent="0.2">
      <c r="A1299" s="2">
        <v>36724</v>
      </c>
      <c r="B1299" s="18" t="s">
        <v>66</v>
      </c>
      <c r="C1299" s="59" t="e">
        <f t="shared" si="57"/>
        <v>#VALUE!</v>
      </c>
      <c r="D1299" s="7" t="s">
        <v>66</v>
      </c>
      <c r="E1299" s="14" t="s">
        <v>66</v>
      </c>
      <c r="F1299" s="24" t="e">
        <f t="shared" si="58"/>
        <v>#VALUE!</v>
      </c>
      <c r="G1299" s="187" t="e">
        <f t="shared" si="59"/>
        <v>#VALUE!</v>
      </c>
    </row>
    <row r="1300" spans="1:7" x14ac:dyDescent="0.2">
      <c r="A1300" s="2">
        <v>36725</v>
      </c>
      <c r="B1300" s="18" t="s">
        <v>66</v>
      </c>
      <c r="C1300" s="59" t="e">
        <f t="shared" si="57"/>
        <v>#VALUE!</v>
      </c>
      <c r="D1300" s="7" t="s">
        <v>66</v>
      </c>
      <c r="E1300" s="14" t="s">
        <v>66</v>
      </c>
      <c r="F1300" s="24" t="e">
        <f t="shared" si="58"/>
        <v>#VALUE!</v>
      </c>
      <c r="G1300" s="187" t="e">
        <f t="shared" si="59"/>
        <v>#VALUE!</v>
      </c>
    </row>
    <row r="1301" spans="1:7" x14ac:dyDescent="0.2">
      <c r="A1301" s="2">
        <v>36726</v>
      </c>
      <c r="B1301" s="18" t="s">
        <v>66</v>
      </c>
      <c r="C1301" s="59" t="e">
        <f t="shared" si="57"/>
        <v>#VALUE!</v>
      </c>
      <c r="D1301" s="7" t="s">
        <v>66</v>
      </c>
      <c r="E1301" s="14" t="s">
        <v>66</v>
      </c>
      <c r="F1301" s="24" t="e">
        <f t="shared" si="58"/>
        <v>#VALUE!</v>
      </c>
      <c r="G1301" s="187" t="e">
        <f t="shared" si="59"/>
        <v>#VALUE!</v>
      </c>
    </row>
    <row r="1302" spans="1:7" x14ac:dyDescent="0.2">
      <c r="A1302" s="2">
        <v>36727</v>
      </c>
      <c r="B1302" s="18" t="s">
        <v>66</v>
      </c>
      <c r="C1302" s="59" t="e">
        <f t="shared" si="57"/>
        <v>#VALUE!</v>
      </c>
      <c r="D1302" s="7" t="s">
        <v>66</v>
      </c>
      <c r="E1302" s="14" t="s">
        <v>66</v>
      </c>
      <c r="F1302" s="24" t="e">
        <f t="shared" si="58"/>
        <v>#VALUE!</v>
      </c>
      <c r="G1302" s="187" t="e">
        <f t="shared" si="59"/>
        <v>#VALUE!</v>
      </c>
    </row>
    <row r="1303" spans="1:7" x14ac:dyDescent="0.2">
      <c r="A1303" s="2">
        <v>36728</v>
      </c>
      <c r="B1303" s="18" t="s">
        <v>66</v>
      </c>
      <c r="C1303" s="59" t="e">
        <f t="shared" si="57"/>
        <v>#VALUE!</v>
      </c>
      <c r="D1303" s="7" t="s">
        <v>66</v>
      </c>
      <c r="E1303" s="14" t="s">
        <v>66</v>
      </c>
      <c r="F1303" s="24" t="e">
        <f t="shared" si="58"/>
        <v>#VALUE!</v>
      </c>
      <c r="G1303" s="187" t="e">
        <f t="shared" si="59"/>
        <v>#VALUE!</v>
      </c>
    </row>
    <row r="1304" spans="1:7" x14ac:dyDescent="0.2">
      <c r="A1304" s="2">
        <v>36729</v>
      </c>
      <c r="B1304" s="18" t="s">
        <v>66</v>
      </c>
      <c r="C1304" s="59" t="e">
        <f t="shared" si="57"/>
        <v>#VALUE!</v>
      </c>
      <c r="D1304" s="7" t="s">
        <v>66</v>
      </c>
      <c r="E1304" s="14" t="s">
        <v>66</v>
      </c>
      <c r="F1304" s="24" t="e">
        <f t="shared" si="58"/>
        <v>#VALUE!</v>
      </c>
      <c r="G1304" s="187" t="e">
        <f t="shared" si="59"/>
        <v>#VALUE!</v>
      </c>
    </row>
    <row r="1305" spans="1:7" x14ac:dyDescent="0.2">
      <c r="A1305" s="2">
        <v>36730</v>
      </c>
      <c r="B1305" s="18" t="s">
        <v>66</v>
      </c>
      <c r="C1305" s="59" t="e">
        <f t="shared" si="57"/>
        <v>#VALUE!</v>
      </c>
      <c r="D1305" s="7" t="s">
        <v>66</v>
      </c>
      <c r="E1305" s="14" t="s">
        <v>66</v>
      </c>
      <c r="F1305" s="24" t="e">
        <f t="shared" si="58"/>
        <v>#VALUE!</v>
      </c>
      <c r="G1305" s="187" t="e">
        <f t="shared" si="59"/>
        <v>#VALUE!</v>
      </c>
    </row>
    <row r="1306" spans="1:7" x14ac:dyDescent="0.2">
      <c r="A1306" s="2">
        <v>36731</v>
      </c>
      <c r="B1306" s="18" t="s">
        <v>66</v>
      </c>
      <c r="C1306" s="59" t="e">
        <f t="shared" si="57"/>
        <v>#VALUE!</v>
      </c>
      <c r="D1306" s="7" t="s">
        <v>66</v>
      </c>
      <c r="E1306" s="14" t="s">
        <v>66</v>
      </c>
      <c r="F1306" s="24" t="e">
        <f t="shared" si="58"/>
        <v>#VALUE!</v>
      </c>
      <c r="G1306" s="187" t="e">
        <f t="shared" si="59"/>
        <v>#VALUE!</v>
      </c>
    </row>
    <row r="1307" spans="1:7" x14ac:dyDescent="0.2">
      <c r="A1307" s="2">
        <v>36732</v>
      </c>
      <c r="B1307" s="18" t="s">
        <v>66</v>
      </c>
      <c r="C1307" s="59" t="e">
        <f t="shared" si="57"/>
        <v>#VALUE!</v>
      </c>
      <c r="D1307" s="7" t="s">
        <v>66</v>
      </c>
      <c r="E1307" s="14" t="s">
        <v>66</v>
      </c>
      <c r="F1307" s="24" t="e">
        <f t="shared" si="58"/>
        <v>#VALUE!</v>
      </c>
      <c r="G1307" s="187" t="e">
        <f t="shared" si="59"/>
        <v>#VALUE!</v>
      </c>
    </row>
    <row r="1308" spans="1:7" x14ac:dyDescent="0.2">
      <c r="A1308" s="2">
        <v>36733</v>
      </c>
      <c r="B1308" s="18" t="s">
        <v>66</v>
      </c>
      <c r="C1308" s="59" t="e">
        <f t="shared" si="57"/>
        <v>#VALUE!</v>
      </c>
      <c r="D1308" s="7" t="s">
        <v>66</v>
      </c>
      <c r="E1308" s="14" t="s">
        <v>66</v>
      </c>
      <c r="F1308" s="24" t="e">
        <f t="shared" si="58"/>
        <v>#VALUE!</v>
      </c>
      <c r="G1308" s="187" t="e">
        <f t="shared" si="59"/>
        <v>#VALUE!</v>
      </c>
    </row>
    <row r="1309" spans="1:7" x14ac:dyDescent="0.2">
      <c r="A1309" s="2">
        <v>36734</v>
      </c>
      <c r="B1309" s="18" t="s">
        <v>66</v>
      </c>
      <c r="C1309" s="59" t="e">
        <f t="shared" si="57"/>
        <v>#VALUE!</v>
      </c>
      <c r="D1309" s="7" t="s">
        <v>66</v>
      </c>
      <c r="E1309" s="14" t="s">
        <v>66</v>
      </c>
      <c r="F1309" s="24" t="e">
        <f t="shared" si="58"/>
        <v>#VALUE!</v>
      </c>
      <c r="G1309" s="187" t="e">
        <f t="shared" si="59"/>
        <v>#VALUE!</v>
      </c>
    </row>
    <row r="1310" spans="1:7" x14ac:dyDescent="0.2">
      <c r="A1310" s="2">
        <v>36735</v>
      </c>
      <c r="B1310" s="18" t="s">
        <v>66</v>
      </c>
      <c r="C1310" s="59" t="e">
        <f t="shared" si="57"/>
        <v>#VALUE!</v>
      </c>
      <c r="D1310" s="7" t="s">
        <v>66</v>
      </c>
      <c r="E1310" s="14" t="s">
        <v>66</v>
      </c>
      <c r="F1310" s="24" t="e">
        <f t="shared" si="58"/>
        <v>#VALUE!</v>
      </c>
      <c r="G1310" s="187" t="e">
        <f t="shared" si="59"/>
        <v>#VALUE!</v>
      </c>
    </row>
    <row r="1311" spans="1:7" x14ac:dyDescent="0.2">
      <c r="A1311" s="2">
        <v>36736</v>
      </c>
      <c r="B1311" s="18" t="s">
        <v>66</v>
      </c>
      <c r="C1311" s="59" t="e">
        <f t="shared" si="57"/>
        <v>#VALUE!</v>
      </c>
      <c r="D1311" s="7" t="s">
        <v>66</v>
      </c>
      <c r="E1311" s="14" t="s">
        <v>66</v>
      </c>
      <c r="F1311" s="24" t="e">
        <f t="shared" si="58"/>
        <v>#VALUE!</v>
      </c>
      <c r="G1311" s="187" t="e">
        <f t="shared" si="59"/>
        <v>#VALUE!</v>
      </c>
    </row>
    <row r="1312" spans="1:7" x14ac:dyDescent="0.2">
      <c r="A1312" s="2">
        <v>36737</v>
      </c>
      <c r="B1312" s="18" t="s">
        <v>66</v>
      </c>
      <c r="C1312" s="59" t="e">
        <f t="shared" si="57"/>
        <v>#VALUE!</v>
      </c>
      <c r="D1312" s="7" t="s">
        <v>66</v>
      </c>
      <c r="E1312" s="14" t="s">
        <v>66</v>
      </c>
      <c r="F1312" s="24" t="e">
        <f t="shared" si="58"/>
        <v>#VALUE!</v>
      </c>
      <c r="G1312" s="187" t="e">
        <f t="shared" si="59"/>
        <v>#VALUE!</v>
      </c>
    </row>
    <row r="1313" spans="1:7" x14ac:dyDescent="0.2">
      <c r="A1313" s="2">
        <v>36738</v>
      </c>
      <c r="B1313" s="18" t="s">
        <v>66</v>
      </c>
      <c r="C1313" s="59" t="e">
        <f t="shared" si="57"/>
        <v>#VALUE!</v>
      </c>
      <c r="D1313" s="7" t="s">
        <v>66</v>
      </c>
      <c r="E1313" s="14" t="s">
        <v>66</v>
      </c>
      <c r="F1313" s="24" t="e">
        <f t="shared" si="58"/>
        <v>#VALUE!</v>
      </c>
      <c r="G1313" s="187" t="e">
        <f t="shared" si="59"/>
        <v>#VALUE!</v>
      </c>
    </row>
    <row r="1314" spans="1:7" x14ac:dyDescent="0.2">
      <c r="A1314" s="2">
        <v>36739</v>
      </c>
      <c r="B1314" s="18" t="s">
        <v>66</v>
      </c>
      <c r="C1314" s="59" t="e">
        <f t="shared" si="57"/>
        <v>#VALUE!</v>
      </c>
      <c r="D1314" s="7" t="s">
        <v>66</v>
      </c>
      <c r="E1314" s="14" t="s">
        <v>66</v>
      </c>
      <c r="F1314" s="24" t="e">
        <f t="shared" si="58"/>
        <v>#VALUE!</v>
      </c>
      <c r="G1314" s="187" t="e">
        <f t="shared" si="59"/>
        <v>#VALUE!</v>
      </c>
    </row>
    <row r="1315" spans="1:7" x14ac:dyDescent="0.2">
      <c r="A1315" s="2">
        <v>36740</v>
      </c>
      <c r="B1315" s="18" t="s">
        <v>66</v>
      </c>
      <c r="C1315" s="59" t="e">
        <f t="shared" si="57"/>
        <v>#VALUE!</v>
      </c>
      <c r="D1315" s="7" t="s">
        <v>66</v>
      </c>
      <c r="E1315" s="14" t="s">
        <v>66</v>
      </c>
      <c r="F1315" s="24" t="e">
        <f t="shared" si="58"/>
        <v>#VALUE!</v>
      </c>
      <c r="G1315" s="187" t="e">
        <f t="shared" si="59"/>
        <v>#VALUE!</v>
      </c>
    </row>
    <row r="1316" spans="1:7" x14ac:dyDescent="0.2">
      <c r="A1316" s="2">
        <v>36741</v>
      </c>
      <c r="B1316" s="18" t="s">
        <v>66</v>
      </c>
      <c r="C1316" s="59" t="e">
        <f t="shared" si="57"/>
        <v>#VALUE!</v>
      </c>
      <c r="D1316" s="7" t="s">
        <v>66</v>
      </c>
      <c r="E1316" s="14" t="s">
        <v>66</v>
      </c>
      <c r="F1316" s="24" t="e">
        <f t="shared" si="58"/>
        <v>#VALUE!</v>
      </c>
      <c r="G1316" s="187" t="e">
        <f t="shared" si="59"/>
        <v>#VALUE!</v>
      </c>
    </row>
    <row r="1317" spans="1:7" x14ac:dyDescent="0.2">
      <c r="A1317" s="2">
        <v>36742</v>
      </c>
      <c r="B1317" s="18" t="s">
        <v>66</v>
      </c>
      <c r="C1317" s="59" t="e">
        <f t="shared" si="57"/>
        <v>#VALUE!</v>
      </c>
      <c r="D1317" s="7" t="s">
        <v>66</v>
      </c>
      <c r="E1317" s="14" t="s">
        <v>66</v>
      </c>
      <c r="F1317" s="24" t="e">
        <f t="shared" si="58"/>
        <v>#VALUE!</v>
      </c>
      <c r="G1317" s="187" t="e">
        <f t="shared" si="59"/>
        <v>#VALUE!</v>
      </c>
    </row>
    <row r="1318" spans="1:7" x14ac:dyDescent="0.2">
      <c r="A1318" s="2">
        <v>36743</v>
      </c>
      <c r="B1318" s="18" t="s">
        <v>66</v>
      </c>
      <c r="C1318" s="59" t="e">
        <f t="shared" si="57"/>
        <v>#VALUE!</v>
      </c>
      <c r="D1318" s="7" t="s">
        <v>66</v>
      </c>
      <c r="E1318" s="14" t="s">
        <v>66</v>
      </c>
      <c r="F1318" s="24" t="e">
        <f t="shared" si="58"/>
        <v>#VALUE!</v>
      </c>
      <c r="G1318" s="187" t="e">
        <f t="shared" si="59"/>
        <v>#VALUE!</v>
      </c>
    </row>
    <row r="1319" spans="1:7" x14ac:dyDescent="0.2">
      <c r="A1319" s="2">
        <v>36744</v>
      </c>
      <c r="B1319" s="18" t="s">
        <v>66</v>
      </c>
      <c r="C1319" s="59" t="e">
        <f t="shared" ref="C1319:C1382" si="60">B1319/$C$1</f>
        <v>#VALUE!</v>
      </c>
      <c r="D1319" s="7" t="s">
        <v>66</v>
      </c>
      <c r="E1319" s="14" t="s">
        <v>66</v>
      </c>
      <c r="F1319" s="24" t="e">
        <f t="shared" si="58"/>
        <v>#VALUE!</v>
      </c>
      <c r="G1319" s="187" t="e">
        <f t="shared" si="59"/>
        <v>#VALUE!</v>
      </c>
    </row>
    <row r="1320" spans="1:7" x14ac:dyDescent="0.2">
      <c r="A1320" s="2">
        <v>36745</v>
      </c>
      <c r="B1320" s="18" t="s">
        <v>66</v>
      </c>
      <c r="C1320" s="59" t="e">
        <f t="shared" si="60"/>
        <v>#VALUE!</v>
      </c>
      <c r="D1320" s="7" t="s">
        <v>66</v>
      </c>
      <c r="E1320" s="14" t="s">
        <v>66</v>
      </c>
      <c r="F1320" s="24" t="e">
        <f t="shared" si="58"/>
        <v>#VALUE!</v>
      </c>
      <c r="G1320" s="187" t="e">
        <f t="shared" si="59"/>
        <v>#VALUE!</v>
      </c>
    </row>
    <row r="1321" spans="1:7" x14ac:dyDescent="0.2">
      <c r="A1321" s="2">
        <v>36746</v>
      </c>
      <c r="B1321" s="18" t="s">
        <v>66</v>
      </c>
      <c r="C1321" s="59" t="e">
        <f t="shared" si="60"/>
        <v>#VALUE!</v>
      </c>
      <c r="D1321" s="7" t="s">
        <v>66</v>
      </c>
      <c r="E1321" s="14" t="s">
        <v>66</v>
      </c>
      <c r="F1321" s="24" t="e">
        <f t="shared" si="58"/>
        <v>#VALUE!</v>
      </c>
      <c r="G1321" s="187" t="e">
        <f t="shared" si="59"/>
        <v>#VALUE!</v>
      </c>
    </row>
    <row r="1322" spans="1:7" x14ac:dyDescent="0.2">
      <c r="A1322" s="2">
        <v>36747</v>
      </c>
      <c r="B1322" s="18" t="s">
        <v>66</v>
      </c>
      <c r="C1322" s="59" t="e">
        <f t="shared" si="60"/>
        <v>#VALUE!</v>
      </c>
      <c r="D1322" s="7" t="s">
        <v>66</v>
      </c>
      <c r="E1322" s="14" t="s">
        <v>66</v>
      </c>
      <c r="F1322" s="24" t="e">
        <f t="shared" si="58"/>
        <v>#VALUE!</v>
      </c>
      <c r="G1322" s="187" t="e">
        <f t="shared" si="59"/>
        <v>#VALUE!</v>
      </c>
    </row>
    <row r="1323" spans="1:7" x14ac:dyDescent="0.2">
      <c r="A1323" s="2">
        <v>36748</v>
      </c>
      <c r="B1323" s="18" t="s">
        <v>66</v>
      </c>
      <c r="C1323" s="59" t="e">
        <f t="shared" si="60"/>
        <v>#VALUE!</v>
      </c>
      <c r="D1323" s="7" t="s">
        <v>66</v>
      </c>
      <c r="E1323" s="14" t="s">
        <v>66</v>
      </c>
      <c r="F1323" s="24" t="e">
        <f t="shared" si="58"/>
        <v>#VALUE!</v>
      </c>
      <c r="G1323" s="187" t="e">
        <f t="shared" si="59"/>
        <v>#VALUE!</v>
      </c>
    </row>
    <row r="1324" spans="1:7" x14ac:dyDescent="0.2">
      <c r="A1324" s="2">
        <v>36749</v>
      </c>
      <c r="B1324" s="18" t="s">
        <v>66</v>
      </c>
      <c r="C1324" s="59" t="e">
        <f t="shared" si="60"/>
        <v>#VALUE!</v>
      </c>
      <c r="D1324" s="7" t="s">
        <v>66</v>
      </c>
      <c r="E1324" s="14" t="s">
        <v>66</v>
      </c>
      <c r="F1324" s="24" t="e">
        <f t="shared" si="58"/>
        <v>#VALUE!</v>
      </c>
      <c r="G1324" s="187" t="e">
        <f t="shared" si="59"/>
        <v>#VALUE!</v>
      </c>
    </row>
    <row r="1325" spans="1:7" x14ac:dyDescent="0.2">
      <c r="A1325" s="2">
        <v>36750</v>
      </c>
      <c r="B1325" s="18" t="s">
        <v>66</v>
      </c>
      <c r="C1325" s="59" t="e">
        <f t="shared" si="60"/>
        <v>#VALUE!</v>
      </c>
      <c r="D1325" s="7" t="s">
        <v>66</v>
      </c>
      <c r="E1325" s="14" t="s">
        <v>66</v>
      </c>
      <c r="F1325" s="24" t="e">
        <f t="shared" si="58"/>
        <v>#VALUE!</v>
      </c>
      <c r="G1325" s="187" t="e">
        <f t="shared" si="59"/>
        <v>#VALUE!</v>
      </c>
    </row>
    <row r="1326" spans="1:7" x14ac:dyDescent="0.2">
      <c r="A1326" s="2">
        <v>36751</v>
      </c>
      <c r="B1326" s="18" t="s">
        <v>66</v>
      </c>
      <c r="C1326" s="59" t="e">
        <f t="shared" si="60"/>
        <v>#VALUE!</v>
      </c>
      <c r="D1326" s="7" t="s">
        <v>66</v>
      </c>
      <c r="E1326" s="14" t="s">
        <v>66</v>
      </c>
      <c r="F1326" s="24" t="e">
        <f t="shared" si="58"/>
        <v>#VALUE!</v>
      </c>
      <c r="G1326" s="187" t="e">
        <f t="shared" si="59"/>
        <v>#VALUE!</v>
      </c>
    </row>
    <row r="1327" spans="1:7" x14ac:dyDescent="0.2">
      <c r="A1327" s="2">
        <v>36752</v>
      </c>
      <c r="B1327" s="18" t="s">
        <v>66</v>
      </c>
      <c r="C1327" s="59" t="e">
        <f t="shared" si="60"/>
        <v>#VALUE!</v>
      </c>
      <c r="D1327" s="7" t="s">
        <v>66</v>
      </c>
      <c r="E1327" s="14" t="s">
        <v>66</v>
      </c>
      <c r="F1327" s="24" t="e">
        <f t="shared" si="58"/>
        <v>#VALUE!</v>
      </c>
      <c r="G1327" s="187" t="e">
        <f t="shared" si="59"/>
        <v>#VALUE!</v>
      </c>
    </row>
    <row r="1328" spans="1:7" x14ac:dyDescent="0.2">
      <c r="A1328" s="2">
        <v>36753</v>
      </c>
      <c r="B1328" s="18" t="s">
        <v>66</v>
      </c>
      <c r="C1328" s="59" t="e">
        <f t="shared" si="60"/>
        <v>#VALUE!</v>
      </c>
      <c r="D1328" s="7" t="s">
        <v>66</v>
      </c>
      <c r="E1328" s="14" t="s">
        <v>66</v>
      </c>
      <c r="F1328" s="24" t="e">
        <f t="shared" si="58"/>
        <v>#VALUE!</v>
      </c>
      <c r="G1328" s="187" t="e">
        <f t="shared" si="59"/>
        <v>#VALUE!</v>
      </c>
    </row>
    <row r="1329" spans="1:7" x14ac:dyDescent="0.2">
      <c r="A1329" s="2">
        <v>36754</v>
      </c>
      <c r="B1329" s="18" t="s">
        <v>66</v>
      </c>
      <c r="C1329" s="59" t="e">
        <f t="shared" si="60"/>
        <v>#VALUE!</v>
      </c>
      <c r="D1329" s="7" t="s">
        <v>66</v>
      </c>
      <c r="E1329" s="14" t="s">
        <v>66</v>
      </c>
      <c r="F1329" s="24" t="e">
        <f t="shared" si="58"/>
        <v>#VALUE!</v>
      </c>
      <c r="G1329" s="187" t="e">
        <f t="shared" si="59"/>
        <v>#VALUE!</v>
      </c>
    </row>
    <row r="1330" spans="1:7" x14ac:dyDescent="0.2">
      <c r="A1330" s="2">
        <v>36755</v>
      </c>
      <c r="B1330" s="18" t="s">
        <v>66</v>
      </c>
      <c r="C1330" s="59" t="e">
        <f t="shared" si="60"/>
        <v>#VALUE!</v>
      </c>
      <c r="D1330" s="7" t="s">
        <v>66</v>
      </c>
      <c r="E1330" s="14" t="s">
        <v>66</v>
      </c>
      <c r="F1330" s="24" t="e">
        <f t="shared" si="58"/>
        <v>#VALUE!</v>
      </c>
      <c r="G1330" s="187" t="e">
        <f t="shared" si="59"/>
        <v>#VALUE!</v>
      </c>
    </row>
    <row r="1331" spans="1:7" x14ac:dyDescent="0.2">
      <c r="A1331" s="2">
        <v>36756</v>
      </c>
      <c r="B1331" s="18" t="s">
        <v>66</v>
      </c>
      <c r="C1331" s="59" t="e">
        <f t="shared" si="60"/>
        <v>#VALUE!</v>
      </c>
      <c r="D1331" s="7" t="s">
        <v>66</v>
      </c>
      <c r="E1331" s="14" t="s">
        <v>66</v>
      </c>
      <c r="F1331" s="24" t="e">
        <f t="shared" si="58"/>
        <v>#VALUE!</v>
      </c>
      <c r="G1331" s="187" t="e">
        <f t="shared" si="59"/>
        <v>#VALUE!</v>
      </c>
    </row>
    <row r="1332" spans="1:7" x14ac:dyDescent="0.2">
      <c r="A1332" s="2">
        <v>36757</v>
      </c>
      <c r="B1332" s="18" t="s">
        <v>66</v>
      </c>
      <c r="C1332" s="59" t="e">
        <f t="shared" si="60"/>
        <v>#VALUE!</v>
      </c>
      <c r="D1332" s="7" t="s">
        <v>66</v>
      </c>
      <c r="E1332" s="14" t="s">
        <v>66</v>
      </c>
      <c r="F1332" s="24" t="e">
        <f t="shared" si="58"/>
        <v>#VALUE!</v>
      </c>
      <c r="G1332" s="187" t="e">
        <f t="shared" si="59"/>
        <v>#VALUE!</v>
      </c>
    </row>
    <row r="1333" spans="1:7" x14ac:dyDescent="0.2">
      <c r="A1333" s="2">
        <v>36758</v>
      </c>
      <c r="B1333" s="18" t="s">
        <v>66</v>
      </c>
      <c r="C1333" s="59" t="e">
        <f t="shared" si="60"/>
        <v>#VALUE!</v>
      </c>
      <c r="D1333" s="7" t="s">
        <v>66</v>
      </c>
      <c r="E1333" s="14" t="s">
        <v>66</v>
      </c>
      <c r="F1333" s="24" t="e">
        <f t="shared" si="58"/>
        <v>#VALUE!</v>
      </c>
      <c r="G1333" s="187" t="e">
        <f t="shared" si="59"/>
        <v>#VALUE!</v>
      </c>
    </row>
    <row r="1334" spans="1:7" x14ac:dyDescent="0.2">
      <c r="A1334" s="2">
        <v>36759</v>
      </c>
      <c r="B1334" s="18" t="s">
        <v>66</v>
      </c>
      <c r="C1334" s="59" t="e">
        <f t="shared" si="60"/>
        <v>#VALUE!</v>
      </c>
      <c r="D1334" s="7" t="s">
        <v>66</v>
      </c>
      <c r="E1334" s="14" t="s">
        <v>66</v>
      </c>
      <c r="F1334" s="24" t="e">
        <f t="shared" si="58"/>
        <v>#VALUE!</v>
      </c>
      <c r="G1334" s="187" t="e">
        <f t="shared" si="59"/>
        <v>#VALUE!</v>
      </c>
    </row>
    <row r="1335" spans="1:7" x14ac:dyDescent="0.2">
      <c r="A1335" s="2">
        <v>36760</v>
      </c>
      <c r="B1335" s="18" t="s">
        <v>66</v>
      </c>
      <c r="C1335" s="59" t="e">
        <f t="shared" si="60"/>
        <v>#VALUE!</v>
      </c>
      <c r="D1335" s="7" t="s">
        <v>66</v>
      </c>
      <c r="E1335" s="14" t="s">
        <v>66</v>
      </c>
      <c r="F1335" s="24" t="e">
        <f t="shared" si="58"/>
        <v>#VALUE!</v>
      </c>
      <c r="G1335" s="187" t="e">
        <f t="shared" si="59"/>
        <v>#VALUE!</v>
      </c>
    </row>
    <row r="1336" spans="1:7" x14ac:dyDescent="0.2">
      <c r="A1336" s="2">
        <v>36761</v>
      </c>
      <c r="B1336" s="18" t="s">
        <v>66</v>
      </c>
      <c r="C1336" s="59" t="e">
        <f t="shared" si="60"/>
        <v>#VALUE!</v>
      </c>
      <c r="D1336" s="7" t="s">
        <v>66</v>
      </c>
      <c r="E1336" s="14" t="s">
        <v>66</v>
      </c>
      <c r="F1336" s="24" t="e">
        <f t="shared" si="58"/>
        <v>#VALUE!</v>
      </c>
      <c r="G1336" s="187" t="e">
        <f t="shared" si="59"/>
        <v>#VALUE!</v>
      </c>
    </row>
    <row r="1337" spans="1:7" x14ac:dyDescent="0.2">
      <c r="A1337" s="2">
        <v>36762</v>
      </c>
      <c r="B1337" s="18" t="s">
        <v>66</v>
      </c>
      <c r="C1337" s="59" t="e">
        <f t="shared" si="60"/>
        <v>#VALUE!</v>
      </c>
      <c r="D1337" s="7" t="s">
        <v>66</v>
      </c>
      <c r="E1337" s="14" t="s">
        <v>66</v>
      </c>
      <c r="F1337" s="24" t="e">
        <f t="shared" si="58"/>
        <v>#VALUE!</v>
      </c>
      <c r="G1337" s="187" t="e">
        <f t="shared" si="59"/>
        <v>#VALUE!</v>
      </c>
    </row>
    <row r="1338" spans="1:7" x14ac:dyDescent="0.2">
      <c r="A1338" s="2">
        <v>36763</v>
      </c>
      <c r="B1338" s="18" t="s">
        <v>66</v>
      </c>
      <c r="C1338" s="59" t="e">
        <f t="shared" si="60"/>
        <v>#VALUE!</v>
      </c>
      <c r="D1338" s="7" t="s">
        <v>66</v>
      </c>
      <c r="E1338" s="14" t="s">
        <v>66</v>
      </c>
      <c r="F1338" s="24" t="e">
        <f t="shared" si="58"/>
        <v>#VALUE!</v>
      </c>
      <c r="G1338" s="187" t="e">
        <f t="shared" si="59"/>
        <v>#VALUE!</v>
      </c>
    </row>
    <row r="1339" spans="1:7" x14ac:dyDescent="0.2">
      <c r="A1339" s="2">
        <v>36764</v>
      </c>
      <c r="B1339" s="18" t="s">
        <v>66</v>
      </c>
      <c r="C1339" s="59" t="e">
        <f t="shared" si="60"/>
        <v>#VALUE!</v>
      </c>
      <c r="D1339" s="7" t="s">
        <v>66</v>
      </c>
      <c r="E1339" s="14" t="s">
        <v>66</v>
      </c>
      <c r="F1339" s="24" t="e">
        <f t="shared" si="58"/>
        <v>#VALUE!</v>
      </c>
      <c r="G1339" s="187" t="e">
        <f t="shared" si="59"/>
        <v>#VALUE!</v>
      </c>
    </row>
    <row r="1340" spans="1:7" x14ac:dyDescent="0.2">
      <c r="A1340" s="2">
        <v>36765</v>
      </c>
      <c r="B1340" s="18" t="s">
        <v>66</v>
      </c>
      <c r="C1340" s="59" t="e">
        <f t="shared" si="60"/>
        <v>#VALUE!</v>
      </c>
      <c r="D1340" s="7" t="s">
        <v>66</v>
      </c>
      <c r="E1340" s="14" t="s">
        <v>66</v>
      </c>
      <c r="F1340" s="24" t="e">
        <f t="shared" si="58"/>
        <v>#VALUE!</v>
      </c>
      <c r="G1340" s="187" t="e">
        <f t="shared" si="59"/>
        <v>#VALUE!</v>
      </c>
    </row>
    <row r="1341" spans="1:7" x14ac:dyDescent="0.2">
      <c r="A1341" s="2">
        <v>36766</v>
      </c>
      <c r="B1341" s="18" t="s">
        <v>66</v>
      </c>
      <c r="C1341" s="59" t="e">
        <f t="shared" si="60"/>
        <v>#VALUE!</v>
      </c>
      <c r="D1341" s="7" t="s">
        <v>66</v>
      </c>
      <c r="E1341" s="14" t="s">
        <v>66</v>
      </c>
      <c r="F1341" s="24" t="e">
        <f t="shared" si="58"/>
        <v>#VALUE!</v>
      </c>
      <c r="G1341" s="187" t="e">
        <f t="shared" si="59"/>
        <v>#VALUE!</v>
      </c>
    </row>
    <row r="1342" spans="1:7" x14ac:dyDescent="0.2">
      <c r="A1342" s="2">
        <v>36767</v>
      </c>
      <c r="B1342" s="18" t="s">
        <v>66</v>
      </c>
      <c r="C1342" s="59" t="e">
        <f t="shared" si="60"/>
        <v>#VALUE!</v>
      </c>
      <c r="D1342" s="7" t="s">
        <v>66</v>
      </c>
      <c r="E1342" s="14" t="s">
        <v>66</v>
      </c>
      <c r="F1342" s="24" t="e">
        <f t="shared" si="58"/>
        <v>#VALUE!</v>
      </c>
      <c r="G1342" s="187" t="e">
        <f t="shared" si="59"/>
        <v>#VALUE!</v>
      </c>
    </row>
    <row r="1343" spans="1:7" x14ac:dyDescent="0.2">
      <c r="A1343" s="2">
        <v>36768</v>
      </c>
      <c r="B1343" s="18" t="s">
        <v>66</v>
      </c>
      <c r="C1343" s="59" t="e">
        <f t="shared" si="60"/>
        <v>#VALUE!</v>
      </c>
      <c r="D1343" s="7" t="s">
        <v>66</v>
      </c>
      <c r="E1343" s="14" t="s">
        <v>66</v>
      </c>
      <c r="F1343" s="24" t="e">
        <f t="shared" si="58"/>
        <v>#VALUE!</v>
      </c>
      <c r="G1343" s="187" t="e">
        <f t="shared" si="59"/>
        <v>#VALUE!</v>
      </c>
    </row>
    <row r="1344" spans="1:7" x14ac:dyDescent="0.2">
      <c r="A1344" s="2">
        <v>36769</v>
      </c>
      <c r="B1344" s="18" t="s">
        <v>66</v>
      </c>
      <c r="C1344" s="59" t="e">
        <f t="shared" si="60"/>
        <v>#VALUE!</v>
      </c>
      <c r="D1344" s="7" t="s">
        <v>66</v>
      </c>
      <c r="E1344" s="14" t="s">
        <v>66</v>
      </c>
      <c r="F1344" s="24" t="e">
        <f t="shared" si="58"/>
        <v>#VALUE!</v>
      </c>
      <c r="G1344" s="187" t="e">
        <f t="shared" si="59"/>
        <v>#VALUE!</v>
      </c>
    </row>
    <row r="1345" spans="1:7" x14ac:dyDescent="0.2">
      <c r="A1345" s="2">
        <v>36770</v>
      </c>
      <c r="B1345" s="18" t="s">
        <v>66</v>
      </c>
      <c r="C1345" s="59" t="e">
        <f t="shared" si="60"/>
        <v>#VALUE!</v>
      </c>
      <c r="D1345" s="7" t="s">
        <v>66</v>
      </c>
      <c r="E1345" s="14" t="s">
        <v>66</v>
      </c>
      <c r="F1345" s="24" t="e">
        <f t="shared" si="58"/>
        <v>#VALUE!</v>
      </c>
      <c r="G1345" s="187" t="e">
        <f t="shared" si="59"/>
        <v>#VALUE!</v>
      </c>
    </row>
    <row r="1346" spans="1:7" x14ac:dyDescent="0.2">
      <c r="A1346" s="2">
        <v>36771</v>
      </c>
      <c r="B1346" s="18" t="s">
        <v>66</v>
      </c>
      <c r="C1346" s="59" t="e">
        <f t="shared" si="60"/>
        <v>#VALUE!</v>
      </c>
      <c r="D1346" s="7" t="s">
        <v>66</v>
      </c>
      <c r="E1346" s="14" t="s">
        <v>66</v>
      </c>
      <c r="F1346" s="24" t="e">
        <f t="shared" si="58"/>
        <v>#VALUE!</v>
      </c>
      <c r="G1346" s="187" t="e">
        <f t="shared" si="59"/>
        <v>#VALUE!</v>
      </c>
    </row>
    <row r="1347" spans="1:7" x14ac:dyDescent="0.2">
      <c r="A1347" s="2">
        <v>36772</v>
      </c>
      <c r="B1347" s="18" t="s">
        <v>66</v>
      </c>
      <c r="C1347" s="59" t="e">
        <f t="shared" si="60"/>
        <v>#VALUE!</v>
      </c>
      <c r="D1347" s="7" t="s">
        <v>66</v>
      </c>
      <c r="E1347" s="14" t="s">
        <v>66</v>
      </c>
      <c r="F1347" s="24" t="e">
        <f t="shared" si="58"/>
        <v>#VALUE!</v>
      </c>
      <c r="G1347" s="187" t="e">
        <f t="shared" si="59"/>
        <v>#VALUE!</v>
      </c>
    </row>
    <row r="1348" spans="1:7" x14ac:dyDescent="0.2">
      <c r="A1348" s="2">
        <v>36773</v>
      </c>
      <c r="B1348" s="18" t="s">
        <v>66</v>
      </c>
      <c r="C1348" s="59" t="e">
        <f t="shared" si="60"/>
        <v>#VALUE!</v>
      </c>
      <c r="D1348" s="7" t="s">
        <v>66</v>
      </c>
      <c r="E1348" s="14" t="s">
        <v>66</v>
      </c>
      <c r="F1348" s="24" t="e">
        <f t="shared" ref="F1348:F1411" si="61">D1348-C1348</f>
        <v>#VALUE!</v>
      </c>
      <c r="G1348" s="187" t="e">
        <f t="shared" ref="G1348:G1411" si="62">E1348-C1348</f>
        <v>#VALUE!</v>
      </c>
    </row>
    <row r="1349" spans="1:7" x14ac:dyDescent="0.2">
      <c r="A1349" s="2">
        <v>36774</v>
      </c>
      <c r="B1349" s="18" t="s">
        <v>66</v>
      </c>
      <c r="C1349" s="59" t="e">
        <f t="shared" si="60"/>
        <v>#VALUE!</v>
      </c>
      <c r="D1349" s="7" t="s">
        <v>66</v>
      </c>
      <c r="E1349" s="14" t="s">
        <v>66</v>
      </c>
      <c r="F1349" s="24" t="e">
        <f t="shared" si="61"/>
        <v>#VALUE!</v>
      </c>
      <c r="G1349" s="187" t="e">
        <f t="shared" si="62"/>
        <v>#VALUE!</v>
      </c>
    </row>
    <row r="1350" spans="1:7" x14ac:dyDescent="0.2">
      <c r="A1350" s="2">
        <v>36775</v>
      </c>
      <c r="B1350" s="18" t="s">
        <v>66</v>
      </c>
      <c r="C1350" s="59" t="e">
        <f t="shared" si="60"/>
        <v>#VALUE!</v>
      </c>
      <c r="D1350" s="7" t="s">
        <v>66</v>
      </c>
      <c r="E1350" s="14" t="s">
        <v>66</v>
      </c>
      <c r="F1350" s="24" t="e">
        <f t="shared" si="61"/>
        <v>#VALUE!</v>
      </c>
      <c r="G1350" s="187" t="e">
        <f t="shared" si="62"/>
        <v>#VALUE!</v>
      </c>
    </row>
    <row r="1351" spans="1:7" x14ac:dyDescent="0.2">
      <c r="A1351" s="2">
        <v>36776</v>
      </c>
      <c r="B1351" s="18" t="s">
        <v>66</v>
      </c>
      <c r="C1351" s="59" t="e">
        <f t="shared" si="60"/>
        <v>#VALUE!</v>
      </c>
      <c r="D1351" s="7" t="s">
        <v>66</v>
      </c>
      <c r="E1351" s="14" t="s">
        <v>66</v>
      </c>
      <c r="F1351" s="24" t="e">
        <f t="shared" si="61"/>
        <v>#VALUE!</v>
      </c>
      <c r="G1351" s="187" t="e">
        <f t="shared" si="62"/>
        <v>#VALUE!</v>
      </c>
    </row>
    <row r="1352" spans="1:7" x14ac:dyDescent="0.2">
      <c r="A1352" s="2">
        <v>36777</v>
      </c>
      <c r="B1352" s="18" t="s">
        <v>66</v>
      </c>
      <c r="C1352" s="59" t="e">
        <f t="shared" si="60"/>
        <v>#VALUE!</v>
      </c>
      <c r="D1352" s="7" t="s">
        <v>66</v>
      </c>
      <c r="E1352" s="14" t="s">
        <v>66</v>
      </c>
      <c r="F1352" s="24" t="e">
        <f t="shared" si="61"/>
        <v>#VALUE!</v>
      </c>
      <c r="G1352" s="187" t="e">
        <f t="shared" si="62"/>
        <v>#VALUE!</v>
      </c>
    </row>
    <row r="1353" spans="1:7" x14ac:dyDescent="0.2">
      <c r="A1353" s="2">
        <v>36778</v>
      </c>
      <c r="B1353" s="18" t="s">
        <v>66</v>
      </c>
      <c r="C1353" s="59" t="e">
        <f t="shared" si="60"/>
        <v>#VALUE!</v>
      </c>
      <c r="D1353" s="7" t="s">
        <v>66</v>
      </c>
      <c r="E1353" s="14" t="s">
        <v>66</v>
      </c>
      <c r="F1353" s="24" t="e">
        <f t="shared" si="61"/>
        <v>#VALUE!</v>
      </c>
      <c r="G1353" s="187" t="e">
        <f t="shared" si="62"/>
        <v>#VALUE!</v>
      </c>
    </row>
    <row r="1354" spans="1:7" x14ac:dyDescent="0.2">
      <c r="A1354" s="2">
        <v>36779</v>
      </c>
      <c r="B1354" s="18" t="s">
        <v>66</v>
      </c>
      <c r="C1354" s="59" t="e">
        <f t="shared" si="60"/>
        <v>#VALUE!</v>
      </c>
      <c r="D1354" s="7" t="s">
        <v>66</v>
      </c>
      <c r="E1354" s="14" t="s">
        <v>66</v>
      </c>
      <c r="F1354" s="24" t="e">
        <f t="shared" si="61"/>
        <v>#VALUE!</v>
      </c>
      <c r="G1354" s="187" t="e">
        <f t="shared" si="62"/>
        <v>#VALUE!</v>
      </c>
    </row>
    <row r="1355" spans="1:7" x14ac:dyDescent="0.2">
      <c r="A1355" s="2">
        <v>36780</v>
      </c>
      <c r="B1355" s="18" t="s">
        <v>66</v>
      </c>
      <c r="C1355" s="59" t="e">
        <f t="shared" si="60"/>
        <v>#VALUE!</v>
      </c>
      <c r="D1355" s="7" t="s">
        <v>66</v>
      </c>
      <c r="E1355" s="14" t="s">
        <v>66</v>
      </c>
      <c r="F1355" s="24" t="e">
        <f t="shared" si="61"/>
        <v>#VALUE!</v>
      </c>
      <c r="G1355" s="187" t="e">
        <f t="shared" si="62"/>
        <v>#VALUE!</v>
      </c>
    </row>
    <row r="1356" spans="1:7" x14ac:dyDescent="0.2">
      <c r="A1356" s="2">
        <v>36781</v>
      </c>
      <c r="B1356" s="18" t="s">
        <v>66</v>
      </c>
      <c r="C1356" s="59" t="e">
        <f t="shared" si="60"/>
        <v>#VALUE!</v>
      </c>
      <c r="D1356" s="7" t="s">
        <v>66</v>
      </c>
      <c r="E1356" s="14" t="s">
        <v>66</v>
      </c>
      <c r="F1356" s="24" t="e">
        <f t="shared" si="61"/>
        <v>#VALUE!</v>
      </c>
      <c r="G1356" s="187" t="e">
        <f t="shared" si="62"/>
        <v>#VALUE!</v>
      </c>
    </row>
    <row r="1357" spans="1:7" x14ac:dyDescent="0.2">
      <c r="A1357" s="2">
        <v>36782</v>
      </c>
      <c r="B1357" s="18" t="s">
        <v>66</v>
      </c>
      <c r="C1357" s="59" t="e">
        <f t="shared" si="60"/>
        <v>#VALUE!</v>
      </c>
      <c r="D1357" s="7" t="s">
        <v>66</v>
      </c>
      <c r="E1357" s="14" t="s">
        <v>66</v>
      </c>
      <c r="F1357" s="24" t="e">
        <f t="shared" si="61"/>
        <v>#VALUE!</v>
      </c>
      <c r="G1357" s="187" t="e">
        <f t="shared" si="62"/>
        <v>#VALUE!</v>
      </c>
    </row>
    <row r="1358" spans="1:7" x14ac:dyDescent="0.2">
      <c r="A1358" s="2">
        <v>36783</v>
      </c>
      <c r="B1358" s="18" t="s">
        <v>66</v>
      </c>
      <c r="C1358" s="59" t="e">
        <f t="shared" si="60"/>
        <v>#VALUE!</v>
      </c>
      <c r="D1358" s="7" t="s">
        <v>66</v>
      </c>
      <c r="E1358" s="14" t="s">
        <v>66</v>
      </c>
      <c r="F1358" s="24" t="e">
        <f t="shared" si="61"/>
        <v>#VALUE!</v>
      </c>
      <c r="G1358" s="187" t="e">
        <f t="shared" si="62"/>
        <v>#VALUE!</v>
      </c>
    </row>
    <row r="1359" spans="1:7" x14ac:dyDescent="0.2">
      <c r="A1359" s="2">
        <v>36784</v>
      </c>
      <c r="B1359" s="18" t="s">
        <v>66</v>
      </c>
      <c r="C1359" s="59" t="e">
        <f t="shared" si="60"/>
        <v>#VALUE!</v>
      </c>
      <c r="D1359" s="7" t="s">
        <v>66</v>
      </c>
      <c r="E1359" s="14" t="s">
        <v>66</v>
      </c>
      <c r="F1359" s="24" t="e">
        <f t="shared" si="61"/>
        <v>#VALUE!</v>
      </c>
      <c r="G1359" s="187" t="e">
        <f t="shared" si="62"/>
        <v>#VALUE!</v>
      </c>
    </row>
    <row r="1360" spans="1:7" x14ac:dyDescent="0.2">
      <c r="A1360" s="2">
        <v>36785</v>
      </c>
      <c r="B1360" s="18" t="s">
        <v>66</v>
      </c>
      <c r="C1360" s="59" t="e">
        <f t="shared" si="60"/>
        <v>#VALUE!</v>
      </c>
      <c r="D1360" s="7" t="s">
        <v>66</v>
      </c>
      <c r="E1360" s="14" t="s">
        <v>66</v>
      </c>
      <c r="F1360" s="24" t="e">
        <f t="shared" si="61"/>
        <v>#VALUE!</v>
      </c>
      <c r="G1360" s="187" t="e">
        <f t="shared" si="62"/>
        <v>#VALUE!</v>
      </c>
    </row>
    <row r="1361" spans="1:7" x14ac:dyDescent="0.2">
      <c r="A1361" s="2">
        <v>36786</v>
      </c>
      <c r="B1361" s="18" t="s">
        <v>66</v>
      </c>
      <c r="C1361" s="59" t="e">
        <f t="shared" si="60"/>
        <v>#VALUE!</v>
      </c>
      <c r="D1361" s="7" t="s">
        <v>66</v>
      </c>
      <c r="E1361" s="14" t="s">
        <v>66</v>
      </c>
      <c r="F1361" s="24" t="e">
        <f t="shared" si="61"/>
        <v>#VALUE!</v>
      </c>
      <c r="G1361" s="187" t="e">
        <f t="shared" si="62"/>
        <v>#VALUE!</v>
      </c>
    </row>
    <row r="1362" spans="1:7" x14ac:dyDescent="0.2">
      <c r="A1362" s="2">
        <v>36787</v>
      </c>
      <c r="B1362" s="18" t="s">
        <v>66</v>
      </c>
      <c r="C1362" s="59" t="e">
        <f t="shared" si="60"/>
        <v>#VALUE!</v>
      </c>
      <c r="D1362" s="7" t="s">
        <v>66</v>
      </c>
      <c r="E1362" s="14" t="s">
        <v>66</v>
      </c>
      <c r="F1362" s="24" t="e">
        <f t="shared" si="61"/>
        <v>#VALUE!</v>
      </c>
      <c r="G1362" s="187" t="e">
        <f t="shared" si="62"/>
        <v>#VALUE!</v>
      </c>
    </row>
    <row r="1363" spans="1:7" x14ac:dyDescent="0.2">
      <c r="A1363" s="2">
        <v>36788</v>
      </c>
      <c r="B1363" s="18" t="s">
        <v>66</v>
      </c>
      <c r="C1363" s="59" t="e">
        <f t="shared" si="60"/>
        <v>#VALUE!</v>
      </c>
      <c r="D1363" s="7" t="s">
        <v>66</v>
      </c>
      <c r="E1363" s="14" t="s">
        <v>66</v>
      </c>
      <c r="F1363" s="24" t="e">
        <f t="shared" si="61"/>
        <v>#VALUE!</v>
      </c>
      <c r="G1363" s="187" t="e">
        <f t="shared" si="62"/>
        <v>#VALUE!</v>
      </c>
    </row>
    <row r="1364" spans="1:7" x14ac:dyDescent="0.2">
      <c r="A1364" s="2">
        <v>36789</v>
      </c>
      <c r="B1364" s="18" t="s">
        <v>66</v>
      </c>
      <c r="C1364" s="59" t="e">
        <f t="shared" si="60"/>
        <v>#VALUE!</v>
      </c>
      <c r="D1364" s="7" t="s">
        <v>66</v>
      </c>
      <c r="E1364" s="14" t="s">
        <v>66</v>
      </c>
      <c r="F1364" s="24" t="e">
        <f t="shared" si="61"/>
        <v>#VALUE!</v>
      </c>
      <c r="G1364" s="187" t="e">
        <f t="shared" si="62"/>
        <v>#VALUE!</v>
      </c>
    </row>
    <row r="1365" spans="1:7" x14ac:dyDescent="0.2">
      <c r="A1365" s="2">
        <v>36790</v>
      </c>
      <c r="B1365" s="18" t="s">
        <v>66</v>
      </c>
      <c r="C1365" s="59" t="e">
        <f t="shared" si="60"/>
        <v>#VALUE!</v>
      </c>
      <c r="D1365" s="7" t="s">
        <v>66</v>
      </c>
      <c r="E1365" s="14" t="s">
        <v>66</v>
      </c>
      <c r="F1365" s="24" t="e">
        <f t="shared" si="61"/>
        <v>#VALUE!</v>
      </c>
      <c r="G1365" s="187" t="e">
        <f t="shared" si="62"/>
        <v>#VALUE!</v>
      </c>
    </row>
    <row r="1366" spans="1:7" x14ac:dyDescent="0.2">
      <c r="A1366" s="2">
        <v>36791</v>
      </c>
      <c r="B1366" s="18" t="s">
        <v>66</v>
      </c>
      <c r="C1366" s="59" t="e">
        <f t="shared" si="60"/>
        <v>#VALUE!</v>
      </c>
      <c r="D1366" s="7" t="s">
        <v>66</v>
      </c>
      <c r="E1366" s="14" t="s">
        <v>66</v>
      </c>
      <c r="F1366" s="24" t="e">
        <f t="shared" si="61"/>
        <v>#VALUE!</v>
      </c>
      <c r="G1366" s="187" t="e">
        <f t="shared" si="62"/>
        <v>#VALUE!</v>
      </c>
    </row>
    <row r="1367" spans="1:7" x14ac:dyDescent="0.2">
      <c r="A1367" s="2">
        <v>36792</v>
      </c>
      <c r="B1367" s="18" t="s">
        <v>66</v>
      </c>
      <c r="C1367" s="59" t="e">
        <f t="shared" si="60"/>
        <v>#VALUE!</v>
      </c>
      <c r="D1367" s="7" t="s">
        <v>66</v>
      </c>
      <c r="E1367" s="14" t="s">
        <v>66</v>
      </c>
      <c r="F1367" s="24" t="e">
        <f t="shared" si="61"/>
        <v>#VALUE!</v>
      </c>
      <c r="G1367" s="187" t="e">
        <f t="shared" si="62"/>
        <v>#VALUE!</v>
      </c>
    </row>
    <row r="1368" spans="1:7" x14ac:dyDescent="0.2">
      <c r="A1368" s="2">
        <v>36793</v>
      </c>
      <c r="B1368" s="18" t="s">
        <v>66</v>
      </c>
      <c r="C1368" s="59" t="e">
        <f t="shared" si="60"/>
        <v>#VALUE!</v>
      </c>
      <c r="D1368" s="7" t="s">
        <v>66</v>
      </c>
      <c r="E1368" s="14" t="s">
        <v>66</v>
      </c>
      <c r="F1368" s="24" t="e">
        <f t="shared" si="61"/>
        <v>#VALUE!</v>
      </c>
      <c r="G1368" s="187" t="e">
        <f t="shared" si="62"/>
        <v>#VALUE!</v>
      </c>
    </row>
    <row r="1369" spans="1:7" x14ac:dyDescent="0.2">
      <c r="A1369" s="2">
        <v>36794</v>
      </c>
      <c r="B1369" s="18" t="s">
        <v>66</v>
      </c>
      <c r="C1369" s="59" t="e">
        <f t="shared" si="60"/>
        <v>#VALUE!</v>
      </c>
      <c r="D1369" s="7" t="s">
        <v>66</v>
      </c>
      <c r="E1369" s="14" t="s">
        <v>66</v>
      </c>
      <c r="F1369" s="24" t="e">
        <f t="shared" si="61"/>
        <v>#VALUE!</v>
      </c>
      <c r="G1369" s="187" t="e">
        <f t="shared" si="62"/>
        <v>#VALUE!</v>
      </c>
    </row>
    <row r="1370" spans="1:7" x14ac:dyDescent="0.2">
      <c r="A1370" s="2">
        <v>36795</v>
      </c>
      <c r="B1370" s="18" t="s">
        <v>66</v>
      </c>
      <c r="C1370" s="59" t="e">
        <f t="shared" si="60"/>
        <v>#VALUE!</v>
      </c>
      <c r="D1370" s="7" t="s">
        <v>66</v>
      </c>
      <c r="E1370" s="14" t="s">
        <v>66</v>
      </c>
      <c r="F1370" s="24" t="e">
        <f t="shared" si="61"/>
        <v>#VALUE!</v>
      </c>
      <c r="G1370" s="187" t="e">
        <f t="shared" si="62"/>
        <v>#VALUE!</v>
      </c>
    </row>
    <row r="1371" spans="1:7" x14ac:dyDescent="0.2">
      <c r="A1371" s="2">
        <v>36796</v>
      </c>
      <c r="B1371" s="18" t="s">
        <v>66</v>
      </c>
      <c r="C1371" s="59" t="e">
        <f t="shared" si="60"/>
        <v>#VALUE!</v>
      </c>
      <c r="D1371" s="7" t="s">
        <v>66</v>
      </c>
      <c r="E1371" s="14" t="s">
        <v>66</v>
      </c>
      <c r="F1371" s="24" t="e">
        <f t="shared" si="61"/>
        <v>#VALUE!</v>
      </c>
      <c r="G1371" s="187" t="e">
        <f t="shared" si="62"/>
        <v>#VALUE!</v>
      </c>
    </row>
    <row r="1372" spans="1:7" x14ac:dyDescent="0.2">
      <c r="A1372" s="2">
        <v>36797</v>
      </c>
      <c r="B1372" s="18" t="s">
        <v>66</v>
      </c>
      <c r="C1372" s="59" t="e">
        <f t="shared" si="60"/>
        <v>#VALUE!</v>
      </c>
      <c r="D1372" s="7" t="s">
        <v>66</v>
      </c>
      <c r="E1372" s="14" t="s">
        <v>66</v>
      </c>
      <c r="F1372" s="24" t="e">
        <f t="shared" si="61"/>
        <v>#VALUE!</v>
      </c>
      <c r="G1372" s="187" t="e">
        <f t="shared" si="62"/>
        <v>#VALUE!</v>
      </c>
    </row>
    <row r="1373" spans="1:7" x14ac:dyDescent="0.2">
      <c r="A1373" s="2">
        <v>36798</v>
      </c>
      <c r="B1373" s="18" t="s">
        <v>66</v>
      </c>
      <c r="C1373" s="59" t="e">
        <f t="shared" si="60"/>
        <v>#VALUE!</v>
      </c>
      <c r="D1373" s="7" t="s">
        <v>66</v>
      </c>
      <c r="E1373" s="14" t="s">
        <v>66</v>
      </c>
      <c r="F1373" s="24" t="e">
        <f t="shared" si="61"/>
        <v>#VALUE!</v>
      </c>
      <c r="G1373" s="187" t="e">
        <f t="shared" si="62"/>
        <v>#VALUE!</v>
      </c>
    </row>
    <row r="1374" spans="1:7" x14ac:dyDescent="0.2">
      <c r="A1374" s="2">
        <v>36799</v>
      </c>
      <c r="B1374" s="18" t="s">
        <v>66</v>
      </c>
      <c r="C1374" s="59" t="e">
        <f t="shared" si="60"/>
        <v>#VALUE!</v>
      </c>
      <c r="D1374" s="7" t="s">
        <v>66</v>
      </c>
      <c r="E1374" s="14" t="s">
        <v>66</v>
      </c>
      <c r="F1374" s="24" t="e">
        <f t="shared" si="61"/>
        <v>#VALUE!</v>
      </c>
      <c r="G1374" s="187" t="e">
        <f t="shared" si="62"/>
        <v>#VALUE!</v>
      </c>
    </row>
    <row r="1375" spans="1:7" x14ac:dyDescent="0.2">
      <c r="A1375" s="2">
        <v>36800</v>
      </c>
      <c r="B1375" s="18" t="s">
        <v>66</v>
      </c>
      <c r="C1375" s="59" t="e">
        <f t="shared" si="60"/>
        <v>#VALUE!</v>
      </c>
      <c r="D1375" s="7" t="s">
        <v>66</v>
      </c>
      <c r="E1375" s="14" t="s">
        <v>66</v>
      </c>
      <c r="F1375" s="24" t="e">
        <f t="shared" si="61"/>
        <v>#VALUE!</v>
      </c>
      <c r="G1375" s="187" t="e">
        <f t="shared" si="62"/>
        <v>#VALUE!</v>
      </c>
    </row>
    <row r="1376" spans="1:7" x14ac:dyDescent="0.2">
      <c r="A1376" s="2">
        <v>36801</v>
      </c>
      <c r="B1376" s="18" t="s">
        <v>66</v>
      </c>
      <c r="C1376" s="59" t="e">
        <f t="shared" si="60"/>
        <v>#VALUE!</v>
      </c>
      <c r="D1376" s="7" t="s">
        <v>66</v>
      </c>
      <c r="E1376" s="14" t="s">
        <v>66</v>
      </c>
      <c r="F1376" s="24" t="e">
        <f t="shared" si="61"/>
        <v>#VALUE!</v>
      </c>
      <c r="G1376" s="187" t="e">
        <f t="shared" si="62"/>
        <v>#VALUE!</v>
      </c>
    </row>
    <row r="1377" spans="1:7" x14ac:dyDescent="0.2">
      <c r="A1377" s="2">
        <v>36802</v>
      </c>
      <c r="B1377" s="18" t="s">
        <v>66</v>
      </c>
      <c r="C1377" s="59" t="e">
        <f t="shared" si="60"/>
        <v>#VALUE!</v>
      </c>
      <c r="D1377" s="7" t="s">
        <v>66</v>
      </c>
      <c r="E1377" s="14" t="s">
        <v>66</v>
      </c>
      <c r="F1377" s="24" t="e">
        <f t="shared" si="61"/>
        <v>#VALUE!</v>
      </c>
      <c r="G1377" s="187" t="e">
        <f t="shared" si="62"/>
        <v>#VALUE!</v>
      </c>
    </row>
    <row r="1378" spans="1:7" x14ac:dyDescent="0.2">
      <c r="A1378" s="2">
        <v>36803</v>
      </c>
      <c r="B1378" s="18" t="s">
        <v>66</v>
      </c>
      <c r="C1378" s="59" t="e">
        <f t="shared" si="60"/>
        <v>#VALUE!</v>
      </c>
      <c r="D1378" s="7" t="s">
        <v>66</v>
      </c>
      <c r="E1378" s="14" t="s">
        <v>66</v>
      </c>
      <c r="F1378" s="24" t="e">
        <f t="shared" si="61"/>
        <v>#VALUE!</v>
      </c>
      <c r="G1378" s="187" t="e">
        <f t="shared" si="62"/>
        <v>#VALUE!</v>
      </c>
    </row>
    <row r="1379" spans="1:7" x14ac:dyDescent="0.2">
      <c r="A1379" s="2">
        <v>36804</v>
      </c>
      <c r="B1379" s="18" t="s">
        <v>66</v>
      </c>
      <c r="C1379" s="59" t="e">
        <f t="shared" si="60"/>
        <v>#VALUE!</v>
      </c>
      <c r="D1379" s="7" t="s">
        <v>66</v>
      </c>
      <c r="E1379" s="14" t="s">
        <v>66</v>
      </c>
      <c r="F1379" s="24" t="e">
        <f t="shared" si="61"/>
        <v>#VALUE!</v>
      </c>
      <c r="G1379" s="187" t="e">
        <f t="shared" si="62"/>
        <v>#VALUE!</v>
      </c>
    </row>
    <row r="1380" spans="1:7" x14ac:dyDescent="0.2">
      <c r="A1380" s="2">
        <v>36805</v>
      </c>
      <c r="B1380" s="18" t="s">
        <v>66</v>
      </c>
      <c r="C1380" s="59" t="e">
        <f t="shared" si="60"/>
        <v>#VALUE!</v>
      </c>
      <c r="D1380" s="7" t="s">
        <v>66</v>
      </c>
      <c r="E1380" s="14" t="s">
        <v>66</v>
      </c>
      <c r="F1380" s="24" t="e">
        <f t="shared" si="61"/>
        <v>#VALUE!</v>
      </c>
      <c r="G1380" s="187" t="e">
        <f t="shared" si="62"/>
        <v>#VALUE!</v>
      </c>
    </row>
    <row r="1381" spans="1:7" x14ac:dyDescent="0.2">
      <c r="A1381" s="2">
        <v>36806</v>
      </c>
      <c r="B1381" s="18" t="s">
        <v>66</v>
      </c>
      <c r="C1381" s="59" t="e">
        <f t="shared" si="60"/>
        <v>#VALUE!</v>
      </c>
      <c r="D1381" s="7" t="s">
        <v>66</v>
      </c>
      <c r="E1381" s="14" t="s">
        <v>66</v>
      </c>
      <c r="F1381" s="24" t="e">
        <f t="shared" si="61"/>
        <v>#VALUE!</v>
      </c>
      <c r="G1381" s="187" t="e">
        <f t="shared" si="62"/>
        <v>#VALUE!</v>
      </c>
    </row>
    <row r="1382" spans="1:7" x14ac:dyDescent="0.2">
      <c r="A1382" s="2">
        <v>36807</v>
      </c>
      <c r="B1382" s="18" t="s">
        <v>66</v>
      </c>
      <c r="C1382" s="59" t="e">
        <f t="shared" si="60"/>
        <v>#VALUE!</v>
      </c>
      <c r="D1382" s="7" t="s">
        <v>66</v>
      </c>
      <c r="E1382" s="14" t="s">
        <v>66</v>
      </c>
      <c r="F1382" s="24" t="e">
        <f t="shared" si="61"/>
        <v>#VALUE!</v>
      </c>
      <c r="G1382" s="187" t="e">
        <f t="shared" si="62"/>
        <v>#VALUE!</v>
      </c>
    </row>
    <row r="1383" spans="1:7" x14ac:dyDescent="0.2">
      <c r="A1383" s="2">
        <v>36808</v>
      </c>
      <c r="B1383" s="18" t="s">
        <v>66</v>
      </c>
      <c r="C1383" s="59" t="e">
        <f t="shared" ref="C1383:C1446" si="63">B1383/$C$1</f>
        <v>#VALUE!</v>
      </c>
      <c r="D1383" s="7" t="s">
        <v>66</v>
      </c>
      <c r="E1383" s="14" t="s">
        <v>66</v>
      </c>
      <c r="F1383" s="24" t="e">
        <f t="shared" si="61"/>
        <v>#VALUE!</v>
      </c>
      <c r="G1383" s="187" t="e">
        <f t="shared" si="62"/>
        <v>#VALUE!</v>
      </c>
    </row>
    <row r="1384" spans="1:7" x14ac:dyDescent="0.2">
      <c r="A1384" s="2">
        <v>36809</v>
      </c>
      <c r="B1384" s="18" t="s">
        <v>66</v>
      </c>
      <c r="C1384" s="59" t="e">
        <f t="shared" si="63"/>
        <v>#VALUE!</v>
      </c>
      <c r="D1384" s="7" t="s">
        <v>66</v>
      </c>
      <c r="E1384" s="14" t="s">
        <v>66</v>
      </c>
      <c r="F1384" s="24" t="e">
        <f t="shared" si="61"/>
        <v>#VALUE!</v>
      </c>
      <c r="G1384" s="187" t="e">
        <f t="shared" si="62"/>
        <v>#VALUE!</v>
      </c>
    </row>
    <row r="1385" spans="1:7" x14ac:dyDescent="0.2">
      <c r="A1385" s="2">
        <v>36810</v>
      </c>
      <c r="B1385" s="18" t="s">
        <v>66</v>
      </c>
      <c r="C1385" s="59" t="e">
        <f t="shared" si="63"/>
        <v>#VALUE!</v>
      </c>
      <c r="D1385" s="7" t="s">
        <v>66</v>
      </c>
      <c r="E1385" s="14" t="s">
        <v>66</v>
      </c>
      <c r="F1385" s="24" t="e">
        <f t="shared" si="61"/>
        <v>#VALUE!</v>
      </c>
      <c r="G1385" s="187" t="e">
        <f t="shared" si="62"/>
        <v>#VALUE!</v>
      </c>
    </row>
    <row r="1386" spans="1:7" x14ac:dyDescent="0.2">
      <c r="A1386" s="2">
        <v>36811</v>
      </c>
      <c r="B1386" s="18" t="s">
        <v>66</v>
      </c>
      <c r="C1386" s="59" t="e">
        <f t="shared" si="63"/>
        <v>#VALUE!</v>
      </c>
      <c r="D1386" s="7" t="s">
        <v>66</v>
      </c>
      <c r="E1386" s="14" t="s">
        <v>66</v>
      </c>
      <c r="F1386" s="24" t="e">
        <f t="shared" si="61"/>
        <v>#VALUE!</v>
      </c>
      <c r="G1386" s="187" t="e">
        <f t="shared" si="62"/>
        <v>#VALUE!</v>
      </c>
    </row>
    <row r="1387" spans="1:7" x14ac:dyDescent="0.2">
      <c r="A1387" s="2">
        <v>36812</v>
      </c>
      <c r="B1387" s="18" t="s">
        <v>66</v>
      </c>
      <c r="C1387" s="59" t="e">
        <f t="shared" si="63"/>
        <v>#VALUE!</v>
      </c>
      <c r="D1387" s="7" t="s">
        <v>66</v>
      </c>
      <c r="E1387" s="14" t="s">
        <v>66</v>
      </c>
      <c r="F1387" s="24" t="e">
        <f t="shared" si="61"/>
        <v>#VALUE!</v>
      </c>
      <c r="G1387" s="187" t="e">
        <f t="shared" si="62"/>
        <v>#VALUE!</v>
      </c>
    </row>
    <row r="1388" spans="1:7" x14ac:dyDescent="0.2">
      <c r="A1388" s="2">
        <v>36813</v>
      </c>
      <c r="B1388" s="18" t="s">
        <v>66</v>
      </c>
      <c r="C1388" s="59" t="e">
        <f t="shared" si="63"/>
        <v>#VALUE!</v>
      </c>
      <c r="D1388" s="7" t="s">
        <v>66</v>
      </c>
      <c r="E1388" s="14" t="s">
        <v>66</v>
      </c>
      <c r="F1388" s="24" t="e">
        <f t="shared" si="61"/>
        <v>#VALUE!</v>
      </c>
      <c r="G1388" s="187" t="e">
        <f t="shared" si="62"/>
        <v>#VALUE!</v>
      </c>
    </row>
    <row r="1389" spans="1:7" x14ac:dyDescent="0.2">
      <c r="A1389" s="2">
        <v>36814</v>
      </c>
      <c r="B1389" s="18" t="s">
        <v>66</v>
      </c>
      <c r="C1389" s="59" t="e">
        <f t="shared" si="63"/>
        <v>#VALUE!</v>
      </c>
      <c r="D1389" s="7" t="s">
        <v>66</v>
      </c>
      <c r="E1389" s="14" t="s">
        <v>66</v>
      </c>
      <c r="F1389" s="24" t="e">
        <f t="shared" si="61"/>
        <v>#VALUE!</v>
      </c>
      <c r="G1389" s="187" t="e">
        <f t="shared" si="62"/>
        <v>#VALUE!</v>
      </c>
    </row>
    <row r="1390" spans="1:7" x14ac:dyDescent="0.2">
      <c r="A1390" s="2">
        <v>36815</v>
      </c>
      <c r="B1390" s="18" t="s">
        <v>66</v>
      </c>
      <c r="C1390" s="59" t="e">
        <f t="shared" si="63"/>
        <v>#VALUE!</v>
      </c>
      <c r="D1390" s="7" t="s">
        <v>66</v>
      </c>
      <c r="E1390" s="14" t="s">
        <v>66</v>
      </c>
      <c r="F1390" s="24" t="e">
        <f t="shared" si="61"/>
        <v>#VALUE!</v>
      </c>
      <c r="G1390" s="187" t="e">
        <f t="shared" si="62"/>
        <v>#VALUE!</v>
      </c>
    </row>
    <row r="1391" spans="1:7" x14ac:dyDescent="0.2">
      <c r="A1391" s="2">
        <v>36816</v>
      </c>
      <c r="B1391" s="18" t="s">
        <v>66</v>
      </c>
      <c r="C1391" s="59" t="e">
        <f t="shared" si="63"/>
        <v>#VALUE!</v>
      </c>
      <c r="D1391" s="7" t="s">
        <v>66</v>
      </c>
      <c r="E1391" s="14" t="s">
        <v>66</v>
      </c>
      <c r="F1391" s="24" t="e">
        <f t="shared" si="61"/>
        <v>#VALUE!</v>
      </c>
      <c r="G1391" s="187" t="e">
        <f t="shared" si="62"/>
        <v>#VALUE!</v>
      </c>
    </row>
    <row r="1392" spans="1:7" x14ac:dyDescent="0.2">
      <c r="A1392" s="2">
        <v>36817</v>
      </c>
      <c r="B1392" s="18" t="s">
        <v>66</v>
      </c>
      <c r="C1392" s="59" t="e">
        <f t="shared" si="63"/>
        <v>#VALUE!</v>
      </c>
      <c r="D1392" s="7" t="s">
        <v>66</v>
      </c>
      <c r="E1392" s="14" t="s">
        <v>66</v>
      </c>
      <c r="F1392" s="24" t="e">
        <f t="shared" si="61"/>
        <v>#VALUE!</v>
      </c>
      <c r="G1392" s="187" t="e">
        <f t="shared" si="62"/>
        <v>#VALUE!</v>
      </c>
    </row>
    <row r="1393" spans="1:7" x14ac:dyDescent="0.2">
      <c r="A1393" s="2">
        <v>36818</v>
      </c>
      <c r="B1393" s="18" t="s">
        <v>66</v>
      </c>
      <c r="C1393" s="59" t="e">
        <f t="shared" si="63"/>
        <v>#VALUE!</v>
      </c>
      <c r="D1393" s="7" t="s">
        <v>66</v>
      </c>
      <c r="E1393" s="14" t="s">
        <v>66</v>
      </c>
      <c r="F1393" s="24" t="e">
        <f t="shared" si="61"/>
        <v>#VALUE!</v>
      </c>
      <c r="G1393" s="187" t="e">
        <f t="shared" si="62"/>
        <v>#VALUE!</v>
      </c>
    </row>
    <row r="1394" spans="1:7" x14ac:dyDescent="0.2">
      <c r="A1394" s="2">
        <v>36819</v>
      </c>
      <c r="B1394" s="18" t="s">
        <v>66</v>
      </c>
      <c r="C1394" s="59" t="e">
        <f t="shared" si="63"/>
        <v>#VALUE!</v>
      </c>
      <c r="D1394" s="7" t="s">
        <v>66</v>
      </c>
      <c r="E1394" s="14" t="s">
        <v>66</v>
      </c>
      <c r="F1394" s="24" t="e">
        <f t="shared" si="61"/>
        <v>#VALUE!</v>
      </c>
      <c r="G1394" s="187" t="e">
        <f t="shared" si="62"/>
        <v>#VALUE!</v>
      </c>
    </row>
    <row r="1395" spans="1:7" x14ac:dyDescent="0.2">
      <c r="A1395" s="2">
        <v>36820</v>
      </c>
      <c r="B1395" s="18" t="s">
        <v>66</v>
      </c>
      <c r="C1395" s="59" t="e">
        <f t="shared" si="63"/>
        <v>#VALUE!</v>
      </c>
      <c r="D1395" s="7" t="s">
        <v>66</v>
      </c>
      <c r="E1395" s="14" t="s">
        <v>66</v>
      </c>
      <c r="F1395" s="24" t="e">
        <f t="shared" si="61"/>
        <v>#VALUE!</v>
      </c>
      <c r="G1395" s="187" t="e">
        <f t="shared" si="62"/>
        <v>#VALUE!</v>
      </c>
    </row>
    <row r="1396" spans="1:7" x14ac:dyDescent="0.2">
      <c r="A1396" s="2">
        <v>36821</v>
      </c>
      <c r="B1396" s="18" t="s">
        <v>66</v>
      </c>
      <c r="C1396" s="59" t="e">
        <f t="shared" si="63"/>
        <v>#VALUE!</v>
      </c>
      <c r="D1396" s="7" t="s">
        <v>66</v>
      </c>
      <c r="E1396" s="14" t="s">
        <v>66</v>
      </c>
      <c r="F1396" s="24" t="e">
        <f t="shared" si="61"/>
        <v>#VALUE!</v>
      </c>
      <c r="G1396" s="187" t="e">
        <f t="shared" si="62"/>
        <v>#VALUE!</v>
      </c>
    </row>
    <row r="1397" spans="1:7" x14ac:dyDescent="0.2">
      <c r="A1397" s="2">
        <v>36822</v>
      </c>
      <c r="B1397" s="18" t="s">
        <v>66</v>
      </c>
      <c r="C1397" s="59" t="e">
        <f t="shared" si="63"/>
        <v>#VALUE!</v>
      </c>
      <c r="D1397" s="7" t="s">
        <v>66</v>
      </c>
      <c r="E1397" s="14" t="s">
        <v>66</v>
      </c>
      <c r="F1397" s="24" t="e">
        <f t="shared" si="61"/>
        <v>#VALUE!</v>
      </c>
      <c r="G1397" s="187" t="e">
        <f t="shared" si="62"/>
        <v>#VALUE!</v>
      </c>
    </row>
    <row r="1398" spans="1:7" x14ac:dyDescent="0.2">
      <c r="A1398" s="2">
        <v>36823</v>
      </c>
      <c r="B1398" s="18" t="s">
        <v>66</v>
      </c>
      <c r="C1398" s="59" t="e">
        <f t="shared" si="63"/>
        <v>#VALUE!</v>
      </c>
      <c r="D1398" s="7" t="s">
        <v>66</v>
      </c>
      <c r="E1398" s="14" t="s">
        <v>66</v>
      </c>
      <c r="F1398" s="24" t="e">
        <f t="shared" si="61"/>
        <v>#VALUE!</v>
      </c>
      <c r="G1398" s="187" t="e">
        <f t="shared" si="62"/>
        <v>#VALUE!</v>
      </c>
    </row>
    <row r="1399" spans="1:7" x14ac:dyDescent="0.2">
      <c r="A1399" s="2">
        <v>36824</v>
      </c>
      <c r="B1399" s="18" t="s">
        <v>66</v>
      </c>
      <c r="C1399" s="59" t="e">
        <f t="shared" si="63"/>
        <v>#VALUE!</v>
      </c>
      <c r="D1399" s="7" t="s">
        <v>66</v>
      </c>
      <c r="E1399" s="14" t="s">
        <v>66</v>
      </c>
      <c r="F1399" s="24" t="e">
        <f t="shared" si="61"/>
        <v>#VALUE!</v>
      </c>
      <c r="G1399" s="187" t="e">
        <f t="shared" si="62"/>
        <v>#VALUE!</v>
      </c>
    </row>
    <row r="1400" spans="1:7" x14ac:dyDescent="0.2">
      <c r="A1400" s="2">
        <v>36825</v>
      </c>
      <c r="B1400" s="18" t="s">
        <v>66</v>
      </c>
      <c r="C1400" s="59" t="e">
        <f t="shared" si="63"/>
        <v>#VALUE!</v>
      </c>
      <c r="D1400" s="7" t="s">
        <v>66</v>
      </c>
      <c r="E1400" s="14" t="s">
        <v>66</v>
      </c>
      <c r="F1400" s="24" t="e">
        <f t="shared" si="61"/>
        <v>#VALUE!</v>
      </c>
      <c r="G1400" s="187" t="e">
        <f t="shared" si="62"/>
        <v>#VALUE!</v>
      </c>
    </row>
    <row r="1401" spans="1:7" x14ac:dyDescent="0.2">
      <c r="A1401" s="2">
        <v>36826</v>
      </c>
      <c r="B1401" s="18" t="s">
        <v>66</v>
      </c>
      <c r="C1401" s="59" t="e">
        <f t="shared" si="63"/>
        <v>#VALUE!</v>
      </c>
      <c r="D1401" s="7" t="s">
        <v>66</v>
      </c>
      <c r="E1401" s="14" t="s">
        <v>66</v>
      </c>
      <c r="F1401" s="24" t="e">
        <f t="shared" si="61"/>
        <v>#VALUE!</v>
      </c>
      <c r="G1401" s="187" t="e">
        <f t="shared" si="62"/>
        <v>#VALUE!</v>
      </c>
    </row>
    <row r="1402" spans="1:7" x14ac:dyDescent="0.2">
      <c r="A1402" s="2">
        <v>36827</v>
      </c>
      <c r="B1402" s="18" t="s">
        <v>66</v>
      </c>
      <c r="C1402" s="59" t="e">
        <f t="shared" si="63"/>
        <v>#VALUE!</v>
      </c>
      <c r="D1402" s="7" t="s">
        <v>66</v>
      </c>
      <c r="E1402" s="14" t="s">
        <v>66</v>
      </c>
      <c r="F1402" s="24" t="e">
        <f t="shared" si="61"/>
        <v>#VALUE!</v>
      </c>
      <c r="G1402" s="187" t="e">
        <f t="shared" si="62"/>
        <v>#VALUE!</v>
      </c>
    </row>
    <row r="1403" spans="1:7" x14ac:dyDescent="0.2">
      <c r="A1403" s="2">
        <v>36828</v>
      </c>
      <c r="B1403" s="18" t="s">
        <v>66</v>
      </c>
      <c r="C1403" s="59" t="e">
        <f t="shared" si="63"/>
        <v>#VALUE!</v>
      </c>
      <c r="D1403" s="7" t="s">
        <v>66</v>
      </c>
      <c r="E1403" s="14" t="s">
        <v>66</v>
      </c>
      <c r="F1403" s="24" t="e">
        <f t="shared" si="61"/>
        <v>#VALUE!</v>
      </c>
      <c r="G1403" s="187" t="e">
        <f t="shared" si="62"/>
        <v>#VALUE!</v>
      </c>
    </row>
    <row r="1404" spans="1:7" x14ac:dyDescent="0.2">
      <c r="A1404" s="2">
        <v>36829</v>
      </c>
      <c r="B1404" s="18" t="s">
        <v>66</v>
      </c>
      <c r="C1404" s="59" t="e">
        <f t="shared" si="63"/>
        <v>#VALUE!</v>
      </c>
      <c r="D1404" s="7" t="s">
        <v>66</v>
      </c>
      <c r="E1404" s="14" t="s">
        <v>66</v>
      </c>
      <c r="F1404" s="24" t="e">
        <f t="shared" si="61"/>
        <v>#VALUE!</v>
      </c>
      <c r="G1404" s="187" t="e">
        <f t="shared" si="62"/>
        <v>#VALUE!</v>
      </c>
    </row>
    <row r="1405" spans="1:7" x14ac:dyDescent="0.2">
      <c r="A1405" s="2">
        <v>36830</v>
      </c>
      <c r="B1405" s="18" t="s">
        <v>66</v>
      </c>
      <c r="C1405" s="59" t="e">
        <f t="shared" si="63"/>
        <v>#VALUE!</v>
      </c>
      <c r="D1405" s="7" t="s">
        <v>66</v>
      </c>
      <c r="E1405" s="14" t="s">
        <v>66</v>
      </c>
      <c r="F1405" s="24" t="e">
        <f t="shared" si="61"/>
        <v>#VALUE!</v>
      </c>
      <c r="G1405" s="187" t="e">
        <f t="shared" si="62"/>
        <v>#VALUE!</v>
      </c>
    </row>
    <row r="1406" spans="1:7" x14ac:dyDescent="0.2">
      <c r="A1406" s="2">
        <v>36831</v>
      </c>
      <c r="B1406" s="18" t="s">
        <v>66</v>
      </c>
      <c r="C1406" s="59" t="e">
        <f t="shared" si="63"/>
        <v>#VALUE!</v>
      </c>
      <c r="D1406" s="7" t="s">
        <v>66</v>
      </c>
      <c r="E1406" s="14" t="s">
        <v>66</v>
      </c>
      <c r="F1406" s="24" t="e">
        <f t="shared" si="61"/>
        <v>#VALUE!</v>
      </c>
      <c r="G1406" s="187" t="e">
        <f t="shared" si="62"/>
        <v>#VALUE!</v>
      </c>
    </row>
    <row r="1407" spans="1:7" x14ac:dyDescent="0.2">
      <c r="A1407" s="2">
        <v>36832</v>
      </c>
      <c r="B1407" s="18" t="s">
        <v>66</v>
      </c>
      <c r="C1407" s="59" t="e">
        <f t="shared" si="63"/>
        <v>#VALUE!</v>
      </c>
      <c r="D1407" s="7" t="s">
        <v>66</v>
      </c>
      <c r="E1407" s="14" t="s">
        <v>66</v>
      </c>
      <c r="F1407" s="24" t="e">
        <f t="shared" si="61"/>
        <v>#VALUE!</v>
      </c>
      <c r="G1407" s="187" t="e">
        <f t="shared" si="62"/>
        <v>#VALUE!</v>
      </c>
    </row>
    <row r="1408" spans="1:7" x14ac:dyDescent="0.2">
      <c r="A1408" s="2">
        <v>36833</v>
      </c>
      <c r="B1408" s="18" t="s">
        <v>66</v>
      </c>
      <c r="C1408" s="59" t="e">
        <f t="shared" si="63"/>
        <v>#VALUE!</v>
      </c>
      <c r="D1408" s="7" t="s">
        <v>66</v>
      </c>
      <c r="E1408" s="14" t="s">
        <v>66</v>
      </c>
      <c r="F1408" s="24" t="e">
        <f t="shared" si="61"/>
        <v>#VALUE!</v>
      </c>
      <c r="G1408" s="187" t="e">
        <f t="shared" si="62"/>
        <v>#VALUE!</v>
      </c>
    </row>
    <row r="1409" spans="1:7" x14ac:dyDescent="0.2">
      <c r="A1409" s="2">
        <v>36834</v>
      </c>
      <c r="B1409" s="18" t="s">
        <v>66</v>
      </c>
      <c r="C1409" s="59" t="e">
        <f t="shared" si="63"/>
        <v>#VALUE!</v>
      </c>
      <c r="D1409" s="7" t="s">
        <v>66</v>
      </c>
      <c r="E1409" s="14" t="s">
        <v>66</v>
      </c>
      <c r="F1409" s="24" t="e">
        <f t="shared" si="61"/>
        <v>#VALUE!</v>
      </c>
      <c r="G1409" s="187" t="e">
        <f t="shared" si="62"/>
        <v>#VALUE!</v>
      </c>
    </row>
    <row r="1410" spans="1:7" x14ac:dyDescent="0.2">
      <c r="A1410" s="2">
        <v>36835</v>
      </c>
      <c r="B1410" s="18" t="s">
        <v>66</v>
      </c>
      <c r="C1410" s="59" t="e">
        <f t="shared" si="63"/>
        <v>#VALUE!</v>
      </c>
      <c r="D1410" s="7" t="s">
        <v>66</v>
      </c>
      <c r="E1410" s="14" t="s">
        <v>66</v>
      </c>
      <c r="F1410" s="24" t="e">
        <f t="shared" si="61"/>
        <v>#VALUE!</v>
      </c>
      <c r="G1410" s="187" t="e">
        <f t="shared" si="62"/>
        <v>#VALUE!</v>
      </c>
    </row>
    <row r="1411" spans="1:7" x14ac:dyDescent="0.2">
      <c r="A1411" s="2">
        <v>36836</v>
      </c>
      <c r="B1411" s="18" t="s">
        <v>66</v>
      </c>
      <c r="C1411" s="59" t="e">
        <f t="shared" si="63"/>
        <v>#VALUE!</v>
      </c>
      <c r="D1411" s="7" t="s">
        <v>66</v>
      </c>
      <c r="E1411" s="14" t="s">
        <v>66</v>
      </c>
      <c r="F1411" s="24" t="e">
        <f t="shared" si="61"/>
        <v>#VALUE!</v>
      </c>
      <c r="G1411" s="187" t="e">
        <f t="shared" si="62"/>
        <v>#VALUE!</v>
      </c>
    </row>
    <row r="1412" spans="1:7" x14ac:dyDescent="0.2">
      <c r="A1412" s="2">
        <v>36837</v>
      </c>
      <c r="B1412" s="18" t="s">
        <v>66</v>
      </c>
      <c r="C1412" s="59" t="e">
        <f t="shared" si="63"/>
        <v>#VALUE!</v>
      </c>
      <c r="D1412" s="7" t="s">
        <v>66</v>
      </c>
      <c r="E1412" s="14" t="s">
        <v>66</v>
      </c>
      <c r="F1412" s="24" t="e">
        <f t="shared" ref="F1412:F1466" si="64">D1412-C1412</f>
        <v>#VALUE!</v>
      </c>
      <c r="G1412" s="187" t="e">
        <f t="shared" ref="G1412:G1466" si="65">E1412-C1412</f>
        <v>#VALUE!</v>
      </c>
    </row>
    <row r="1413" spans="1:7" x14ac:dyDescent="0.2">
      <c r="A1413" s="2">
        <v>36838</v>
      </c>
      <c r="B1413" s="18" t="s">
        <v>66</v>
      </c>
      <c r="C1413" s="59" t="e">
        <f t="shared" si="63"/>
        <v>#VALUE!</v>
      </c>
      <c r="D1413" s="7" t="s">
        <v>66</v>
      </c>
      <c r="E1413" s="14" t="s">
        <v>66</v>
      </c>
      <c r="F1413" s="24" t="e">
        <f t="shared" si="64"/>
        <v>#VALUE!</v>
      </c>
      <c r="G1413" s="187" t="e">
        <f t="shared" si="65"/>
        <v>#VALUE!</v>
      </c>
    </row>
    <row r="1414" spans="1:7" x14ac:dyDescent="0.2">
      <c r="A1414" s="2">
        <v>36839</v>
      </c>
      <c r="B1414" s="18" t="s">
        <v>66</v>
      </c>
      <c r="C1414" s="59" t="e">
        <f t="shared" si="63"/>
        <v>#VALUE!</v>
      </c>
      <c r="D1414" s="7" t="s">
        <v>66</v>
      </c>
      <c r="E1414" s="14" t="s">
        <v>66</v>
      </c>
      <c r="F1414" s="24" t="e">
        <f t="shared" si="64"/>
        <v>#VALUE!</v>
      </c>
      <c r="G1414" s="187" t="e">
        <f t="shared" si="65"/>
        <v>#VALUE!</v>
      </c>
    </row>
    <row r="1415" spans="1:7" x14ac:dyDescent="0.2">
      <c r="A1415" s="2">
        <v>36840</v>
      </c>
      <c r="B1415" s="18" t="s">
        <v>66</v>
      </c>
      <c r="C1415" s="59" t="e">
        <f t="shared" si="63"/>
        <v>#VALUE!</v>
      </c>
      <c r="D1415" s="7" t="s">
        <v>66</v>
      </c>
      <c r="E1415" s="14" t="s">
        <v>66</v>
      </c>
      <c r="F1415" s="24" t="e">
        <f t="shared" si="64"/>
        <v>#VALUE!</v>
      </c>
      <c r="G1415" s="187" t="e">
        <f t="shared" si="65"/>
        <v>#VALUE!</v>
      </c>
    </row>
    <row r="1416" spans="1:7" x14ac:dyDescent="0.2">
      <c r="A1416" s="2">
        <v>36841</v>
      </c>
      <c r="B1416" s="18" t="s">
        <v>66</v>
      </c>
      <c r="C1416" s="59" t="e">
        <f t="shared" si="63"/>
        <v>#VALUE!</v>
      </c>
      <c r="D1416" s="7" t="s">
        <v>66</v>
      </c>
      <c r="E1416" s="14" t="s">
        <v>66</v>
      </c>
      <c r="F1416" s="24" t="e">
        <f t="shared" si="64"/>
        <v>#VALUE!</v>
      </c>
      <c r="G1416" s="187" t="e">
        <f t="shared" si="65"/>
        <v>#VALUE!</v>
      </c>
    </row>
    <row r="1417" spans="1:7" x14ac:dyDescent="0.2">
      <c r="A1417" s="2">
        <v>36842</v>
      </c>
      <c r="B1417" s="18" t="s">
        <v>66</v>
      </c>
      <c r="C1417" s="59" t="e">
        <f t="shared" si="63"/>
        <v>#VALUE!</v>
      </c>
      <c r="D1417" s="7" t="s">
        <v>66</v>
      </c>
      <c r="E1417" s="14" t="s">
        <v>66</v>
      </c>
      <c r="F1417" s="24" t="e">
        <f t="shared" si="64"/>
        <v>#VALUE!</v>
      </c>
      <c r="G1417" s="187" t="e">
        <f t="shared" si="65"/>
        <v>#VALUE!</v>
      </c>
    </row>
    <row r="1418" spans="1:7" x14ac:dyDescent="0.2">
      <c r="A1418" s="2">
        <v>36843</v>
      </c>
      <c r="B1418" s="18" t="s">
        <v>66</v>
      </c>
      <c r="C1418" s="59" t="e">
        <f t="shared" si="63"/>
        <v>#VALUE!</v>
      </c>
      <c r="D1418" s="7" t="s">
        <v>66</v>
      </c>
      <c r="E1418" s="14" t="s">
        <v>66</v>
      </c>
      <c r="F1418" s="24" t="e">
        <f t="shared" si="64"/>
        <v>#VALUE!</v>
      </c>
      <c r="G1418" s="187" t="e">
        <f t="shared" si="65"/>
        <v>#VALUE!</v>
      </c>
    </row>
    <row r="1419" spans="1:7" x14ac:dyDescent="0.2">
      <c r="A1419" s="2">
        <v>36844</v>
      </c>
      <c r="B1419" s="18" t="s">
        <v>66</v>
      </c>
      <c r="C1419" s="59" t="e">
        <f t="shared" si="63"/>
        <v>#VALUE!</v>
      </c>
      <c r="D1419" s="7" t="s">
        <v>66</v>
      </c>
      <c r="E1419" s="14" t="s">
        <v>66</v>
      </c>
      <c r="F1419" s="24" t="e">
        <f t="shared" si="64"/>
        <v>#VALUE!</v>
      </c>
      <c r="G1419" s="187" t="e">
        <f t="shared" si="65"/>
        <v>#VALUE!</v>
      </c>
    </row>
    <row r="1420" spans="1:7" x14ac:dyDescent="0.2">
      <c r="A1420" s="2">
        <v>36845</v>
      </c>
      <c r="B1420" s="18" t="s">
        <v>66</v>
      </c>
      <c r="C1420" s="59" t="e">
        <f t="shared" si="63"/>
        <v>#VALUE!</v>
      </c>
      <c r="D1420" s="7" t="s">
        <v>66</v>
      </c>
      <c r="E1420" s="14" t="s">
        <v>66</v>
      </c>
      <c r="F1420" s="24" t="e">
        <f t="shared" si="64"/>
        <v>#VALUE!</v>
      </c>
      <c r="G1420" s="187" t="e">
        <f t="shared" si="65"/>
        <v>#VALUE!</v>
      </c>
    </row>
    <row r="1421" spans="1:7" x14ac:dyDescent="0.2">
      <c r="A1421" s="2">
        <v>36846</v>
      </c>
      <c r="B1421" s="18" t="s">
        <v>66</v>
      </c>
      <c r="C1421" s="59" t="e">
        <f t="shared" si="63"/>
        <v>#VALUE!</v>
      </c>
      <c r="D1421" s="7" t="s">
        <v>66</v>
      </c>
      <c r="E1421" s="14" t="s">
        <v>66</v>
      </c>
      <c r="F1421" s="24" t="e">
        <f t="shared" si="64"/>
        <v>#VALUE!</v>
      </c>
      <c r="G1421" s="187" t="e">
        <f t="shared" si="65"/>
        <v>#VALUE!</v>
      </c>
    </row>
    <row r="1422" spans="1:7" x14ac:dyDescent="0.2">
      <c r="A1422" s="2">
        <v>36847</v>
      </c>
      <c r="B1422" s="18" t="s">
        <v>66</v>
      </c>
      <c r="C1422" s="59" t="e">
        <f t="shared" si="63"/>
        <v>#VALUE!</v>
      </c>
      <c r="D1422" s="7" t="s">
        <v>66</v>
      </c>
      <c r="E1422" s="14" t="s">
        <v>66</v>
      </c>
      <c r="F1422" s="24" t="e">
        <f t="shared" si="64"/>
        <v>#VALUE!</v>
      </c>
      <c r="G1422" s="187" t="e">
        <f t="shared" si="65"/>
        <v>#VALUE!</v>
      </c>
    </row>
    <row r="1423" spans="1:7" x14ac:dyDescent="0.2">
      <c r="A1423" s="2">
        <v>36848</v>
      </c>
      <c r="B1423" s="18" t="s">
        <v>66</v>
      </c>
      <c r="C1423" s="59" t="e">
        <f t="shared" si="63"/>
        <v>#VALUE!</v>
      </c>
      <c r="D1423" s="7" t="s">
        <v>66</v>
      </c>
      <c r="E1423" s="14" t="s">
        <v>66</v>
      </c>
      <c r="F1423" s="24" t="e">
        <f t="shared" si="64"/>
        <v>#VALUE!</v>
      </c>
      <c r="G1423" s="187" t="e">
        <f t="shared" si="65"/>
        <v>#VALUE!</v>
      </c>
    </row>
    <row r="1424" spans="1:7" x14ac:dyDescent="0.2">
      <c r="A1424" s="2">
        <v>36849</v>
      </c>
      <c r="B1424" s="18" t="s">
        <v>66</v>
      </c>
      <c r="C1424" s="59" t="e">
        <f t="shared" si="63"/>
        <v>#VALUE!</v>
      </c>
      <c r="D1424" s="7" t="s">
        <v>66</v>
      </c>
      <c r="E1424" s="14" t="s">
        <v>66</v>
      </c>
      <c r="F1424" s="24" t="e">
        <f t="shared" si="64"/>
        <v>#VALUE!</v>
      </c>
      <c r="G1424" s="187" t="e">
        <f t="shared" si="65"/>
        <v>#VALUE!</v>
      </c>
    </row>
    <row r="1425" spans="1:7" x14ac:dyDescent="0.2">
      <c r="A1425" s="2">
        <v>36850</v>
      </c>
      <c r="B1425" s="18" t="s">
        <v>66</v>
      </c>
      <c r="C1425" s="59" t="e">
        <f t="shared" si="63"/>
        <v>#VALUE!</v>
      </c>
      <c r="D1425" s="7" t="s">
        <v>66</v>
      </c>
      <c r="E1425" s="14" t="s">
        <v>66</v>
      </c>
      <c r="F1425" s="24" t="e">
        <f t="shared" si="64"/>
        <v>#VALUE!</v>
      </c>
      <c r="G1425" s="187" t="e">
        <f t="shared" si="65"/>
        <v>#VALUE!</v>
      </c>
    </row>
    <row r="1426" spans="1:7" x14ac:dyDescent="0.2">
      <c r="A1426" s="2">
        <v>36851</v>
      </c>
      <c r="B1426" s="18" t="s">
        <v>66</v>
      </c>
      <c r="C1426" s="59" t="e">
        <f t="shared" si="63"/>
        <v>#VALUE!</v>
      </c>
      <c r="D1426" s="7" t="s">
        <v>66</v>
      </c>
      <c r="E1426" s="14" t="s">
        <v>66</v>
      </c>
      <c r="F1426" s="24" t="e">
        <f t="shared" si="64"/>
        <v>#VALUE!</v>
      </c>
      <c r="G1426" s="187" t="e">
        <f t="shared" si="65"/>
        <v>#VALUE!</v>
      </c>
    </row>
    <row r="1427" spans="1:7" x14ac:dyDescent="0.2">
      <c r="A1427" s="2">
        <v>36852</v>
      </c>
      <c r="B1427" s="18" t="s">
        <v>66</v>
      </c>
      <c r="C1427" s="59" t="e">
        <f t="shared" si="63"/>
        <v>#VALUE!</v>
      </c>
      <c r="D1427" s="7" t="s">
        <v>66</v>
      </c>
      <c r="E1427" s="14" t="s">
        <v>66</v>
      </c>
      <c r="F1427" s="24" t="e">
        <f t="shared" si="64"/>
        <v>#VALUE!</v>
      </c>
      <c r="G1427" s="187" t="e">
        <f t="shared" si="65"/>
        <v>#VALUE!</v>
      </c>
    </row>
    <row r="1428" spans="1:7" x14ac:dyDescent="0.2">
      <c r="A1428" s="2">
        <v>36853</v>
      </c>
      <c r="B1428" s="18" t="s">
        <v>66</v>
      </c>
      <c r="C1428" s="59" t="e">
        <f t="shared" si="63"/>
        <v>#VALUE!</v>
      </c>
      <c r="D1428" s="7" t="s">
        <v>66</v>
      </c>
      <c r="E1428" s="14" t="s">
        <v>66</v>
      </c>
      <c r="F1428" s="24" t="e">
        <f t="shared" si="64"/>
        <v>#VALUE!</v>
      </c>
      <c r="G1428" s="187" t="e">
        <f t="shared" si="65"/>
        <v>#VALUE!</v>
      </c>
    </row>
    <row r="1429" spans="1:7" x14ac:dyDescent="0.2">
      <c r="A1429" s="2">
        <v>36854</v>
      </c>
      <c r="B1429" s="18" t="s">
        <v>66</v>
      </c>
      <c r="C1429" s="59" t="e">
        <f t="shared" si="63"/>
        <v>#VALUE!</v>
      </c>
      <c r="D1429" s="7" t="s">
        <v>66</v>
      </c>
      <c r="E1429" s="14" t="s">
        <v>66</v>
      </c>
      <c r="F1429" s="24" t="e">
        <f t="shared" si="64"/>
        <v>#VALUE!</v>
      </c>
      <c r="G1429" s="187" t="e">
        <f t="shared" si="65"/>
        <v>#VALUE!</v>
      </c>
    </row>
    <row r="1430" spans="1:7" x14ac:dyDescent="0.2">
      <c r="A1430" s="2">
        <v>36855</v>
      </c>
      <c r="B1430" s="18" t="s">
        <v>66</v>
      </c>
      <c r="C1430" s="59" t="e">
        <f t="shared" si="63"/>
        <v>#VALUE!</v>
      </c>
      <c r="D1430" s="7" t="s">
        <v>66</v>
      </c>
      <c r="E1430" s="14" t="s">
        <v>66</v>
      </c>
      <c r="F1430" s="24" t="e">
        <f t="shared" si="64"/>
        <v>#VALUE!</v>
      </c>
      <c r="G1430" s="187" t="e">
        <f t="shared" si="65"/>
        <v>#VALUE!</v>
      </c>
    </row>
    <row r="1431" spans="1:7" x14ac:dyDescent="0.2">
      <c r="A1431" s="2">
        <v>36856</v>
      </c>
      <c r="B1431" s="18" t="s">
        <v>66</v>
      </c>
      <c r="C1431" s="59" t="e">
        <f t="shared" si="63"/>
        <v>#VALUE!</v>
      </c>
      <c r="D1431" s="7" t="s">
        <v>66</v>
      </c>
      <c r="E1431" s="14" t="s">
        <v>66</v>
      </c>
      <c r="F1431" s="24" t="e">
        <f t="shared" si="64"/>
        <v>#VALUE!</v>
      </c>
      <c r="G1431" s="187" t="e">
        <f t="shared" si="65"/>
        <v>#VALUE!</v>
      </c>
    </row>
    <row r="1432" spans="1:7" x14ac:dyDescent="0.2">
      <c r="A1432" s="2">
        <v>36857</v>
      </c>
      <c r="B1432" s="18" t="s">
        <v>66</v>
      </c>
      <c r="C1432" s="59" t="e">
        <f t="shared" si="63"/>
        <v>#VALUE!</v>
      </c>
      <c r="D1432" s="7" t="s">
        <v>66</v>
      </c>
      <c r="E1432" s="14" t="s">
        <v>66</v>
      </c>
      <c r="F1432" s="24" t="e">
        <f t="shared" si="64"/>
        <v>#VALUE!</v>
      </c>
      <c r="G1432" s="187" t="e">
        <f t="shared" si="65"/>
        <v>#VALUE!</v>
      </c>
    </row>
    <row r="1433" spans="1:7" x14ac:dyDescent="0.2">
      <c r="A1433" s="2">
        <v>36858</v>
      </c>
      <c r="B1433" s="18" t="s">
        <v>66</v>
      </c>
      <c r="C1433" s="59" t="e">
        <f t="shared" si="63"/>
        <v>#VALUE!</v>
      </c>
      <c r="D1433" s="7" t="s">
        <v>66</v>
      </c>
      <c r="E1433" s="14" t="s">
        <v>66</v>
      </c>
      <c r="F1433" s="24" t="e">
        <f t="shared" si="64"/>
        <v>#VALUE!</v>
      </c>
      <c r="G1433" s="187" t="e">
        <f t="shared" si="65"/>
        <v>#VALUE!</v>
      </c>
    </row>
    <row r="1434" spans="1:7" x14ac:dyDescent="0.2">
      <c r="A1434" s="2">
        <v>36859</v>
      </c>
      <c r="B1434" s="18" t="s">
        <v>66</v>
      </c>
      <c r="C1434" s="59" t="e">
        <f t="shared" si="63"/>
        <v>#VALUE!</v>
      </c>
      <c r="D1434" s="7" t="s">
        <v>66</v>
      </c>
      <c r="E1434" s="14" t="s">
        <v>66</v>
      </c>
      <c r="F1434" s="24" t="e">
        <f t="shared" si="64"/>
        <v>#VALUE!</v>
      </c>
      <c r="G1434" s="187" t="e">
        <f t="shared" si="65"/>
        <v>#VALUE!</v>
      </c>
    </row>
    <row r="1435" spans="1:7" x14ac:dyDescent="0.2">
      <c r="A1435" s="2">
        <v>36860</v>
      </c>
      <c r="B1435" s="18" t="s">
        <v>66</v>
      </c>
      <c r="C1435" s="59" t="e">
        <f t="shared" si="63"/>
        <v>#VALUE!</v>
      </c>
      <c r="D1435" s="7" t="s">
        <v>66</v>
      </c>
      <c r="E1435" s="14" t="s">
        <v>66</v>
      </c>
      <c r="F1435" s="24" t="e">
        <f t="shared" si="64"/>
        <v>#VALUE!</v>
      </c>
      <c r="G1435" s="187" t="e">
        <f t="shared" si="65"/>
        <v>#VALUE!</v>
      </c>
    </row>
    <row r="1436" spans="1:7" x14ac:dyDescent="0.2">
      <c r="A1436" s="2">
        <v>36861</v>
      </c>
      <c r="B1436" s="18" t="s">
        <v>66</v>
      </c>
      <c r="C1436" s="59" t="e">
        <f t="shared" si="63"/>
        <v>#VALUE!</v>
      </c>
      <c r="D1436" s="7" t="s">
        <v>66</v>
      </c>
      <c r="E1436" s="14" t="s">
        <v>66</v>
      </c>
      <c r="F1436" s="24" t="e">
        <f t="shared" si="64"/>
        <v>#VALUE!</v>
      </c>
      <c r="G1436" s="187" t="e">
        <f t="shared" si="65"/>
        <v>#VALUE!</v>
      </c>
    </row>
    <row r="1437" spans="1:7" x14ac:dyDescent="0.2">
      <c r="A1437" s="2">
        <v>36862</v>
      </c>
      <c r="B1437" s="18" t="s">
        <v>66</v>
      </c>
      <c r="C1437" s="59" t="e">
        <f t="shared" si="63"/>
        <v>#VALUE!</v>
      </c>
      <c r="D1437" s="7" t="s">
        <v>66</v>
      </c>
      <c r="E1437" s="14" t="s">
        <v>66</v>
      </c>
      <c r="F1437" s="24" t="e">
        <f t="shared" si="64"/>
        <v>#VALUE!</v>
      </c>
      <c r="G1437" s="187" t="e">
        <f t="shared" si="65"/>
        <v>#VALUE!</v>
      </c>
    </row>
    <row r="1438" spans="1:7" x14ac:dyDescent="0.2">
      <c r="A1438" s="2">
        <v>36863</v>
      </c>
      <c r="B1438" s="18" t="s">
        <v>66</v>
      </c>
      <c r="C1438" s="59" t="e">
        <f t="shared" si="63"/>
        <v>#VALUE!</v>
      </c>
      <c r="D1438" s="7" t="s">
        <v>66</v>
      </c>
      <c r="E1438" s="14" t="s">
        <v>66</v>
      </c>
      <c r="F1438" s="24" t="e">
        <f t="shared" si="64"/>
        <v>#VALUE!</v>
      </c>
      <c r="G1438" s="187" t="e">
        <f t="shared" si="65"/>
        <v>#VALUE!</v>
      </c>
    </row>
    <row r="1439" spans="1:7" x14ac:dyDescent="0.2">
      <c r="A1439" s="2">
        <v>36864</v>
      </c>
      <c r="B1439" s="18" t="s">
        <v>66</v>
      </c>
      <c r="C1439" s="59" t="e">
        <f t="shared" si="63"/>
        <v>#VALUE!</v>
      </c>
      <c r="D1439" s="7" t="s">
        <v>66</v>
      </c>
      <c r="E1439" s="14" t="s">
        <v>66</v>
      </c>
      <c r="F1439" s="24" t="e">
        <f t="shared" si="64"/>
        <v>#VALUE!</v>
      </c>
      <c r="G1439" s="187" t="e">
        <f t="shared" si="65"/>
        <v>#VALUE!</v>
      </c>
    </row>
    <row r="1440" spans="1:7" x14ac:dyDescent="0.2">
      <c r="A1440" s="2">
        <v>36865</v>
      </c>
      <c r="B1440" s="18" t="s">
        <v>66</v>
      </c>
      <c r="C1440" s="59" t="e">
        <f t="shared" si="63"/>
        <v>#VALUE!</v>
      </c>
      <c r="D1440" s="7" t="s">
        <v>66</v>
      </c>
      <c r="E1440" s="14" t="s">
        <v>66</v>
      </c>
      <c r="F1440" s="24" t="e">
        <f t="shared" si="64"/>
        <v>#VALUE!</v>
      </c>
      <c r="G1440" s="187" t="e">
        <f t="shared" si="65"/>
        <v>#VALUE!</v>
      </c>
    </row>
    <row r="1441" spans="1:7" x14ac:dyDescent="0.2">
      <c r="A1441" s="2">
        <v>36866</v>
      </c>
      <c r="B1441" s="18" t="s">
        <v>66</v>
      </c>
      <c r="C1441" s="59" t="e">
        <f t="shared" si="63"/>
        <v>#VALUE!</v>
      </c>
      <c r="D1441" s="7" t="s">
        <v>66</v>
      </c>
      <c r="E1441" s="14" t="s">
        <v>66</v>
      </c>
      <c r="F1441" s="24" t="e">
        <f t="shared" si="64"/>
        <v>#VALUE!</v>
      </c>
      <c r="G1441" s="187" t="e">
        <f t="shared" si="65"/>
        <v>#VALUE!</v>
      </c>
    </row>
    <row r="1442" spans="1:7" x14ac:dyDescent="0.2">
      <c r="A1442" s="2">
        <v>36867</v>
      </c>
      <c r="B1442" s="18" t="s">
        <v>66</v>
      </c>
      <c r="C1442" s="59" t="e">
        <f t="shared" si="63"/>
        <v>#VALUE!</v>
      </c>
      <c r="D1442" s="7" t="s">
        <v>66</v>
      </c>
      <c r="E1442" s="14" t="s">
        <v>66</v>
      </c>
      <c r="F1442" s="24" t="e">
        <f t="shared" si="64"/>
        <v>#VALUE!</v>
      </c>
      <c r="G1442" s="187" t="e">
        <f t="shared" si="65"/>
        <v>#VALUE!</v>
      </c>
    </row>
    <row r="1443" spans="1:7" x14ac:dyDescent="0.2">
      <c r="A1443" s="2">
        <v>36868</v>
      </c>
      <c r="B1443" s="18" t="s">
        <v>66</v>
      </c>
      <c r="C1443" s="59" t="e">
        <f t="shared" si="63"/>
        <v>#VALUE!</v>
      </c>
      <c r="D1443" s="7" t="s">
        <v>66</v>
      </c>
      <c r="E1443" s="14" t="s">
        <v>66</v>
      </c>
      <c r="F1443" s="24" t="e">
        <f t="shared" si="64"/>
        <v>#VALUE!</v>
      </c>
      <c r="G1443" s="187" t="e">
        <f t="shared" si="65"/>
        <v>#VALUE!</v>
      </c>
    </row>
    <row r="1444" spans="1:7" x14ac:dyDescent="0.2">
      <c r="A1444" s="2">
        <v>36869</v>
      </c>
      <c r="B1444" s="18" t="s">
        <v>66</v>
      </c>
      <c r="C1444" s="59" t="e">
        <f t="shared" si="63"/>
        <v>#VALUE!</v>
      </c>
      <c r="D1444" s="7" t="s">
        <v>66</v>
      </c>
      <c r="E1444" s="14" t="s">
        <v>66</v>
      </c>
      <c r="F1444" s="24" t="e">
        <f t="shared" si="64"/>
        <v>#VALUE!</v>
      </c>
      <c r="G1444" s="187" t="e">
        <f t="shared" si="65"/>
        <v>#VALUE!</v>
      </c>
    </row>
    <row r="1445" spans="1:7" x14ac:dyDescent="0.2">
      <c r="A1445" s="2">
        <v>36870</v>
      </c>
      <c r="B1445" s="18" t="s">
        <v>66</v>
      </c>
      <c r="C1445" s="59" t="e">
        <f t="shared" si="63"/>
        <v>#VALUE!</v>
      </c>
      <c r="D1445" s="7" t="s">
        <v>66</v>
      </c>
      <c r="E1445" s="14" t="s">
        <v>66</v>
      </c>
      <c r="F1445" s="24" t="e">
        <f t="shared" si="64"/>
        <v>#VALUE!</v>
      </c>
      <c r="G1445" s="187" t="e">
        <f t="shared" si="65"/>
        <v>#VALUE!</v>
      </c>
    </row>
    <row r="1446" spans="1:7" x14ac:dyDescent="0.2">
      <c r="A1446" s="2">
        <v>36871</v>
      </c>
      <c r="B1446" s="18" t="s">
        <v>66</v>
      </c>
      <c r="C1446" s="59" t="e">
        <f t="shared" si="63"/>
        <v>#VALUE!</v>
      </c>
      <c r="D1446" s="7" t="s">
        <v>66</v>
      </c>
      <c r="E1446" s="14" t="s">
        <v>66</v>
      </c>
      <c r="F1446" s="24" t="e">
        <f t="shared" si="64"/>
        <v>#VALUE!</v>
      </c>
      <c r="G1446" s="187" t="e">
        <f t="shared" si="65"/>
        <v>#VALUE!</v>
      </c>
    </row>
    <row r="1447" spans="1:7" x14ac:dyDescent="0.2">
      <c r="A1447" s="2">
        <v>36872</v>
      </c>
      <c r="B1447" s="18" t="s">
        <v>66</v>
      </c>
      <c r="C1447" s="59" t="e">
        <f t="shared" ref="C1447:C1466" si="66">B1447/$C$1</f>
        <v>#VALUE!</v>
      </c>
      <c r="D1447" s="7" t="s">
        <v>66</v>
      </c>
      <c r="E1447" s="14" t="s">
        <v>66</v>
      </c>
      <c r="F1447" s="24" t="e">
        <f t="shared" si="64"/>
        <v>#VALUE!</v>
      </c>
      <c r="G1447" s="187" t="e">
        <f t="shared" si="65"/>
        <v>#VALUE!</v>
      </c>
    </row>
    <row r="1448" spans="1:7" x14ac:dyDescent="0.2">
      <c r="A1448" s="2">
        <v>36873</v>
      </c>
      <c r="B1448" s="18" t="s">
        <v>66</v>
      </c>
      <c r="C1448" s="59" t="e">
        <f t="shared" si="66"/>
        <v>#VALUE!</v>
      </c>
      <c r="D1448" s="7" t="s">
        <v>66</v>
      </c>
      <c r="E1448" s="14" t="s">
        <v>66</v>
      </c>
      <c r="F1448" s="24" t="e">
        <f t="shared" si="64"/>
        <v>#VALUE!</v>
      </c>
      <c r="G1448" s="187" t="e">
        <f t="shared" si="65"/>
        <v>#VALUE!</v>
      </c>
    </row>
    <row r="1449" spans="1:7" x14ac:dyDescent="0.2">
      <c r="A1449" s="2">
        <v>36874</v>
      </c>
      <c r="B1449" s="18" t="s">
        <v>66</v>
      </c>
      <c r="C1449" s="59" t="e">
        <f t="shared" si="66"/>
        <v>#VALUE!</v>
      </c>
      <c r="D1449" s="7" t="s">
        <v>66</v>
      </c>
      <c r="E1449" s="14" t="s">
        <v>66</v>
      </c>
      <c r="F1449" s="24" t="e">
        <f t="shared" si="64"/>
        <v>#VALUE!</v>
      </c>
      <c r="G1449" s="187" t="e">
        <f t="shared" si="65"/>
        <v>#VALUE!</v>
      </c>
    </row>
    <row r="1450" spans="1:7" x14ac:dyDescent="0.2">
      <c r="A1450" s="2">
        <v>36875</v>
      </c>
      <c r="B1450" s="18" t="s">
        <v>66</v>
      </c>
      <c r="C1450" s="59" t="e">
        <f t="shared" si="66"/>
        <v>#VALUE!</v>
      </c>
      <c r="D1450" s="7" t="s">
        <v>66</v>
      </c>
      <c r="E1450" s="14" t="s">
        <v>66</v>
      </c>
      <c r="F1450" s="24" t="e">
        <f t="shared" si="64"/>
        <v>#VALUE!</v>
      </c>
      <c r="G1450" s="187" t="e">
        <f t="shared" si="65"/>
        <v>#VALUE!</v>
      </c>
    </row>
    <row r="1451" spans="1:7" x14ac:dyDescent="0.2">
      <c r="A1451" s="2">
        <v>36876</v>
      </c>
      <c r="B1451" s="18" t="s">
        <v>66</v>
      </c>
      <c r="C1451" s="59" t="e">
        <f t="shared" si="66"/>
        <v>#VALUE!</v>
      </c>
      <c r="D1451" s="7" t="s">
        <v>66</v>
      </c>
      <c r="E1451" s="14" t="s">
        <v>66</v>
      </c>
      <c r="F1451" s="24" t="e">
        <f t="shared" si="64"/>
        <v>#VALUE!</v>
      </c>
      <c r="G1451" s="187" t="e">
        <f t="shared" si="65"/>
        <v>#VALUE!</v>
      </c>
    </row>
    <row r="1452" spans="1:7" x14ac:dyDescent="0.2">
      <c r="A1452" s="2">
        <v>36877</v>
      </c>
      <c r="B1452" s="18" t="s">
        <v>66</v>
      </c>
      <c r="C1452" s="59" t="e">
        <f t="shared" si="66"/>
        <v>#VALUE!</v>
      </c>
      <c r="D1452" s="7" t="s">
        <v>66</v>
      </c>
      <c r="E1452" s="14" t="s">
        <v>66</v>
      </c>
      <c r="F1452" s="24" t="e">
        <f t="shared" si="64"/>
        <v>#VALUE!</v>
      </c>
      <c r="G1452" s="187" t="e">
        <f t="shared" si="65"/>
        <v>#VALUE!</v>
      </c>
    </row>
    <row r="1453" spans="1:7" x14ac:dyDescent="0.2">
      <c r="A1453" s="2">
        <v>36878</v>
      </c>
      <c r="B1453" s="18" t="s">
        <v>66</v>
      </c>
      <c r="C1453" s="59" t="e">
        <f t="shared" si="66"/>
        <v>#VALUE!</v>
      </c>
      <c r="D1453" s="7" t="s">
        <v>66</v>
      </c>
      <c r="E1453" s="14" t="s">
        <v>66</v>
      </c>
      <c r="F1453" s="24" t="e">
        <f t="shared" si="64"/>
        <v>#VALUE!</v>
      </c>
      <c r="G1453" s="187" t="e">
        <f t="shared" si="65"/>
        <v>#VALUE!</v>
      </c>
    </row>
    <row r="1454" spans="1:7" x14ac:dyDescent="0.2">
      <c r="A1454" s="2">
        <v>36879</v>
      </c>
      <c r="B1454" s="18" t="s">
        <v>66</v>
      </c>
      <c r="C1454" s="59" t="e">
        <f t="shared" si="66"/>
        <v>#VALUE!</v>
      </c>
      <c r="D1454" s="7" t="s">
        <v>66</v>
      </c>
      <c r="E1454" s="14" t="s">
        <v>66</v>
      </c>
      <c r="F1454" s="24" t="e">
        <f t="shared" si="64"/>
        <v>#VALUE!</v>
      </c>
      <c r="G1454" s="187" t="e">
        <f t="shared" si="65"/>
        <v>#VALUE!</v>
      </c>
    </row>
    <row r="1455" spans="1:7" x14ac:dyDescent="0.2">
      <c r="A1455" s="2">
        <v>36880</v>
      </c>
      <c r="B1455" s="18" t="s">
        <v>66</v>
      </c>
      <c r="C1455" s="59" t="e">
        <f t="shared" si="66"/>
        <v>#VALUE!</v>
      </c>
      <c r="D1455" s="7" t="s">
        <v>66</v>
      </c>
      <c r="E1455" s="14" t="s">
        <v>66</v>
      </c>
      <c r="F1455" s="24" t="e">
        <f t="shared" si="64"/>
        <v>#VALUE!</v>
      </c>
      <c r="G1455" s="187" t="e">
        <f t="shared" si="65"/>
        <v>#VALUE!</v>
      </c>
    </row>
    <row r="1456" spans="1:7" x14ac:dyDescent="0.2">
      <c r="A1456" s="2">
        <v>36881</v>
      </c>
      <c r="B1456" s="18" t="s">
        <v>66</v>
      </c>
      <c r="C1456" s="59" t="e">
        <f t="shared" si="66"/>
        <v>#VALUE!</v>
      </c>
      <c r="D1456" s="7" t="s">
        <v>66</v>
      </c>
      <c r="E1456" s="14" t="s">
        <v>66</v>
      </c>
      <c r="F1456" s="24" t="e">
        <f t="shared" si="64"/>
        <v>#VALUE!</v>
      </c>
      <c r="G1456" s="187" t="e">
        <f t="shared" si="65"/>
        <v>#VALUE!</v>
      </c>
    </row>
    <row r="1457" spans="1:7" x14ac:dyDescent="0.2">
      <c r="A1457" s="2">
        <v>36882</v>
      </c>
      <c r="B1457" s="18" t="s">
        <v>66</v>
      </c>
      <c r="C1457" s="59" t="e">
        <f t="shared" si="66"/>
        <v>#VALUE!</v>
      </c>
      <c r="D1457" s="7" t="s">
        <v>66</v>
      </c>
      <c r="E1457" s="14" t="s">
        <v>66</v>
      </c>
      <c r="F1457" s="24" t="e">
        <f t="shared" si="64"/>
        <v>#VALUE!</v>
      </c>
      <c r="G1457" s="187" t="e">
        <f t="shared" si="65"/>
        <v>#VALUE!</v>
      </c>
    </row>
    <row r="1458" spans="1:7" x14ac:dyDescent="0.2">
      <c r="A1458" s="2">
        <v>36883</v>
      </c>
      <c r="B1458" s="18" t="s">
        <v>66</v>
      </c>
      <c r="C1458" s="59" t="e">
        <f t="shared" si="66"/>
        <v>#VALUE!</v>
      </c>
      <c r="D1458" s="7" t="s">
        <v>66</v>
      </c>
      <c r="E1458" s="14" t="s">
        <v>66</v>
      </c>
      <c r="F1458" s="24" t="e">
        <f t="shared" si="64"/>
        <v>#VALUE!</v>
      </c>
      <c r="G1458" s="187" t="e">
        <f t="shared" si="65"/>
        <v>#VALUE!</v>
      </c>
    </row>
    <row r="1459" spans="1:7" x14ac:dyDescent="0.2">
      <c r="A1459" s="2">
        <v>36884</v>
      </c>
      <c r="B1459" s="18" t="s">
        <v>66</v>
      </c>
      <c r="C1459" s="59" t="e">
        <f t="shared" si="66"/>
        <v>#VALUE!</v>
      </c>
      <c r="D1459" s="7" t="s">
        <v>66</v>
      </c>
      <c r="E1459" s="14" t="s">
        <v>66</v>
      </c>
      <c r="F1459" s="24" t="e">
        <f t="shared" si="64"/>
        <v>#VALUE!</v>
      </c>
      <c r="G1459" s="187" t="e">
        <f t="shared" si="65"/>
        <v>#VALUE!</v>
      </c>
    </row>
    <row r="1460" spans="1:7" x14ac:dyDescent="0.2">
      <c r="A1460" s="2">
        <v>36885</v>
      </c>
      <c r="B1460" s="18" t="s">
        <v>66</v>
      </c>
      <c r="C1460" s="59" t="e">
        <f t="shared" si="66"/>
        <v>#VALUE!</v>
      </c>
      <c r="D1460" s="7" t="s">
        <v>66</v>
      </c>
      <c r="E1460" s="14" t="s">
        <v>66</v>
      </c>
      <c r="F1460" s="24" t="e">
        <f t="shared" si="64"/>
        <v>#VALUE!</v>
      </c>
      <c r="G1460" s="187" t="e">
        <f t="shared" si="65"/>
        <v>#VALUE!</v>
      </c>
    </row>
    <row r="1461" spans="1:7" x14ac:dyDescent="0.2">
      <c r="A1461" s="2">
        <v>36886</v>
      </c>
      <c r="B1461" s="18" t="s">
        <v>66</v>
      </c>
      <c r="C1461" s="59" t="e">
        <f t="shared" si="66"/>
        <v>#VALUE!</v>
      </c>
      <c r="D1461" s="7" t="s">
        <v>66</v>
      </c>
      <c r="E1461" s="14" t="s">
        <v>66</v>
      </c>
      <c r="F1461" s="24" t="e">
        <f t="shared" si="64"/>
        <v>#VALUE!</v>
      </c>
      <c r="G1461" s="187" t="e">
        <f t="shared" si="65"/>
        <v>#VALUE!</v>
      </c>
    </row>
    <row r="1462" spans="1:7" x14ac:dyDescent="0.2">
      <c r="A1462" s="2">
        <v>36887</v>
      </c>
      <c r="B1462" s="18" t="s">
        <v>66</v>
      </c>
      <c r="C1462" s="59" t="e">
        <f t="shared" si="66"/>
        <v>#VALUE!</v>
      </c>
      <c r="D1462" s="7" t="s">
        <v>66</v>
      </c>
      <c r="E1462" s="14" t="s">
        <v>66</v>
      </c>
      <c r="F1462" s="24" t="e">
        <f t="shared" si="64"/>
        <v>#VALUE!</v>
      </c>
      <c r="G1462" s="187" t="e">
        <f t="shared" si="65"/>
        <v>#VALUE!</v>
      </c>
    </row>
    <row r="1463" spans="1:7" x14ac:dyDescent="0.2">
      <c r="A1463" s="2">
        <v>36888</v>
      </c>
      <c r="B1463" s="18" t="s">
        <v>66</v>
      </c>
      <c r="C1463" s="59" t="e">
        <f t="shared" si="66"/>
        <v>#VALUE!</v>
      </c>
      <c r="D1463" s="7" t="s">
        <v>66</v>
      </c>
      <c r="E1463" s="14" t="s">
        <v>66</v>
      </c>
      <c r="F1463" s="24" t="e">
        <f t="shared" si="64"/>
        <v>#VALUE!</v>
      </c>
      <c r="G1463" s="187" t="e">
        <f t="shared" si="65"/>
        <v>#VALUE!</v>
      </c>
    </row>
    <row r="1464" spans="1:7" x14ac:dyDescent="0.2">
      <c r="A1464" s="2">
        <v>36889</v>
      </c>
      <c r="B1464" s="18" t="s">
        <v>66</v>
      </c>
      <c r="C1464" s="59" t="e">
        <f t="shared" si="66"/>
        <v>#VALUE!</v>
      </c>
      <c r="D1464" s="7" t="s">
        <v>66</v>
      </c>
      <c r="E1464" s="14" t="s">
        <v>66</v>
      </c>
      <c r="F1464" s="24" t="e">
        <f t="shared" si="64"/>
        <v>#VALUE!</v>
      </c>
      <c r="G1464" s="187" t="e">
        <f t="shared" si="65"/>
        <v>#VALUE!</v>
      </c>
    </row>
    <row r="1465" spans="1:7" x14ac:dyDescent="0.2">
      <c r="A1465" s="2">
        <v>36890</v>
      </c>
      <c r="B1465" s="18" t="s">
        <v>66</v>
      </c>
      <c r="C1465" s="59" t="e">
        <f t="shared" si="66"/>
        <v>#VALUE!</v>
      </c>
      <c r="D1465" s="7" t="s">
        <v>66</v>
      </c>
      <c r="E1465" s="14" t="s">
        <v>66</v>
      </c>
      <c r="F1465" s="24" t="e">
        <f t="shared" si="64"/>
        <v>#VALUE!</v>
      </c>
      <c r="G1465" s="187" t="e">
        <f t="shared" si="65"/>
        <v>#VALUE!</v>
      </c>
    </row>
    <row r="1466" spans="1:7" x14ac:dyDescent="0.2">
      <c r="A1466" s="2">
        <v>36891</v>
      </c>
      <c r="B1466" s="18" t="s">
        <v>66</v>
      </c>
      <c r="C1466" s="59" t="e">
        <f t="shared" si="66"/>
        <v>#VALUE!</v>
      </c>
      <c r="D1466" s="7" t="s">
        <v>66</v>
      </c>
      <c r="E1466" s="14" t="s">
        <v>66</v>
      </c>
      <c r="F1466" s="24" t="e">
        <f t="shared" si="64"/>
        <v>#VALUE!</v>
      </c>
      <c r="G1466" s="187" t="e">
        <f t="shared" si="65"/>
        <v>#VALUE!</v>
      </c>
    </row>
  </sheetData>
  <printOptions horizontalCentered="1" verticalCentered="1"/>
  <pageMargins left="0.23" right="0.23" top="0.53" bottom="0.56000000000000005" header="0.5" footer="0.5"/>
  <pageSetup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Sheet2</vt:lpstr>
      <vt:lpstr>Price Sheet</vt:lpstr>
      <vt:lpstr>Spreads</vt:lpstr>
      <vt:lpstr>Map</vt:lpstr>
      <vt:lpstr>Data</vt:lpstr>
      <vt:lpstr>Variable Rates</vt:lpstr>
      <vt:lpstr>Indicies</vt:lpstr>
      <vt:lpstr>Sheet1</vt:lpstr>
      <vt:lpstr>Map!data</vt:lpstr>
      <vt:lpstr>Data</vt:lpstr>
      <vt:lpstr>Map!Data2</vt:lpstr>
      <vt:lpstr>Data2</vt:lpstr>
      <vt:lpstr>gd_00</vt:lpstr>
      <vt:lpstr>gd_95</vt:lpstr>
      <vt:lpstr>gd_96</vt:lpstr>
      <vt:lpstr>gd_97</vt:lpstr>
      <vt:lpstr>gd_98</vt:lpstr>
      <vt:lpstr>gd_99</vt:lpstr>
      <vt:lpstr>Data!Print_Area</vt:lpstr>
      <vt:lpstr>Map!Print_Area</vt:lpstr>
      <vt:lpstr>'Price Sheet'!Print_Area</vt:lpstr>
      <vt:lpstr>Sheet1!Print_Area</vt:lpstr>
      <vt:lpstr>Spreads!Print_Area</vt:lpstr>
      <vt:lpstr>'Variable Rates'!Print_Area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Jan Havlíček</cp:lastModifiedBy>
  <cp:lastPrinted>2000-11-07T13:02:58Z</cp:lastPrinted>
  <dcterms:created xsi:type="dcterms:W3CDTF">1999-10-22T15:35:25Z</dcterms:created>
  <dcterms:modified xsi:type="dcterms:W3CDTF">2023-09-13T21:13:04Z</dcterms:modified>
</cp:coreProperties>
</file>