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EB494B-476A-40C7-9D61-5759959C4555}" xr6:coauthVersionLast="47" xr6:coauthVersionMax="47" xr10:uidLastSave="{00000000-0000-0000-0000-000000000000}"/>
  <bookViews>
    <workbookView xWindow="-120" yWindow="-120" windowWidth="38640" windowHeight="15720" tabRatio="669" activeTab="4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Data!$A$2199:$Z$2564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B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B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B25" i="10"/>
  <c r="B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B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B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B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B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B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B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B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B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B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B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B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B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B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B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B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B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B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B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B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B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B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B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B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B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B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B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B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B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B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B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B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B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B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B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B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B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B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B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B2244" i="10"/>
  <c r="D2244" i="10"/>
  <c r="E2244" i="10"/>
  <c r="F2244" i="10"/>
  <c r="G2244" i="10"/>
  <c r="H2244" i="10"/>
  <c r="I2244" i="10"/>
  <c r="J2244" i="10"/>
  <c r="K2244" i="10"/>
  <c r="L2244" i="10"/>
  <c r="M2244" i="10"/>
  <c r="N2244" i="10"/>
  <c r="O2244" i="10"/>
  <c r="P2244" i="10"/>
  <c r="Q2244" i="10"/>
  <c r="R2244" i="10"/>
  <c r="S2244" i="10"/>
  <c r="T2244" i="10"/>
  <c r="U2244" i="10"/>
  <c r="V2244" i="10"/>
  <c r="W2244" i="10"/>
  <c r="X2244" i="10"/>
  <c r="Y2244" i="10"/>
  <c r="B2245" i="10"/>
  <c r="D2245" i="10"/>
  <c r="E2245" i="10"/>
  <c r="F2245" i="10"/>
  <c r="G2245" i="10"/>
  <c r="H2245" i="10"/>
  <c r="I2245" i="10"/>
  <c r="J2245" i="10"/>
  <c r="K2245" i="10"/>
  <c r="L2245" i="10"/>
  <c r="M2245" i="10"/>
  <c r="N2245" i="10"/>
  <c r="O2245" i="10"/>
  <c r="P2245" i="10"/>
  <c r="Q2245" i="10"/>
  <c r="R2245" i="10"/>
  <c r="S2245" i="10"/>
  <c r="T2245" i="10"/>
  <c r="U2245" i="10"/>
  <c r="V2245" i="10"/>
  <c r="W2245" i="10"/>
  <c r="X2245" i="10"/>
  <c r="Y2245" i="10"/>
  <c r="B2246" i="10"/>
  <c r="D2246" i="10"/>
  <c r="E2246" i="10"/>
  <c r="F2246" i="10"/>
  <c r="G2246" i="10"/>
  <c r="H2246" i="10"/>
  <c r="I2246" i="10"/>
  <c r="J2246" i="10"/>
  <c r="K2246" i="10"/>
  <c r="L2246" i="10"/>
  <c r="M2246" i="10"/>
  <c r="N2246" i="10"/>
  <c r="O2246" i="10"/>
  <c r="P2246" i="10"/>
  <c r="Q2246" i="10"/>
  <c r="R2246" i="10"/>
  <c r="S2246" i="10"/>
  <c r="T2246" i="10"/>
  <c r="U2246" i="10"/>
  <c r="V2246" i="10"/>
  <c r="W2246" i="10"/>
  <c r="X2246" i="10"/>
  <c r="Y2246" i="10"/>
  <c r="B2247" i="10"/>
  <c r="D2247" i="10"/>
  <c r="E2247" i="10"/>
  <c r="F2247" i="10"/>
  <c r="G2247" i="10"/>
  <c r="H2247" i="10"/>
  <c r="I2247" i="10"/>
  <c r="J2247" i="10"/>
  <c r="K2247" i="10"/>
  <c r="L2247" i="10"/>
  <c r="M2247" i="10"/>
  <c r="N2247" i="10"/>
  <c r="O2247" i="10"/>
  <c r="P2247" i="10"/>
  <c r="Q2247" i="10"/>
  <c r="R2247" i="10"/>
  <c r="S2247" i="10"/>
  <c r="T2247" i="10"/>
  <c r="U2247" i="10"/>
  <c r="V2247" i="10"/>
  <c r="W2247" i="10"/>
  <c r="X2247" i="10"/>
  <c r="Y2247" i="10"/>
  <c r="B2248" i="10"/>
  <c r="D2248" i="10"/>
  <c r="E2248" i="10"/>
  <c r="F2248" i="10"/>
  <c r="G2248" i="10"/>
  <c r="H2248" i="10"/>
  <c r="I2248" i="10"/>
  <c r="J2248" i="10"/>
  <c r="K2248" i="10"/>
  <c r="L2248" i="10"/>
  <c r="M2248" i="10"/>
  <c r="N2248" i="10"/>
  <c r="O2248" i="10"/>
  <c r="P2248" i="10"/>
  <c r="Q2248" i="10"/>
  <c r="R2248" i="10"/>
  <c r="S2248" i="10"/>
  <c r="T2248" i="10"/>
  <c r="U2248" i="10"/>
  <c r="V2248" i="10"/>
  <c r="W2248" i="10"/>
  <c r="X2248" i="10"/>
  <c r="Y2248" i="10"/>
  <c r="B2249" i="10"/>
  <c r="D2249" i="10"/>
  <c r="E2249" i="10"/>
  <c r="F2249" i="10"/>
  <c r="G2249" i="10"/>
  <c r="H2249" i="10"/>
  <c r="I2249" i="10"/>
  <c r="J2249" i="10"/>
  <c r="K2249" i="10"/>
  <c r="L2249" i="10"/>
  <c r="M2249" i="10"/>
  <c r="N2249" i="10"/>
  <c r="O2249" i="10"/>
  <c r="P2249" i="10"/>
  <c r="Q2249" i="10"/>
  <c r="R2249" i="10"/>
  <c r="S2249" i="10"/>
  <c r="T2249" i="10"/>
  <c r="U2249" i="10"/>
  <c r="V2249" i="10"/>
  <c r="W2249" i="10"/>
  <c r="X2249" i="10"/>
  <c r="Y2249" i="10"/>
  <c r="B2250" i="10"/>
  <c r="D2250" i="10"/>
  <c r="E2250" i="10"/>
  <c r="F2250" i="10"/>
  <c r="G2250" i="10"/>
  <c r="H2250" i="10"/>
  <c r="I2250" i="10"/>
  <c r="J2250" i="10"/>
  <c r="K2250" i="10"/>
  <c r="L2250" i="10"/>
  <c r="M2250" i="10"/>
  <c r="N2250" i="10"/>
  <c r="O2250" i="10"/>
  <c r="P2250" i="10"/>
  <c r="Q2250" i="10"/>
  <c r="R2250" i="10"/>
  <c r="S2250" i="10"/>
  <c r="T2250" i="10"/>
  <c r="U2250" i="10"/>
  <c r="V2250" i="10"/>
  <c r="W2250" i="10"/>
  <c r="X2250" i="10"/>
  <c r="Y2250" i="10"/>
  <c r="B2251" i="10"/>
  <c r="D2251" i="10"/>
  <c r="E2251" i="10"/>
  <c r="F2251" i="10"/>
  <c r="G2251" i="10"/>
  <c r="H2251" i="10"/>
  <c r="I2251" i="10"/>
  <c r="J2251" i="10"/>
  <c r="K2251" i="10"/>
  <c r="L2251" i="10"/>
  <c r="M2251" i="10"/>
  <c r="N2251" i="10"/>
  <c r="O2251" i="10"/>
  <c r="P2251" i="10"/>
  <c r="Q2251" i="10"/>
  <c r="R2251" i="10"/>
  <c r="S2251" i="10"/>
  <c r="T2251" i="10"/>
  <c r="U2251" i="10"/>
  <c r="V2251" i="10"/>
  <c r="W2251" i="10"/>
  <c r="X2251" i="10"/>
  <c r="Y2251" i="10"/>
  <c r="B2252" i="10"/>
  <c r="D2252" i="10"/>
  <c r="E2252" i="10"/>
  <c r="F2252" i="10"/>
  <c r="G2252" i="10"/>
  <c r="H2252" i="10"/>
  <c r="I2252" i="10"/>
  <c r="J2252" i="10"/>
  <c r="K2252" i="10"/>
  <c r="L2252" i="10"/>
  <c r="M2252" i="10"/>
  <c r="N2252" i="10"/>
  <c r="O2252" i="10"/>
  <c r="P2252" i="10"/>
  <c r="Q2252" i="10"/>
  <c r="R2252" i="10"/>
  <c r="S2252" i="10"/>
  <c r="T2252" i="10"/>
  <c r="U2252" i="10"/>
  <c r="V2252" i="10"/>
  <c r="W2252" i="10"/>
  <c r="X2252" i="10"/>
  <c r="Y2252" i="10"/>
  <c r="B2253" i="10"/>
  <c r="D2253" i="10"/>
  <c r="E2253" i="10"/>
  <c r="F2253" i="10"/>
  <c r="G2253" i="10"/>
  <c r="H2253" i="10"/>
  <c r="I2253" i="10"/>
  <c r="J2253" i="10"/>
  <c r="K2253" i="10"/>
  <c r="L2253" i="10"/>
  <c r="M2253" i="10"/>
  <c r="N2253" i="10"/>
  <c r="O2253" i="10"/>
  <c r="P2253" i="10"/>
  <c r="Q2253" i="10"/>
  <c r="R2253" i="10"/>
  <c r="S2253" i="10"/>
  <c r="T2253" i="10"/>
  <c r="U2253" i="10"/>
  <c r="V2253" i="10"/>
  <c r="W2253" i="10"/>
  <c r="X2253" i="10"/>
  <c r="Y2253" i="10"/>
  <c r="B2254" i="10"/>
  <c r="D2254" i="10"/>
  <c r="E2254" i="10"/>
  <c r="F2254" i="10"/>
  <c r="G2254" i="10"/>
  <c r="H2254" i="10"/>
  <c r="I2254" i="10"/>
  <c r="J2254" i="10"/>
  <c r="K2254" i="10"/>
  <c r="L2254" i="10"/>
  <c r="M2254" i="10"/>
  <c r="N2254" i="10"/>
  <c r="O2254" i="10"/>
  <c r="P2254" i="10"/>
  <c r="Q2254" i="10"/>
  <c r="R2254" i="10"/>
  <c r="S2254" i="10"/>
  <c r="T2254" i="10"/>
  <c r="U2254" i="10"/>
  <c r="V2254" i="10"/>
  <c r="W2254" i="10"/>
  <c r="X2254" i="10"/>
  <c r="Y2254" i="10"/>
  <c r="B2255" i="10"/>
  <c r="D2255" i="10"/>
  <c r="E2255" i="10"/>
  <c r="F2255" i="10"/>
  <c r="G2255" i="10"/>
  <c r="H2255" i="10"/>
  <c r="I2255" i="10"/>
  <c r="J2255" i="10"/>
  <c r="K2255" i="10"/>
  <c r="L2255" i="10"/>
  <c r="M2255" i="10"/>
  <c r="N2255" i="10"/>
  <c r="O2255" i="10"/>
  <c r="P2255" i="10"/>
  <c r="Q2255" i="10"/>
  <c r="R2255" i="10"/>
  <c r="S2255" i="10"/>
  <c r="T2255" i="10"/>
  <c r="U2255" i="10"/>
  <c r="V2255" i="10"/>
  <c r="W2255" i="10"/>
  <c r="X2255" i="10"/>
  <c r="Y2255" i="10"/>
  <c r="B2256" i="10"/>
  <c r="D2256" i="10"/>
  <c r="E2256" i="10"/>
  <c r="F2256" i="10"/>
  <c r="G2256" i="10"/>
  <c r="H2256" i="10"/>
  <c r="I2256" i="10"/>
  <c r="J2256" i="10"/>
  <c r="K2256" i="10"/>
  <c r="L2256" i="10"/>
  <c r="M2256" i="10"/>
  <c r="N2256" i="10"/>
  <c r="O2256" i="10"/>
  <c r="P2256" i="10"/>
  <c r="Q2256" i="10"/>
  <c r="R2256" i="10"/>
  <c r="S2256" i="10"/>
  <c r="T2256" i="10"/>
  <c r="U2256" i="10"/>
  <c r="V2256" i="10"/>
  <c r="W2256" i="10"/>
  <c r="X2256" i="10"/>
  <c r="Y2256" i="10"/>
  <c r="B2257" i="10"/>
  <c r="D2257" i="10"/>
  <c r="E2257" i="10"/>
  <c r="F2257" i="10"/>
  <c r="G2257" i="10"/>
  <c r="H2257" i="10"/>
  <c r="I2257" i="10"/>
  <c r="J2257" i="10"/>
  <c r="K2257" i="10"/>
  <c r="L2257" i="10"/>
  <c r="M2257" i="10"/>
  <c r="N2257" i="10"/>
  <c r="O2257" i="10"/>
  <c r="P2257" i="10"/>
  <c r="Q2257" i="10"/>
  <c r="R2257" i="10"/>
  <c r="S2257" i="10"/>
  <c r="T2257" i="10"/>
  <c r="U2257" i="10"/>
  <c r="V2257" i="10"/>
  <c r="W2257" i="10"/>
  <c r="X2257" i="10"/>
  <c r="Y2257" i="10"/>
  <c r="B2258" i="10"/>
  <c r="D2258" i="10"/>
  <c r="E2258" i="10"/>
  <c r="F2258" i="10"/>
  <c r="G2258" i="10"/>
  <c r="H2258" i="10"/>
  <c r="I2258" i="10"/>
  <c r="J2258" i="10"/>
  <c r="K2258" i="10"/>
  <c r="L2258" i="10"/>
  <c r="M2258" i="10"/>
  <c r="N2258" i="10"/>
  <c r="O2258" i="10"/>
  <c r="P2258" i="10"/>
  <c r="Q2258" i="10"/>
  <c r="R2258" i="10"/>
  <c r="S2258" i="10"/>
  <c r="T2258" i="10"/>
  <c r="U2258" i="10"/>
  <c r="V2258" i="10"/>
  <c r="W2258" i="10"/>
  <c r="X2258" i="10"/>
  <c r="Y2258" i="10"/>
  <c r="B2259" i="10"/>
  <c r="D2259" i="10"/>
  <c r="E2259" i="10"/>
  <c r="F2259" i="10"/>
  <c r="G2259" i="10"/>
  <c r="H2259" i="10"/>
  <c r="I2259" i="10"/>
  <c r="J2259" i="10"/>
  <c r="K2259" i="10"/>
  <c r="L2259" i="10"/>
  <c r="M2259" i="10"/>
  <c r="N2259" i="10"/>
  <c r="O2259" i="10"/>
  <c r="P2259" i="10"/>
  <c r="Q2259" i="10"/>
  <c r="R2259" i="10"/>
  <c r="S2259" i="10"/>
  <c r="T2259" i="10"/>
  <c r="U2259" i="10"/>
  <c r="V2259" i="10"/>
  <c r="W2259" i="10"/>
  <c r="X2259" i="10"/>
  <c r="Y2259" i="10"/>
  <c r="B2260" i="10"/>
  <c r="D2260" i="10"/>
  <c r="E2260" i="10"/>
  <c r="F2260" i="10"/>
  <c r="G2260" i="10"/>
  <c r="H2260" i="10"/>
  <c r="I2260" i="10"/>
  <c r="J2260" i="10"/>
  <c r="K2260" i="10"/>
  <c r="L2260" i="10"/>
  <c r="M2260" i="10"/>
  <c r="N2260" i="10"/>
  <c r="O2260" i="10"/>
  <c r="P2260" i="10"/>
  <c r="Q2260" i="10"/>
  <c r="R2260" i="10"/>
  <c r="S2260" i="10"/>
  <c r="T2260" i="10"/>
  <c r="U2260" i="10"/>
  <c r="V2260" i="10"/>
  <c r="W2260" i="10"/>
  <c r="X2260" i="10"/>
  <c r="Y2260" i="10"/>
  <c r="B2261" i="10"/>
  <c r="D2261" i="10"/>
  <c r="E2261" i="10"/>
  <c r="F2261" i="10"/>
  <c r="G2261" i="10"/>
  <c r="H2261" i="10"/>
  <c r="I2261" i="10"/>
  <c r="J2261" i="10"/>
  <c r="K2261" i="10"/>
  <c r="L2261" i="10"/>
  <c r="M2261" i="10"/>
  <c r="N2261" i="10"/>
  <c r="O2261" i="10"/>
  <c r="P2261" i="10"/>
  <c r="Q2261" i="10"/>
  <c r="R2261" i="10"/>
  <c r="S2261" i="10"/>
  <c r="T2261" i="10"/>
  <c r="U2261" i="10"/>
  <c r="V2261" i="10"/>
  <c r="W2261" i="10"/>
  <c r="X2261" i="10"/>
  <c r="Y2261" i="10"/>
  <c r="B2262" i="10"/>
  <c r="D2262" i="10"/>
  <c r="E2262" i="10"/>
  <c r="F2262" i="10"/>
  <c r="G2262" i="10"/>
  <c r="H2262" i="10"/>
  <c r="I2262" i="10"/>
  <c r="J2262" i="10"/>
  <c r="K2262" i="10"/>
  <c r="L2262" i="10"/>
  <c r="M2262" i="10"/>
  <c r="N2262" i="10"/>
  <c r="O2262" i="10"/>
  <c r="P2262" i="10"/>
  <c r="Q2262" i="10"/>
  <c r="R2262" i="10"/>
  <c r="S2262" i="10"/>
  <c r="T2262" i="10"/>
  <c r="U2262" i="10"/>
  <c r="V2262" i="10"/>
  <c r="W2262" i="10"/>
  <c r="X2262" i="10"/>
  <c r="Y2262" i="10"/>
  <c r="B2263" i="10"/>
  <c r="D2263" i="10"/>
  <c r="E2263" i="10"/>
  <c r="F2263" i="10"/>
  <c r="G2263" i="10"/>
  <c r="H2263" i="10"/>
  <c r="I2263" i="10"/>
  <c r="J2263" i="10"/>
  <c r="K2263" i="10"/>
  <c r="L2263" i="10"/>
  <c r="M2263" i="10"/>
  <c r="N2263" i="10"/>
  <c r="O2263" i="10"/>
  <c r="P2263" i="10"/>
  <c r="Q2263" i="10"/>
  <c r="R2263" i="10"/>
  <c r="S2263" i="10"/>
  <c r="T2263" i="10"/>
  <c r="U2263" i="10"/>
  <c r="V2263" i="10"/>
  <c r="W2263" i="10"/>
  <c r="X2263" i="10"/>
  <c r="Y2263" i="10"/>
  <c r="B2264" i="10"/>
  <c r="D2264" i="10"/>
  <c r="E2264" i="10"/>
  <c r="F2264" i="10"/>
  <c r="G2264" i="10"/>
  <c r="H2264" i="10"/>
  <c r="I2264" i="10"/>
  <c r="J2264" i="10"/>
  <c r="K2264" i="10"/>
  <c r="L2264" i="10"/>
  <c r="M2264" i="10"/>
  <c r="N2264" i="10"/>
  <c r="O2264" i="10"/>
  <c r="P2264" i="10"/>
  <c r="Q2264" i="10"/>
  <c r="R2264" i="10"/>
  <c r="S2264" i="10"/>
  <c r="T2264" i="10"/>
  <c r="U2264" i="10"/>
  <c r="V2264" i="10"/>
  <c r="W2264" i="10"/>
  <c r="X2264" i="10"/>
  <c r="Y2264" i="10"/>
  <c r="B2265" i="10"/>
  <c r="D2265" i="10"/>
  <c r="E2265" i="10"/>
  <c r="F2265" i="10"/>
  <c r="G2265" i="10"/>
  <c r="H2265" i="10"/>
  <c r="I2265" i="10"/>
  <c r="J2265" i="10"/>
  <c r="K2265" i="10"/>
  <c r="L2265" i="10"/>
  <c r="M2265" i="10"/>
  <c r="N2265" i="10"/>
  <c r="O2265" i="10"/>
  <c r="P2265" i="10"/>
  <c r="Q2265" i="10"/>
  <c r="R2265" i="10"/>
  <c r="S2265" i="10"/>
  <c r="T2265" i="10"/>
  <c r="U2265" i="10"/>
  <c r="V2265" i="10"/>
  <c r="W2265" i="10"/>
  <c r="X2265" i="10"/>
  <c r="Y2265" i="10"/>
  <c r="B2266" i="10"/>
  <c r="D2266" i="10"/>
  <c r="E2266" i="10"/>
  <c r="F2266" i="10"/>
  <c r="G2266" i="10"/>
  <c r="H2266" i="10"/>
  <c r="I2266" i="10"/>
  <c r="J2266" i="10"/>
  <c r="K2266" i="10"/>
  <c r="L2266" i="10"/>
  <c r="M2266" i="10"/>
  <c r="N2266" i="10"/>
  <c r="O2266" i="10"/>
  <c r="P2266" i="10"/>
  <c r="Q2266" i="10"/>
  <c r="R2266" i="10"/>
  <c r="S2266" i="10"/>
  <c r="T2266" i="10"/>
  <c r="U2266" i="10"/>
  <c r="V2266" i="10"/>
  <c r="W2266" i="10"/>
  <c r="X2266" i="10"/>
  <c r="Y2266" i="10"/>
  <c r="B2267" i="10"/>
  <c r="D2267" i="10"/>
  <c r="E2267" i="10"/>
  <c r="F2267" i="10"/>
  <c r="G2267" i="10"/>
  <c r="H2267" i="10"/>
  <c r="I2267" i="10"/>
  <c r="J2267" i="10"/>
  <c r="K2267" i="10"/>
  <c r="L2267" i="10"/>
  <c r="M2267" i="10"/>
  <c r="N2267" i="10"/>
  <c r="O2267" i="10"/>
  <c r="P2267" i="10"/>
  <c r="Q2267" i="10"/>
  <c r="R2267" i="10"/>
  <c r="S2267" i="10"/>
  <c r="T2267" i="10"/>
  <c r="U2267" i="10"/>
  <c r="V2267" i="10"/>
  <c r="W2267" i="10"/>
  <c r="X2267" i="10"/>
  <c r="Y2267" i="10"/>
  <c r="B2268" i="10"/>
  <c r="D2268" i="10"/>
  <c r="E2268" i="10"/>
  <c r="F2268" i="10"/>
  <c r="G2268" i="10"/>
  <c r="H2268" i="10"/>
  <c r="I2268" i="10"/>
  <c r="J2268" i="10"/>
  <c r="K2268" i="10"/>
  <c r="L2268" i="10"/>
  <c r="M2268" i="10"/>
  <c r="N2268" i="10"/>
  <c r="O2268" i="10"/>
  <c r="P2268" i="10"/>
  <c r="Q2268" i="10"/>
  <c r="R2268" i="10"/>
  <c r="S2268" i="10"/>
  <c r="T2268" i="10"/>
  <c r="U2268" i="10"/>
  <c r="V2268" i="10"/>
  <c r="W2268" i="10"/>
  <c r="X2268" i="10"/>
  <c r="Y2268" i="10"/>
  <c r="B2269" i="10"/>
  <c r="D2269" i="10"/>
  <c r="E2269" i="10"/>
  <c r="F2269" i="10"/>
  <c r="G2269" i="10"/>
  <c r="H2269" i="10"/>
  <c r="I2269" i="10"/>
  <c r="J2269" i="10"/>
  <c r="K2269" i="10"/>
  <c r="L2269" i="10"/>
  <c r="M2269" i="10"/>
  <c r="N2269" i="10"/>
  <c r="O2269" i="10"/>
  <c r="P2269" i="10"/>
  <c r="Q2269" i="10"/>
  <c r="R2269" i="10"/>
  <c r="S2269" i="10"/>
  <c r="T2269" i="10"/>
  <c r="U2269" i="10"/>
  <c r="V2269" i="10"/>
  <c r="W2269" i="10"/>
  <c r="X2269" i="10"/>
  <c r="Y2269" i="10"/>
  <c r="B2270" i="10"/>
  <c r="D2270" i="10"/>
  <c r="E2270" i="10"/>
  <c r="F2270" i="10"/>
  <c r="G2270" i="10"/>
  <c r="H2270" i="10"/>
  <c r="I2270" i="10"/>
  <c r="J2270" i="10"/>
  <c r="K2270" i="10"/>
  <c r="L2270" i="10"/>
  <c r="M2270" i="10"/>
  <c r="N2270" i="10"/>
  <c r="O2270" i="10"/>
  <c r="P2270" i="10"/>
  <c r="Q2270" i="10"/>
  <c r="R2270" i="10"/>
  <c r="S2270" i="10"/>
  <c r="T2270" i="10"/>
  <c r="U2270" i="10"/>
  <c r="V2270" i="10"/>
  <c r="W2270" i="10"/>
  <c r="X2270" i="10"/>
  <c r="Y2270" i="10"/>
  <c r="B2271" i="10"/>
  <c r="D2271" i="10"/>
  <c r="E2271" i="10"/>
  <c r="F2271" i="10"/>
  <c r="G2271" i="10"/>
  <c r="H2271" i="10"/>
  <c r="I2271" i="10"/>
  <c r="J2271" i="10"/>
  <c r="K2271" i="10"/>
  <c r="L2271" i="10"/>
  <c r="M2271" i="10"/>
  <c r="N2271" i="10"/>
  <c r="O2271" i="10"/>
  <c r="P2271" i="10"/>
  <c r="Q2271" i="10"/>
  <c r="R2271" i="10"/>
  <c r="S2271" i="10"/>
  <c r="T2271" i="10"/>
  <c r="U2271" i="10"/>
  <c r="V2271" i="10"/>
  <c r="W2271" i="10"/>
  <c r="X2271" i="10"/>
  <c r="Y2271" i="10"/>
  <c r="B2272" i="10"/>
  <c r="D2272" i="10"/>
  <c r="E2272" i="10"/>
  <c r="F2272" i="10"/>
  <c r="G2272" i="10"/>
  <c r="H2272" i="10"/>
  <c r="I2272" i="10"/>
  <c r="J2272" i="10"/>
  <c r="K2272" i="10"/>
  <c r="L2272" i="10"/>
  <c r="M2272" i="10"/>
  <c r="N2272" i="10"/>
  <c r="O2272" i="10"/>
  <c r="P2272" i="10"/>
  <c r="Q2272" i="10"/>
  <c r="R2272" i="10"/>
  <c r="S2272" i="10"/>
  <c r="T2272" i="10"/>
  <c r="U2272" i="10"/>
  <c r="V2272" i="10"/>
  <c r="W2272" i="10"/>
  <c r="X2272" i="10"/>
  <c r="Y2272" i="10"/>
  <c r="B2273" i="10"/>
  <c r="D2273" i="10"/>
  <c r="E2273" i="10"/>
  <c r="F2273" i="10"/>
  <c r="G2273" i="10"/>
  <c r="H2273" i="10"/>
  <c r="I2273" i="10"/>
  <c r="J2273" i="10"/>
  <c r="K2273" i="10"/>
  <c r="L2273" i="10"/>
  <c r="M2273" i="10"/>
  <c r="N2273" i="10"/>
  <c r="O2273" i="10"/>
  <c r="P2273" i="10"/>
  <c r="Q2273" i="10"/>
  <c r="R2273" i="10"/>
  <c r="S2273" i="10"/>
  <c r="T2273" i="10"/>
  <c r="U2273" i="10"/>
  <c r="V2273" i="10"/>
  <c r="W2273" i="10"/>
  <c r="X2273" i="10"/>
  <c r="Y2273" i="10"/>
  <c r="B2274" i="10"/>
  <c r="D2274" i="10"/>
  <c r="E2274" i="10"/>
  <c r="F2274" i="10"/>
  <c r="G2274" i="10"/>
  <c r="H2274" i="10"/>
  <c r="I2274" i="10"/>
  <c r="J2274" i="10"/>
  <c r="K2274" i="10"/>
  <c r="L2274" i="10"/>
  <c r="M2274" i="10"/>
  <c r="N2274" i="10"/>
  <c r="O2274" i="10"/>
  <c r="P2274" i="10"/>
  <c r="Q2274" i="10"/>
  <c r="R2274" i="10"/>
  <c r="S2274" i="10"/>
  <c r="T2274" i="10"/>
  <c r="U2274" i="10"/>
  <c r="V2274" i="10"/>
  <c r="W2274" i="10"/>
  <c r="X2274" i="10"/>
  <c r="Y2274" i="10"/>
  <c r="B2275" i="10"/>
  <c r="D2275" i="10"/>
  <c r="E2275" i="10"/>
  <c r="F2275" i="10"/>
  <c r="G2275" i="10"/>
  <c r="H2275" i="10"/>
  <c r="I2275" i="10"/>
  <c r="J2275" i="10"/>
  <c r="K2275" i="10"/>
  <c r="L2275" i="10"/>
  <c r="M2275" i="10"/>
  <c r="N2275" i="10"/>
  <c r="O2275" i="10"/>
  <c r="P2275" i="10"/>
  <c r="Q2275" i="10"/>
  <c r="R2275" i="10"/>
  <c r="S2275" i="10"/>
  <c r="T2275" i="10"/>
  <c r="U2275" i="10"/>
  <c r="V2275" i="10"/>
  <c r="W2275" i="10"/>
  <c r="X2275" i="10"/>
  <c r="Y2275" i="10"/>
  <c r="B2276" i="10"/>
  <c r="D2276" i="10"/>
  <c r="E2276" i="10"/>
  <c r="F2276" i="10"/>
  <c r="G2276" i="10"/>
  <c r="H2276" i="10"/>
  <c r="I2276" i="10"/>
  <c r="J2276" i="10"/>
  <c r="K2276" i="10"/>
  <c r="L2276" i="10"/>
  <c r="M2276" i="10"/>
  <c r="N2276" i="10"/>
  <c r="O2276" i="10"/>
  <c r="P2276" i="10"/>
  <c r="Q2276" i="10"/>
  <c r="R2276" i="10"/>
  <c r="S2276" i="10"/>
  <c r="T2276" i="10"/>
  <c r="U2276" i="10"/>
  <c r="V2276" i="10"/>
  <c r="W2276" i="10"/>
  <c r="X2276" i="10"/>
  <c r="Y2276" i="10"/>
  <c r="B2277" i="10"/>
  <c r="D2277" i="10"/>
  <c r="E2277" i="10"/>
  <c r="F2277" i="10"/>
  <c r="G2277" i="10"/>
  <c r="H2277" i="10"/>
  <c r="I2277" i="10"/>
  <c r="J2277" i="10"/>
  <c r="K2277" i="10"/>
  <c r="L2277" i="10"/>
  <c r="M2277" i="10"/>
  <c r="N2277" i="10"/>
  <c r="O2277" i="10"/>
  <c r="P2277" i="10"/>
  <c r="Q2277" i="10"/>
  <c r="R2277" i="10"/>
  <c r="S2277" i="10"/>
  <c r="T2277" i="10"/>
  <c r="U2277" i="10"/>
  <c r="V2277" i="10"/>
  <c r="W2277" i="10"/>
  <c r="X2277" i="10"/>
  <c r="Y2277" i="10"/>
  <c r="B2278" i="10"/>
  <c r="D2278" i="10"/>
  <c r="E2278" i="10"/>
  <c r="F2278" i="10"/>
  <c r="G2278" i="10"/>
  <c r="H2278" i="10"/>
  <c r="I2278" i="10"/>
  <c r="J2278" i="10"/>
  <c r="K2278" i="10"/>
  <c r="L2278" i="10"/>
  <c r="M2278" i="10"/>
  <c r="N2278" i="10"/>
  <c r="O2278" i="10"/>
  <c r="P2278" i="10"/>
  <c r="Q2278" i="10"/>
  <c r="R2278" i="10"/>
  <c r="S2278" i="10"/>
  <c r="T2278" i="10"/>
  <c r="U2278" i="10"/>
  <c r="V2278" i="10"/>
  <c r="W2278" i="10"/>
  <c r="X2278" i="10"/>
  <c r="Y2278" i="10"/>
  <c r="B2279" i="10"/>
  <c r="D2279" i="10"/>
  <c r="E2279" i="10"/>
  <c r="F2279" i="10"/>
  <c r="G2279" i="10"/>
  <c r="H2279" i="10"/>
  <c r="I2279" i="10"/>
  <c r="J2279" i="10"/>
  <c r="K2279" i="10"/>
  <c r="L2279" i="10"/>
  <c r="M2279" i="10"/>
  <c r="N2279" i="10"/>
  <c r="O2279" i="10"/>
  <c r="P2279" i="10"/>
  <c r="Q2279" i="10"/>
  <c r="R2279" i="10"/>
  <c r="S2279" i="10"/>
  <c r="T2279" i="10"/>
  <c r="U2279" i="10"/>
  <c r="V2279" i="10"/>
  <c r="W2279" i="10"/>
  <c r="X2279" i="10"/>
  <c r="Y2279" i="10"/>
  <c r="B2280" i="10"/>
  <c r="D2280" i="10"/>
  <c r="E2280" i="10"/>
  <c r="F2280" i="10"/>
  <c r="G2280" i="10"/>
  <c r="H2280" i="10"/>
  <c r="I2280" i="10"/>
  <c r="J2280" i="10"/>
  <c r="K2280" i="10"/>
  <c r="L2280" i="10"/>
  <c r="M2280" i="10"/>
  <c r="N2280" i="10"/>
  <c r="O2280" i="10"/>
  <c r="P2280" i="10"/>
  <c r="Q2280" i="10"/>
  <c r="R2280" i="10"/>
  <c r="S2280" i="10"/>
  <c r="T2280" i="10"/>
  <c r="U2280" i="10"/>
  <c r="V2280" i="10"/>
  <c r="W2280" i="10"/>
  <c r="X2280" i="10"/>
  <c r="Y2280" i="10"/>
  <c r="B2281" i="10"/>
  <c r="D2281" i="10"/>
  <c r="E2281" i="10"/>
  <c r="F2281" i="10"/>
  <c r="G2281" i="10"/>
  <c r="H2281" i="10"/>
  <c r="I2281" i="10"/>
  <c r="J2281" i="10"/>
  <c r="K2281" i="10"/>
  <c r="L2281" i="10"/>
  <c r="M2281" i="10"/>
  <c r="N2281" i="10"/>
  <c r="O2281" i="10"/>
  <c r="P2281" i="10"/>
  <c r="Q2281" i="10"/>
  <c r="R2281" i="10"/>
  <c r="S2281" i="10"/>
  <c r="T2281" i="10"/>
  <c r="U2281" i="10"/>
  <c r="V2281" i="10"/>
  <c r="W2281" i="10"/>
  <c r="X2281" i="10"/>
  <c r="Y2281" i="10"/>
  <c r="B2282" i="10"/>
  <c r="D2282" i="10"/>
  <c r="E2282" i="10"/>
  <c r="F2282" i="10"/>
  <c r="G2282" i="10"/>
  <c r="H2282" i="10"/>
  <c r="I2282" i="10"/>
  <c r="J2282" i="10"/>
  <c r="K2282" i="10"/>
  <c r="L2282" i="10"/>
  <c r="M2282" i="10"/>
  <c r="N2282" i="10"/>
  <c r="O2282" i="10"/>
  <c r="P2282" i="10"/>
  <c r="Q2282" i="10"/>
  <c r="R2282" i="10"/>
  <c r="S2282" i="10"/>
  <c r="T2282" i="10"/>
  <c r="U2282" i="10"/>
  <c r="V2282" i="10"/>
  <c r="W2282" i="10"/>
  <c r="X2282" i="10"/>
  <c r="Y2282" i="10"/>
  <c r="B2283" i="10"/>
  <c r="D2283" i="10"/>
  <c r="E2283" i="10"/>
  <c r="F2283" i="10"/>
  <c r="G2283" i="10"/>
  <c r="H2283" i="10"/>
  <c r="I2283" i="10"/>
  <c r="J2283" i="10"/>
  <c r="K2283" i="10"/>
  <c r="L2283" i="10"/>
  <c r="M2283" i="10"/>
  <c r="N2283" i="10"/>
  <c r="O2283" i="10"/>
  <c r="P2283" i="10"/>
  <c r="Q2283" i="10"/>
  <c r="R2283" i="10"/>
  <c r="S2283" i="10"/>
  <c r="T2283" i="10"/>
  <c r="U2283" i="10"/>
  <c r="V2283" i="10"/>
  <c r="W2283" i="10"/>
  <c r="X2283" i="10"/>
  <c r="Y2283" i="10"/>
  <c r="B2284" i="10"/>
  <c r="D2284" i="10"/>
  <c r="E2284" i="10"/>
  <c r="F2284" i="10"/>
  <c r="G2284" i="10"/>
  <c r="H2284" i="10"/>
  <c r="I2284" i="10"/>
  <c r="J2284" i="10"/>
  <c r="K2284" i="10"/>
  <c r="L2284" i="10"/>
  <c r="M2284" i="10"/>
  <c r="N2284" i="10"/>
  <c r="O2284" i="10"/>
  <c r="P2284" i="10"/>
  <c r="Q2284" i="10"/>
  <c r="R2284" i="10"/>
  <c r="S2284" i="10"/>
  <c r="T2284" i="10"/>
  <c r="U2284" i="10"/>
  <c r="V2284" i="10"/>
  <c r="W2284" i="10"/>
  <c r="X2284" i="10"/>
  <c r="Y2284" i="10"/>
  <c r="B2285" i="10"/>
  <c r="D2285" i="10"/>
  <c r="E2285" i="10"/>
  <c r="F2285" i="10"/>
  <c r="G2285" i="10"/>
  <c r="H2285" i="10"/>
  <c r="I2285" i="10"/>
  <c r="J2285" i="10"/>
  <c r="K2285" i="10"/>
  <c r="L2285" i="10"/>
  <c r="M2285" i="10"/>
  <c r="N2285" i="10"/>
  <c r="O2285" i="10"/>
  <c r="P2285" i="10"/>
  <c r="Q2285" i="10"/>
  <c r="R2285" i="10"/>
  <c r="S2285" i="10"/>
  <c r="T2285" i="10"/>
  <c r="U2285" i="10"/>
  <c r="V2285" i="10"/>
  <c r="W2285" i="10"/>
  <c r="X2285" i="10"/>
  <c r="Y2285" i="10"/>
  <c r="B2286" i="10"/>
  <c r="D2286" i="10"/>
  <c r="E2286" i="10"/>
  <c r="F2286" i="10"/>
  <c r="G2286" i="10"/>
  <c r="H2286" i="10"/>
  <c r="I2286" i="10"/>
  <c r="J2286" i="10"/>
  <c r="K2286" i="10"/>
  <c r="L2286" i="10"/>
  <c r="M2286" i="10"/>
  <c r="N2286" i="10"/>
  <c r="O2286" i="10"/>
  <c r="P2286" i="10"/>
  <c r="Q2286" i="10"/>
  <c r="R2286" i="10"/>
  <c r="S2286" i="10"/>
  <c r="T2286" i="10"/>
  <c r="U2286" i="10"/>
  <c r="V2286" i="10"/>
  <c r="W2286" i="10"/>
  <c r="X2286" i="10"/>
  <c r="Y2286" i="10"/>
  <c r="B2287" i="10"/>
  <c r="D2287" i="10"/>
  <c r="E2287" i="10"/>
  <c r="F2287" i="10"/>
  <c r="G2287" i="10"/>
  <c r="H2287" i="10"/>
  <c r="I2287" i="10"/>
  <c r="J2287" i="10"/>
  <c r="K2287" i="10"/>
  <c r="L2287" i="10"/>
  <c r="M2287" i="10"/>
  <c r="N2287" i="10"/>
  <c r="O2287" i="10"/>
  <c r="P2287" i="10"/>
  <c r="Q2287" i="10"/>
  <c r="R2287" i="10"/>
  <c r="S2287" i="10"/>
  <c r="T2287" i="10"/>
  <c r="U2287" i="10"/>
  <c r="V2287" i="10"/>
  <c r="W2287" i="10"/>
  <c r="X2287" i="10"/>
  <c r="Y2287" i="10"/>
  <c r="B2288" i="10"/>
  <c r="D2288" i="10"/>
  <c r="E2288" i="10"/>
  <c r="F2288" i="10"/>
  <c r="G2288" i="10"/>
  <c r="H2288" i="10"/>
  <c r="I2288" i="10"/>
  <c r="J2288" i="10"/>
  <c r="K2288" i="10"/>
  <c r="L2288" i="10"/>
  <c r="M2288" i="10"/>
  <c r="N2288" i="10"/>
  <c r="O2288" i="10"/>
  <c r="P2288" i="10"/>
  <c r="Q2288" i="10"/>
  <c r="R2288" i="10"/>
  <c r="S2288" i="10"/>
  <c r="T2288" i="10"/>
  <c r="U2288" i="10"/>
  <c r="V2288" i="10"/>
  <c r="W2288" i="10"/>
  <c r="X2288" i="10"/>
  <c r="Y2288" i="10"/>
  <c r="B2289" i="10"/>
  <c r="D2289" i="10"/>
  <c r="E2289" i="10"/>
  <c r="F2289" i="10"/>
  <c r="G2289" i="10"/>
  <c r="H2289" i="10"/>
  <c r="I2289" i="10"/>
  <c r="J2289" i="10"/>
  <c r="K2289" i="10"/>
  <c r="L2289" i="10"/>
  <c r="M2289" i="10"/>
  <c r="N2289" i="10"/>
  <c r="O2289" i="10"/>
  <c r="P2289" i="10"/>
  <c r="Q2289" i="10"/>
  <c r="R2289" i="10"/>
  <c r="S2289" i="10"/>
  <c r="T2289" i="10"/>
  <c r="U2289" i="10"/>
  <c r="V2289" i="10"/>
  <c r="W2289" i="10"/>
  <c r="X2289" i="10"/>
  <c r="Y2289" i="10"/>
  <c r="B2290" i="10"/>
  <c r="D2290" i="10"/>
  <c r="E2290" i="10"/>
  <c r="F2290" i="10"/>
  <c r="G2290" i="10"/>
  <c r="H2290" i="10"/>
  <c r="I2290" i="10"/>
  <c r="J2290" i="10"/>
  <c r="K2290" i="10"/>
  <c r="L2290" i="10"/>
  <c r="M2290" i="10"/>
  <c r="N2290" i="10"/>
  <c r="O2290" i="10"/>
  <c r="P2290" i="10"/>
  <c r="Q2290" i="10"/>
  <c r="R2290" i="10"/>
  <c r="S2290" i="10"/>
  <c r="T2290" i="10"/>
  <c r="U2290" i="10"/>
  <c r="V2290" i="10"/>
  <c r="W2290" i="10"/>
  <c r="X2290" i="10"/>
  <c r="Y2290" i="10"/>
  <c r="Z2290" i="10"/>
  <c r="B2291" i="10"/>
  <c r="D2291" i="10"/>
  <c r="E2291" i="10"/>
  <c r="F2291" i="10"/>
  <c r="G2291" i="10"/>
  <c r="H2291" i="10"/>
  <c r="I2291" i="10"/>
  <c r="J2291" i="10"/>
  <c r="K2291" i="10"/>
  <c r="L2291" i="10"/>
  <c r="M2291" i="10"/>
  <c r="N2291" i="10"/>
  <c r="O2291" i="10"/>
  <c r="P2291" i="10"/>
  <c r="Q2291" i="10"/>
  <c r="R2291" i="10"/>
  <c r="S2291" i="10"/>
  <c r="T2291" i="10"/>
  <c r="U2291" i="10"/>
  <c r="V2291" i="10"/>
  <c r="W2291" i="10"/>
  <c r="X2291" i="10"/>
  <c r="Y2291" i="10"/>
  <c r="Z2291" i="10"/>
  <c r="B2292" i="10"/>
  <c r="D2292" i="10"/>
  <c r="E2292" i="10"/>
  <c r="F2292" i="10"/>
  <c r="G2292" i="10"/>
  <c r="H2292" i="10"/>
  <c r="I2292" i="10"/>
  <c r="J2292" i="10"/>
  <c r="K2292" i="10"/>
  <c r="L2292" i="10"/>
  <c r="M2292" i="10"/>
  <c r="N2292" i="10"/>
  <c r="O2292" i="10"/>
  <c r="P2292" i="10"/>
  <c r="Q2292" i="10"/>
  <c r="R2292" i="10"/>
  <c r="S2292" i="10"/>
  <c r="T2292" i="10"/>
  <c r="U2292" i="10"/>
  <c r="V2292" i="10"/>
  <c r="W2292" i="10"/>
  <c r="X2292" i="10"/>
  <c r="Y2292" i="10"/>
  <c r="Z2292" i="10"/>
  <c r="B2293" i="10"/>
  <c r="D2293" i="10"/>
  <c r="E2293" i="10"/>
  <c r="F2293" i="10"/>
  <c r="G2293" i="10"/>
  <c r="H2293" i="10"/>
  <c r="I2293" i="10"/>
  <c r="J2293" i="10"/>
  <c r="K2293" i="10"/>
  <c r="L2293" i="10"/>
  <c r="M2293" i="10"/>
  <c r="N2293" i="10"/>
  <c r="O2293" i="10"/>
  <c r="P2293" i="10"/>
  <c r="Q2293" i="10"/>
  <c r="R2293" i="10"/>
  <c r="S2293" i="10"/>
  <c r="T2293" i="10"/>
  <c r="U2293" i="10"/>
  <c r="V2293" i="10"/>
  <c r="W2293" i="10"/>
  <c r="X2293" i="10"/>
  <c r="Y2293" i="10"/>
  <c r="Z2293" i="10"/>
  <c r="B2294" i="10"/>
  <c r="D2294" i="10"/>
  <c r="E2294" i="10"/>
  <c r="F2294" i="10"/>
  <c r="G2294" i="10"/>
  <c r="H2294" i="10"/>
  <c r="I2294" i="10"/>
  <c r="J2294" i="10"/>
  <c r="K2294" i="10"/>
  <c r="L2294" i="10"/>
  <c r="M2294" i="10"/>
  <c r="N2294" i="10"/>
  <c r="O2294" i="10"/>
  <c r="P2294" i="10"/>
  <c r="Q2294" i="10"/>
  <c r="R2294" i="10"/>
  <c r="S2294" i="10"/>
  <c r="T2294" i="10"/>
  <c r="U2294" i="10"/>
  <c r="V2294" i="10"/>
  <c r="W2294" i="10"/>
  <c r="X2294" i="10"/>
  <c r="Y2294" i="10"/>
  <c r="Z2294" i="10"/>
  <c r="B2295" i="10"/>
  <c r="D2295" i="10"/>
  <c r="E2295" i="10"/>
  <c r="F2295" i="10"/>
  <c r="G2295" i="10"/>
  <c r="H2295" i="10"/>
  <c r="I2295" i="10"/>
  <c r="J2295" i="10"/>
  <c r="K2295" i="10"/>
  <c r="L2295" i="10"/>
  <c r="M2295" i="10"/>
  <c r="N2295" i="10"/>
  <c r="O2295" i="10"/>
  <c r="P2295" i="10"/>
  <c r="Q2295" i="10"/>
  <c r="R2295" i="10"/>
  <c r="S2295" i="10"/>
  <c r="T2295" i="10"/>
  <c r="U2295" i="10"/>
  <c r="V2295" i="10"/>
  <c r="W2295" i="10"/>
  <c r="X2295" i="10"/>
  <c r="Y2295" i="10"/>
  <c r="Z2295" i="10"/>
  <c r="B2296" i="10"/>
  <c r="D2296" i="10"/>
  <c r="E2296" i="10"/>
  <c r="F2296" i="10"/>
  <c r="G2296" i="10"/>
  <c r="H2296" i="10"/>
  <c r="I2296" i="10"/>
  <c r="J2296" i="10"/>
  <c r="K2296" i="10"/>
  <c r="L2296" i="10"/>
  <c r="M2296" i="10"/>
  <c r="N2296" i="10"/>
  <c r="O2296" i="10"/>
  <c r="P2296" i="10"/>
  <c r="Q2296" i="10"/>
  <c r="R2296" i="10"/>
  <c r="S2296" i="10"/>
  <c r="T2296" i="10"/>
  <c r="U2296" i="10"/>
  <c r="V2296" i="10"/>
  <c r="W2296" i="10"/>
  <c r="X2296" i="10"/>
  <c r="Y2296" i="10"/>
  <c r="Z2296" i="10"/>
  <c r="B2297" i="10"/>
  <c r="D2297" i="10"/>
  <c r="E2297" i="10"/>
  <c r="F2297" i="10"/>
  <c r="G2297" i="10"/>
  <c r="H2297" i="10"/>
  <c r="I2297" i="10"/>
  <c r="J2297" i="10"/>
  <c r="K2297" i="10"/>
  <c r="L2297" i="10"/>
  <c r="M2297" i="10"/>
  <c r="N2297" i="10"/>
  <c r="O2297" i="10"/>
  <c r="P2297" i="10"/>
  <c r="Q2297" i="10"/>
  <c r="R2297" i="10"/>
  <c r="S2297" i="10"/>
  <c r="T2297" i="10"/>
  <c r="U2297" i="10"/>
  <c r="V2297" i="10"/>
  <c r="W2297" i="10"/>
  <c r="X2297" i="10"/>
  <c r="Y2297" i="10"/>
  <c r="Z2297" i="10"/>
  <c r="B2298" i="10"/>
  <c r="D2298" i="10"/>
  <c r="E2298" i="10"/>
  <c r="F2298" i="10"/>
  <c r="G2298" i="10"/>
  <c r="H2298" i="10"/>
  <c r="I2298" i="10"/>
  <c r="J2298" i="10"/>
  <c r="K2298" i="10"/>
  <c r="L2298" i="10"/>
  <c r="M2298" i="10"/>
  <c r="N2298" i="10"/>
  <c r="O2298" i="10"/>
  <c r="P2298" i="10"/>
  <c r="Q2298" i="10"/>
  <c r="R2298" i="10"/>
  <c r="S2298" i="10"/>
  <c r="T2298" i="10"/>
  <c r="U2298" i="10"/>
  <c r="V2298" i="10"/>
  <c r="W2298" i="10"/>
  <c r="X2298" i="10"/>
  <c r="Y2298" i="10"/>
  <c r="Z2298" i="10"/>
  <c r="B2299" i="10"/>
  <c r="D2299" i="10"/>
  <c r="E2299" i="10"/>
  <c r="F2299" i="10"/>
  <c r="G2299" i="10"/>
  <c r="H2299" i="10"/>
  <c r="I2299" i="10"/>
  <c r="J2299" i="10"/>
  <c r="K2299" i="10"/>
  <c r="L2299" i="10"/>
  <c r="M2299" i="10"/>
  <c r="N2299" i="10"/>
  <c r="O2299" i="10"/>
  <c r="P2299" i="10"/>
  <c r="Q2299" i="10"/>
  <c r="R2299" i="10"/>
  <c r="S2299" i="10"/>
  <c r="T2299" i="10"/>
  <c r="U2299" i="10"/>
  <c r="V2299" i="10"/>
  <c r="W2299" i="10"/>
  <c r="X2299" i="10"/>
  <c r="Y2299" i="10"/>
  <c r="Z2299" i="10"/>
  <c r="B2300" i="10"/>
  <c r="D2300" i="10"/>
  <c r="E2300" i="10"/>
  <c r="F2300" i="10"/>
  <c r="G2300" i="10"/>
  <c r="H2300" i="10"/>
  <c r="I2300" i="10"/>
  <c r="J2300" i="10"/>
  <c r="K2300" i="10"/>
  <c r="L2300" i="10"/>
  <c r="M2300" i="10"/>
  <c r="N2300" i="10"/>
  <c r="O2300" i="10"/>
  <c r="P2300" i="10"/>
  <c r="Q2300" i="10"/>
  <c r="R2300" i="10"/>
  <c r="S2300" i="10"/>
  <c r="T2300" i="10"/>
  <c r="U2300" i="10"/>
  <c r="V2300" i="10"/>
  <c r="W2300" i="10"/>
  <c r="X2300" i="10"/>
  <c r="Y2300" i="10"/>
  <c r="Z2300" i="10"/>
  <c r="B2301" i="10"/>
  <c r="D2301" i="10"/>
  <c r="E2301" i="10"/>
  <c r="F2301" i="10"/>
  <c r="G2301" i="10"/>
  <c r="H2301" i="10"/>
  <c r="I2301" i="10"/>
  <c r="J2301" i="10"/>
  <c r="K2301" i="10"/>
  <c r="L2301" i="10"/>
  <c r="M2301" i="10"/>
  <c r="N2301" i="10"/>
  <c r="O2301" i="10"/>
  <c r="P2301" i="10"/>
  <c r="Q2301" i="10"/>
  <c r="R2301" i="10"/>
  <c r="S2301" i="10"/>
  <c r="T2301" i="10"/>
  <c r="U2301" i="10"/>
  <c r="V2301" i="10"/>
  <c r="W2301" i="10"/>
  <c r="X2301" i="10"/>
  <c r="Y2301" i="10"/>
  <c r="Z2301" i="10"/>
  <c r="B2302" i="10"/>
  <c r="D2302" i="10"/>
  <c r="E2302" i="10"/>
  <c r="F2302" i="10"/>
  <c r="G2302" i="10"/>
  <c r="H2302" i="10"/>
  <c r="I2302" i="10"/>
  <c r="J2302" i="10"/>
  <c r="K2302" i="10"/>
  <c r="L2302" i="10"/>
  <c r="M2302" i="10"/>
  <c r="N2302" i="10"/>
  <c r="O2302" i="10"/>
  <c r="P2302" i="10"/>
  <c r="Q2302" i="10"/>
  <c r="R2302" i="10"/>
  <c r="S2302" i="10"/>
  <c r="T2302" i="10"/>
  <c r="U2302" i="10"/>
  <c r="V2302" i="10"/>
  <c r="W2302" i="10"/>
  <c r="X2302" i="10"/>
  <c r="Y2302" i="10"/>
  <c r="Z2302" i="10"/>
  <c r="B2303" i="10"/>
  <c r="D2303" i="10"/>
  <c r="E2303" i="10"/>
  <c r="F2303" i="10"/>
  <c r="G2303" i="10"/>
  <c r="H2303" i="10"/>
  <c r="I2303" i="10"/>
  <c r="J2303" i="10"/>
  <c r="K2303" i="10"/>
  <c r="L2303" i="10"/>
  <c r="M2303" i="10"/>
  <c r="N2303" i="10"/>
  <c r="O2303" i="10"/>
  <c r="P2303" i="10"/>
  <c r="Q2303" i="10"/>
  <c r="R2303" i="10"/>
  <c r="S2303" i="10"/>
  <c r="T2303" i="10"/>
  <c r="U2303" i="10"/>
  <c r="V2303" i="10"/>
  <c r="W2303" i="10"/>
  <c r="X2303" i="10"/>
  <c r="Y2303" i="10"/>
  <c r="Z2303" i="10"/>
  <c r="B2304" i="10"/>
  <c r="D2304" i="10"/>
  <c r="E2304" i="10"/>
  <c r="F2304" i="10"/>
  <c r="G2304" i="10"/>
  <c r="H2304" i="10"/>
  <c r="I2304" i="10"/>
  <c r="J2304" i="10"/>
  <c r="K2304" i="10"/>
  <c r="L2304" i="10"/>
  <c r="M2304" i="10"/>
  <c r="N2304" i="10"/>
  <c r="O2304" i="10"/>
  <c r="P2304" i="10"/>
  <c r="Q2304" i="10"/>
  <c r="R2304" i="10"/>
  <c r="S2304" i="10"/>
  <c r="T2304" i="10"/>
  <c r="U2304" i="10"/>
  <c r="V2304" i="10"/>
  <c r="W2304" i="10"/>
  <c r="X2304" i="10"/>
  <c r="Y2304" i="10"/>
  <c r="Z2304" i="10"/>
  <c r="B2305" i="10"/>
  <c r="D2305" i="10"/>
  <c r="E2305" i="10"/>
  <c r="F2305" i="10"/>
  <c r="G2305" i="10"/>
  <c r="H2305" i="10"/>
  <c r="I2305" i="10"/>
  <c r="J2305" i="10"/>
  <c r="K2305" i="10"/>
  <c r="L2305" i="10"/>
  <c r="M2305" i="10"/>
  <c r="N2305" i="10"/>
  <c r="O2305" i="10"/>
  <c r="P2305" i="10"/>
  <c r="Q2305" i="10"/>
  <c r="R2305" i="10"/>
  <c r="S2305" i="10"/>
  <c r="T2305" i="10"/>
  <c r="U2305" i="10"/>
  <c r="V2305" i="10"/>
  <c r="W2305" i="10"/>
  <c r="X2305" i="10"/>
  <c r="Y2305" i="10"/>
  <c r="Z2305" i="10"/>
  <c r="B2306" i="10"/>
  <c r="D2306" i="10"/>
  <c r="E2306" i="10"/>
  <c r="F2306" i="10"/>
  <c r="G2306" i="10"/>
  <c r="H2306" i="10"/>
  <c r="I2306" i="10"/>
  <c r="J2306" i="10"/>
  <c r="K2306" i="10"/>
  <c r="L2306" i="10"/>
  <c r="M2306" i="10"/>
  <c r="N2306" i="10"/>
  <c r="O2306" i="10"/>
  <c r="P2306" i="10"/>
  <c r="Q2306" i="10"/>
  <c r="R2306" i="10"/>
  <c r="S2306" i="10"/>
  <c r="T2306" i="10"/>
  <c r="U2306" i="10"/>
  <c r="V2306" i="10"/>
  <c r="W2306" i="10"/>
  <c r="X2306" i="10"/>
  <c r="Y2306" i="10"/>
  <c r="Z2306" i="10"/>
  <c r="B2307" i="10"/>
  <c r="D2307" i="10"/>
  <c r="E2307" i="10"/>
  <c r="F2307" i="10"/>
  <c r="G2307" i="10"/>
  <c r="H2307" i="10"/>
  <c r="I2307" i="10"/>
  <c r="J2307" i="10"/>
  <c r="K2307" i="10"/>
  <c r="L2307" i="10"/>
  <c r="M2307" i="10"/>
  <c r="N2307" i="10"/>
  <c r="O2307" i="10"/>
  <c r="P2307" i="10"/>
  <c r="Q2307" i="10"/>
  <c r="R2307" i="10"/>
  <c r="S2307" i="10"/>
  <c r="T2307" i="10"/>
  <c r="U2307" i="10"/>
  <c r="V2307" i="10"/>
  <c r="W2307" i="10"/>
  <c r="X2307" i="10"/>
  <c r="Y2307" i="10"/>
  <c r="Z2307" i="10"/>
  <c r="B2308" i="10"/>
  <c r="D2308" i="10"/>
  <c r="E2308" i="10"/>
  <c r="F2308" i="10"/>
  <c r="G2308" i="10"/>
  <c r="H2308" i="10"/>
  <c r="I2308" i="10"/>
  <c r="J2308" i="10"/>
  <c r="K2308" i="10"/>
  <c r="L2308" i="10"/>
  <c r="M2308" i="10"/>
  <c r="N2308" i="10"/>
  <c r="O2308" i="10"/>
  <c r="P2308" i="10"/>
  <c r="Q2308" i="10"/>
  <c r="R2308" i="10"/>
  <c r="S2308" i="10"/>
  <c r="T2308" i="10"/>
  <c r="U2308" i="10"/>
  <c r="V2308" i="10"/>
  <c r="W2308" i="10"/>
  <c r="X2308" i="10"/>
  <c r="Y2308" i="10"/>
  <c r="Z2308" i="10"/>
  <c r="B2309" i="10"/>
  <c r="D2309" i="10"/>
  <c r="E2309" i="10"/>
  <c r="F2309" i="10"/>
  <c r="G2309" i="10"/>
  <c r="H2309" i="10"/>
  <c r="I2309" i="10"/>
  <c r="J2309" i="10"/>
  <c r="K2309" i="10"/>
  <c r="L2309" i="10"/>
  <c r="M2309" i="10"/>
  <c r="N2309" i="10"/>
  <c r="O2309" i="10"/>
  <c r="P2309" i="10"/>
  <c r="Q2309" i="10"/>
  <c r="R2309" i="10"/>
  <c r="S2309" i="10"/>
  <c r="T2309" i="10"/>
  <c r="U2309" i="10"/>
  <c r="V2309" i="10"/>
  <c r="W2309" i="10"/>
  <c r="X2309" i="10"/>
  <c r="Y2309" i="10"/>
  <c r="Z2309" i="10"/>
  <c r="B2310" i="10"/>
  <c r="D2310" i="10"/>
  <c r="E2310" i="10"/>
  <c r="F2310" i="10"/>
  <c r="G2310" i="10"/>
  <c r="H2310" i="10"/>
  <c r="I2310" i="10"/>
  <c r="J2310" i="10"/>
  <c r="K2310" i="10"/>
  <c r="L2310" i="10"/>
  <c r="M2310" i="10"/>
  <c r="N2310" i="10"/>
  <c r="O2310" i="10"/>
  <c r="P2310" i="10"/>
  <c r="Q2310" i="10"/>
  <c r="R2310" i="10"/>
  <c r="S2310" i="10"/>
  <c r="T2310" i="10"/>
  <c r="U2310" i="10"/>
  <c r="V2310" i="10"/>
  <c r="W2310" i="10"/>
  <c r="X2310" i="10"/>
  <c r="Y2310" i="10"/>
  <c r="Z2310" i="10"/>
  <c r="B2311" i="10"/>
  <c r="D2311" i="10"/>
  <c r="E2311" i="10"/>
  <c r="F2311" i="10"/>
  <c r="G2311" i="10"/>
  <c r="H2311" i="10"/>
  <c r="I2311" i="10"/>
  <c r="J2311" i="10"/>
  <c r="K2311" i="10"/>
  <c r="L2311" i="10"/>
  <c r="M2311" i="10"/>
  <c r="N2311" i="10"/>
  <c r="O2311" i="10"/>
  <c r="P2311" i="10"/>
  <c r="Q2311" i="10"/>
  <c r="R2311" i="10"/>
  <c r="S2311" i="10"/>
  <c r="T2311" i="10"/>
  <c r="U2311" i="10"/>
  <c r="V2311" i="10"/>
  <c r="W2311" i="10"/>
  <c r="X2311" i="10"/>
  <c r="Y2311" i="10"/>
  <c r="Z2311" i="10"/>
  <c r="B2312" i="10"/>
  <c r="D2312" i="10"/>
  <c r="E2312" i="10"/>
  <c r="F2312" i="10"/>
  <c r="G2312" i="10"/>
  <c r="H2312" i="10"/>
  <c r="I2312" i="10"/>
  <c r="J2312" i="10"/>
  <c r="K2312" i="10"/>
  <c r="L2312" i="10"/>
  <c r="M2312" i="10"/>
  <c r="N2312" i="10"/>
  <c r="O2312" i="10"/>
  <c r="P2312" i="10"/>
  <c r="Q2312" i="10"/>
  <c r="R2312" i="10"/>
  <c r="S2312" i="10"/>
  <c r="T2312" i="10"/>
  <c r="U2312" i="10"/>
  <c r="V2312" i="10"/>
  <c r="W2312" i="10"/>
  <c r="X2312" i="10"/>
  <c r="Y2312" i="10"/>
  <c r="Z2312" i="10"/>
  <c r="B2313" i="10"/>
  <c r="D2313" i="10"/>
  <c r="E2313" i="10"/>
  <c r="F2313" i="10"/>
  <c r="G2313" i="10"/>
  <c r="H2313" i="10"/>
  <c r="I2313" i="10"/>
  <c r="J2313" i="10"/>
  <c r="K2313" i="10"/>
  <c r="L2313" i="10"/>
  <c r="M2313" i="10"/>
  <c r="N2313" i="10"/>
  <c r="O2313" i="10"/>
  <c r="P2313" i="10"/>
  <c r="Q2313" i="10"/>
  <c r="R2313" i="10"/>
  <c r="S2313" i="10"/>
  <c r="T2313" i="10"/>
  <c r="U2313" i="10"/>
  <c r="V2313" i="10"/>
  <c r="W2313" i="10"/>
  <c r="X2313" i="10"/>
  <c r="Y2313" i="10"/>
  <c r="Z2313" i="10"/>
  <c r="B2314" i="10"/>
  <c r="D2314" i="10"/>
  <c r="E2314" i="10"/>
  <c r="F2314" i="10"/>
  <c r="G2314" i="10"/>
  <c r="H2314" i="10"/>
  <c r="I2314" i="10"/>
  <c r="J2314" i="10"/>
  <c r="K2314" i="10"/>
  <c r="L2314" i="10"/>
  <c r="M2314" i="10"/>
  <c r="N2314" i="10"/>
  <c r="O2314" i="10"/>
  <c r="P2314" i="10"/>
  <c r="Q2314" i="10"/>
  <c r="R2314" i="10"/>
  <c r="S2314" i="10"/>
  <c r="T2314" i="10"/>
  <c r="U2314" i="10"/>
  <c r="V2314" i="10"/>
  <c r="W2314" i="10"/>
  <c r="X2314" i="10"/>
  <c r="Y2314" i="10"/>
  <c r="Z2314" i="10"/>
  <c r="B2315" i="10"/>
  <c r="D2315" i="10"/>
  <c r="E2315" i="10"/>
  <c r="F2315" i="10"/>
  <c r="G2315" i="10"/>
  <c r="H2315" i="10"/>
  <c r="I2315" i="10"/>
  <c r="J2315" i="10"/>
  <c r="K2315" i="10"/>
  <c r="L2315" i="10"/>
  <c r="M2315" i="10"/>
  <c r="N2315" i="10"/>
  <c r="O2315" i="10"/>
  <c r="P2315" i="10"/>
  <c r="Q2315" i="10"/>
  <c r="R2315" i="10"/>
  <c r="S2315" i="10"/>
  <c r="T2315" i="10"/>
  <c r="U2315" i="10"/>
  <c r="V2315" i="10"/>
  <c r="W2315" i="10"/>
  <c r="X2315" i="10"/>
  <c r="Y2315" i="10"/>
  <c r="Z2315" i="10"/>
  <c r="B2316" i="10"/>
  <c r="D2316" i="10"/>
  <c r="E2316" i="10"/>
  <c r="F2316" i="10"/>
  <c r="G2316" i="10"/>
  <c r="H2316" i="10"/>
  <c r="I2316" i="10"/>
  <c r="J2316" i="10"/>
  <c r="K2316" i="10"/>
  <c r="L2316" i="10"/>
  <c r="M2316" i="10"/>
  <c r="N2316" i="10"/>
  <c r="O2316" i="10"/>
  <c r="P2316" i="10"/>
  <c r="Q2316" i="10"/>
  <c r="R2316" i="10"/>
  <c r="S2316" i="10"/>
  <c r="T2316" i="10"/>
  <c r="U2316" i="10"/>
  <c r="V2316" i="10"/>
  <c r="W2316" i="10"/>
  <c r="X2316" i="10"/>
  <c r="Y2316" i="10"/>
  <c r="Z2316" i="10"/>
  <c r="B2317" i="10"/>
  <c r="D2317" i="10"/>
  <c r="E2317" i="10"/>
  <c r="F2317" i="10"/>
  <c r="G2317" i="10"/>
  <c r="H2317" i="10"/>
  <c r="I2317" i="10"/>
  <c r="J2317" i="10"/>
  <c r="K2317" i="10"/>
  <c r="L2317" i="10"/>
  <c r="M2317" i="10"/>
  <c r="N2317" i="10"/>
  <c r="O2317" i="10"/>
  <c r="P2317" i="10"/>
  <c r="Q2317" i="10"/>
  <c r="R2317" i="10"/>
  <c r="S2317" i="10"/>
  <c r="T2317" i="10"/>
  <c r="U2317" i="10"/>
  <c r="V2317" i="10"/>
  <c r="W2317" i="10"/>
  <c r="X2317" i="10"/>
  <c r="Y2317" i="10"/>
  <c r="Z2317" i="10"/>
  <c r="B2318" i="10"/>
  <c r="D2318" i="10"/>
  <c r="E2318" i="10"/>
  <c r="F2318" i="10"/>
  <c r="G2318" i="10"/>
  <c r="H2318" i="10"/>
  <c r="I2318" i="10"/>
  <c r="J2318" i="10"/>
  <c r="K2318" i="10"/>
  <c r="L2318" i="10"/>
  <c r="M2318" i="10"/>
  <c r="N2318" i="10"/>
  <c r="O2318" i="10"/>
  <c r="P2318" i="10"/>
  <c r="Q2318" i="10"/>
  <c r="R2318" i="10"/>
  <c r="S2318" i="10"/>
  <c r="T2318" i="10"/>
  <c r="U2318" i="10"/>
  <c r="V2318" i="10"/>
  <c r="W2318" i="10"/>
  <c r="X2318" i="10"/>
  <c r="Y2318" i="10"/>
  <c r="Z2318" i="10"/>
  <c r="B2319" i="10"/>
  <c r="D2319" i="10"/>
  <c r="E2319" i="10"/>
  <c r="F2319" i="10"/>
  <c r="G2319" i="10"/>
  <c r="H2319" i="10"/>
  <c r="I2319" i="10"/>
  <c r="J2319" i="10"/>
  <c r="K2319" i="10"/>
  <c r="L2319" i="10"/>
  <c r="M2319" i="10"/>
  <c r="N2319" i="10"/>
  <c r="O2319" i="10"/>
  <c r="P2319" i="10"/>
  <c r="Q2319" i="10"/>
  <c r="R2319" i="10"/>
  <c r="S2319" i="10"/>
  <c r="T2319" i="10"/>
  <c r="U2319" i="10"/>
  <c r="V2319" i="10"/>
  <c r="W2319" i="10"/>
  <c r="X2319" i="10"/>
  <c r="Y2319" i="10"/>
  <c r="Z2319" i="10"/>
  <c r="B2320" i="10"/>
  <c r="D2320" i="10"/>
  <c r="E2320" i="10"/>
  <c r="F2320" i="10"/>
  <c r="G2320" i="10"/>
  <c r="H2320" i="10"/>
  <c r="I2320" i="10"/>
  <c r="J2320" i="10"/>
  <c r="K2320" i="10"/>
  <c r="L2320" i="10"/>
  <c r="M2320" i="10"/>
  <c r="N2320" i="10"/>
  <c r="O2320" i="10"/>
  <c r="P2320" i="10"/>
  <c r="Q2320" i="10"/>
  <c r="R2320" i="10"/>
  <c r="S2320" i="10"/>
  <c r="T2320" i="10"/>
  <c r="U2320" i="10"/>
  <c r="V2320" i="10"/>
  <c r="W2320" i="10"/>
  <c r="X2320" i="10"/>
  <c r="Y2320" i="10"/>
  <c r="Z2320" i="10"/>
  <c r="B2321" i="10"/>
  <c r="D2321" i="10"/>
  <c r="E2321" i="10"/>
  <c r="F2321" i="10"/>
  <c r="G2321" i="10"/>
  <c r="H2321" i="10"/>
  <c r="I2321" i="10"/>
  <c r="J2321" i="10"/>
  <c r="K2321" i="10"/>
  <c r="L2321" i="10"/>
  <c r="M2321" i="10"/>
  <c r="N2321" i="10"/>
  <c r="O2321" i="10"/>
  <c r="P2321" i="10"/>
  <c r="Q2321" i="10"/>
  <c r="R2321" i="10"/>
  <c r="S2321" i="10"/>
  <c r="T2321" i="10"/>
  <c r="U2321" i="10"/>
  <c r="V2321" i="10"/>
  <c r="W2321" i="10"/>
  <c r="X2321" i="10"/>
  <c r="Y2321" i="10"/>
  <c r="Z2321" i="10"/>
  <c r="B2322" i="10"/>
  <c r="D2322" i="10"/>
  <c r="E2322" i="10"/>
  <c r="F2322" i="10"/>
  <c r="G2322" i="10"/>
  <c r="H2322" i="10"/>
  <c r="I2322" i="10"/>
  <c r="J2322" i="10"/>
  <c r="K2322" i="10"/>
  <c r="L2322" i="10"/>
  <c r="M2322" i="10"/>
  <c r="N2322" i="10"/>
  <c r="O2322" i="10"/>
  <c r="P2322" i="10"/>
  <c r="Q2322" i="10"/>
  <c r="R2322" i="10"/>
  <c r="S2322" i="10"/>
  <c r="T2322" i="10"/>
  <c r="U2322" i="10"/>
  <c r="V2322" i="10"/>
  <c r="W2322" i="10"/>
  <c r="X2322" i="10"/>
  <c r="Y2322" i="10"/>
  <c r="Z2322" i="10"/>
  <c r="B2323" i="10"/>
  <c r="D2323" i="10"/>
  <c r="E2323" i="10"/>
  <c r="F2323" i="10"/>
  <c r="G2323" i="10"/>
  <c r="H2323" i="10"/>
  <c r="I2323" i="10"/>
  <c r="J2323" i="10"/>
  <c r="K2323" i="10"/>
  <c r="L2323" i="10"/>
  <c r="M2323" i="10"/>
  <c r="N2323" i="10"/>
  <c r="O2323" i="10"/>
  <c r="P2323" i="10"/>
  <c r="Q2323" i="10"/>
  <c r="R2323" i="10"/>
  <c r="S2323" i="10"/>
  <c r="T2323" i="10"/>
  <c r="U2323" i="10"/>
  <c r="V2323" i="10"/>
  <c r="W2323" i="10"/>
  <c r="X2323" i="10"/>
  <c r="Y2323" i="10"/>
  <c r="Z2323" i="10"/>
  <c r="B2324" i="10"/>
  <c r="D2324" i="10"/>
  <c r="E2324" i="10"/>
  <c r="F2324" i="10"/>
  <c r="G2324" i="10"/>
  <c r="H2324" i="10"/>
  <c r="I2324" i="10"/>
  <c r="J2324" i="10"/>
  <c r="K2324" i="10"/>
  <c r="L2324" i="10"/>
  <c r="M2324" i="10"/>
  <c r="N2324" i="10"/>
  <c r="O2324" i="10"/>
  <c r="P2324" i="10"/>
  <c r="Q2324" i="10"/>
  <c r="R2324" i="10"/>
  <c r="S2324" i="10"/>
  <c r="T2324" i="10"/>
  <c r="U2324" i="10"/>
  <c r="V2324" i="10"/>
  <c r="W2324" i="10"/>
  <c r="X2324" i="10"/>
  <c r="Y2324" i="10"/>
  <c r="Z2324" i="10"/>
  <c r="B2325" i="10"/>
  <c r="D2325" i="10"/>
  <c r="E2325" i="10"/>
  <c r="F2325" i="10"/>
  <c r="G2325" i="10"/>
  <c r="H2325" i="10"/>
  <c r="I2325" i="10"/>
  <c r="J2325" i="10"/>
  <c r="K2325" i="10"/>
  <c r="L2325" i="10"/>
  <c r="M2325" i="10"/>
  <c r="N2325" i="10"/>
  <c r="O2325" i="10"/>
  <c r="P2325" i="10"/>
  <c r="Q2325" i="10"/>
  <c r="R2325" i="10"/>
  <c r="S2325" i="10"/>
  <c r="T2325" i="10"/>
  <c r="U2325" i="10"/>
  <c r="V2325" i="10"/>
  <c r="W2325" i="10"/>
  <c r="X2325" i="10"/>
  <c r="Y2325" i="10"/>
  <c r="Z2325" i="10"/>
  <c r="B2326" i="10"/>
  <c r="D2326" i="10"/>
  <c r="E2326" i="10"/>
  <c r="F2326" i="10"/>
  <c r="G2326" i="10"/>
  <c r="H2326" i="10"/>
  <c r="I2326" i="10"/>
  <c r="J2326" i="10"/>
  <c r="K2326" i="10"/>
  <c r="L2326" i="10"/>
  <c r="M2326" i="10"/>
  <c r="N2326" i="10"/>
  <c r="O2326" i="10"/>
  <c r="P2326" i="10"/>
  <c r="Q2326" i="10"/>
  <c r="R2326" i="10"/>
  <c r="S2326" i="10"/>
  <c r="T2326" i="10"/>
  <c r="U2326" i="10"/>
  <c r="V2326" i="10"/>
  <c r="W2326" i="10"/>
  <c r="X2326" i="10"/>
  <c r="Y2326" i="10"/>
  <c r="Z2326" i="10"/>
  <c r="B2327" i="10"/>
  <c r="D2327" i="10"/>
  <c r="E2327" i="10"/>
  <c r="F2327" i="10"/>
  <c r="G2327" i="10"/>
  <c r="H2327" i="10"/>
  <c r="I2327" i="10"/>
  <c r="J2327" i="10"/>
  <c r="K2327" i="10"/>
  <c r="L2327" i="10"/>
  <c r="M2327" i="10"/>
  <c r="N2327" i="10"/>
  <c r="O2327" i="10"/>
  <c r="P2327" i="10"/>
  <c r="Q2327" i="10"/>
  <c r="R2327" i="10"/>
  <c r="S2327" i="10"/>
  <c r="T2327" i="10"/>
  <c r="U2327" i="10"/>
  <c r="V2327" i="10"/>
  <c r="W2327" i="10"/>
  <c r="X2327" i="10"/>
  <c r="Y2327" i="10"/>
  <c r="Z2327" i="10"/>
  <c r="B2328" i="10"/>
  <c r="D2328" i="10"/>
  <c r="E2328" i="10"/>
  <c r="F2328" i="10"/>
  <c r="G2328" i="10"/>
  <c r="H2328" i="10"/>
  <c r="I2328" i="10"/>
  <c r="J2328" i="10"/>
  <c r="K2328" i="10"/>
  <c r="L2328" i="10"/>
  <c r="M2328" i="10"/>
  <c r="N2328" i="10"/>
  <c r="O2328" i="10"/>
  <c r="P2328" i="10"/>
  <c r="Q2328" i="10"/>
  <c r="R2328" i="10"/>
  <c r="S2328" i="10"/>
  <c r="T2328" i="10"/>
  <c r="U2328" i="10"/>
  <c r="V2328" i="10"/>
  <c r="W2328" i="10"/>
  <c r="X2328" i="10"/>
  <c r="Y2328" i="10"/>
  <c r="Z2328" i="10"/>
  <c r="B2329" i="10"/>
  <c r="D2329" i="10"/>
  <c r="E2329" i="10"/>
  <c r="F2329" i="10"/>
  <c r="G2329" i="10"/>
  <c r="H2329" i="10"/>
  <c r="I2329" i="10"/>
  <c r="J2329" i="10"/>
  <c r="K2329" i="10"/>
  <c r="L2329" i="10"/>
  <c r="M2329" i="10"/>
  <c r="N2329" i="10"/>
  <c r="O2329" i="10"/>
  <c r="P2329" i="10"/>
  <c r="Q2329" i="10"/>
  <c r="R2329" i="10"/>
  <c r="S2329" i="10"/>
  <c r="T2329" i="10"/>
  <c r="U2329" i="10"/>
  <c r="V2329" i="10"/>
  <c r="W2329" i="10"/>
  <c r="X2329" i="10"/>
  <c r="Y2329" i="10"/>
  <c r="Z2329" i="10"/>
  <c r="B2330" i="10"/>
  <c r="D2330" i="10"/>
  <c r="E2330" i="10"/>
  <c r="F2330" i="10"/>
  <c r="G2330" i="10"/>
  <c r="H2330" i="10"/>
  <c r="I2330" i="10"/>
  <c r="J2330" i="10"/>
  <c r="K2330" i="10"/>
  <c r="L2330" i="10"/>
  <c r="M2330" i="10"/>
  <c r="N2330" i="10"/>
  <c r="O2330" i="10"/>
  <c r="P2330" i="10"/>
  <c r="Q2330" i="10"/>
  <c r="R2330" i="10"/>
  <c r="S2330" i="10"/>
  <c r="T2330" i="10"/>
  <c r="U2330" i="10"/>
  <c r="V2330" i="10"/>
  <c r="W2330" i="10"/>
  <c r="X2330" i="10"/>
  <c r="Y2330" i="10"/>
  <c r="Z2330" i="10"/>
  <c r="B2331" i="10"/>
  <c r="D2331" i="10"/>
  <c r="E2331" i="10"/>
  <c r="F2331" i="10"/>
  <c r="G2331" i="10"/>
  <c r="H2331" i="10"/>
  <c r="I2331" i="10"/>
  <c r="J2331" i="10"/>
  <c r="K2331" i="10"/>
  <c r="L2331" i="10"/>
  <c r="M2331" i="10"/>
  <c r="N2331" i="10"/>
  <c r="O2331" i="10"/>
  <c r="P2331" i="10"/>
  <c r="Q2331" i="10"/>
  <c r="R2331" i="10"/>
  <c r="S2331" i="10"/>
  <c r="T2331" i="10"/>
  <c r="U2331" i="10"/>
  <c r="V2331" i="10"/>
  <c r="W2331" i="10"/>
  <c r="X2331" i="10"/>
  <c r="Y2331" i="10"/>
  <c r="Z2331" i="10"/>
  <c r="B2332" i="10"/>
  <c r="D2332" i="10"/>
  <c r="E2332" i="10"/>
  <c r="F2332" i="10"/>
  <c r="G2332" i="10"/>
  <c r="H2332" i="10"/>
  <c r="I2332" i="10"/>
  <c r="J2332" i="10"/>
  <c r="K2332" i="10"/>
  <c r="L2332" i="10"/>
  <c r="M2332" i="10"/>
  <c r="N2332" i="10"/>
  <c r="O2332" i="10"/>
  <c r="P2332" i="10"/>
  <c r="Q2332" i="10"/>
  <c r="R2332" i="10"/>
  <c r="S2332" i="10"/>
  <c r="T2332" i="10"/>
  <c r="U2332" i="10"/>
  <c r="V2332" i="10"/>
  <c r="W2332" i="10"/>
  <c r="X2332" i="10"/>
  <c r="Y2332" i="10"/>
  <c r="Z2332" i="10"/>
  <c r="B2333" i="10"/>
  <c r="D2333" i="10"/>
  <c r="E2333" i="10"/>
  <c r="F2333" i="10"/>
  <c r="G2333" i="10"/>
  <c r="H2333" i="10"/>
  <c r="I2333" i="10"/>
  <c r="J2333" i="10"/>
  <c r="K2333" i="10"/>
  <c r="L2333" i="10"/>
  <c r="M2333" i="10"/>
  <c r="N2333" i="10"/>
  <c r="O2333" i="10"/>
  <c r="P2333" i="10"/>
  <c r="Q2333" i="10"/>
  <c r="R2333" i="10"/>
  <c r="S2333" i="10"/>
  <c r="T2333" i="10"/>
  <c r="U2333" i="10"/>
  <c r="V2333" i="10"/>
  <c r="W2333" i="10"/>
  <c r="X2333" i="10"/>
  <c r="Y2333" i="10"/>
  <c r="Z2333" i="10"/>
  <c r="B2334" i="10"/>
  <c r="D2334" i="10"/>
  <c r="E2334" i="10"/>
  <c r="F2334" i="10"/>
  <c r="G2334" i="10"/>
  <c r="H2334" i="10"/>
  <c r="I2334" i="10"/>
  <c r="J2334" i="10"/>
  <c r="K2334" i="10"/>
  <c r="L2334" i="10"/>
  <c r="M2334" i="10"/>
  <c r="N2334" i="10"/>
  <c r="O2334" i="10"/>
  <c r="P2334" i="10"/>
  <c r="Q2334" i="10"/>
  <c r="R2334" i="10"/>
  <c r="S2334" i="10"/>
  <c r="T2334" i="10"/>
  <c r="U2334" i="10"/>
  <c r="V2334" i="10"/>
  <c r="W2334" i="10"/>
  <c r="X2334" i="10"/>
  <c r="Y2334" i="10"/>
  <c r="Z2334" i="10"/>
  <c r="B2335" i="10"/>
  <c r="D2335" i="10"/>
  <c r="E2335" i="10"/>
  <c r="F2335" i="10"/>
  <c r="G2335" i="10"/>
  <c r="H2335" i="10"/>
  <c r="I2335" i="10"/>
  <c r="J2335" i="10"/>
  <c r="K2335" i="10"/>
  <c r="L2335" i="10"/>
  <c r="M2335" i="10"/>
  <c r="N2335" i="10"/>
  <c r="O2335" i="10"/>
  <c r="P2335" i="10"/>
  <c r="Q2335" i="10"/>
  <c r="R2335" i="10"/>
  <c r="S2335" i="10"/>
  <c r="T2335" i="10"/>
  <c r="U2335" i="10"/>
  <c r="V2335" i="10"/>
  <c r="W2335" i="10"/>
  <c r="X2335" i="10"/>
  <c r="Y2335" i="10"/>
  <c r="Z2335" i="10"/>
  <c r="B2336" i="10"/>
  <c r="D2336" i="10"/>
  <c r="E2336" i="10"/>
  <c r="F2336" i="10"/>
  <c r="G2336" i="10"/>
  <c r="H2336" i="10"/>
  <c r="I2336" i="10"/>
  <c r="J2336" i="10"/>
  <c r="K2336" i="10"/>
  <c r="L2336" i="10"/>
  <c r="M2336" i="10"/>
  <c r="N2336" i="10"/>
  <c r="O2336" i="10"/>
  <c r="P2336" i="10"/>
  <c r="Q2336" i="10"/>
  <c r="R2336" i="10"/>
  <c r="S2336" i="10"/>
  <c r="T2336" i="10"/>
  <c r="U2336" i="10"/>
  <c r="V2336" i="10"/>
  <c r="W2336" i="10"/>
  <c r="X2336" i="10"/>
  <c r="Y2336" i="10"/>
  <c r="Z2336" i="10"/>
  <c r="B2337" i="10"/>
  <c r="D2337" i="10"/>
  <c r="E2337" i="10"/>
  <c r="F2337" i="10"/>
  <c r="G2337" i="10"/>
  <c r="H2337" i="10"/>
  <c r="I2337" i="10"/>
  <c r="J2337" i="10"/>
  <c r="K2337" i="10"/>
  <c r="L2337" i="10"/>
  <c r="M2337" i="10"/>
  <c r="N2337" i="10"/>
  <c r="O2337" i="10"/>
  <c r="P2337" i="10"/>
  <c r="Q2337" i="10"/>
  <c r="R2337" i="10"/>
  <c r="S2337" i="10"/>
  <c r="T2337" i="10"/>
  <c r="U2337" i="10"/>
  <c r="V2337" i="10"/>
  <c r="W2337" i="10"/>
  <c r="X2337" i="10"/>
  <c r="Y2337" i="10"/>
  <c r="Z2337" i="10"/>
  <c r="B2338" i="10"/>
  <c r="D2338" i="10"/>
  <c r="E2338" i="10"/>
  <c r="F2338" i="10"/>
  <c r="G2338" i="10"/>
  <c r="H2338" i="10"/>
  <c r="I2338" i="10"/>
  <c r="J2338" i="10"/>
  <c r="K2338" i="10"/>
  <c r="L2338" i="10"/>
  <c r="M2338" i="10"/>
  <c r="N2338" i="10"/>
  <c r="O2338" i="10"/>
  <c r="P2338" i="10"/>
  <c r="Q2338" i="10"/>
  <c r="R2338" i="10"/>
  <c r="S2338" i="10"/>
  <c r="T2338" i="10"/>
  <c r="U2338" i="10"/>
  <c r="V2338" i="10"/>
  <c r="W2338" i="10"/>
  <c r="X2338" i="10"/>
  <c r="Y2338" i="10"/>
  <c r="Z2338" i="10"/>
  <c r="B2339" i="10"/>
  <c r="D2339" i="10"/>
  <c r="E2339" i="10"/>
  <c r="F2339" i="10"/>
  <c r="G2339" i="10"/>
  <c r="H2339" i="10"/>
  <c r="I2339" i="10"/>
  <c r="J2339" i="10"/>
  <c r="K2339" i="10"/>
  <c r="L2339" i="10"/>
  <c r="M2339" i="10"/>
  <c r="N2339" i="10"/>
  <c r="O2339" i="10"/>
  <c r="P2339" i="10"/>
  <c r="Q2339" i="10"/>
  <c r="R2339" i="10"/>
  <c r="S2339" i="10"/>
  <c r="T2339" i="10"/>
  <c r="U2339" i="10"/>
  <c r="V2339" i="10"/>
  <c r="W2339" i="10"/>
  <c r="X2339" i="10"/>
  <c r="Y2339" i="10"/>
  <c r="Z2339" i="10"/>
  <c r="B2340" i="10"/>
  <c r="D2340" i="10"/>
  <c r="E2340" i="10"/>
  <c r="F2340" i="10"/>
  <c r="G2340" i="10"/>
  <c r="H2340" i="10"/>
  <c r="I2340" i="10"/>
  <c r="J2340" i="10"/>
  <c r="K2340" i="10"/>
  <c r="L2340" i="10"/>
  <c r="M2340" i="10"/>
  <c r="N2340" i="10"/>
  <c r="O2340" i="10"/>
  <c r="P2340" i="10"/>
  <c r="Q2340" i="10"/>
  <c r="R2340" i="10"/>
  <c r="S2340" i="10"/>
  <c r="T2340" i="10"/>
  <c r="U2340" i="10"/>
  <c r="V2340" i="10"/>
  <c r="W2340" i="10"/>
  <c r="X2340" i="10"/>
  <c r="Y2340" i="10"/>
  <c r="Z2340" i="10"/>
  <c r="B2341" i="10"/>
  <c r="D2341" i="10"/>
  <c r="E2341" i="10"/>
  <c r="F2341" i="10"/>
  <c r="G2341" i="10"/>
  <c r="H2341" i="10"/>
  <c r="I2341" i="10"/>
  <c r="J2341" i="10"/>
  <c r="K2341" i="10"/>
  <c r="L2341" i="10"/>
  <c r="M2341" i="10"/>
  <c r="N2341" i="10"/>
  <c r="O2341" i="10"/>
  <c r="P2341" i="10"/>
  <c r="Q2341" i="10"/>
  <c r="R2341" i="10"/>
  <c r="S2341" i="10"/>
  <c r="T2341" i="10"/>
  <c r="U2341" i="10"/>
  <c r="V2341" i="10"/>
  <c r="W2341" i="10"/>
  <c r="X2341" i="10"/>
  <c r="Y2341" i="10"/>
  <c r="Z2341" i="10"/>
  <c r="B2342" i="10"/>
  <c r="D2342" i="10"/>
  <c r="E2342" i="10"/>
  <c r="F2342" i="10"/>
  <c r="G2342" i="10"/>
  <c r="H2342" i="10"/>
  <c r="I2342" i="10"/>
  <c r="J2342" i="10"/>
  <c r="K2342" i="10"/>
  <c r="L2342" i="10"/>
  <c r="M2342" i="10"/>
  <c r="N2342" i="10"/>
  <c r="O2342" i="10"/>
  <c r="P2342" i="10"/>
  <c r="Q2342" i="10"/>
  <c r="R2342" i="10"/>
  <c r="S2342" i="10"/>
  <c r="T2342" i="10"/>
  <c r="U2342" i="10"/>
  <c r="V2342" i="10"/>
  <c r="W2342" i="10"/>
  <c r="X2342" i="10"/>
  <c r="Y2342" i="10"/>
  <c r="Z2342" i="10"/>
  <c r="B2343" i="10"/>
  <c r="D2343" i="10"/>
  <c r="E2343" i="10"/>
  <c r="F2343" i="10"/>
  <c r="G2343" i="10"/>
  <c r="H2343" i="10"/>
  <c r="I2343" i="10"/>
  <c r="J2343" i="10"/>
  <c r="K2343" i="10"/>
  <c r="L2343" i="10"/>
  <c r="M2343" i="10"/>
  <c r="N2343" i="10"/>
  <c r="O2343" i="10"/>
  <c r="P2343" i="10"/>
  <c r="Q2343" i="10"/>
  <c r="R2343" i="10"/>
  <c r="S2343" i="10"/>
  <c r="T2343" i="10"/>
  <c r="U2343" i="10"/>
  <c r="V2343" i="10"/>
  <c r="W2343" i="10"/>
  <c r="X2343" i="10"/>
  <c r="Y2343" i="10"/>
  <c r="Z2343" i="10"/>
  <c r="B2344" i="10"/>
  <c r="D2344" i="10"/>
  <c r="E2344" i="10"/>
  <c r="F2344" i="10"/>
  <c r="G2344" i="10"/>
  <c r="H2344" i="10"/>
  <c r="I2344" i="10"/>
  <c r="J2344" i="10"/>
  <c r="K2344" i="10"/>
  <c r="L2344" i="10"/>
  <c r="M2344" i="10"/>
  <c r="N2344" i="10"/>
  <c r="O2344" i="10"/>
  <c r="P2344" i="10"/>
  <c r="Q2344" i="10"/>
  <c r="R2344" i="10"/>
  <c r="S2344" i="10"/>
  <c r="T2344" i="10"/>
  <c r="U2344" i="10"/>
  <c r="V2344" i="10"/>
  <c r="W2344" i="10"/>
  <c r="X2344" i="10"/>
  <c r="Y2344" i="10"/>
  <c r="Z2344" i="10"/>
  <c r="B2345" i="10"/>
  <c r="D2345" i="10"/>
  <c r="E2345" i="10"/>
  <c r="F2345" i="10"/>
  <c r="G2345" i="10"/>
  <c r="H2345" i="10"/>
  <c r="I2345" i="10"/>
  <c r="J2345" i="10"/>
  <c r="K2345" i="10"/>
  <c r="L2345" i="10"/>
  <c r="M2345" i="10"/>
  <c r="N2345" i="10"/>
  <c r="O2345" i="10"/>
  <c r="P2345" i="10"/>
  <c r="Q2345" i="10"/>
  <c r="R2345" i="10"/>
  <c r="S2345" i="10"/>
  <c r="T2345" i="10"/>
  <c r="U2345" i="10"/>
  <c r="V2345" i="10"/>
  <c r="W2345" i="10"/>
  <c r="X2345" i="10"/>
  <c r="Y2345" i="10"/>
  <c r="Z2345" i="10"/>
  <c r="B2346" i="10"/>
  <c r="D2346" i="10"/>
  <c r="E2346" i="10"/>
  <c r="F2346" i="10"/>
  <c r="G2346" i="10"/>
  <c r="H2346" i="10"/>
  <c r="I2346" i="10"/>
  <c r="J2346" i="10"/>
  <c r="K2346" i="10"/>
  <c r="L2346" i="10"/>
  <c r="M2346" i="10"/>
  <c r="N2346" i="10"/>
  <c r="O2346" i="10"/>
  <c r="P2346" i="10"/>
  <c r="Q2346" i="10"/>
  <c r="R2346" i="10"/>
  <c r="S2346" i="10"/>
  <c r="T2346" i="10"/>
  <c r="U2346" i="10"/>
  <c r="V2346" i="10"/>
  <c r="W2346" i="10"/>
  <c r="X2346" i="10"/>
  <c r="Y2346" i="10"/>
  <c r="Z2346" i="10"/>
  <c r="B2347" i="10"/>
  <c r="D2347" i="10"/>
  <c r="E2347" i="10"/>
  <c r="F2347" i="10"/>
  <c r="G2347" i="10"/>
  <c r="H2347" i="10"/>
  <c r="I2347" i="10"/>
  <c r="J2347" i="10"/>
  <c r="K2347" i="10"/>
  <c r="L2347" i="10"/>
  <c r="M2347" i="10"/>
  <c r="N2347" i="10"/>
  <c r="O2347" i="10"/>
  <c r="P2347" i="10"/>
  <c r="Q2347" i="10"/>
  <c r="R2347" i="10"/>
  <c r="S2347" i="10"/>
  <c r="T2347" i="10"/>
  <c r="U2347" i="10"/>
  <c r="V2347" i="10"/>
  <c r="W2347" i="10"/>
  <c r="X2347" i="10"/>
  <c r="Y2347" i="10"/>
  <c r="Z2347" i="10"/>
  <c r="B2348" i="10"/>
  <c r="D2348" i="10"/>
  <c r="E2348" i="10"/>
  <c r="F2348" i="10"/>
  <c r="G2348" i="10"/>
  <c r="H2348" i="10"/>
  <c r="I2348" i="10"/>
  <c r="J2348" i="10"/>
  <c r="K2348" i="10"/>
  <c r="L2348" i="10"/>
  <c r="M2348" i="10"/>
  <c r="N2348" i="10"/>
  <c r="O2348" i="10"/>
  <c r="P2348" i="10"/>
  <c r="Q2348" i="10"/>
  <c r="R2348" i="10"/>
  <c r="S2348" i="10"/>
  <c r="T2348" i="10"/>
  <c r="U2348" i="10"/>
  <c r="V2348" i="10"/>
  <c r="W2348" i="10"/>
  <c r="X2348" i="10"/>
  <c r="Y2348" i="10"/>
  <c r="Z2348" i="10"/>
  <c r="B2349" i="10"/>
  <c r="D2349" i="10"/>
  <c r="E2349" i="10"/>
  <c r="F2349" i="10"/>
  <c r="G2349" i="10"/>
  <c r="H2349" i="10"/>
  <c r="I2349" i="10"/>
  <c r="J2349" i="10"/>
  <c r="K2349" i="10"/>
  <c r="L2349" i="10"/>
  <c r="M2349" i="10"/>
  <c r="N2349" i="10"/>
  <c r="O2349" i="10"/>
  <c r="P2349" i="10"/>
  <c r="Q2349" i="10"/>
  <c r="R2349" i="10"/>
  <c r="S2349" i="10"/>
  <c r="T2349" i="10"/>
  <c r="U2349" i="10"/>
  <c r="V2349" i="10"/>
  <c r="W2349" i="10"/>
  <c r="X2349" i="10"/>
  <c r="Y2349" i="10"/>
  <c r="Z2349" i="10"/>
  <c r="B2350" i="10"/>
  <c r="D2350" i="10"/>
  <c r="E2350" i="10"/>
  <c r="F2350" i="10"/>
  <c r="G2350" i="10"/>
  <c r="H2350" i="10"/>
  <c r="I2350" i="10"/>
  <c r="J2350" i="10"/>
  <c r="K2350" i="10"/>
  <c r="L2350" i="10"/>
  <c r="M2350" i="10"/>
  <c r="N2350" i="10"/>
  <c r="O2350" i="10"/>
  <c r="P2350" i="10"/>
  <c r="Q2350" i="10"/>
  <c r="R2350" i="10"/>
  <c r="S2350" i="10"/>
  <c r="T2350" i="10"/>
  <c r="U2350" i="10"/>
  <c r="V2350" i="10"/>
  <c r="W2350" i="10"/>
  <c r="X2350" i="10"/>
  <c r="Y2350" i="10"/>
  <c r="Z2350" i="10"/>
  <c r="B2351" i="10"/>
  <c r="D2351" i="10"/>
  <c r="E2351" i="10"/>
  <c r="F2351" i="10"/>
  <c r="G2351" i="10"/>
  <c r="H2351" i="10"/>
  <c r="I2351" i="10"/>
  <c r="J2351" i="10"/>
  <c r="K2351" i="10"/>
  <c r="L2351" i="10"/>
  <c r="M2351" i="10"/>
  <c r="N2351" i="10"/>
  <c r="O2351" i="10"/>
  <c r="P2351" i="10"/>
  <c r="Q2351" i="10"/>
  <c r="R2351" i="10"/>
  <c r="S2351" i="10"/>
  <c r="T2351" i="10"/>
  <c r="U2351" i="10"/>
  <c r="V2351" i="10"/>
  <c r="W2351" i="10"/>
  <c r="X2351" i="10"/>
  <c r="Y2351" i="10"/>
  <c r="Z2351" i="10"/>
  <c r="B2352" i="10"/>
  <c r="D2352" i="10"/>
  <c r="E2352" i="10"/>
  <c r="F2352" i="10"/>
  <c r="G2352" i="10"/>
  <c r="H2352" i="10"/>
  <c r="I2352" i="10"/>
  <c r="J2352" i="10"/>
  <c r="K2352" i="10"/>
  <c r="L2352" i="10"/>
  <c r="M2352" i="10"/>
  <c r="N2352" i="10"/>
  <c r="O2352" i="10"/>
  <c r="P2352" i="10"/>
  <c r="Q2352" i="10"/>
  <c r="R2352" i="10"/>
  <c r="S2352" i="10"/>
  <c r="T2352" i="10"/>
  <c r="U2352" i="10"/>
  <c r="V2352" i="10"/>
  <c r="W2352" i="10"/>
  <c r="X2352" i="10"/>
  <c r="Y2352" i="10"/>
  <c r="Z2352" i="10"/>
  <c r="B2353" i="10"/>
  <c r="D2353" i="10"/>
  <c r="E2353" i="10"/>
  <c r="F2353" i="10"/>
  <c r="G2353" i="10"/>
  <c r="H2353" i="10"/>
  <c r="I2353" i="10"/>
  <c r="J2353" i="10"/>
  <c r="K2353" i="10"/>
  <c r="L2353" i="10"/>
  <c r="M2353" i="10"/>
  <c r="N2353" i="10"/>
  <c r="O2353" i="10"/>
  <c r="P2353" i="10"/>
  <c r="Q2353" i="10"/>
  <c r="R2353" i="10"/>
  <c r="S2353" i="10"/>
  <c r="T2353" i="10"/>
  <c r="U2353" i="10"/>
  <c r="V2353" i="10"/>
  <c r="W2353" i="10"/>
  <c r="X2353" i="10"/>
  <c r="Y2353" i="10"/>
  <c r="Z2353" i="10"/>
  <c r="B2354" i="10"/>
  <c r="D2354" i="10"/>
  <c r="E2354" i="10"/>
  <c r="F2354" i="10"/>
  <c r="G2354" i="10"/>
  <c r="H2354" i="10"/>
  <c r="I2354" i="10"/>
  <c r="J2354" i="10"/>
  <c r="K2354" i="10"/>
  <c r="L2354" i="10"/>
  <c r="M2354" i="10"/>
  <c r="N2354" i="10"/>
  <c r="O2354" i="10"/>
  <c r="P2354" i="10"/>
  <c r="Q2354" i="10"/>
  <c r="R2354" i="10"/>
  <c r="S2354" i="10"/>
  <c r="T2354" i="10"/>
  <c r="U2354" i="10"/>
  <c r="V2354" i="10"/>
  <c r="W2354" i="10"/>
  <c r="X2354" i="10"/>
  <c r="Y2354" i="10"/>
  <c r="Z2354" i="10"/>
  <c r="B2355" i="10"/>
  <c r="D2355" i="10"/>
  <c r="E2355" i="10"/>
  <c r="F2355" i="10"/>
  <c r="G2355" i="10"/>
  <c r="H2355" i="10"/>
  <c r="I2355" i="10"/>
  <c r="J2355" i="10"/>
  <c r="K2355" i="10"/>
  <c r="L2355" i="10"/>
  <c r="M2355" i="10"/>
  <c r="N2355" i="10"/>
  <c r="O2355" i="10"/>
  <c r="P2355" i="10"/>
  <c r="Q2355" i="10"/>
  <c r="R2355" i="10"/>
  <c r="S2355" i="10"/>
  <c r="T2355" i="10"/>
  <c r="U2355" i="10"/>
  <c r="V2355" i="10"/>
  <c r="W2355" i="10"/>
  <c r="X2355" i="10"/>
  <c r="Y2355" i="10"/>
  <c r="Z2355" i="10"/>
  <c r="B2356" i="10"/>
  <c r="D2356" i="10"/>
  <c r="E2356" i="10"/>
  <c r="F2356" i="10"/>
  <c r="G2356" i="10"/>
  <c r="H2356" i="10"/>
  <c r="I2356" i="10"/>
  <c r="J2356" i="10"/>
  <c r="K2356" i="10"/>
  <c r="L2356" i="10"/>
  <c r="M2356" i="10"/>
  <c r="N2356" i="10"/>
  <c r="O2356" i="10"/>
  <c r="P2356" i="10"/>
  <c r="Q2356" i="10"/>
  <c r="R2356" i="10"/>
  <c r="S2356" i="10"/>
  <c r="T2356" i="10"/>
  <c r="U2356" i="10"/>
  <c r="V2356" i="10"/>
  <c r="W2356" i="10"/>
  <c r="X2356" i="10"/>
  <c r="Y2356" i="10"/>
  <c r="Z2356" i="10"/>
  <c r="B2357" i="10"/>
  <c r="D2357" i="10"/>
  <c r="E2357" i="10"/>
  <c r="F2357" i="10"/>
  <c r="G2357" i="10"/>
  <c r="H2357" i="10"/>
  <c r="I2357" i="10"/>
  <c r="J2357" i="10"/>
  <c r="K2357" i="10"/>
  <c r="L2357" i="10"/>
  <c r="M2357" i="10"/>
  <c r="N2357" i="10"/>
  <c r="O2357" i="10"/>
  <c r="P2357" i="10"/>
  <c r="Q2357" i="10"/>
  <c r="R2357" i="10"/>
  <c r="S2357" i="10"/>
  <c r="T2357" i="10"/>
  <c r="U2357" i="10"/>
  <c r="V2357" i="10"/>
  <c r="W2357" i="10"/>
  <c r="X2357" i="10"/>
  <c r="Y2357" i="10"/>
  <c r="Z2357" i="10"/>
  <c r="B2358" i="10"/>
  <c r="D2358" i="10"/>
  <c r="E2358" i="10"/>
  <c r="F2358" i="10"/>
  <c r="G2358" i="10"/>
  <c r="H2358" i="10"/>
  <c r="I2358" i="10"/>
  <c r="J2358" i="10"/>
  <c r="K2358" i="10"/>
  <c r="L2358" i="10"/>
  <c r="M2358" i="10"/>
  <c r="N2358" i="10"/>
  <c r="O2358" i="10"/>
  <c r="P2358" i="10"/>
  <c r="Q2358" i="10"/>
  <c r="R2358" i="10"/>
  <c r="S2358" i="10"/>
  <c r="T2358" i="10"/>
  <c r="U2358" i="10"/>
  <c r="V2358" i="10"/>
  <c r="W2358" i="10"/>
  <c r="X2358" i="10"/>
  <c r="Y2358" i="10"/>
  <c r="Z2358" i="10"/>
  <c r="B2359" i="10"/>
  <c r="D2359" i="10"/>
  <c r="E2359" i="10"/>
  <c r="F2359" i="10"/>
  <c r="G2359" i="10"/>
  <c r="H2359" i="10"/>
  <c r="I2359" i="10"/>
  <c r="J2359" i="10"/>
  <c r="K2359" i="10"/>
  <c r="L2359" i="10"/>
  <c r="M2359" i="10"/>
  <c r="N2359" i="10"/>
  <c r="O2359" i="10"/>
  <c r="P2359" i="10"/>
  <c r="Q2359" i="10"/>
  <c r="R2359" i="10"/>
  <c r="S2359" i="10"/>
  <c r="T2359" i="10"/>
  <c r="U2359" i="10"/>
  <c r="V2359" i="10"/>
  <c r="W2359" i="10"/>
  <c r="X2359" i="10"/>
  <c r="Y2359" i="10"/>
  <c r="Z2359" i="10"/>
  <c r="B2360" i="10"/>
  <c r="D2360" i="10"/>
  <c r="E2360" i="10"/>
  <c r="F2360" i="10"/>
  <c r="G2360" i="10"/>
  <c r="H2360" i="10"/>
  <c r="I2360" i="10"/>
  <c r="J2360" i="10"/>
  <c r="K2360" i="10"/>
  <c r="L2360" i="10"/>
  <c r="M2360" i="10"/>
  <c r="N2360" i="10"/>
  <c r="O2360" i="10"/>
  <c r="P2360" i="10"/>
  <c r="Q2360" i="10"/>
  <c r="R2360" i="10"/>
  <c r="S2360" i="10"/>
  <c r="T2360" i="10"/>
  <c r="U2360" i="10"/>
  <c r="V2360" i="10"/>
  <c r="W2360" i="10"/>
  <c r="X2360" i="10"/>
  <c r="Y2360" i="10"/>
  <c r="Z2360" i="10"/>
  <c r="B2361" i="10"/>
  <c r="D2361" i="10"/>
  <c r="E2361" i="10"/>
  <c r="F2361" i="10"/>
  <c r="G2361" i="10"/>
  <c r="H2361" i="10"/>
  <c r="I2361" i="10"/>
  <c r="J2361" i="10"/>
  <c r="K2361" i="10"/>
  <c r="L2361" i="10"/>
  <c r="M2361" i="10"/>
  <c r="N2361" i="10"/>
  <c r="O2361" i="10"/>
  <c r="P2361" i="10"/>
  <c r="Q2361" i="10"/>
  <c r="R2361" i="10"/>
  <c r="S2361" i="10"/>
  <c r="T2361" i="10"/>
  <c r="U2361" i="10"/>
  <c r="V2361" i="10"/>
  <c r="W2361" i="10"/>
  <c r="X2361" i="10"/>
  <c r="Y2361" i="10"/>
  <c r="Z2361" i="10"/>
  <c r="B2362" i="10"/>
  <c r="D2362" i="10"/>
  <c r="E2362" i="10"/>
  <c r="F2362" i="10"/>
  <c r="G2362" i="10"/>
  <c r="H2362" i="10"/>
  <c r="I2362" i="10"/>
  <c r="J2362" i="10"/>
  <c r="K2362" i="10"/>
  <c r="L2362" i="10"/>
  <c r="M2362" i="10"/>
  <c r="N2362" i="10"/>
  <c r="O2362" i="10"/>
  <c r="P2362" i="10"/>
  <c r="Q2362" i="10"/>
  <c r="R2362" i="10"/>
  <c r="S2362" i="10"/>
  <c r="T2362" i="10"/>
  <c r="U2362" i="10"/>
  <c r="V2362" i="10"/>
  <c r="W2362" i="10"/>
  <c r="X2362" i="10"/>
  <c r="Y2362" i="10"/>
  <c r="Z2362" i="10"/>
  <c r="B2363" i="10"/>
  <c r="D2363" i="10"/>
  <c r="E2363" i="10"/>
  <c r="F2363" i="10"/>
  <c r="G2363" i="10"/>
  <c r="H2363" i="10"/>
  <c r="I2363" i="10"/>
  <c r="J2363" i="10"/>
  <c r="K2363" i="10"/>
  <c r="L2363" i="10"/>
  <c r="M2363" i="10"/>
  <c r="N2363" i="10"/>
  <c r="O2363" i="10"/>
  <c r="P2363" i="10"/>
  <c r="Q2363" i="10"/>
  <c r="R2363" i="10"/>
  <c r="S2363" i="10"/>
  <c r="T2363" i="10"/>
  <c r="U2363" i="10"/>
  <c r="V2363" i="10"/>
  <c r="W2363" i="10"/>
  <c r="X2363" i="10"/>
  <c r="Y2363" i="10"/>
  <c r="Z2363" i="10"/>
  <c r="B2364" i="10"/>
  <c r="D2364" i="10"/>
  <c r="E2364" i="10"/>
  <c r="F2364" i="10"/>
  <c r="G2364" i="10"/>
  <c r="H2364" i="10"/>
  <c r="I2364" i="10"/>
  <c r="J2364" i="10"/>
  <c r="K2364" i="10"/>
  <c r="L2364" i="10"/>
  <c r="M2364" i="10"/>
  <c r="N2364" i="10"/>
  <c r="O2364" i="10"/>
  <c r="P2364" i="10"/>
  <c r="Q2364" i="10"/>
  <c r="R2364" i="10"/>
  <c r="S2364" i="10"/>
  <c r="T2364" i="10"/>
  <c r="U2364" i="10"/>
  <c r="V2364" i="10"/>
  <c r="W2364" i="10"/>
  <c r="X2364" i="10"/>
  <c r="Y2364" i="10"/>
  <c r="Z2364" i="10"/>
  <c r="B2365" i="10"/>
  <c r="D2365" i="10"/>
  <c r="E2365" i="10"/>
  <c r="F2365" i="10"/>
  <c r="G2365" i="10"/>
  <c r="H2365" i="10"/>
  <c r="I2365" i="10"/>
  <c r="J2365" i="10"/>
  <c r="K2365" i="10"/>
  <c r="L2365" i="10"/>
  <c r="M2365" i="10"/>
  <c r="N2365" i="10"/>
  <c r="O2365" i="10"/>
  <c r="P2365" i="10"/>
  <c r="Q2365" i="10"/>
  <c r="R2365" i="10"/>
  <c r="S2365" i="10"/>
  <c r="T2365" i="10"/>
  <c r="U2365" i="10"/>
  <c r="V2365" i="10"/>
  <c r="W2365" i="10"/>
  <c r="X2365" i="10"/>
  <c r="Y2365" i="10"/>
  <c r="Z2365" i="10"/>
  <c r="B2366" i="10"/>
  <c r="D2366" i="10"/>
  <c r="E2366" i="10"/>
  <c r="F2366" i="10"/>
  <c r="G2366" i="10"/>
  <c r="H2366" i="10"/>
  <c r="I2366" i="10"/>
  <c r="J2366" i="10"/>
  <c r="K2366" i="10"/>
  <c r="L2366" i="10"/>
  <c r="M2366" i="10"/>
  <c r="N2366" i="10"/>
  <c r="O2366" i="10"/>
  <c r="P2366" i="10"/>
  <c r="Q2366" i="10"/>
  <c r="R2366" i="10"/>
  <c r="S2366" i="10"/>
  <c r="T2366" i="10"/>
  <c r="U2366" i="10"/>
  <c r="V2366" i="10"/>
  <c r="W2366" i="10"/>
  <c r="X2366" i="10"/>
  <c r="Y2366" i="10"/>
  <c r="Z2366" i="10"/>
  <c r="B2367" i="10"/>
  <c r="D2367" i="10"/>
  <c r="E2367" i="10"/>
  <c r="F2367" i="10"/>
  <c r="G2367" i="10"/>
  <c r="H2367" i="10"/>
  <c r="I2367" i="10"/>
  <c r="J2367" i="10"/>
  <c r="K2367" i="10"/>
  <c r="L2367" i="10"/>
  <c r="M2367" i="10"/>
  <c r="N2367" i="10"/>
  <c r="O2367" i="10"/>
  <c r="P2367" i="10"/>
  <c r="Q2367" i="10"/>
  <c r="R2367" i="10"/>
  <c r="S2367" i="10"/>
  <c r="T2367" i="10"/>
  <c r="U2367" i="10"/>
  <c r="V2367" i="10"/>
  <c r="W2367" i="10"/>
  <c r="X2367" i="10"/>
  <c r="Y2367" i="10"/>
  <c r="Z2367" i="10"/>
  <c r="B2368" i="10"/>
  <c r="D2368" i="10"/>
  <c r="E2368" i="10"/>
  <c r="F2368" i="10"/>
  <c r="G2368" i="10"/>
  <c r="H2368" i="10"/>
  <c r="I2368" i="10"/>
  <c r="J2368" i="10"/>
  <c r="K2368" i="10"/>
  <c r="L2368" i="10"/>
  <c r="M2368" i="10"/>
  <c r="N2368" i="10"/>
  <c r="O2368" i="10"/>
  <c r="P2368" i="10"/>
  <c r="Q2368" i="10"/>
  <c r="R2368" i="10"/>
  <c r="S2368" i="10"/>
  <c r="T2368" i="10"/>
  <c r="U2368" i="10"/>
  <c r="V2368" i="10"/>
  <c r="W2368" i="10"/>
  <c r="X2368" i="10"/>
  <c r="Y2368" i="10"/>
  <c r="Z2368" i="10"/>
  <c r="B2369" i="10"/>
  <c r="D2369" i="10"/>
  <c r="E2369" i="10"/>
  <c r="F2369" i="10"/>
  <c r="G2369" i="10"/>
  <c r="H2369" i="10"/>
  <c r="I2369" i="10"/>
  <c r="J2369" i="10"/>
  <c r="K2369" i="10"/>
  <c r="L2369" i="10"/>
  <c r="M2369" i="10"/>
  <c r="N2369" i="10"/>
  <c r="O2369" i="10"/>
  <c r="P2369" i="10"/>
  <c r="Q2369" i="10"/>
  <c r="R2369" i="10"/>
  <c r="S2369" i="10"/>
  <c r="T2369" i="10"/>
  <c r="U2369" i="10"/>
  <c r="V2369" i="10"/>
  <c r="W2369" i="10"/>
  <c r="X2369" i="10"/>
  <c r="Y2369" i="10"/>
  <c r="Z2369" i="10"/>
  <c r="B2370" i="10"/>
  <c r="D2370" i="10"/>
  <c r="E2370" i="10"/>
  <c r="F2370" i="10"/>
  <c r="G2370" i="10"/>
  <c r="H2370" i="10"/>
  <c r="I2370" i="10"/>
  <c r="J2370" i="10"/>
  <c r="K2370" i="10"/>
  <c r="L2370" i="10"/>
  <c r="M2370" i="10"/>
  <c r="N2370" i="10"/>
  <c r="O2370" i="10"/>
  <c r="P2370" i="10"/>
  <c r="Q2370" i="10"/>
  <c r="R2370" i="10"/>
  <c r="S2370" i="10"/>
  <c r="T2370" i="10"/>
  <c r="U2370" i="10"/>
  <c r="V2370" i="10"/>
  <c r="W2370" i="10"/>
  <c r="X2370" i="10"/>
  <c r="Y2370" i="10"/>
  <c r="Z2370" i="10"/>
  <c r="B2371" i="10"/>
  <c r="D2371" i="10"/>
  <c r="E2371" i="10"/>
  <c r="F2371" i="10"/>
  <c r="G2371" i="10"/>
  <c r="H2371" i="10"/>
  <c r="I2371" i="10"/>
  <c r="J2371" i="10"/>
  <c r="K2371" i="10"/>
  <c r="L2371" i="10"/>
  <c r="M2371" i="10"/>
  <c r="N2371" i="10"/>
  <c r="O2371" i="10"/>
  <c r="P2371" i="10"/>
  <c r="Q2371" i="10"/>
  <c r="R2371" i="10"/>
  <c r="S2371" i="10"/>
  <c r="T2371" i="10"/>
  <c r="U2371" i="10"/>
  <c r="V2371" i="10"/>
  <c r="W2371" i="10"/>
  <c r="X2371" i="10"/>
  <c r="Y2371" i="10"/>
  <c r="Z2371" i="10"/>
  <c r="B2372" i="10"/>
  <c r="D2372" i="10"/>
  <c r="E2372" i="10"/>
  <c r="F2372" i="10"/>
  <c r="G2372" i="10"/>
  <c r="H2372" i="10"/>
  <c r="I2372" i="10"/>
  <c r="J2372" i="10"/>
  <c r="K2372" i="10"/>
  <c r="L2372" i="10"/>
  <c r="M2372" i="10"/>
  <c r="N2372" i="10"/>
  <c r="O2372" i="10"/>
  <c r="P2372" i="10"/>
  <c r="Q2372" i="10"/>
  <c r="R2372" i="10"/>
  <c r="S2372" i="10"/>
  <c r="T2372" i="10"/>
  <c r="U2372" i="10"/>
  <c r="V2372" i="10"/>
  <c r="W2372" i="10"/>
  <c r="X2372" i="10"/>
  <c r="Y2372" i="10"/>
  <c r="Z2372" i="10"/>
  <c r="B2373" i="10"/>
  <c r="D2373" i="10"/>
  <c r="E2373" i="10"/>
  <c r="F2373" i="10"/>
  <c r="G2373" i="10"/>
  <c r="H2373" i="10"/>
  <c r="I2373" i="10"/>
  <c r="J2373" i="10"/>
  <c r="K2373" i="10"/>
  <c r="L2373" i="10"/>
  <c r="M2373" i="10"/>
  <c r="N2373" i="10"/>
  <c r="O2373" i="10"/>
  <c r="P2373" i="10"/>
  <c r="Q2373" i="10"/>
  <c r="R2373" i="10"/>
  <c r="S2373" i="10"/>
  <c r="T2373" i="10"/>
  <c r="U2373" i="10"/>
  <c r="V2373" i="10"/>
  <c r="W2373" i="10"/>
  <c r="X2373" i="10"/>
  <c r="Y2373" i="10"/>
  <c r="Z2373" i="10"/>
  <c r="B2374" i="10"/>
  <c r="D2374" i="10"/>
  <c r="E2374" i="10"/>
  <c r="F2374" i="10"/>
  <c r="G2374" i="10"/>
  <c r="H2374" i="10"/>
  <c r="I2374" i="10"/>
  <c r="J2374" i="10"/>
  <c r="K2374" i="10"/>
  <c r="L2374" i="10"/>
  <c r="M2374" i="10"/>
  <c r="N2374" i="10"/>
  <c r="O2374" i="10"/>
  <c r="P2374" i="10"/>
  <c r="Q2374" i="10"/>
  <c r="R2374" i="10"/>
  <c r="S2374" i="10"/>
  <c r="T2374" i="10"/>
  <c r="U2374" i="10"/>
  <c r="V2374" i="10"/>
  <c r="W2374" i="10"/>
  <c r="X2374" i="10"/>
  <c r="Y2374" i="10"/>
  <c r="Z2374" i="10"/>
  <c r="B2375" i="10"/>
  <c r="D2375" i="10"/>
  <c r="E2375" i="10"/>
  <c r="F2375" i="10"/>
  <c r="G2375" i="10"/>
  <c r="H2375" i="10"/>
  <c r="I2375" i="10"/>
  <c r="J2375" i="10"/>
  <c r="K2375" i="10"/>
  <c r="L2375" i="10"/>
  <c r="M2375" i="10"/>
  <c r="N2375" i="10"/>
  <c r="O2375" i="10"/>
  <c r="P2375" i="10"/>
  <c r="Q2375" i="10"/>
  <c r="R2375" i="10"/>
  <c r="S2375" i="10"/>
  <c r="T2375" i="10"/>
  <c r="U2375" i="10"/>
  <c r="V2375" i="10"/>
  <c r="W2375" i="10"/>
  <c r="X2375" i="10"/>
  <c r="Y2375" i="10"/>
  <c r="Z2375" i="10"/>
  <c r="B2376" i="10"/>
  <c r="D2376" i="10"/>
  <c r="E2376" i="10"/>
  <c r="F2376" i="10"/>
  <c r="G2376" i="10"/>
  <c r="H2376" i="10"/>
  <c r="I2376" i="10"/>
  <c r="J2376" i="10"/>
  <c r="K2376" i="10"/>
  <c r="L2376" i="10"/>
  <c r="M2376" i="10"/>
  <c r="N2376" i="10"/>
  <c r="O2376" i="10"/>
  <c r="P2376" i="10"/>
  <c r="Q2376" i="10"/>
  <c r="R2376" i="10"/>
  <c r="S2376" i="10"/>
  <c r="T2376" i="10"/>
  <c r="U2376" i="10"/>
  <c r="V2376" i="10"/>
  <c r="W2376" i="10"/>
  <c r="X2376" i="10"/>
  <c r="Y2376" i="10"/>
  <c r="Z2376" i="10"/>
  <c r="B2377" i="10"/>
  <c r="D2377" i="10"/>
  <c r="E2377" i="10"/>
  <c r="F2377" i="10"/>
  <c r="G2377" i="10"/>
  <c r="H2377" i="10"/>
  <c r="I2377" i="10"/>
  <c r="J2377" i="10"/>
  <c r="K2377" i="10"/>
  <c r="L2377" i="10"/>
  <c r="M2377" i="10"/>
  <c r="N2377" i="10"/>
  <c r="O2377" i="10"/>
  <c r="P2377" i="10"/>
  <c r="Q2377" i="10"/>
  <c r="R2377" i="10"/>
  <c r="S2377" i="10"/>
  <c r="T2377" i="10"/>
  <c r="U2377" i="10"/>
  <c r="V2377" i="10"/>
  <c r="W2377" i="10"/>
  <c r="X2377" i="10"/>
  <c r="Y2377" i="10"/>
  <c r="Z2377" i="10"/>
  <c r="B2378" i="10"/>
  <c r="D2378" i="10"/>
  <c r="E2378" i="10"/>
  <c r="F2378" i="10"/>
  <c r="G2378" i="10"/>
  <c r="H2378" i="10"/>
  <c r="I2378" i="10"/>
  <c r="J2378" i="10"/>
  <c r="K2378" i="10"/>
  <c r="L2378" i="10"/>
  <c r="M2378" i="10"/>
  <c r="N2378" i="10"/>
  <c r="O2378" i="10"/>
  <c r="P2378" i="10"/>
  <c r="Q2378" i="10"/>
  <c r="R2378" i="10"/>
  <c r="S2378" i="10"/>
  <c r="T2378" i="10"/>
  <c r="U2378" i="10"/>
  <c r="V2378" i="10"/>
  <c r="W2378" i="10"/>
  <c r="X2378" i="10"/>
  <c r="Y2378" i="10"/>
  <c r="Z2378" i="10"/>
  <c r="B2379" i="10"/>
  <c r="D2379" i="10"/>
  <c r="E2379" i="10"/>
  <c r="F2379" i="10"/>
  <c r="G2379" i="10"/>
  <c r="H2379" i="10"/>
  <c r="I2379" i="10"/>
  <c r="J2379" i="10"/>
  <c r="K2379" i="10"/>
  <c r="L2379" i="10"/>
  <c r="M2379" i="10"/>
  <c r="N2379" i="10"/>
  <c r="O2379" i="10"/>
  <c r="P2379" i="10"/>
  <c r="Q2379" i="10"/>
  <c r="R2379" i="10"/>
  <c r="S2379" i="10"/>
  <c r="T2379" i="10"/>
  <c r="U2379" i="10"/>
  <c r="V2379" i="10"/>
  <c r="W2379" i="10"/>
  <c r="X2379" i="10"/>
  <c r="Y2379" i="10"/>
  <c r="Z2379" i="10"/>
  <c r="B2380" i="10"/>
  <c r="D2380" i="10"/>
  <c r="E2380" i="10"/>
  <c r="F2380" i="10"/>
  <c r="G2380" i="10"/>
  <c r="H2380" i="10"/>
  <c r="I2380" i="10"/>
  <c r="J2380" i="10"/>
  <c r="K2380" i="10"/>
  <c r="L2380" i="10"/>
  <c r="M2380" i="10"/>
  <c r="N2380" i="10"/>
  <c r="O2380" i="10"/>
  <c r="P2380" i="10"/>
  <c r="Q2380" i="10"/>
  <c r="R2380" i="10"/>
  <c r="S2380" i="10"/>
  <c r="T2380" i="10"/>
  <c r="U2380" i="10"/>
  <c r="V2380" i="10"/>
  <c r="W2380" i="10"/>
  <c r="X2380" i="10"/>
  <c r="Y2380" i="10"/>
  <c r="Z2380" i="10"/>
  <c r="B2381" i="10"/>
  <c r="D2381" i="10"/>
  <c r="E2381" i="10"/>
  <c r="F2381" i="10"/>
  <c r="G2381" i="10"/>
  <c r="H2381" i="10"/>
  <c r="I2381" i="10"/>
  <c r="J2381" i="10"/>
  <c r="K2381" i="10"/>
  <c r="L2381" i="10"/>
  <c r="M2381" i="10"/>
  <c r="N2381" i="10"/>
  <c r="O2381" i="10"/>
  <c r="P2381" i="10"/>
  <c r="Q2381" i="10"/>
  <c r="R2381" i="10"/>
  <c r="S2381" i="10"/>
  <c r="T2381" i="10"/>
  <c r="U2381" i="10"/>
  <c r="V2381" i="10"/>
  <c r="W2381" i="10"/>
  <c r="X2381" i="10"/>
  <c r="Y2381" i="10"/>
  <c r="Z2381" i="10"/>
  <c r="B2382" i="10"/>
  <c r="D2382" i="10"/>
  <c r="E2382" i="10"/>
  <c r="F2382" i="10"/>
  <c r="G2382" i="10"/>
  <c r="H2382" i="10"/>
  <c r="I2382" i="10"/>
  <c r="J2382" i="10"/>
  <c r="K2382" i="10"/>
  <c r="L2382" i="10"/>
  <c r="M2382" i="10"/>
  <c r="N2382" i="10"/>
  <c r="O2382" i="10"/>
  <c r="P2382" i="10"/>
  <c r="Q2382" i="10"/>
  <c r="R2382" i="10"/>
  <c r="S2382" i="10"/>
  <c r="T2382" i="10"/>
  <c r="U2382" i="10"/>
  <c r="V2382" i="10"/>
  <c r="W2382" i="10"/>
  <c r="X2382" i="10"/>
  <c r="Y2382" i="10"/>
  <c r="Z2382" i="10"/>
  <c r="B2383" i="10"/>
  <c r="D2383" i="10"/>
  <c r="E2383" i="10"/>
  <c r="F2383" i="10"/>
  <c r="G2383" i="10"/>
  <c r="H2383" i="10"/>
  <c r="I2383" i="10"/>
  <c r="J2383" i="10"/>
  <c r="K2383" i="10"/>
  <c r="L2383" i="10"/>
  <c r="M2383" i="10"/>
  <c r="N2383" i="10"/>
  <c r="O2383" i="10"/>
  <c r="P2383" i="10"/>
  <c r="Q2383" i="10"/>
  <c r="R2383" i="10"/>
  <c r="S2383" i="10"/>
  <c r="T2383" i="10"/>
  <c r="U2383" i="10"/>
  <c r="V2383" i="10"/>
  <c r="W2383" i="10"/>
  <c r="X2383" i="10"/>
  <c r="Y2383" i="10"/>
  <c r="Z2383" i="10"/>
  <c r="B2384" i="10"/>
  <c r="D2384" i="10"/>
  <c r="E2384" i="10"/>
  <c r="F2384" i="10"/>
  <c r="G2384" i="10"/>
  <c r="H2384" i="10"/>
  <c r="I2384" i="10"/>
  <c r="J2384" i="10"/>
  <c r="K2384" i="10"/>
  <c r="L2384" i="10"/>
  <c r="M2384" i="10"/>
  <c r="N2384" i="10"/>
  <c r="O2384" i="10"/>
  <c r="P2384" i="10"/>
  <c r="Q2384" i="10"/>
  <c r="R2384" i="10"/>
  <c r="S2384" i="10"/>
  <c r="T2384" i="10"/>
  <c r="U2384" i="10"/>
  <c r="V2384" i="10"/>
  <c r="W2384" i="10"/>
  <c r="X2384" i="10"/>
  <c r="Y2384" i="10"/>
  <c r="Z2384" i="10"/>
  <c r="B2385" i="10"/>
  <c r="D2385" i="10"/>
  <c r="E2385" i="10"/>
  <c r="F2385" i="10"/>
  <c r="G2385" i="10"/>
  <c r="H2385" i="10"/>
  <c r="I2385" i="10"/>
  <c r="J2385" i="10"/>
  <c r="K2385" i="10"/>
  <c r="L2385" i="10"/>
  <c r="M2385" i="10"/>
  <c r="N2385" i="10"/>
  <c r="O2385" i="10"/>
  <c r="P2385" i="10"/>
  <c r="Q2385" i="10"/>
  <c r="R2385" i="10"/>
  <c r="S2385" i="10"/>
  <c r="T2385" i="10"/>
  <c r="U2385" i="10"/>
  <c r="V2385" i="10"/>
  <c r="W2385" i="10"/>
  <c r="X2385" i="10"/>
  <c r="Y2385" i="10"/>
  <c r="Z2385" i="10"/>
  <c r="B2386" i="10"/>
  <c r="D2386" i="10"/>
  <c r="E2386" i="10"/>
  <c r="F2386" i="10"/>
  <c r="G2386" i="10"/>
  <c r="H2386" i="10"/>
  <c r="I2386" i="10"/>
  <c r="J2386" i="10"/>
  <c r="K2386" i="10"/>
  <c r="L2386" i="10"/>
  <c r="M2386" i="10"/>
  <c r="N2386" i="10"/>
  <c r="O2386" i="10"/>
  <c r="P2386" i="10"/>
  <c r="Q2386" i="10"/>
  <c r="R2386" i="10"/>
  <c r="S2386" i="10"/>
  <c r="T2386" i="10"/>
  <c r="U2386" i="10"/>
  <c r="V2386" i="10"/>
  <c r="W2386" i="10"/>
  <c r="X2386" i="10"/>
  <c r="Y2386" i="10"/>
  <c r="Z2386" i="10"/>
  <c r="B2387" i="10"/>
  <c r="D2387" i="10"/>
  <c r="E2387" i="10"/>
  <c r="F2387" i="10"/>
  <c r="G2387" i="10"/>
  <c r="H2387" i="10"/>
  <c r="I2387" i="10"/>
  <c r="J2387" i="10"/>
  <c r="K2387" i="10"/>
  <c r="L2387" i="10"/>
  <c r="M2387" i="10"/>
  <c r="N2387" i="10"/>
  <c r="O2387" i="10"/>
  <c r="P2387" i="10"/>
  <c r="Q2387" i="10"/>
  <c r="R2387" i="10"/>
  <c r="S2387" i="10"/>
  <c r="T2387" i="10"/>
  <c r="U2387" i="10"/>
  <c r="V2387" i="10"/>
  <c r="W2387" i="10"/>
  <c r="X2387" i="10"/>
  <c r="Y2387" i="10"/>
  <c r="Z2387" i="10"/>
  <c r="B2388" i="10"/>
  <c r="D2388" i="10"/>
  <c r="E2388" i="10"/>
  <c r="F2388" i="10"/>
  <c r="G2388" i="10"/>
  <c r="H2388" i="10"/>
  <c r="I2388" i="10"/>
  <c r="J2388" i="10"/>
  <c r="K2388" i="10"/>
  <c r="L2388" i="10"/>
  <c r="M2388" i="10"/>
  <c r="N2388" i="10"/>
  <c r="O2388" i="10"/>
  <c r="P2388" i="10"/>
  <c r="Q2388" i="10"/>
  <c r="R2388" i="10"/>
  <c r="S2388" i="10"/>
  <c r="T2388" i="10"/>
  <c r="U2388" i="10"/>
  <c r="V2388" i="10"/>
  <c r="W2388" i="10"/>
  <c r="X2388" i="10"/>
  <c r="Y2388" i="10"/>
  <c r="Z2388" i="10"/>
  <c r="B2389" i="10"/>
  <c r="D2389" i="10"/>
  <c r="E2389" i="10"/>
  <c r="F2389" i="10"/>
  <c r="G2389" i="10"/>
  <c r="H2389" i="10"/>
  <c r="I2389" i="10"/>
  <c r="J2389" i="10"/>
  <c r="K2389" i="10"/>
  <c r="L2389" i="10"/>
  <c r="M2389" i="10"/>
  <c r="N2389" i="10"/>
  <c r="O2389" i="10"/>
  <c r="P2389" i="10"/>
  <c r="Q2389" i="10"/>
  <c r="R2389" i="10"/>
  <c r="S2389" i="10"/>
  <c r="T2389" i="10"/>
  <c r="U2389" i="10"/>
  <c r="V2389" i="10"/>
  <c r="W2389" i="10"/>
  <c r="X2389" i="10"/>
  <c r="Y2389" i="10"/>
  <c r="Z2389" i="10"/>
  <c r="B2390" i="10"/>
  <c r="D2390" i="10"/>
  <c r="E2390" i="10"/>
  <c r="F2390" i="10"/>
  <c r="G2390" i="10"/>
  <c r="H2390" i="10"/>
  <c r="I2390" i="10"/>
  <c r="J2390" i="10"/>
  <c r="K2390" i="10"/>
  <c r="L2390" i="10"/>
  <c r="M2390" i="10"/>
  <c r="N2390" i="10"/>
  <c r="O2390" i="10"/>
  <c r="P2390" i="10"/>
  <c r="Q2390" i="10"/>
  <c r="R2390" i="10"/>
  <c r="S2390" i="10"/>
  <c r="T2390" i="10"/>
  <c r="U2390" i="10"/>
  <c r="V2390" i="10"/>
  <c r="W2390" i="10"/>
  <c r="X2390" i="10"/>
  <c r="Y2390" i="10"/>
  <c r="Z2390" i="10"/>
  <c r="B2391" i="10"/>
  <c r="D2391" i="10"/>
  <c r="E2391" i="10"/>
  <c r="F2391" i="10"/>
  <c r="G2391" i="10"/>
  <c r="H2391" i="10"/>
  <c r="I2391" i="10"/>
  <c r="J2391" i="10"/>
  <c r="K2391" i="10"/>
  <c r="L2391" i="10"/>
  <c r="M2391" i="10"/>
  <c r="N2391" i="10"/>
  <c r="O2391" i="10"/>
  <c r="P2391" i="10"/>
  <c r="Q2391" i="10"/>
  <c r="R2391" i="10"/>
  <c r="S2391" i="10"/>
  <c r="T2391" i="10"/>
  <c r="U2391" i="10"/>
  <c r="V2391" i="10"/>
  <c r="W2391" i="10"/>
  <c r="X2391" i="10"/>
  <c r="Y2391" i="10"/>
  <c r="Z2391" i="10"/>
  <c r="B2392" i="10"/>
  <c r="D2392" i="10"/>
  <c r="E2392" i="10"/>
  <c r="F2392" i="10"/>
  <c r="G2392" i="10"/>
  <c r="H2392" i="10"/>
  <c r="I2392" i="10"/>
  <c r="J2392" i="10"/>
  <c r="K2392" i="10"/>
  <c r="L2392" i="10"/>
  <c r="M2392" i="10"/>
  <c r="N2392" i="10"/>
  <c r="O2392" i="10"/>
  <c r="P2392" i="10"/>
  <c r="Q2392" i="10"/>
  <c r="R2392" i="10"/>
  <c r="S2392" i="10"/>
  <c r="T2392" i="10"/>
  <c r="U2392" i="10"/>
  <c r="V2392" i="10"/>
  <c r="W2392" i="10"/>
  <c r="X2392" i="10"/>
  <c r="Y2392" i="10"/>
  <c r="Z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<sst xmlns="http://schemas.openxmlformats.org/spreadsheetml/2006/main" count="20831" uniqueCount="229">
  <si>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</si>
  <si>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</si>
  <si>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</si>
  <si>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</si>
  <si>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</si>
  <si>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</si>
  <si>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</si>
  <si>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</si>
  <si>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</si>
  <si>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</si>
  <si>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</si>
  <si>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</si>
  <si>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</si>
  <si>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</si>
  <si>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</si>
  <si>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</si>
  <si>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</si>
  <si>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</si>
  <si>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</si>
  <si>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</si>
  <si>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</si>
  <si>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</si>
  <si>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</si>
  <si>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</si>
  <si>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</si>
  <si>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</si>
  <si>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</si>
  <si>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</si>
  <si>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</si>
  <si>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</si>
  <si>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</si>
  <si>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</si>
  <si>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</si>
  <si>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</si>
  <si>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</si>
  <si>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</si>
  <si>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</si>
  <si>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</si>
  <si>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</si>
  <si>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</si>
  <si>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</si>
  <si>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</si>
  <si>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</si>
  <si>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</si>
  <si>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</si>
  <si>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</si>
  <si>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</si>
  <si>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</si>
  <si>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</si>
  <si>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</si>
  <si>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</si>
  <si>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</si>
  <si>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</si>
  <si>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</si>
  <si>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</si>
  <si>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</si>
  <si>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</si>
  <si>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</si>
  <si>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</si>
  <si>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</si>
  <si>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</si>
  <si>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</si>
  <si>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</si>
  <si>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</si>
  <si>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</si>
  <si>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</si>
  <si>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</si>
  <si>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</si>
  <si>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</si>
  <si>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</si>
  <si>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</si>
  <si>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</si>
  <si>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</si>
  <si>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</si>
  <si>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</si>
  <si>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</si>
  <si>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</si>
  <si>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</si>
  <si>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</si>
  <si>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</si>
  <si>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</si>
  <si>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</si>
  <si>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</si>
  <si>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</si>
  <si>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</si>
  <si>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</si>
  <si>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</si>
  <si>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</si>
  <si>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</si>
  <si>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</si>
  <si>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</si>
  <si>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</si>
  <si>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</si>
  <si>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</si>
  <si>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</si>
  <si>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</si>
  <si>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</si>
  <si>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</si>
  <si>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</si>
  <si>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</si>
  <si>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</si>
  <si>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</si>
  <si>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</si>
  <si>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</si>
  <si>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</si>
  <si>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</si>
  <si>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</si>
  <si>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</si>
  <si>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</si>
  <si>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</si>
  <si>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</si>
  <si>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</si>
  <si>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</si>
  <si>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</si>
  <si>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</si>
  <si>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</si>
  <si>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</si>
  <si>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</si>
  <si>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</si>
  <si>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</si>
  <si>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</si>
  <si>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</si>
  <si>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</si>
  <si>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</si>
  <si>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</si>
  <si>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</si>
  <si>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</si>
  <si>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</si>
  <si>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</si>
  <si>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</si>
  <si>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</si>
  <si>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</si>
  <si>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</si>
  <si>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</si>
  <si>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</si>
  <si>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</si>
  <si>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</si>
  <si>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</si>
  <si>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</si>
  <si>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</si>
  <si>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</si>
  <si>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</si>
  <si>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</si>
  <si>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</si>
  <si>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</si>
  <si>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</si>
  <si>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</si>
  <si>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</si>
  <si>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</si>
  <si>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</si>
  <si>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</si>
  <si>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</si>
  <si>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</si>
  <si>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</si>
  <si>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</si>
  <si>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</si>
  <si>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</si>
  <si>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</si>
  <si>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</si>
  <si>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</si>
  <si>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</si>
  <si>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</si>
  <si>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</si>
  <si>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</si>
  <si>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</si>
  <si>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</si>
  <si>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</si>
  <si>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</si>
  <si>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</si>
  <si>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</si>
  <si>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</si>
  <si>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</si>
  <si>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</si>
  <si>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</si>
  <si>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</si>
  <si>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</si>
  <si>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</si>
  <si>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</si>
  <si>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</si>
  <si>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</si>
  <si>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</si>
  <si>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</si>
  <si>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</si>
  <si>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</si>
  <si>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</si>
  <si>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</si>
  <si>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</si>
  <si>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</si>
  <si>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</si>
  <si>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</si>
  <si>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</si>
  <si>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</si>
  <si>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</si>
  <si>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</si>
  <si>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</si>
  <si>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</si>
  <si>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</si>
  <si>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</si>
  <si>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</si>
  <si>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</si>
  <si>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</si>
  <si>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</si>
  <si>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</si>
  <si>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</si>
  <si>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</si>
  <si>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</si>
  <si>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</si>
  <si>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</si>
  <si>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</si>
  <si>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</si>
  <si>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</si>
  <si>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</si>
  <si>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</si>
  <si>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</si>
  <si>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</si>
  <si>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</si>
  <si>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</si>
  <si>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</si>
  <si>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</si>
  <si>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</si>
  <si>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</si>
  <si>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</si>
  <si>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</si>
  <si>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</si>
  <si>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</si>
  <si>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</si>
  <si>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</si>
  <si>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</si>
  <si>
    <t>Citygate/Malin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</si>
</sst>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A-40B9-AD9B-0031567475F2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40B9-AD9B-0031567475F2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40B9-AD9B-0031567475F2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40B9-AD9B-0031567475F2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A-40B9-AD9B-00315674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60560"/>
        <c:axId val="1"/>
      </c:lineChart>
      <c:dateAx>
        <c:axId val="181536056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60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1-40E6-9943-2B6398DC3251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1-40E6-9943-2B6398DC3251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1-40E6-9943-2B6398DC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66128"/>
        <c:axId val="1"/>
      </c:lineChart>
      <c:dateAx>
        <c:axId val="1815366128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66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>
          <a:extLst>
            <a:ext uri="{FF2B5EF4-FFF2-40B4-BE49-F238E27FC236}">
              <a16:creationId xmlns:a16="http://schemas.microsoft.com/office/drawing/2014/main" id="{00BC286D-1CB5-9E11-101B-38D8F9530636}"/>
            </a:ext>
          </a:extLst>
        </xdr:cNvPr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>
          <a:extLst>
            <a:ext uri="{FF2B5EF4-FFF2-40B4-BE49-F238E27FC236}">
              <a16:creationId xmlns:a16="http://schemas.microsoft.com/office/drawing/2014/main" id="{E282870A-71D8-E09E-62E6-2C35CA88EB5B}"/>
            </a:ext>
          </a:extLst>
        </xdr:cNvPr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>
          <a:extLst>
            <a:ext uri="{FF2B5EF4-FFF2-40B4-BE49-F238E27FC236}">
              <a16:creationId xmlns:a16="http://schemas.microsoft.com/office/drawing/2014/main" id="{BF5888A5-FCC8-F490-256C-6A83EFD925E1}"/>
            </a:ext>
          </a:extLst>
        </xdr:cNvPr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>
          <a:extLst>
            <a:ext uri="{FF2B5EF4-FFF2-40B4-BE49-F238E27FC236}">
              <a16:creationId xmlns:a16="http://schemas.microsoft.com/office/drawing/2014/main" id="{719D4DAE-2F19-7750-E0A1-DC86E0DB3C9E}"/>
            </a:ext>
          </a:extLst>
        </xdr:cNvPr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>
          <a:extLst>
            <a:ext uri="{FF2B5EF4-FFF2-40B4-BE49-F238E27FC236}">
              <a16:creationId xmlns:a16="http://schemas.microsoft.com/office/drawing/2014/main" id="{3866DE55-FA86-13A1-1200-CDDEA0989D2C}"/>
            </a:ext>
          </a:extLst>
        </xdr:cNvPr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>
          <a:extLst>
            <a:ext uri="{FF2B5EF4-FFF2-40B4-BE49-F238E27FC236}">
              <a16:creationId xmlns:a16="http://schemas.microsoft.com/office/drawing/2014/main" id="{FFB606C7-3ACC-F78D-B0A9-E393D2BC318D}"/>
            </a:ext>
          </a:extLst>
        </xdr:cNvPr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>
          <a:extLst>
            <a:ext uri="{FF2B5EF4-FFF2-40B4-BE49-F238E27FC236}">
              <a16:creationId xmlns:a16="http://schemas.microsoft.com/office/drawing/2014/main" id="{8A9C912C-3382-859D-6702-6BBB136734C5}"/>
            </a:ext>
          </a:extLst>
        </xdr:cNvPr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>
          <a:extLst>
            <a:ext uri="{FF2B5EF4-FFF2-40B4-BE49-F238E27FC236}">
              <a16:creationId xmlns:a16="http://schemas.microsoft.com/office/drawing/2014/main" id="{CE4739F9-CB68-688E-2021-6F958D51EE7A}"/>
            </a:ext>
          </a:extLst>
        </xdr:cNvPr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>
          <a:extLst>
            <a:ext uri="{FF2B5EF4-FFF2-40B4-BE49-F238E27FC236}">
              <a16:creationId xmlns:a16="http://schemas.microsoft.com/office/drawing/2014/main" id="{F1A91E42-E872-6EF5-BC17-34E1C37FD2D2}"/>
            </a:ext>
          </a:extLst>
        </xdr:cNvPr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9525</xdr:rowOff>
    </xdr:from>
    <xdr:to>
      <xdr:col>12</xdr:col>
      <xdr:colOff>390525</xdr:colOff>
      <xdr:row>69</xdr:row>
      <xdr:rowOff>19050</xdr:rowOff>
    </xdr:to>
    <xdr:sp macro="" textlink="">
      <xdr:nvSpPr>
        <xdr:cNvPr id="6154" name="Freeform 10">
          <a:extLst>
            <a:ext uri="{FF2B5EF4-FFF2-40B4-BE49-F238E27FC236}">
              <a16:creationId xmlns:a16="http://schemas.microsoft.com/office/drawing/2014/main" id="{C3F760B5-C970-E679-C5F1-1E260CF8E755}"/>
            </a:ext>
          </a:extLst>
        </xdr:cNvPr>
        <xdr:cNvSpPr>
          <a:spLocks/>
        </xdr:cNvSpPr>
      </xdr:nvSpPr>
      <xdr:spPr bwMode="auto">
        <a:xfrm>
          <a:off x="9220200" y="8639175"/>
          <a:ext cx="1504950" cy="1838325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>
          <a:extLst>
            <a:ext uri="{FF2B5EF4-FFF2-40B4-BE49-F238E27FC236}">
              <a16:creationId xmlns:a16="http://schemas.microsoft.com/office/drawing/2014/main" id="{727EEE7A-2EC6-5B4D-2921-5BC2302FF4CB}"/>
            </a:ext>
          </a:extLst>
        </xdr:cNvPr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>
          <a:extLst>
            <a:ext uri="{FF2B5EF4-FFF2-40B4-BE49-F238E27FC236}">
              <a16:creationId xmlns:a16="http://schemas.microsoft.com/office/drawing/2014/main" id="{CD37A258-2153-502B-0112-91DB682A4C1A}"/>
            </a:ext>
          </a:extLst>
        </xdr:cNvPr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>
          <a:extLst>
            <a:ext uri="{FF2B5EF4-FFF2-40B4-BE49-F238E27FC236}">
              <a16:creationId xmlns:a16="http://schemas.microsoft.com/office/drawing/2014/main" id="{8A78AB5E-9C34-8BD5-ED54-5907FB82487E}"/>
            </a:ext>
          </a:extLst>
        </xdr:cNvPr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>
          <a:extLst>
            <a:ext uri="{FF2B5EF4-FFF2-40B4-BE49-F238E27FC236}">
              <a16:creationId xmlns:a16="http://schemas.microsoft.com/office/drawing/2014/main" id="{DE8E2054-0856-EFAA-503C-0F04F862E81B}"/>
            </a:ext>
          </a:extLst>
        </xdr:cNvPr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905D5D5C-683C-82DC-10F6-1A15A259B052}"/>
            </a:ext>
          </a:extLst>
        </xdr:cNvPr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FA951D62-2377-C4C9-6712-B8D762A6A55A}"/>
            </a:ext>
          </a:extLst>
        </xdr:cNvPr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5DBCCDF2-E0B5-A61A-0356-6F8E4B214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85E09810-A65A-AAE0-0057-730B66144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37073</v>
          </cell>
          <cell r="E8">
            <v>3.1819999999999999</v>
          </cell>
          <cell r="F8">
            <v>-0.82</v>
          </cell>
          <cell r="G8">
            <v>8.7999999999999995E-2</v>
          </cell>
          <cell r="H8">
            <v>-1.18</v>
          </cell>
          <cell r="I8">
            <v>-0.23561620641500999</v>
          </cell>
          <cell r="J8">
            <v>1.63</v>
          </cell>
          <cell r="K8">
            <v>0.06</v>
          </cell>
          <cell r="L8">
            <v>0.72</v>
          </cell>
          <cell r="M8">
            <v>8.0000000000000002E-3</v>
          </cell>
          <cell r="N8">
            <v>4.09932834617606E-2</v>
          </cell>
          <cell r="O8">
            <v>-0.48499999999999999</v>
          </cell>
          <cell r="P8">
            <v>-0.2</v>
          </cell>
          <cell r="R8">
            <v>0.108</v>
          </cell>
        </row>
        <row r="9">
          <cell r="D9">
            <v>37104</v>
          </cell>
          <cell r="E9">
            <v>3.28</v>
          </cell>
          <cell r="F9">
            <v>-0.63</v>
          </cell>
          <cell r="G9">
            <v>-0.05</v>
          </cell>
          <cell r="H9">
            <v>-1.07</v>
          </cell>
          <cell r="I9">
            <v>-0.61499999999999999</v>
          </cell>
          <cell r="J9">
            <v>1.91</v>
          </cell>
          <cell r="K9">
            <v>0.35</v>
          </cell>
          <cell r="L9">
            <v>1.32</v>
          </cell>
          <cell r="M9">
            <v>-2.5000000000000001E-3</v>
          </cell>
          <cell r="N9">
            <v>3.9455879141618001E-2</v>
          </cell>
          <cell r="O9">
            <v>-0.62</v>
          </cell>
          <cell r="P9">
            <v>-0.2</v>
          </cell>
          <cell r="R9">
            <v>-0.05</v>
          </cell>
        </row>
        <row r="10">
          <cell r="D10">
            <v>37135</v>
          </cell>
          <cell r="E10">
            <v>3.351</v>
          </cell>
          <cell r="F10">
            <v>-0.63</v>
          </cell>
          <cell r="G10">
            <v>-0.08</v>
          </cell>
          <cell r="H10">
            <v>-1.08</v>
          </cell>
          <cell r="I10">
            <v>-0.59</v>
          </cell>
          <cell r="J10">
            <v>1.58</v>
          </cell>
          <cell r="K10">
            <v>0.3</v>
          </cell>
          <cell r="L10">
            <v>1.26</v>
          </cell>
          <cell r="M10">
            <v>-2.5000000000000001E-3</v>
          </cell>
          <cell r="N10">
            <v>3.9058636010361102E-2</v>
          </cell>
          <cell r="O10">
            <v>-0.56999999999999995</v>
          </cell>
          <cell r="P10">
            <v>-0.2</v>
          </cell>
          <cell r="R10">
            <v>-7.0000000000000007E-2</v>
          </cell>
        </row>
        <row r="11">
          <cell r="D11">
            <v>37165</v>
          </cell>
          <cell r="E11">
            <v>3.4260000000000002</v>
          </cell>
          <cell r="F11">
            <v>-0.36</v>
          </cell>
          <cell r="G11">
            <v>-0.11</v>
          </cell>
          <cell r="H11">
            <v>-0.77</v>
          </cell>
          <cell r="I11">
            <v>-0.57999999999999996</v>
          </cell>
          <cell r="J11">
            <v>1.03</v>
          </cell>
          <cell r="K11">
            <v>0.25</v>
          </cell>
          <cell r="L11">
            <v>0.95</v>
          </cell>
          <cell r="M11">
            <v>-2.5000000000000001E-3</v>
          </cell>
          <cell r="N11">
            <v>3.8738002082035802E-2</v>
          </cell>
          <cell r="O11">
            <v>-0.36</v>
          </cell>
          <cell r="P11">
            <v>-0.2</v>
          </cell>
          <cell r="R11">
            <v>-0.105</v>
          </cell>
        </row>
        <row r="12">
          <cell r="D12">
            <v>37196</v>
          </cell>
          <cell r="E12">
            <v>3.7010000000000001</v>
          </cell>
          <cell r="F12">
            <v>-0.25</v>
          </cell>
          <cell r="G12">
            <v>-0.125</v>
          </cell>
          <cell r="H12">
            <v>-0.34</v>
          </cell>
          <cell r="I12">
            <v>-0.48</v>
          </cell>
          <cell r="J12">
            <v>0.96</v>
          </cell>
          <cell r="K12">
            <v>0.61</v>
          </cell>
          <cell r="L12">
            <v>1.3</v>
          </cell>
          <cell r="M12">
            <v>-2.5000000000000001E-3</v>
          </cell>
          <cell r="N12">
            <v>3.8795998302831397E-2</v>
          </cell>
          <cell r="O12">
            <v>0.38700000000000001</v>
          </cell>
          <cell r="P12">
            <v>-0.19</v>
          </cell>
          <cell r="R12">
            <v>-0.11</v>
          </cell>
        </row>
        <row r="13">
          <cell r="D13">
            <v>37226</v>
          </cell>
          <cell r="E13">
            <v>3.97</v>
          </cell>
          <cell r="F13">
            <v>-0.25</v>
          </cell>
          <cell r="G13">
            <v>-0.125</v>
          </cell>
          <cell r="H13">
            <v>-0.34</v>
          </cell>
          <cell r="I13">
            <v>-0.48</v>
          </cell>
          <cell r="J13">
            <v>0.96</v>
          </cell>
          <cell r="K13">
            <v>0.86</v>
          </cell>
          <cell r="L13">
            <v>1.4</v>
          </cell>
          <cell r="M13">
            <v>-2.5000000000000001E-3</v>
          </cell>
          <cell r="N13">
            <v>3.8857750020452102E-2</v>
          </cell>
          <cell r="O13">
            <v>0.91200000000000003</v>
          </cell>
          <cell r="P13">
            <v>-0.1925</v>
          </cell>
          <cell r="R13">
            <v>-0.11</v>
          </cell>
        </row>
        <row r="14">
          <cell r="D14">
            <v>37257</v>
          </cell>
          <cell r="E14">
            <v>4.0549999999999997</v>
          </cell>
          <cell r="F14">
            <v>-0.25</v>
          </cell>
          <cell r="G14">
            <v>-0.1</v>
          </cell>
          <cell r="H14">
            <v>-0.34</v>
          </cell>
          <cell r="I14">
            <v>-0.48</v>
          </cell>
          <cell r="J14">
            <v>0.96</v>
          </cell>
          <cell r="K14">
            <v>0.89</v>
          </cell>
          <cell r="L14">
            <v>1.5</v>
          </cell>
          <cell r="M14">
            <v>-2.5000000000000001E-3</v>
          </cell>
          <cell r="N14">
            <v>3.9077483950440001E-2</v>
          </cell>
          <cell r="O14">
            <v>0.96199999999999997</v>
          </cell>
          <cell r="P14">
            <v>-0.19500000000000001</v>
          </cell>
          <cell r="R14">
            <v>-8.5000000000000006E-2</v>
          </cell>
        </row>
        <row r="15">
          <cell r="D15">
            <v>37288</v>
          </cell>
          <cell r="E15">
            <v>3.94</v>
          </cell>
          <cell r="F15">
            <v>-0.25</v>
          </cell>
          <cell r="G15">
            <v>-0.1</v>
          </cell>
          <cell r="H15">
            <v>-0.34</v>
          </cell>
          <cell r="I15">
            <v>-0.48</v>
          </cell>
          <cell r="J15">
            <v>0.77</v>
          </cell>
          <cell r="K15">
            <v>0.71</v>
          </cell>
          <cell r="L15">
            <v>1.22</v>
          </cell>
          <cell r="M15">
            <v>-2.5000000000000001E-3</v>
          </cell>
          <cell r="N15">
            <v>3.9513112446633199E-2</v>
          </cell>
          <cell r="O15">
            <v>0.78200000000000003</v>
          </cell>
          <cell r="P15">
            <v>-0.1875</v>
          </cell>
          <cell r="R15">
            <v>-8.5000000000000006E-2</v>
          </cell>
        </row>
        <row r="16">
          <cell r="D16">
            <v>37316</v>
          </cell>
          <cell r="E16">
            <v>3.7650000000000001</v>
          </cell>
          <cell r="F16">
            <v>-0.25</v>
          </cell>
          <cell r="G16">
            <v>-0.1</v>
          </cell>
          <cell r="H16">
            <v>-0.34</v>
          </cell>
          <cell r="I16">
            <v>-0.48</v>
          </cell>
          <cell r="J16">
            <v>0.61</v>
          </cell>
          <cell r="K16">
            <v>0.56000000000000005</v>
          </cell>
          <cell r="L16">
            <v>1.05</v>
          </cell>
          <cell r="M16">
            <v>-2.5000000000000001E-3</v>
          </cell>
          <cell r="N16">
            <v>3.9906583401161801E-2</v>
          </cell>
          <cell r="O16">
            <v>0.33700000000000002</v>
          </cell>
          <cell r="P16">
            <v>-0.185</v>
          </cell>
          <cell r="R16">
            <v>-8.5000000000000006E-2</v>
          </cell>
        </row>
        <row r="17">
          <cell r="D17">
            <v>37347</v>
          </cell>
          <cell r="E17">
            <v>3.4849999999999999</v>
          </cell>
          <cell r="F17">
            <v>-0.49</v>
          </cell>
          <cell r="G17">
            <v>-0.1</v>
          </cell>
          <cell r="H17">
            <v>-0.8</v>
          </cell>
          <cell r="I17">
            <v>-0.505</v>
          </cell>
          <cell r="J17">
            <v>0.41</v>
          </cell>
          <cell r="K17">
            <v>0.2</v>
          </cell>
          <cell r="L17">
            <v>0.77</v>
          </cell>
          <cell r="M17">
            <v>0</v>
          </cell>
          <cell r="N17">
            <v>4.0358392533494901E-2</v>
          </cell>
          <cell r="O17">
            <v>-0.39</v>
          </cell>
          <cell r="P17">
            <v>-0.19</v>
          </cell>
          <cell r="R17">
            <v>-0.09</v>
          </cell>
        </row>
        <row r="18">
          <cell r="D18">
            <v>37377</v>
          </cell>
          <cell r="E18">
            <v>3.46</v>
          </cell>
          <cell r="F18">
            <v>-0.49</v>
          </cell>
          <cell r="G18">
            <v>-0.1</v>
          </cell>
          <cell r="H18">
            <v>-0.8</v>
          </cell>
          <cell r="I18">
            <v>-0.505</v>
          </cell>
          <cell r="J18">
            <v>0.41</v>
          </cell>
          <cell r="K18">
            <v>0.2</v>
          </cell>
          <cell r="L18">
            <v>0.77</v>
          </cell>
          <cell r="M18">
            <v>0</v>
          </cell>
          <cell r="N18">
            <v>4.0803172529922702E-2</v>
          </cell>
          <cell r="O18">
            <v>-0.39</v>
          </cell>
          <cell r="P18">
            <v>-0.19</v>
          </cell>
          <cell r="R18">
            <v>-0.09</v>
          </cell>
        </row>
        <row r="19">
          <cell r="D19">
            <v>37408</v>
          </cell>
          <cell r="E19">
            <v>3.5049999999999999</v>
          </cell>
          <cell r="F19">
            <v>-0.49</v>
          </cell>
          <cell r="G19">
            <v>-0.1</v>
          </cell>
          <cell r="H19">
            <v>-0.8</v>
          </cell>
          <cell r="I19">
            <v>-0.505</v>
          </cell>
          <cell r="J19">
            <v>0.5</v>
          </cell>
          <cell r="K19">
            <v>0.2</v>
          </cell>
          <cell r="L19">
            <v>0.77</v>
          </cell>
          <cell r="M19">
            <v>0</v>
          </cell>
          <cell r="N19">
            <v>4.1262778595935398E-2</v>
          </cell>
          <cell r="O19">
            <v>-0.39</v>
          </cell>
          <cell r="P19">
            <v>-0.19</v>
          </cell>
          <cell r="R19">
            <v>-0.09</v>
          </cell>
        </row>
        <row r="20">
          <cell r="D20">
            <v>37438</v>
          </cell>
          <cell r="E20">
            <v>3.5510000000000002</v>
          </cell>
          <cell r="F20">
            <v>-0.49</v>
          </cell>
          <cell r="G20">
            <v>-0.1</v>
          </cell>
          <cell r="H20">
            <v>-0.8</v>
          </cell>
          <cell r="I20">
            <v>-0.505</v>
          </cell>
          <cell r="J20">
            <v>0.62</v>
          </cell>
          <cell r="K20">
            <v>0.2</v>
          </cell>
          <cell r="L20">
            <v>0.77</v>
          </cell>
          <cell r="M20">
            <v>0</v>
          </cell>
          <cell r="N20">
            <v>4.1733477400273299E-2</v>
          </cell>
          <cell r="O20">
            <v>-0.39</v>
          </cell>
          <cell r="P20">
            <v>-0.19</v>
          </cell>
          <cell r="R20">
            <v>-0.09</v>
          </cell>
        </row>
        <row r="21">
          <cell r="D21">
            <v>37469</v>
          </cell>
          <cell r="E21">
            <v>3.58</v>
          </cell>
          <cell r="F21">
            <v>-0.49</v>
          </cell>
          <cell r="G21">
            <v>-0.1</v>
          </cell>
          <cell r="H21">
            <v>-0.8</v>
          </cell>
          <cell r="I21">
            <v>-0.505</v>
          </cell>
          <cell r="J21">
            <v>0.62</v>
          </cell>
          <cell r="K21">
            <v>0.2</v>
          </cell>
          <cell r="L21">
            <v>0.77</v>
          </cell>
          <cell r="M21">
            <v>0</v>
          </cell>
          <cell r="N21">
            <v>4.2262180837333602E-2</v>
          </cell>
          <cell r="O21">
            <v>-0.39</v>
          </cell>
          <cell r="P21">
            <v>-0.19</v>
          </cell>
          <cell r="R21">
            <v>-0.09</v>
          </cell>
        </row>
        <row r="22">
          <cell r="D22">
            <v>37500</v>
          </cell>
          <cell r="E22">
            <v>3.597</v>
          </cell>
          <cell r="F22">
            <v>-0.49</v>
          </cell>
          <cell r="G22">
            <v>-0.1</v>
          </cell>
          <cell r="H22">
            <v>-0.8</v>
          </cell>
          <cell r="I22">
            <v>-0.505</v>
          </cell>
          <cell r="J22">
            <v>0.62</v>
          </cell>
          <cell r="K22">
            <v>0.2</v>
          </cell>
          <cell r="L22">
            <v>0.77</v>
          </cell>
          <cell r="M22">
            <v>0</v>
          </cell>
          <cell r="N22">
            <v>4.27908843680775E-2</v>
          </cell>
          <cell r="O22">
            <v>-0.39</v>
          </cell>
          <cell r="P22">
            <v>-0.19</v>
          </cell>
          <cell r="R22">
            <v>-0.09</v>
          </cell>
        </row>
        <row r="23">
          <cell r="D23">
            <v>37530</v>
          </cell>
          <cell r="E23">
            <v>3.6269999999999998</v>
          </cell>
          <cell r="F23">
            <v>-0.49</v>
          </cell>
          <cell r="G23">
            <v>-0.1</v>
          </cell>
          <cell r="H23">
            <v>-0.8</v>
          </cell>
          <cell r="I23">
            <v>-0.505</v>
          </cell>
          <cell r="J23">
            <v>0.46</v>
          </cell>
          <cell r="K23">
            <v>0.2</v>
          </cell>
          <cell r="L23">
            <v>0.77</v>
          </cell>
          <cell r="M23">
            <v>0</v>
          </cell>
          <cell r="N23">
            <v>4.3308826128663401E-2</v>
          </cell>
          <cell r="O23">
            <v>-0.39</v>
          </cell>
          <cell r="P23">
            <v>-0.19</v>
          </cell>
          <cell r="R23">
            <v>-0.09</v>
          </cell>
        </row>
        <row r="24">
          <cell r="D24">
            <v>37561</v>
          </cell>
          <cell r="E24">
            <v>3.7759999999999998</v>
          </cell>
          <cell r="F24">
            <v>-0.28000000000000003</v>
          </cell>
          <cell r="G24">
            <v>-8.5000000000000006E-2</v>
          </cell>
          <cell r="H24">
            <v>-0.28000000000000003</v>
          </cell>
          <cell r="I24">
            <v>-0.48</v>
          </cell>
          <cell r="J24">
            <v>0.45</v>
          </cell>
          <cell r="K24">
            <v>0.05</v>
          </cell>
          <cell r="L24">
            <v>0.62</v>
          </cell>
          <cell r="M24">
            <v>0</v>
          </cell>
          <cell r="N24">
            <v>4.3853015260621103E-2</v>
          </cell>
          <cell r="O24">
            <v>0.28000000000000003</v>
          </cell>
          <cell r="P24">
            <v>-0.19</v>
          </cell>
          <cell r="R24">
            <v>-8.5000000000000006E-2</v>
          </cell>
        </row>
        <row r="25">
          <cell r="D25">
            <v>37591</v>
          </cell>
          <cell r="E25">
            <v>3.9220000000000002</v>
          </cell>
          <cell r="F25">
            <v>-0.28000000000000003</v>
          </cell>
          <cell r="G25">
            <v>-8.5000000000000006E-2</v>
          </cell>
          <cell r="H25">
            <v>-0.28000000000000003</v>
          </cell>
          <cell r="I25">
            <v>-0.48</v>
          </cell>
          <cell r="J25">
            <v>0.45</v>
          </cell>
          <cell r="K25">
            <v>0.05</v>
          </cell>
          <cell r="L25">
            <v>0.62</v>
          </cell>
          <cell r="M25">
            <v>0</v>
          </cell>
          <cell r="N25">
            <v>4.4379649998878397E-2</v>
          </cell>
          <cell r="O25">
            <v>0.38</v>
          </cell>
          <cell r="P25">
            <v>-0.1925</v>
          </cell>
          <cell r="R25">
            <v>-8.5000000000000006E-2</v>
          </cell>
        </row>
        <row r="26">
          <cell r="D26">
            <v>37622</v>
          </cell>
          <cell r="E26">
            <v>3.9849999999999999</v>
          </cell>
          <cell r="F26">
            <v>-0.28000000000000003</v>
          </cell>
          <cell r="G26">
            <v>-8.5000000000000006E-2</v>
          </cell>
          <cell r="H26">
            <v>-0.28000000000000003</v>
          </cell>
          <cell r="I26">
            <v>-0.48</v>
          </cell>
          <cell r="J26">
            <v>0.37</v>
          </cell>
          <cell r="K26">
            <v>-0.03</v>
          </cell>
          <cell r="L26">
            <v>0.54</v>
          </cell>
          <cell r="M26">
            <v>0</v>
          </cell>
          <cell r="N26">
            <v>4.4933564478705001E-2</v>
          </cell>
          <cell r="O26">
            <v>0.55000000000000004</v>
          </cell>
          <cell r="P26">
            <v>-0.19500000000000001</v>
          </cell>
          <cell r="R26">
            <v>-8.5000000000000006E-2</v>
          </cell>
        </row>
        <row r="27">
          <cell r="D27">
            <v>37653</v>
          </cell>
          <cell r="E27">
            <v>3.8650000000000002</v>
          </cell>
          <cell r="F27">
            <v>-0.28000000000000003</v>
          </cell>
          <cell r="G27">
            <v>-8.5000000000000006E-2</v>
          </cell>
          <cell r="H27">
            <v>-0.28000000000000003</v>
          </cell>
          <cell r="I27">
            <v>-0.48</v>
          </cell>
          <cell r="J27">
            <v>0.37</v>
          </cell>
          <cell r="K27">
            <v>-0.03</v>
          </cell>
          <cell r="L27">
            <v>0.54</v>
          </cell>
          <cell r="M27">
            <v>0</v>
          </cell>
          <cell r="N27">
            <v>4.54992881775063E-2</v>
          </cell>
          <cell r="O27">
            <v>0.28999999999999998</v>
          </cell>
          <cell r="P27">
            <v>-0.1875</v>
          </cell>
          <cell r="R27">
            <v>-8.5000000000000006E-2</v>
          </cell>
        </row>
        <row r="28">
          <cell r="D28">
            <v>37681</v>
          </cell>
          <cell r="E28">
            <v>3.72</v>
          </cell>
          <cell r="F28">
            <v>-0.28000000000000003</v>
          </cell>
          <cell r="G28">
            <v>-8.5000000000000006E-2</v>
          </cell>
          <cell r="H28">
            <v>-0.28000000000000003</v>
          </cell>
          <cell r="I28">
            <v>-0.48</v>
          </cell>
          <cell r="J28">
            <v>0.37</v>
          </cell>
          <cell r="K28">
            <v>-0.03</v>
          </cell>
          <cell r="L28">
            <v>0.54</v>
          </cell>
          <cell r="M28">
            <v>0</v>
          </cell>
          <cell r="N28">
            <v>4.6010264513633603E-2</v>
          </cell>
          <cell r="O28">
            <v>0.25</v>
          </cell>
          <cell r="P28">
            <v>-0.185</v>
          </cell>
          <cell r="R28">
            <v>-8.5000000000000006E-2</v>
          </cell>
        </row>
        <row r="29">
          <cell r="D29">
            <v>37712</v>
          </cell>
          <cell r="E29">
            <v>3.4119999999999999</v>
          </cell>
          <cell r="F29">
            <v>-0.315</v>
          </cell>
          <cell r="G29">
            <v>-8.5000000000000006E-2</v>
          </cell>
          <cell r="H29">
            <v>-0.47</v>
          </cell>
          <cell r="I29">
            <v>-0.51500000000000001</v>
          </cell>
          <cell r="J29">
            <v>0.25</v>
          </cell>
          <cell r="K29">
            <v>-0.25</v>
          </cell>
          <cell r="L29">
            <v>0.42</v>
          </cell>
          <cell r="M29">
            <v>0</v>
          </cell>
          <cell r="N29">
            <v>4.6549222442918897E-2</v>
          </cell>
          <cell r="O29">
            <v>-0.35</v>
          </cell>
          <cell r="P29">
            <v>-0.19</v>
          </cell>
          <cell r="R29">
            <v>-8.5000000000000006E-2</v>
          </cell>
        </row>
        <row r="30">
          <cell r="D30">
            <v>37742</v>
          </cell>
          <cell r="E30">
            <v>3.39</v>
          </cell>
          <cell r="F30">
            <v>-0.315</v>
          </cell>
          <cell r="G30">
            <v>-8.5000000000000006E-2</v>
          </cell>
          <cell r="H30">
            <v>-0.47</v>
          </cell>
          <cell r="I30">
            <v>-0.51500000000000001</v>
          </cell>
          <cell r="J30">
            <v>0.25</v>
          </cell>
          <cell r="K30">
            <v>-0.25</v>
          </cell>
          <cell r="L30">
            <v>0.42</v>
          </cell>
          <cell r="M30">
            <v>0</v>
          </cell>
          <cell r="N30">
            <v>4.7032883427116499E-2</v>
          </cell>
          <cell r="O30">
            <v>-0.35</v>
          </cell>
          <cell r="P30">
            <v>-0.19</v>
          </cell>
          <cell r="R30">
            <v>-8.5000000000000006E-2</v>
          </cell>
        </row>
        <row r="31">
          <cell r="D31">
            <v>37773</v>
          </cell>
          <cell r="E31">
            <v>3.431</v>
          </cell>
          <cell r="F31">
            <v>-0.315</v>
          </cell>
          <cell r="G31">
            <v>-8.5000000000000006E-2</v>
          </cell>
          <cell r="H31">
            <v>-0.47</v>
          </cell>
          <cell r="I31">
            <v>-0.51500000000000001</v>
          </cell>
          <cell r="J31">
            <v>0.25</v>
          </cell>
          <cell r="K31">
            <v>-0.25</v>
          </cell>
          <cell r="L31">
            <v>0.42</v>
          </cell>
          <cell r="M31">
            <v>0</v>
          </cell>
          <cell r="N31">
            <v>4.7532666526292303E-2</v>
          </cell>
          <cell r="O31">
            <v>-0.35</v>
          </cell>
          <cell r="P31">
            <v>-0.19</v>
          </cell>
          <cell r="R31">
            <v>-8.5000000000000006E-2</v>
          </cell>
        </row>
        <row r="32">
          <cell r="D32">
            <v>37803</v>
          </cell>
          <cell r="E32">
            <v>3.4790000000000001</v>
          </cell>
          <cell r="F32">
            <v>-0.315</v>
          </cell>
          <cell r="G32">
            <v>-8.5000000000000006E-2</v>
          </cell>
          <cell r="H32">
            <v>-0.47</v>
          </cell>
          <cell r="I32">
            <v>-0.51500000000000001</v>
          </cell>
          <cell r="J32">
            <v>0.25</v>
          </cell>
          <cell r="K32">
            <v>-0.25</v>
          </cell>
          <cell r="L32">
            <v>0.42</v>
          </cell>
          <cell r="M32">
            <v>0</v>
          </cell>
          <cell r="N32">
            <v>4.8006212017475097E-2</v>
          </cell>
          <cell r="O32">
            <v>-0.35</v>
          </cell>
          <cell r="P32">
            <v>-0.19</v>
          </cell>
          <cell r="R32">
            <v>-8.5000000000000006E-2</v>
          </cell>
        </row>
        <row r="33">
          <cell r="D33">
            <v>37834</v>
          </cell>
          <cell r="E33">
            <v>3.508</v>
          </cell>
          <cell r="F33">
            <v>-0.315</v>
          </cell>
          <cell r="G33">
            <v>-8.5000000000000006E-2</v>
          </cell>
          <cell r="H33">
            <v>-0.47</v>
          </cell>
          <cell r="I33">
            <v>-0.51500000000000001</v>
          </cell>
          <cell r="J33">
            <v>0.25</v>
          </cell>
          <cell r="K33">
            <v>-0.25</v>
          </cell>
          <cell r="L33">
            <v>0.42</v>
          </cell>
          <cell r="M33">
            <v>0</v>
          </cell>
          <cell r="N33">
            <v>4.8481048284250199E-2</v>
          </cell>
          <cell r="O33">
            <v>-0.35</v>
          </cell>
          <cell r="P33">
            <v>-0.19</v>
          </cell>
          <cell r="R33">
            <v>-8.5000000000000006E-2</v>
          </cell>
        </row>
        <row r="34">
          <cell r="D34">
            <v>37865</v>
          </cell>
          <cell r="E34">
            <v>3.5230000000000001</v>
          </cell>
          <cell r="F34">
            <v>-0.315</v>
          </cell>
          <cell r="G34">
            <v>-8.5000000000000006E-2</v>
          </cell>
          <cell r="H34">
            <v>-0.47</v>
          </cell>
          <cell r="I34">
            <v>-0.51500000000000001</v>
          </cell>
          <cell r="J34">
            <v>0.25</v>
          </cell>
          <cell r="K34">
            <v>-0.25</v>
          </cell>
          <cell r="L34">
            <v>0.42</v>
          </cell>
          <cell r="M34">
            <v>0</v>
          </cell>
          <cell r="N34">
            <v>4.8955884626360899E-2</v>
          </cell>
          <cell r="O34">
            <v>-0.35</v>
          </cell>
          <cell r="P34">
            <v>-0.19</v>
          </cell>
          <cell r="R34">
            <v>-8.5000000000000006E-2</v>
          </cell>
        </row>
        <row r="35">
          <cell r="D35">
            <v>37895</v>
          </cell>
          <cell r="E35">
            <v>3.5470000000000002</v>
          </cell>
          <cell r="F35">
            <v>-0.315</v>
          </cell>
          <cell r="G35">
            <v>-8.5000000000000006E-2</v>
          </cell>
          <cell r="H35">
            <v>-0.47</v>
          </cell>
          <cell r="I35">
            <v>-0.51500000000000001</v>
          </cell>
          <cell r="J35">
            <v>0.25</v>
          </cell>
          <cell r="K35">
            <v>-0.25</v>
          </cell>
          <cell r="L35">
            <v>0.42</v>
          </cell>
          <cell r="M35">
            <v>0</v>
          </cell>
          <cell r="N35">
            <v>4.93962390728684E-2</v>
          </cell>
          <cell r="O35">
            <v>-0.35</v>
          </cell>
          <cell r="P35">
            <v>-0.19</v>
          </cell>
          <cell r="R35">
            <v>-8.5000000000000006E-2</v>
          </cell>
        </row>
        <row r="36">
          <cell r="D36">
            <v>37926</v>
          </cell>
          <cell r="E36">
            <v>3.6869999999999998</v>
          </cell>
          <cell r="F36">
            <v>-0.13500000000000001</v>
          </cell>
          <cell r="G36">
            <v>-8.5000000000000006E-2</v>
          </cell>
          <cell r="H36">
            <v>-0.24</v>
          </cell>
          <cell r="I36">
            <v>-0.48499999999999999</v>
          </cell>
          <cell r="J36">
            <v>0.28000000000000003</v>
          </cell>
          <cell r="K36">
            <v>0.13</v>
          </cell>
          <cell r="L36">
            <v>0.45</v>
          </cell>
          <cell r="M36">
            <v>0</v>
          </cell>
          <cell r="N36">
            <v>4.98272489895948E-2</v>
          </cell>
          <cell r="O36">
            <v>0.18</v>
          </cell>
          <cell r="P36">
            <v>-0.19</v>
          </cell>
          <cell r="R36">
            <v>-8.5000000000000006E-2</v>
          </cell>
        </row>
        <row r="37">
          <cell r="D37">
            <v>37956</v>
          </cell>
          <cell r="E37">
            <v>3.8319999999999999</v>
          </cell>
          <cell r="F37">
            <v>-0.13500000000000001</v>
          </cell>
          <cell r="G37">
            <v>-8.5000000000000006E-2</v>
          </cell>
          <cell r="H37">
            <v>-0.24</v>
          </cell>
          <cell r="I37">
            <v>-0.48499999999999999</v>
          </cell>
          <cell r="J37">
            <v>0.28000000000000003</v>
          </cell>
          <cell r="K37">
            <v>0.13</v>
          </cell>
          <cell r="L37">
            <v>0.45</v>
          </cell>
          <cell r="M37">
            <v>0</v>
          </cell>
          <cell r="N37">
            <v>5.0244355419681898E-2</v>
          </cell>
          <cell r="O37">
            <v>0.28000000000000003</v>
          </cell>
          <cell r="P37">
            <v>-0.1925</v>
          </cell>
          <cell r="R37">
            <v>-8.5000000000000006E-2</v>
          </cell>
        </row>
        <row r="38">
          <cell r="D38">
            <v>37987</v>
          </cell>
          <cell r="E38">
            <v>3.887</v>
          </cell>
          <cell r="F38">
            <v>-0.13500000000000001</v>
          </cell>
          <cell r="G38">
            <v>-7.0000000000000007E-2</v>
          </cell>
          <cell r="H38">
            <v>-0.24</v>
          </cell>
          <cell r="I38">
            <v>-0.48499999999999999</v>
          </cell>
          <cell r="J38">
            <v>0.28000000000000003</v>
          </cell>
          <cell r="K38">
            <v>0.13</v>
          </cell>
          <cell r="L38">
            <v>0.45</v>
          </cell>
          <cell r="M38">
            <v>0</v>
          </cell>
          <cell r="N38">
            <v>5.0663020654717603E-2</v>
          </cell>
          <cell r="O38">
            <v>0.45</v>
          </cell>
          <cell r="P38">
            <v>-0.19500000000000001</v>
          </cell>
          <cell r="R38">
            <v>-7.0000000000000007E-2</v>
          </cell>
        </row>
        <row r="39">
          <cell r="D39">
            <v>38018</v>
          </cell>
          <cell r="E39">
            <v>3.7690000000000001</v>
          </cell>
          <cell r="F39">
            <v>-0.13500000000000001</v>
          </cell>
          <cell r="G39">
            <v>-7.0000000000000007E-2</v>
          </cell>
          <cell r="H39">
            <v>-0.24</v>
          </cell>
          <cell r="I39">
            <v>-0.48499999999999999</v>
          </cell>
          <cell r="J39">
            <v>0.28000000000000003</v>
          </cell>
          <cell r="K39">
            <v>0.13</v>
          </cell>
          <cell r="L39">
            <v>0.45</v>
          </cell>
          <cell r="M39">
            <v>0</v>
          </cell>
          <cell r="N39">
            <v>5.1068518155818997E-2</v>
          </cell>
          <cell r="O39">
            <v>0.19</v>
          </cell>
          <cell r="P39">
            <v>-0.1875</v>
          </cell>
          <cell r="R39">
            <v>-7.0000000000000007E-2</v>
          </cell>
        </row>
        <row r="40">
          <cell r="D40">
            <v>38047</v>
          </cell>
          <cell r="E40">
            <v>3.6360000000000001</v>
          </cell>
          <cell r="F40">
            <v>-0.13500000000000001</v>
          </cell>
          <cell r="G40">
            <v>-7.0000000000000007E-2</v>
          </cell>
          <cell r="H40">
            <v>-0.24</v>
          </cell>
          <cell r="I40">
            <v>-0.48499999999999999</v>
          </cell>
          <cell r="J40">
            <v>0.28000000000000003</v>
          </cell>
          <cell r="K40">
            <v>0.13</v>
          </cell>
          <cell r="L40">
            <v>0.45</v>
          </cell>
          <cell r="M40">
            <v>0</v>
          </cell>
          <cell r="N40">
            <v>5.1447854577492798E-2</v>
          </cell>
          <cell r="O40">
            <v>0.15</v>
          </cell>
          <cell r="P40">
            <v>-0.185</v>
          </cell>
          <cell r="R40">
            <v>-7.0000000000000007E-2</v>
          </cell>
        </row>
        <row r="41">
          <cell r="D41">
            <v>38078</v>
          </cell>
          <cell r="E41">
            <v>3.4159999999999999</v>
          </cell>
          <cell r="F41">
            <v>-0.1</v>
          </cell>
          <cell r="G41">
            <v>-7.0000000000000007E-2</v>
          </cell>
          <cell r="H41">
            <v>-0.27</v>
          </cell>
          <cell r="I41">
            <v>-0.54500000000000004</v>
          </cell>
          <cell r="J41">
            <v>0.25</v>
          </cell>
          <cell r="K41">
            <v>-0.23</v>
          </cell>
          <cell r="L41">
            <v>0.53</v>
          </cell>
          <cell r="M41">
            <v>0</v>
          </cell>
          <cell r="N41">
            <v>5.1821777446319703E-2</v>
          </cell>
          <cell r="O41">
            <v>-0.3</v>
          </cell>
          <cell r="P41">
            <v>-0.19</v>
          </cell>
          <cell r="R41">
            <v>-7.0000000000000007E-2</v>
          </cell>
        </row>
        <row r="42">
          <cell r="D42">
            <v>38108</v>
          </cell>
          <cell r="E42">
            <v>3.4060000000000001</v>
          </cell>
          <cell r="F42">
            <v>-0.1</v>
          </cell>
          <cell r="G42">
            <v>-7.0000000000000007E-2</v>
          </cell>
          <cell r="H42">
            <v>-0.27</v>
          </cell>
          <cell r="I42">
            <v>-0.54500000000000004</v>
          </cell>
          <cell r="J42">
            <v>0.25</v>
          </cell>
          <cell r="K42">
            <v>-0.23</v>
          </cell>
          <cell r="L42">
            <v>0.53</v>
          </cell>
          <cell r="M42">
            <v>0</v>
          </cell>
          <cell r="N42">
            <v>5.2151045049524801E-2</v>
          </cell>
          <cell r="O42">
            <v>-0.3</v>
          </cell>
          <cell r="P42">
            <v>-0.19</v>
          </cell>
          <cell r="R42">
            <v>-7.0000000000000007E-2</v>
          </cell>
        </row>
        <row r="43">
          <cell r="D43">
            <v>38139</v>
          </cell>
          <cell r="E43">
            <v>3.4420000000000002</v>
          </cell>
          <cell r="F43">
            <v>-0.1</v>
          </cell>
          <cell r="G43">
            <v>-7.0000000000000007E-2</v>
          </cell>
          <cell r="H43">
            <v>-0.27</v>
          </cell>
          <cell r="I43">
            <v>-0.54500000000000004</v>
          </cell>
          <cell r="J43">
            <v>0.25</v>
          </cell>
          <cell r="K43">
            <v>-0.23</v>
          </cell>
          <cell r="L43">
            <v>0.53</v>
          </cell>
          <cell r="M43">
            <v>0</v>
          </cell>
          <cell r="N43">
            <v>5.2491288277493303E-2</v>
          </cell>
          <cell r="O43">
            <v>-0.3</v>
          </cell>
          <cell r="P43">
            <v>-0.19</v>
          </cell>
          <cell r="R43">
            <v>-7.0000000000000007E-2</v>
          </cell>
        </row>
        <row r="44">
          <cell r="D44">
            <v>38169</v>
          </cell>
          <cell r="E44">
            <v>3.492</v>
          </cell>
          <cell r="F44">
            <v>-0.1</v>
          </cell>
          <cell r="G44">
            <v>-7.0000000000000007E-2</v>
          </cell>
          <cell r="H44">
            <v>-0.27</v>
          </cell>
          <cell r="I44">
            <v>-0.54500000000000004</v>
          </cell>
          <cell r="J44">
            <v>0.25</v>
          </cell>
          <cell r="K44">
            <v>-0.23</v>
          </cell>
          <cell r="L44">
            <v>0.53</v>
          </cell>
          <cell r="M44">
            <v>0</v>
          </cell>
          <cell r="N44">
            <v>5.2805855244173902E-2</v>
          </cell>
          <cell r="O44">
            <v>-0.3</v>
          </cell>
          <cell r="P44">
            <v>-0.19</v>
          </cell>
          <cell r="R44">
            <v>-7.0000000000000007E-2</v>
          </cell>
        </row>
        <row r="45">
          <cell r="D45">
            <v>38200</v>
          </cell>
          <cell r="E45">
            <v>3.5129999999999999</v>
          </cell>
          <cell r="F45">
            <v>-0.1</v>
          </cell>
          <cell r="G45">
            <v>-7.0000000000000007E-2</v>
          </cell>
          <cell r="H45">
            <v>-0.27</v>
          </cell>
          <cell r="I45">
            <v>-0.54500000000000004</v>
          </cell>
          <cell r="J45">
            <v>0.25</v>
          </cell>
          <cell r="K45">
            <v>-0.23</v>
          </cell>
          <cell r="L45">
            <v>0.53</v>
          </cell>
          <cell r="M45">
            <v>0</v>
          </cell>
          <cell r="N45">
            <v>5.3114766949446501E-2</v>
          </cell>
          <cell r="O45">
            <v>-0.3</v>
          </cell>
          <cell r="P45">
            <v>-0.19</v>
          </cell>
          <cell r="R45">
            <v>-7.0000000000000007E-2</v>
          </cell>
        </row>
        <row r="46">
          <cell r="D46">
            <v>38231</v>
          </cell>
          <cell r="E46">
            <v>3.528</v>
          </cell>
          <cell r="F46">
            <v>-0.1</v>
          </cell>
          <cell r="G46">
            <v>-7.0000000000000007E-2</v>
          </cell>
          <cell r="H46">
            <v>-0.27</v>
          </cell>
          <cell r="I46">
            <v>-0.54500000000000004</v>
          </cell>
          <cell r="J46">
            <v>0.25</v>
          </cell>
          <cell r="K46">
            <v>-0.23</v>
          </cell>
          <cell r="L46">
            <v>0.53</v>
          </cell>
          <cell r="M46">
            <v>0</v>
          </cell>
          <cell r="N46">
            <v>5.3423678686532299E-2</v>
          </cell>
          <cell r="O46">
            <v>-0.3</v>
          </cell>
          <cell r="P46">
            <v>-0.19</v>
          </cell>
          <cell r="R46">
            <v>-7.0000000000000007E-2</v>
          </cell>
        </row>
        <row r="47">
          <cell r="D47">
            <v>38261</v>
          </cell>
          <cell r="E47">
            <v>3.5569999999999999</v>
          </cell>
          <cell r="F47">
            <v>-0.1</v>
          </cell>
          <cell r="G47">
            <v>-7.0000000000000007E-2</v>
          </cell>
          <cell r="H47">
            <v>-0.27</v>
          </cell>
          <cell r="I47">
            <v>-0.54500000000000004</v>
          </cell>
          <cell r="J47">
            <v>0.25</v>
          </cell>
          <cell r="K47">
            <v>-0.23</v>
          </cell>
          <cell r="L47">
            <v>0.53</v>
          </cell>
          <cell r="M47">
            <v>0</v>
          </cell>
          <cell r="N47">
            <v>5.3708078748900601E-2</v>
          </cell>
          <cell r="O47">
            <v>-0.3</v>
          </cell>
          <cell r="P47">
            <v>-0.19</v>
          </cell>
          <cell r="R47">
            <v>-7.0000000000000007E-2</v>
          </cell>
        </row>
        <row r="48">
          <cell r="D48">
            <v>38292</v>
          </cell>
          <cell r="E48">
            <v>3.6970000000000001</v>
          </cell>
          <cell r="F48">
            <v>-0.1</v>
          </cell>
          <cell r="G48">
            <v>-7.0000000000000007E-2</v>
          </cell>
          <cell r="H48">
            <v>-0.18</v>
          </cell>
          <cell r="I48">
            <v>-0.49</v>
          </cell>
          <cell r="J48">
            <v>0.27</v>
          </cell>
          <cell r="K48">
            <v>0.17</v>
          </cell>
          <cell r="L48">
            <v>0.55000000000000004</v>
          </cell>
          <cell r="M48">
            <v>0</v>
          </cell>
          <cell r="N48">
            <v>5.3987968914573699E-2</v>
          </cell>
          <cell r="O48">
            <v>0.248</v>
          </cell>
          <cell r="P48">
            <v>-0.19</v>
          </cell>
          <cell r="R48">
            <v>-7.0000000000000007E-2</v>
          </cell>
        </row>
        <row r="49">
          <cell r="D49">
            <v>38322</v>
          </cell>
          <cell r="E49">
            <v>3.8420000000000001</v>
          </cell>
          <cell r="F49">
            <v>-0.1</v>
          </cell>
          <cell r="G49">
            <v>-7.0000000000000007E-2</v>
          </cell>
          <cell r="H49">
            <v>-0.18</v>
          </cell>
          <cell r="I49">
            <v>-0.49</v>
          </cell>
          <cell r="J49">
            <v>0.27</v>
          </cell>
          <cell r="K49">
            <v>0.17</v>
          </cell>
          <cell r="L49">
            <v>0.55000000000000004</v>
          </cell>
          <cell r="M49">
            <v>0</v>
          </cell>
          <cell r="N49">
            <v>5.4258830390080198E-2</v>
          </cell>
          <cell r="O49">
            <v>0.308</v>
          </cell>
          <cell r="P49">
            <v>-0.1925</v>
          </cell>
          <cell r="R49">
            <v>-7.0000000000000007E-2</v>
          </cell>
        </row>
        <row r="50">
          <cell r="D50">
            <v>38353</v>
          </cell>
          <cell r="E50">
            <v>3.9169999999999998</v>
          </cell>
          <cell r="F50">
            <v>-0.1</v>
          </cell>
          <cell r="G50">
            <v>-5.5E-2</v>
          </cell>
          <cell r="H50">
            <v>-0.18</v>
          </cell>
          <cell r="I50">
            <v>-0.49</v>
          </cell>
          <cell r="J50">
            <v>0.27</v>
          </cell>
          <cell r="K50">
            <v>0.17</v>
          </cell>
          <cell r="L50">
            <v>0.55000000000000004</v>
          </cell>
          <cell r="M50">
            <v>0</v>
          </cell>
          <cell r="N50">
            <v>5.4531674175449997E-2</v>
          </cell>
          <cell r="O50">
            <v>0.378</v>
          </cell>
          <cell r="P50">
            <v>-0.19500000000000001</v>
          </cell>
          <cell r="R50">
            <v>-5.5E-2</v>
          </cell>
        </row>
        <row r="51">
          <cell r="D51">
            <v>38384</v>
          </cell>
          <cell r="E51">
            <v>3.7989999999999999</v>
          </cell>
          <cell r="F51">
            <v>-0.1</v>
          </cell>
          <cell r="G51">
            <v>-5.5E-2</v>
          </cell>
          <cell r="H51">
            <v>-0.18</v>
          </cell>
          <cell r="I51">
            <v>-0.49</v>
          </cell>
          <cell r="J51">
            <v>0.27</v>
          </cell>
          <cell r="K51">
            <v>0.17</v>
          </cell>
          <cell r="L51">
            <v>0.55000000000000004</v>
          </cell>
          <cell r="M51">
            <v>0</v>
          </cell>
          <cell r="N51">
            <v>5.4798715041378898E-2</v>
          </cell>
          <cell r="O51">
            <v>0.248</v>
          </cell>
          <cell r="P51">
            <v>-0.1875</v>
          </cell>
          <cell r="R51">
            <v>-5.5E-2</v>
          </cell>
        </row>
        <row r="52">
          <cell r="D52">
            <v>38412</v>
          </cell>
          <cell r="E52">
            <v>3.6659999999999999</v>
          </cell>
          <cell r="F52">
            <v>-0.1</v>
          </cell>
          <cell r="G52">
            <v>-5.5E-2</v>
          </cell>
          <cell r="H52">
            <v>-0.18</v>
          </cell>
          <cell r="I52">
            <v>-0.49</v>
          </cell>
          <cell r="J52">
            <v>0.27</v>
          </cell>
          <cell r="K52">
            <v>0.17</v>
          </cell>
          <cell r="L52">
            <v>0.55000000000000004</v>
          </cell>
          <cell r="M52">
            <v>0</v>
          </cell>
          <cell r="N52">
            <v>5.50399132632804E-2</v>
          </cell>
          <cell r="O52">
            <v>6.8000000000000005E-2</v>
          </cell>
          <cell r="P52">
            <v>-0.185</v>
          </cell>
          <cell r="R52">
            <v>-5.5E-2</v>
          </cell>
        </row>
        <row r="53">
          <cell r="D53">
            <v>38443</v>
          </cell>
          <cell r="E53">
            <v>3.4460000000000002</v>
          </cell>
          <cell r="F53">
            <v>-0.1</v>
          </cell>
          <cell r="G53">
            <v>-5.5E-2</v>
          </cell>
          <cell r="H53">
            <v>-0.27</v>
          </cell>
          <cell r="I53">
            <v>-0.55000000000000004</v>
          </cell>
          <cell r="J53">
            <v>0.25</v>
          </cell>
          <cell r="K53">
            <v>-0.23</v>
          </cell>
          <cell r="L53">
            <v>0.53</v>
          </cell>
          <cell r="M53">
            <v>0</v>
          </cell>
          <cell r="N53">
            <v>5.5285919065988197E-2</v>
          </cell>
          <cell r="O53">
            <v>-0.25</v>
          </cell>
          <cell r="P53">
            <v>-0.19</v>
          </cell>
          <cell r="R53">
            <v>-5.5E-2</v>
          </cell>
        </row>
        <row r="54">
          <cell r="D54">
            <v>38473</v>
          </cell>
          <cell r="E54">
            <v>3.4359999999999999</v>
          </cell>
          <cell r="F54">
            <v>-0.1</v>
          </cell>
          <cell r="G54">
            <v>-5.5E-2</v>
          </cell>
          <cell r="H54">
            <v>-0.27</v>
          </cell>
          <cell r="I54">
            <v>-0.55000000000000004</v>
          </cell>
          <cell r="J54">
            <v>0.25</v>
          </cell>
          <cell r="K54">
            <v>-0.23</v>
          </cell>
          <cell r="L54">
            <v>0.53</v>
          </cell>
          <cell r="M54">
            <v>0</v>
          </cell>
          <cell r="N54">
            <v>5.5505638739775903E-2</v>
          </cell>
          <cell r="O54">
            <v>-0.25</v>
          </cell>
          <cell r="P54">
            <v>-0.19</v>
          </cell>
          <cell r="R54">
            <v>-5.5E-2</v>
          </cell>
        </row>
        <row r="55">
          <cell r="D55">
            <v>38504</v>
          </cell>
          <cell r="E55">
            <v>3.472</v>
          </cell>
          <cell r="F55">
            <v>-0.1</v>
          </cell>
          <cell r="G55">
            <v>-5.5E-2</v>
          </cell>
          <cell r="H55">
            <v>-0.27</v>
          </cell>
          <cell r="I55">
            <v>-0.55000000000000004</v>
          </cell>
          <cell r="J55">
            <v>0.25</v>
          </cell>
          <cell r="K55">
            <v>-0.23</v>
          </cell>
          <cell r="L55">
            <v>0.53</v>
          </cell>
          <cell r="M55">
            <v>0</v>
          </cell>
          <cell r="N55">
            <v>5.57326824195781E-2</v>
          </cell>
          <cell r="O55">
            <v>-0.25</v>
          </cell>
          <cell r="P55">
            <v>-0.19</v>
          </cell>
          <cell r="R55">
            <v>-5.5E-2</v>
          </cell>
        </row>
        <row r="56">
          <cell r="D56">
            <v>38534</v>
          </cell>
          <cell r="E56">
            <v>3.5219999999999998</v>
          </cell>
          <cell r="F56">
            <v>-0.1</v>
          </cell>
          <cell r="G56">
            <v>-5.5E-2</v>
          </cell>
          <cell r="H56">
            <v>-0.27</v>
          </cell>
          <cell r="I56">
            <v>-0.55000000000000004</v>
          </cell>
          <cell r="J56">
            <v>0.25</v>
          </cell>
          <cell r="K56">
            <v>-0.23</v>
          </cell>
          <cell r="L56">
            <v>0.53</v>
          </cell>
          <cell r="M56">
            <v>0</v>
          </cell>
          <cell r="N56">
            <v>5.59443583698713E-2</v>
          </cell>
          <cell r="O56">
            <v>-0.25</v>
          </cell>
          <cell r="P56">
            <v>-0.19</v>
          </cell>
          <cell r="R56">
            <v>-5.5E-2</v>
          </cell>
        </row>
        <row r="57">
          <cell r="D57">
            <v>38565</v>
          </cell>
          <cell r="E57">
            <v>3.5430000000000001</v>
          </cell>
          <cell r="F57">
            <v>-0.1</v>
          </cell>
          <cell r="G57">
            <v>-5.5E-2</v>
          </cell>
          <cell r="H57">
            <v>-0.27</v>
          </cell>
          <cell r="I57">
            <v>-0.55000000000000004</v>
          </cell>
          <cell r="J57">
            <v>0.25</v>
          </cell>
          <cell r="K57">
            <v>-0.23</v>
          </cell>
          <cell r="L57">
            <v>0.53</v>
          </cell>
          <cell r="M57">
            <v>0</v>
          </cell>
          <cell r="N57">
            <v>5.6154778318876303E-2</v>
          </cell>
          <cell r="O57">
            <v>-0.25</v>
          </cell>
          <cell r="P57">
            <v>-0.19</v>
          </cell>
          <cell r="R57">
            <v>-5.5E-2</v>
          </cell>
        </row>
        <row r="58">
          <cell r="D58">
            <v>38596</v>
          </cell>
          <cell r="E58">
            <v>3.5579999999999998</v>
          </cell>
          <cell r="F58">
            <v>-0.1</v>
          </cell>
          <cell r="G58">
            <v>-5.5E-2</v>
          </cell>
          <cell r="H58">
            <v>-0.27</v>
          </cell>
          <cell r="I58">
            <v>-0.55000000000000004</v>
          </cell>
          <cell r="J58">
            <v>0.25</v>
          </cell>
          <cell r="K58">
            <v>-0.23</v>
          </cell>
          <cell r="L58">
            <v>0.53</v>
          </cell>
          <cell r="M58">
            <v>0</v>
          </cell>
          <cell r="N58">
            <v>5.6365198282620099E-2</v>
          </cell>
          <cell r="O58">
            <v>-0.25</v>
          </cell>
          <cell r="P58">
            <v>-0.19</v>
          </cell>
          <cell r="R58">
            <v>-5.5E-2</v>
          </cell>
        </row>
        <row r="59">
          <cell r="D59">
            <v>38626</v>
          </cell>
          <cell r="E59">
            <v>3.5870000000000002</v>
          </cell>
          <cell r="F59">
            <v>-0.1</v>
          </cell>
          <cell r="G59">
            <v>-5.5E-2</v>
          </cell>
          <cell r="H59">
            <v>-0.27</v>
          </cell>
          <cell r="I59">
            <v>-0.55000000000000004</v>
          </cell>
          <cell r="J59">
            <v>0.25</v>
          </cell>
          <cell r="K59">
            <v>-0.23</v>
          </cell>
          <cell r="L59">
            <v>0.53</v>
          </cell>
          <cell r="M59">
            <v>0</v>
          </cell>
          <cell r="N59">
            <v>5.6568830519630402E-2</v>
          </cell>
          <cell r="O59">
            <v>-0.25</v>
          </cell>
          <cell r="P59">
            <v>-0.19</v>
          </cell>
          <cell r="R59">
            <v>-5.5E-2</v>
          </cell>
        </row>
        <row r="60">
          <cell r="D60">
            <v>38657</v>
          </cell>
          <cell r="E60">
            <v>3.7269999999999999</v>
          </cell>
          <cell r="F60">
            <v>-0.1</v>
          </cell>
          <cell r="G60">
            <v>-5.5E-2</v>
          </cell>
          <cell r="H60">
            <v>-0.15</v>
          </cell>
          <cell r="I60">
            <v>-0.49</v>
          </cell>
          <cell r="J60">
            <v>0.27</v>
          </cell>
          <cell r="K60">
            <v>0.17</v>
          </cell>
          <cell r="L60">
            <v>0.55000000000000004</v>
          </cell>
          <cell r="M60">
            <v>0</v>
          </cell>
          <cell r="N60">
            <v>5.67792505123728E-2</v>
          </cell>
          <cell r="O60">
            <v>0.248</v>
          </cell>
          <cell r="P60">
            <v>-0.19</v>
          </cell>
          <cell r="R60">
            <v>-5.5E-2</v>
          </cell>
        </row>
        <row r="61">
          <cell r="D61">
            <v>38687</v>
          </cell>
          <cell r="E61">
            <v>3.8719999999999999</v>
          </cell>
          <cell r="F61">
            <v>-0.1</v>
          </cell>
          <cell r="G61">
            <v>-5.5E-2</v>
          </cell>
          <cell r="H61">
            <v>-0.15</v>
          </cell>
          <cell r="I61">
            <v>-0.49</v>
          </cell>
          <cell r="J61">
            <v>0.27</v>
          </cell>
          <cell r="K61">
            <v>0.17</v>
          </cell>
          <cell r="L61">
            <v>0.55000000000000004</v>
          </cell>
          <cell r="M61">
            <v>0</v>
          </cell>
          <cell r="N61">
            <v>5.6982882777442803E-2</v>
          </cell>
          <cell r="O61">
            <v>0.308</v>
          </cell>
          <cell r="P61">
            <v>-0.1925</v>
          </cell>
          <cell r="R61">
            <v>-5.5E-2</v>
          </cell>
        </row>
        <row r="62">
          <cell r="D62">
            <v>38718</v>
          </cell>
          <cell r="E62">
            <v>3.9569999999999999</v>
          </cell>
          <cell r="F62">
            <v>-0.1</v>
          </cell>
          <cell r="G62">
            <v>-4.4999999999999998E-2</v>
          </cell>
          <cell r="H62">
            <v>-0.15</v>
          </cell>
          <cell r="I62">
            <v>-0.49</v>
          </cell>
          <cell r="J62">
            <v>0.27</v>
          </cell>
          <cell r="K62">
            <v>0.17</v>
          </cell>
          <cell r="L62">
            <v>0.55000000000000004</v>
          </cell>
          <cell r="M62">
            <v>0</v>
          </cell>
          <cell r="N62">
            <v>5.7193302799177101E-2</v>
          </cell>
          <cell r="O62">
            <v>0.378</v>
          </cell>
          <cell r="P62">
            <v>-0.19500000000000001</v>
          </cell>
          <cell r="R62">
            <v>-4.4999999999999998E-2</v>
          </cell>
        </row>
        <row r="63">
          <cell r="D63">
            <v>38749</v>
          </cell>
          <cell r="E63">
            <v>3.839</v>
          </cell>
          <cell r="F63">
            <v>-0.1</v>
          </cell>
          <cell r="G63">
            <v>-4.4999999999999998E-2</v>
          </cell>
          <cell r="H63">
            <v>-0.15</v>
          </cell>
          <cell r="I63">
            <v>-0.49</v>
          </cell>
          <cell r="J63">
            <v>0.27</v>
          </cell>
          <cell r="K63">
            <v>0.17</v>
          </cell>
          <cell r="L63">
            <v>0.55000000000000004</v>
          </cell>
          <cell r="M63">
            <v>0</v>
          </cell>
          <cell r="N63">
            <v>5.7403722835643198E-2</v>
          </cell>
          <cell r="O63">
            <v>0.248</v>
          </cell>
          <cell r="P63">
            <v>-0.1875</v>
          </cell>
          <cell r="R63">
            <v>-4.4999999999999998E-2</v>
          </cell>
        </row>
        <row r="64">
          <cell r="D64">
            <v>38777</v>
          </cell>
          <cell r="E64">
            <v>3.706</v>
          </cell>
          <cell r="F64">
            <v>-0.1</v>
          </cell>
          <cell r="G64">
            <v>-4.4999999999999998E-2</v>
          </cell>
          <cell r="H64">
            <v>-0.15</v>
          </cell>
          <cell r="I64">
            <v>-0.49</v>
          </cell>
          <cell r="J64">
            <v>0.27</v>
          </cell>
          <cell r="K64">
            <v>0.17</v>
          </cell>
          <cell r="L64">
            <v>0.55000000000000004</v>
          </cell>
          <cell r="M64">
            <v>0</v>
          </cell>
          <cell r="N64">
            <v>5.7593779655434697E-2</v>
          </cell>
          <cell r="O64">
            <v>6.8000000000000005E-2</v>
          </cell>
          <cell r="P64">
            <v>-0.185</v>
          </cell>
          <cell r="R64">
            <v>-4.4999999999999998E-2</v>
          </cell>
        </row>
        <row r="65">
          <cell r="D65">
            <v>38808</v>
          </cell>
          <cell r="E65">
            <v>3.4860000000000002</v>
          </cell>
          <cell r="F65">
            <v>-0.1</v>
          </cell>
          <cell r="G65">
            <v>-4.4999999999999998E-2</v>
          </cell>
          <cell r="H65">
            <v>-0.27</v>
          </cell>
          <cell r="I65">
            <v>-0.55000000000000004</v>
          </cell>
          <cell r="J65">
            <v>0.25</v>
          </cell>
          <cell r="K65">
            <v>-0.23</v>
          </cell>
          <cell r="L65">
            <v>0.53</v>
          </cell>
          <cell r="M65">
            <v>0</v>
          </cell>
          <cell r="N65">
            <v>5.7804199719933898E-2</v>
          </cell>
          <cell r="O65">
            <v>-0.25</v>
          </cell>
          <cell r="P65">
            <v>-0.19</v>
          </cell>
          <cell r="R65">
            <v>-4.4999999999999998E-2</v>
          </cell>
        </row>
        <row r="66">
          <cell r="D66">
            <v>38838</v>
          </cell>
          <cell r="E66">
            <v>3.476</v>
          </cell>
          <cell r="F66">
            <v>-0.1</v>
          </cell>
          <cell r="G66">
            <v>-4.4999999999999998E-2</v>
          </cell>
          <cell r="H66">
            <v>-0.27</v>
          </cell>
          <cell r="I66">
            <v>-0.55000000000000004</v>
          </cell>
          <cell r="J66">
            <v>0.25</v>
          </cell>
          <cell r="K66">
            <v>-0.23</v>
          </cell>
          <cell r="L66">
            <v>0.53</v>
          </cell>
          <cell r="M66">
            <v>0</v>
          </cell>
          <cell r="N66">
            <v>5.8007832054439497E-2</v>
          </cell>
          <cell r="O66">
            <v>-0.25</v>
          </cell>
          <cell r="P66">
            <v>-0.19</v>
          </cell>
          <cell r="R66">
            <v>-4.4999999999999998E-2</v>
          </cell>
        </row>
        <row r="67">
          <cell r="D67">
            <v>38869</v>
          </cell>
          <cell r="E67">
            <v>3.512</v>
          </cell>
          <cell r="F67">
            <v>-0.1</v>
          </cell>
          <cell r="G67">
            <v>-4.4999999999999998E-2</v>
          </cell>
          <cell r="H67">
            <v>-0.27</v>
          </cell>
          <cell r="I67">
            <v>-0.55000000000000004</v>
          </cell>
          <cell r="J67">
            <v>0.25</v>
          </cell>
          <cell r="K67">
            <v>-0.23</v>
          </cell>
          <cell r="L67">
            <v>0.53</v>
          </cell>
          <cell r="M67">
            <v>0</v>
          </cell>
          <cell r="N67">
            <v>5.8218252147916399E-2</v>
          </cell>
          <cell r="O67">
            <v>-0.25</v>
          </cell>
          <cell r="P67">
            <v>-0.19</v>
          </cell>
          <cell r="R67">
            <v>-4.4999999999999998E-2</v>
          </cell>
        </row>
        <row r="68">
          <cell r="D68">
            <v>38899</v>
          </cell>
          <cell r="E68">
            <v>3.5619999999999998</v>
          </cell>
          <cell r="F68">
            <v>-0.1</v>
          </cell>
          <cell r="G68">
            <v>-4.4999999999999998E-2</v>
          </cell>
          <cell r="H68">
            <v>-0.27</v>
          </cell>
          <cell r="I68">
            <v>-0.55000000000000004</v>
          </cell>
          <cell r="J68">
            <v>0.25</v>
          </cell>
          <cell r="K68">
            <v>-0.23</v>
          </cell>
          <cell r="L68">
            <v>0.53</v>
          </cell>
          <cell r="M68">
            <v>0</v>
          </cell>
          <cell r="N68">
            <v>5.8421884510462298E-2</v>
          </cell>
          <cell r="O68">
            <v>-0.25</v>
          </cell>
          <cell r="P68">
            <v>-0.19</v>
          </cell>
          <cell r="R68">
            <v>-4.4999999999999998E-2</v>
          </cell>
        </row>
        <row r="69">
          <cell r="D69">
            <v>38930</v>
          </cell>
          <cell r="E69">
            <v>3.5830000000000002</v>
          </cell>
          <cell r="F69">
            <v>-0.1</v>
          </cell>
          <cell r="G69">
            <v>-4.4999999999999998E-2</v>
          </cell>
          <cell r="H69">
            <v>-0.27</v>
          </cell>
          <cell r="I69">
            <v>-0.55000000000000004</v>
          </cell>
          <cell r="J69">
            <v>0.25</v>
          </cell>
          <cell r="K69">
            <v>-0.23</v>
          </cell>
          <cell r="L69">
            <v>0.53</v>
          </cell>
          <cell r="M69">
            <v>0</v>
          </cell>
          <cell r="N69">
            <v>5.8537870398541497E-2</v>
          </cell>
          <cell r="O69">
            <v>-0.25</v>
          </cell>
          <cell r="P69">
            <v>-0.19</v>
          </cell>
          <cell r="R69">
            <v>-4.4999999999999998E-2</v>
          </cell>
        </row>
        <row r="70">
          <cell r="D70">
            <v>38961</v>
          </cell>
          <cell r="E70">
            <v>3.5979999999999999</v>
          </cell>
          <cell r="F70">
            <v>-0.1</v>
          </cell>
          <cell r="G70">
            <v>-4.4999999999999998E-2</v>
          </cell>
          <cell r="H70">
            <v>-0.27</v>
          </cell>
          <cell r="I70">
            <v>-0.55000000000000004</v>
          </cell>
          <cell r="J70">
            <v>0.25</v>
          </cell>
          <cell r="K70">
            <v>-0.23</v>
          </cell>
          <cell r="L70">
            <v>0.53</v>
          </cell>
          <cell r="M70">
            <v>0</v>
          </cell>
          <cell r="N70">
            <v>5.8647343585132898E-2</v>
          </cell>
          <cell r="O70">
            <v>-0.25</v>
          </cell>
          <cell r="P70">
            <v>-0.19</v>
          </cell>
          <cell r="R70">
            <v>-4.4999999999999998E-2</v>
          </cell>
        </row>
        <row r="71">
          <cell r="D71">
            <v>38991</v>
          </cell>
          <cell r="E71">
            <v>3.6269999999999998</v>
          </cell>
          <cell r="F71">
            <v>-0.1</v>
          </cell>
          <cell r="G71">
            <v>-4.4999999999999998E-2</v>
          </cell>
          <cell r="H71">
            <v>-0.27</v>
          </cell>
          <cell r="I71">
            <v>-0.55000000000000004</v>
          </cell>
          <cell r="J71">
            <v>0.25</v>
          </cell>
          <cell r="K71">
            <v>-0.23</v>
          </cell>
          <cell r="L71">
            <v>0.53</v>
          </cell>
          <cell r="M71">
            <v>0</v>
          </cell>
          <cell r="N71">
            <v>5.8753285382402001E-2</v>
          </cell>
          <cell r="O71">
            <v>-0.25</v>
          </cell>
          <cell r="P71">
            <v>-0.19</v>
          </cell>
          <cell r="R71">
            <v>-4.4999999999999998E-2</v>
          </cell>
        </row>
        <row r="72">
          <cell r="D72">
            <v>39022</v>
          </cell>
          <cell r="E72">
            <v>3.7669999999999999</v>
          </cell>
          <cell r="F72">
            <v>-0.1</v>
          </cell>
          <cell r="G72">
            <v>-4.4999999999999998E-2</v>
          </cell>
          <cell r="H72">
            <v>-0.15</v>
          </cell>
          <cell r="I72">
            <v>-0.49</v>
          </cell>
          <cell r="J72">
            <v>0.25</v>
          </cell>
          <cell r="K72">
            <v>0.17</v>
          </cell>
          <cell r="L72">
            <v>0.53</v>
          </cell>
          <cell r="M72">
            <v>0</v>
          </cell>
          <cell r="N72">
            <v>5.8862758576833797E-2</v>
          </cell>
          <cell r="O72">
            <v>0.248</v>
          </cell>
          <cell r="P72">
            <v>-0.19</v>
          </cell>
          <cell r="R72">
            <v>-4.4999999999999998E-2</v>
          </cell>
        </row>
        <row r="73">
          <cell r="D73">
            <v>39052</v>
          </cell>
          <cell r="E73">
            <v>3.9119999999999999</v>
          </cell>
          <cell r="F73">
            <v>-0.1</v>
          </cell>
          <cell r="G73">
            <v>-4.4999999999999998E-2</v>
          </cell>
          <cell r="H73">
            <v>-0.15</v>
          </cell>
          <cell r="I73">
            <v>-0.49</v>
          </cell>
          <cell r="J73">
            <v>0.25</v>
          </cell>
          <cell r="K73">
            <v>0.17</v>
          </cell>
          <cell r="L73">
            <v>0.53</v>
          </cell>
          <cell r="M73">
            <v>0</v>
          </cell>
          <cell r="N73">
            <v>5.8968700381690102E-2</v>
          </cell>
          <cell r="O73">
            <v>0.308</v>
          </cell>
          <cell r="P73">
            <v>-0.1925</v>
          </cell>
          <cell r="R73">
            <v>-4.4999999999999998E-2</v>
          </cell>
        </row>
        <row r="74">
          <cell r="D74">
            <v>39083</v>
          </cell>
          <cell r="E74">
            <v>4.0069999999999997</v>
          </cell>
          <cell r="F74">
            <v>-0.1</v>
          </cell>
          <cell r="G74">
            <v>-4.4999999999999998E-2</v>
          </cell>
          <cell r="H74">
            <v>-0.15</v>
          </cell>
          <cell r="I74">
            <v>-0.49</v>
          </cell>
          <cell r="J74">
            <v>0.25</v>
          </cell>
          <cell r="K74">
            <v>0.17</v>
          </cell>
          <cell r="L74">
            <v>0.53</v>
          </cell>
          <cell r="M74">
            <v>0</v>
          </cell>
          <cell r="N74">
            <v>5.9078173583961398E-2</v>
          </cell>
          <cell r="O74">
            <v>0.378</v>
          </cell>
          <cell r="P74">
            <v>-0.19500000000000001</v>
          </cell>
          <cell r="R74">
            <v>-4.4999999999999998E-2</v>
          </cell>
        </row>
        <row r="75">
          <cell r="D75">
            <v>39114</v>
          </cell>
          <cell r="E75">
            <v>3.8889999999999998</v>
          </cell>
          <cell r="F75">
            <v>-0.1</v>
          </cell>
          <cell r="G75">
            <v>-4.4999999999999998E-2</v>
          </cell>
          <cell r="H75">
            <v>-0.15</v>
          </cell>
          <cell r="I75">
            <v>-0.49</v>
          </cell>
          <cell r="J75">
            <v>0.25</v>
          </cell>
          <cell r="K75">
            <v>0.17</v>
          </cell>
          <cell r="L75">
            <v>0.53</v>
          </cell>
          <cell r="M75">
            <v>0</v>
          </cell>
          <cell r="N75">
            <v>5.9187646790216597E-2</v>
          </cell>
          <cell r="O75">
            <v>0.248</v>
          </cell>
          <cell r="P75">
            <v>-0.1875</v>
          </cell>
          <cell r="R75">
            <v>-4.4999999999999998E-2</v>
          </cell>
        </row>
        <row r="76">
          <cell r="D76">
            <v>39142</v>
          </cell>
          <cell r="E76">
            <v>3.7559999999999998</v>
          </cell>
          <cell r="F76">
            <v>-0.1</v>
          </cell>
          <cell r="G76">
            <v>-4.4999999999999998E-2</v>
          </cell>
          <cell r="H76">
            <v>-0.15</v>
          </cell>
          <cell r="I76">
            <v>-0.49</v>
          </cell>
          <cell r="J76">
            <v>0.25</v>
          </cell>
          <cell r="K76">
            <v>0.17</v>
          </cell>
          <cell r="L76">
            <v>0.53</v>
          </cell>
          <cell r="M76">
            <v>0</v>
          </cell>
          <cell r="N76">
            <v>5.9286525818644797E-2</v>
          </cell>
          <cell r="O76">
            <v>6.8000000000000005E-2</v>
          </cell>
          <cell r="P76">
            <v>-0.185</v>
          </cell>
          <cell r="R76">
            <v>-4.4999999999999998E-2</v>
          </cell>
        </row>
        <row r="77">
          <cell r="D77">
            <v>39173</v>
          </cell>
          <cell r="E77">
            <v>3.536</v>
          </cell>
          <cell r="F77">
            <v>-0.1</v>
          </cell>
          <cell r="G77">
            <v>-4.4999999999999998E-2</v>
          </cell>
          <cell r="H77">
            <v>-0.22</v>
          </cell>
          <cell r="I77">
            <v>-0.55000000000000004</v>
          </cell>
          <cell r="J77">
            <v>0.25</v>
          </cell>
          <cell r="K77">
            <v>-0.23</v>
          </cell>
          <cell r="L77">
            <v>0.53</v>
          </cell>
          <cell r="M77">
            <v>0</v>
          </cell>
          <cell r="N77">
            <v>5.9395999032481502E-2</v>
          </cell>
          <cell r="O77">
            <v>-0.25</v>
          </cell>
          <cell r="P77">
            <v>-0.19</v>
          </cell>
          <cell r="R77">
            <v>-4.4999999999999998E-2</v>
          </cell>
        </row>
        <row r="78">
          <cell r="D78">
            <v>39203</v>
          </cell>
          <cell r="E78">
            <v>3.5259999999999998</v>
          </cell>
          <cell r="F78">
            <v>-0.1</v>
          </cell>
          <cell r="G78">
            <v>-4.4999999999999998E-2</v>
          </cell>
          <cell r="H78">
            <v>-0.27</v>
          </cell>
          <cell r="I78">
            <v>-0.55000000000000004</v>
          </cell>
          <cell r="J78">
            <v>0.25</v>
          </cell>
          <cell r="K78">
            <v>-0.23</v>
          </cell>
          <cell r="L78">
            <v>0.53</v>
          </cell>
          <cell r="M78">
            <v>0</v>
          </cell>
          <cell r="N78">
            <v>5.9501940856116202E-2</v>
          </cell>
          <cell r="O78">
            <v>-0.25</v>
          </cell>
          <cell r="P78">
            <v>-0.19</v>
          </cell>
          <cell r="R78">
            <v>-4.4999999999999998E-2</v>
          </cell>
        </row>
        <row r="79">
          <cell r="D79">
            <v>39234</v>
          </cell>
          <cell r="E79">
            <v>3.5619999999999998</v>
          </cell>
          <cell r="F79">
            <v>-0.1</v>
          </cell>
          <cell r="G79">
            <v>-4.4999999999999998E-2</v>
          </cell>
          <cell r="H79">
            <v>-0.27</v>
          </cell>
          <cell r="I79">
            <v>-0.55000000000000004</v>
          </cell>
          <cell r="J79">
            <v>0.25</v>
          </cell>
          <cell r="K79">
            <v>-0.23</v>
          </cell>
          <cell r="L79">
            <v>0.53</v>
          </cell>
          <cell r="M79">
            <v>0</v>
          </cell>
          <cell r="N79">
            <v>5.9611414077790102E-2</v>
          </cell>
          <cell r="O79">
            <v>-0.25</v>
          </cell>
          <cell r="P79">
            <v>-0.19</v>
          </cell>
          <cell r="R79">
            <v>-4.4999999999999998E-2</v>
          </cell>
        </row>
        <row r="80">
          <cell r="D80">
            <v>39264</v>
          </cell>
          <cell r="E80">
            <v>3.6120000000000001</v>
          </cell>
          <cell r="F80">
            <v>-0.1</v>
          </cell>
          <cell r="G80">
            <v>-4.4999999999999998E-2</v>
          </cell>
          <cell r="H80">
            <v>-0.27</v>
          </cell>
          <cell r="I80">
            <v>-0.55000000000000004</v>
          </cell>
          <cell r="J80">
            <v>0.25</v>
          </cell>
          <cell r="K80">
            <v>-0.23</v>
          </cell>
          <cell r="L80">
            <v>0.53</v>
          </cell>
          <cell r="M80">
            <v>0</v>
          </cell>
          <cell r="N80">
            <v>5.97173559090085E-2</v>
          </cell>
          <cell r="O80">
            <v>-0.25</v>
          </cell>
          <cell r="P80">
            <v>-0.19</v>
          </cell>
          <cell r="R80">
            <v>-4.4999999999999998E-2</v>
          </cell>
        </row>
        <row r="81">
          <cell r="D81">
            <v>39295</v>
          </cell>
          <cell r="E81">
            <v>3.633</v>
          </cell>
          <cell r="F81">
            <v>-0.1</v>
          </cell>
          <cell r="G81">
            <v>-4.4999999999999998E-2</v>
          </cell>
          <cell r="H81">
            <v>-0.27</v>
          </cell>
          <cell r="I81">
            <v>-0.55000000000000004</v>
          </cell>
          <cell r="J81">
            <v>0.25</v>
          </cell>
          <cell r="K81">
            <v>-0.23</v>
          </cell>
          <cell r="L81">
            <v>0.53</v>
          </cell>
          <cell r="M81">
            <v>0</v>
          </cell>
          <cell r="N81">
            <v>5.9826829138519798E-2</v>
          </cell>
          <cell r="O81">
            <v>-0.25</v>
          </cell>
          <cell r="P81">
            <v>-0.19</v>
          </cell>
          <cell r="R81">
            <v>-4.4999999999999998E-2</v>
          </cell>
        </row>
        <row r="82">
          <cell r="D82">
            <v>39326</v>
          </cell>
          <cell r="E82">
            <v>3.6480000000000001</v>
          </cell>
          <cell r="F82">
            <v>-0.1</v>
          </cell>
          <cell r="G82">
            <v>-4.4999999999999998E-2</v>
          </cell>
          <cell r="H82">
            <v>-0.27</v>
          </cell>
          <cell r="I82">
            <v>-0.55000000000000004</v>
          </cell>
          <cell r="J82">
            <v>0.25</v>
          </cell>
          <cell r="K82">
            <v>-0.23</v>
          </cell>
          <cell r="L82">
            <v>0.53</v>
          </cell>
          <cell r="M82">
            <v>0</v>
          </cell>
          <cell r="N82">
            <v>5.9936302372012799E-2</v>
          </cell>
          <cell r="O82">
            <v>-0.25</v>
          </cell>
          <cell r="P82">
            <v>-0.19</v>
          </cell>
          <cell r="R82">
            <v>-4.4999999999999998E-2</v>
          </cell>
        </row>
        <row r="83">
          <cell r="D83">
            <v>39356</v>
          </cell>
          <cell r="E83">
            <v>3.677</v>
          </cell>
          <cell r="F83">
            <v>-0.1</v>
          </cell>
          <cell r="G83">
            <v>-4.4999999999999998E-2</v>
          </cell>
          <cell r="H83">
            <v>-0.27</v>
          </cell>
          <cell r="I83">
            <v>-0.55000000000000004</v>
          </cell>
          <cell r="J83">
            <v>0.25</v>
          </cell>
          <cell r="K83">
            <v>-0.23</v>
          </cell>
          <cell r="L83">
            <v>0.53</v>
          </cell>
          <cell r="M83">
            <v>0</v>
          </cell>
          <cell r="N83">
            <v>6.0042244214669097E-2</v>
          </cell>
          <cell r="O83">
            <v>-0.25</v>
          </cell>
          <cell r="P83">
            <v>-0.19</v>
          </cell>
          <cell r="R83">
            <v>-4.4999999999999998E-2</v>
          </cell>
        </row>
        <row r="84">
          <cell r="D84">
            <v>39387</v>
          </cell>
          <cell r="E84">
            <v>3.8170000000000002</v>
          </cell>
          <cell r="F84">
            <v>-0.1</v>
          </cell>
          <cell r="G84">
            <v>-4.4999999999999998E-2</v>
          </cell>
          <cell r="H84">
            <v>-0.15</v>
          </cell>
          <cell r="I84">
            <v>-0.48499999999999999</v>
          </cell>
          <cell r="J84">
            <v>0.25</v>
          </cell>
          <cell r="K84">
            <v>0.17</v>
          </cell>
          <cell r="L84">
            <v>0.53</v>
          </cell>
          <cell r="M84">
            <v>0</v>
          </cell>
          <cell r="N84">
            <v>6.0151717455997601E-2</v>
          </cell>
          <cell r="O84">
            <v>0.248</v>
          </cell>
          <cell r="P84">
            <v>-0.19</v>
          </cell>
          <cell r="R84">
            <v>-4.4999999999999998E-2</v>
          </cell>
        </row>
        <row r="85">
          <cell r="D85">
            <v>39417</v>
          </cell>
          <cell r="E85">
            <v>3.9620000000000002</v>
          </cell>
          <cell r="F85">
            <v>-0.1</v>
          </cell>
          <cell r="G85">
            <v>-4.4999999999999998E-2</v>
          </cell>
          <cell r="H85">
            <v>-0.15</v>
          </cell>
          <cell r="I85">
            <v>-0.48499999999999999</v>
          </cell>
          <cell r="J85">
            <v>0.25</v>
          </cell>
          <cell r="K85">
            <v>0.17</v>
          </cell>
          <cell r="L85">
            <v>0.53</v>
          </cell>
          <cell r="M85">
            <v>0</v>
          </cell>
          <cell r="N85">
            <v>6.0257659306235799E-2</v>
          </cell>
          <cell r="O85">
            <v>0.308</v>
          </cell>
          <cell r="P85">
            <v>-0.1925</v>
          </cell>
          <cell r="R85">
            <v>-4.4999999999999998E-2</v>
          </cell>
        </row>
        <row r="86">
          <cell r="D86">
            <v>39448</v>
          </cell>
          <cell r="E86">
            <v>4.0620000000000003</v>
          </cell>
          <cell r="F86">
            <v>-0.1</v>
          </cell>
          <cell r="G86">
            <v>-4.4999999999999998E-2</v>
          </cell>
          <cell r="H86">
            <v>-0.15</v>
          </cell>
          <cell r="I86">
            <v>-0.48499999999999999</v>
          </cell>
          <cell r="J86">
            <v>0.25</v>
          </cell>
          <cell r="K86">
            <v>0.17</v>
          </cell>
          <cell r="L86">
            <v>0.53</v>
          </cell>
          <cell r="M86">
            <v>0</v>
          </cell>
          <cell r="N86">
            <v>6.0367132555399397E-2</v>
          </cell>
          <cell r="O86">
            <v>0.378</v>
          </cell>
          <cell r="P86">
            <v>-0.19500000000000001</v>
          </cell>
          <cell r="R86">
            <v>-4.4999999999999998E-2</v>
          </cell>
        </row>
        <row r="87">
          <cell r="D87">
            <v>39479</v>
          </cell>
          <cell r="E87">
            <v>3.944</v>
          </cell>
          <cell r="F87">
            <v>-0.1</v>
          </cell>
          <cell r="G87">
            <v>-4.4999999999999998E-2</v>
          </cell>
          <cell r="H87">
            <v>-0.15</v>
          </cell>
          <cell r="I87">
            <v>-0.48499999999999999</v>
          </cell>
          <cell r="J87">
            <v>0.25</v>
          </cell>
          <cell r="K87">
            <v>0.17</v>
          </cell>
          <cell r="L87">
            <v>0.53</v>
          </cell>
          <cell r="M87">
            <v>0</v>
          </cell>
          <cell r="N87">
            <v>6.04766058085442E-2</v>
          </cell>
          <cell r="O87">
            <v>0.248</v>
          </cell>
          <cell r="P87">
            <v>-0.1875</v>
          </cell>
          <cell r="R87">
            <v>-4.4999999999999998E-2</v>
          </cell>
        </row>
        <row r="88">
          <cell r="D88">
            <v>39508</v>
          </cell>
          <cell r="E88">
            <v>3.8109999999999999</v>
          </cell>
          <cell r="F88">
            <v>-0.1</v>
          </cell>
          <cell r="G88">
            <v>-4.4999999999999998E-2</v>
          </cell>
          <cell r="H88">
            <v>-0.15</v>
          </cell>
          <cell r="I88">
            <v>-0.48499999999999999</v>
          </cell>
          <cell r="J88">
            <v>0.25</v>
          </cell>
          <cell r="K88">
            <v>0.17</v>
          </cell>
          <cell r="L88">
            <v>0.53</v>
          </cell>
          <cell r="M88">
            <v>0</v>
          </cell>
          <cell r="N88">
            <v>6.05790162747675E-2</v>
          </cell>
          <cell r="O88">
            <v>6.8000000000000005E-2</v>
          </cell>
          <cell r="P88">
            <v>-0.185</v>
          </cell>
          <cell r="R88">
            <v>-4.4999999999999998E-2</v>
          </cell>
        </row>
        <row r="89">
          <cell r="D89">
            <v>39539</v>
          </cell>
          <cell r="E89">
            <v>3.5910000000000002</v>
          </cell>
          <cell r="F89">
            <v>-0.1</v>
          </cell>
          <cell r="G89">
            <v>-4.4999999999999998E-2</v>
          </cell>
          <cell r="H89">
            <v>-0.22</v>
          </cell>
          <cell r="I89">
            <v>-0.64</v>
          </cell>
          <cell r="J89">
            <v>0.25</v>
          </cell>
          <cell r="K89">
            <v>-0.23</v>
          </cell>
          <cell r="L89">
            <v>0.53</v>
          </cell>
          <cell r="M89">
            <v>0</v>
          </cell>
          <cell r="N89">
            <v>6.0688489535617202E-2</v>
          </cell>
          <cell r="O89">
            <v>-0.25</v>
          </cell>
          <cell r="P89">
            <v>-0.19</v>
          </cell>
          <cell r="R89">
            <v>-4.4999999999999998E-2</v>
          </cell>
        </row>
        <row r="90">
          <cell r="D90">
            <v>39569</v>
          </cell>
          <cell r="E90">
            <v>3.581</v>
          </cell>
          <cell r="F90">
            <v>-0.1</v>
          </cell>
          <cell r="G90">
            <v>-4.4999999999999998E-2</v>
          </cell>
          <cell r="H90">
            <v>-0.27</v>
          </cell>
          <cell r="I90">
            <v>-0.64</v>
          </cell>
          <cell r="J90">
            <v>0.25</v>
          </cell>
          <cell r="K90">
            <v>-0.23</v>
          </cell>
          <cell r="L90">
            <v>0.53</v>
          </cell>
          <cell r="M90">
            <v>0</v>
          </cell>
          <cell r="N90">
            <v>6.0794431404745698E-2</v>
          </cell>
          <cell r="O90">
            <v>-0.25</v>
          </cell>
          <cell r="P90">
            <v>-0.19</v>
          </cell>
          <cell r="R90">
            <v>-4.4999999999999998E-2</v>
          </cell>
        </row>
        <row r="91">
          <cell r="D91">
            <v>39600</v>
          </cell>
          <cell r="E91">
            <v>3.617</v>
          </cell>
          <cell r="F91">
            <v>-0.1</v>
          </cell>
          <cell r="G91">
            <v>-4.4999999999999998E-2</v>
          </cell>
          <cell r="H91">
            <v>-0.27</v>
          </cell>
          <cell r="I91">
            <v>-0.64</v>
          </cell>
          <cell r="J91">
            <v>0.25</v>
          </cell>
          <cell r="K91">
            <v>-0.23</v>
          </cell>
          <cell r="L91">
            <v>0.53</v>
          </cell>
          <cell r="M91">
            <v>0</v>
          </cell>
          <cell r="N91">
            <v>6.0903904673428301E-2</v>
          </cell>
          <cell r="O91">
            <v>-0.25</v>
          </cell>
          <cell r="P91">
            <v>-0.19</v>
          </cell>
          <cell r="R91">
            <v>-4.4999999999999998E-2</v>
          </cell>
        </row>
        <row r="92">
          <cell r="D92">
            <v>39630</v>
          </cell>
          <cell r="E92">
            <v>3.6669999999999998</v>
          </cell>
          <cell r="F92">
            <v>-0.1</v>
          </cell>
          <cell r="G92">
            <v>-4.4999999999999998E-2</v>
          </cell>
          <cell r="H92">
            <v>-0.27</v>
          </cell>
          <cell r="I92">
            <v>-0.64</v>
          </cell>
          <cell r="J92">
            <v>0.25</v>
          </cell>
          <cell r="K92">
            <v>-0.23</v>
          </cell>
          <cell r="L92">
            <v>0.53</v>
          </cell>
          <cell r="M92">
            <v>0</v>
          </cell>
          <cell r="N92">
            <v>6.1009846550136498E-2</v>
          </cell>
          <cell r="O92">
            <v>-0.25</v>
          </cell>
          <cell r="P92">
            <v>-0.19</v>
          </cell>
          <cell r="R92">
            <v>-4.4999999999999998E-2</v>
          </cell>
        </row>
        <row r="93">
          <cell r="D93">
            <v>39661</v>
          </cell>
          <cell r="E93">
            <v>3.6880000000000002</v>
          </cell>
          <cell r="F93">
            <v>-0.1</v>
          </cell>
          <cell r="G93">
            <v>-4.4999999999999998E-2</v>
          </cell>
          <cell r="H93">
            <v>-0.27</v>
          </cell>
          <cell r="I93">
            <v>-0.64</v>
          </cell>
          <cell r="J93">
            <v>0.25</v>
          </cell>
          <cell r="K93">
            <v>-0.23</v>
          </cell>
          <cell r="L93">
            <v>0.53</v>
          </cell>
          <cell r="M93">
            <v>0</v>
          </cell>
          <cell r="N93">
            <v>6.1075927106743602E-2</v>
          </cell>
          <cell r="O93">
            <v>-0.25</v>
          </cell>
          <cell r="P93">
            <v>-0.19</v>
          </cell>
          <cell r="R93">
            <v>-4.4999999999999998E-2</v>
          </cell>
        </row>
        <row r="94">
          <cell r="D94">
            <v>39692</v>
          </cell>
          <cell r="E94">
            <v>3.7029999999999998</v>
          </cell>
          <cell r="F94">
            <v>-0.1</v>
          </cell>
          <cell r="G94">
            <v>-4.4999999999999998E-2</v>
          </cell>
          <cell r="H94">
            <v>-0.27</v>
          </cell>
          <cell r="I94">
            <v>-0.64</v>
          </cell>
          <cell r="J94">
            <v>0.25</v>
          </cell>
          <cell r="K94">
            <v>-0.23</v>
          </cell>
          <cell r="L94">
            <v>0.53</v>
          </cell>
          <cell r="M94">
            <v>0</v>
          </cell>
          <cell r="N94">
            <v>6.1140561240783597E-2</v>
          </cell>
          <cell r="O94">
            <v>-0.25</v>
          </cell>
          <cell r="P94">
            <v>-0.19</v>
          </cell>
          <cell r="R94">
            <v>-4.4999999999999998E-2</v>
          </cell>
        </row>
        <row r="95">
          <cell r="D95">
            <v>39722</v>
          </cell>
          <cell r="E95">
            <v>3.7320000000000002</v>
          </cell>
          <cell r="F95">
            <v>-0.1</v>
          </cell>
          <cell r="G95">
            <v>-4.4999999999999998E-2</v>
          </cell>
          <cell r="H95">
            <v>-0.27</v>
          </cell>
          <cell r="I95">
            <v>-0.64</v>
          </cell>
          <cell r="J95">
            <v>0.25</v>
          </cell>
          <cell r="K95">
            <v>-0.23</v>
          </cell>
          <cell r="L95">
            <v>0.53</v>
          </cell>
          <cell r="M95">
            <v>0</v>
          </cell>
          <cell r="N95">
            <v>6.12031104040782E-2</v>
          </cell>
          <cell r="O95">
            <v>-0.25</v>
          </cell>
          <cell r="P95">
            <v>-0.19</v>
          </cell>
          <cell r="R95">
            <v>-4.4999999999999998E-2</v>
          </cell>
        </row>
        <row r="96">
          <cell r="D96">
            <v>39753</v>
          </cell>
          <cell r="E96">
            <v>3.8719999999999999</v>
          </cell>
          <cell r="F96">
            <v>-0.1</v>
          </cell>
          <cell r="G96">
            <v>-4.4999999999999998E-2</v>
          </cell>
          <cell r="H96">
            <v>-0.15</v>
          </cell>
          <cell r="I96">
            <v>-0.505</v>
          </cell>
          <cell r="J96">
            <v>0.25</v>
          </cell>
          <cell r="K96">
            <v>0</v>
          </cell>
          <cell r="L96">
            <v>0.53</v>
          </cell>
          <cell r="M96">
            <v>0</v>
          </cell>
          <cell r="N96">
            <v>6.1267744540847199E-2</v>
          </cell>
          <cell r="O96">
            <v>0.248</v>
          </cell>
          <cell r="P96">
            <v>-0.19</v>
          </cell>
          <cell r="R96">
            <v>-4.4999999999999998E-2</v>
          </cell>
        </row>
        <row r="97">
          <cell r="D97">
            <v>39783</v>
          </cell>
          <cell r="E97">
            <v>4.0170000000000003</v>
          </cell>
          <cell r="F97">
            <v>-0.1</v>
          </cell>
          <cell r="G97">
            <v>-4.4999999999999998E-2</v>
          </cell>
          <cell r="H97">
            <v>-0.15</v>
          </cell>
          <cell r="I97">
            <v>-0.505</v>
          </cell>
          <cell r="J97">
            <v>0.25</v>
          </cell>
          <cell r="K97">
            <v>0</v>
          </cell>
          <cell r="L97">
            <v>0.53</v>
          </cell>
          <cell r="M97">
            <v>0</v>
          </cell>
          <cell r="N97">
            <v>6.1330293706783702E-2</v>
          </cell>
          <cell r="O97">
            <v>0.308</v>
          </cell>
          <cell r="P97">
            <v>-0.1925</v>
          </cell>
          <cell r="R97">
            <v>-4.4999999999999998E-2</v>
          </cell>
        </row>
        <row r="98">
          <cell r="D98">
            <v>39814</v>
          </cell>
          <cell r="E98">
            <v>4.1219999999999999</v>
          </cell>
          <cell r="F98">
            <v>-0.1</v>
          </cell>
          <cell r="G98">
            <v>-4.4999999999999998E-2</v>
          </cell>
          <cell r="H98">
            <v>-0.15</v>
          </cell>
          <cell r="I98">
            <v>-0.505</v>
          </cell>
          <cell r="J98">
            <v>0.25</v>
          </cell>
          <cell r="K98">
            <v>0</v>
          </cell>
          <cell r="L98">
            <v>0.53</v>
          </cell>
          <cell r="M98">
            <v>0</v>
          </cell>
          <cell r="N98">
            <v>6.13949278462829E-2</v>
          </cell>
          <cell r="O98">
            <v>0.378</v>
          </cell>
          <cell r="P98">
            <v>-0.19500000000000001</v>
          </cell>
          <cell r="R98">
            <v>-4.4999999999999998E-2</v>
          </cell>
        </row>
        <row r="99">
          <cell r="D99">
            <v>39845</v>
          </cell>
          <cell r="E99">
            <v>4.0039999999999996</v>
          </cell>
          <cell r="F99">
            <v>-0.1</v>
          </cell>
          <cell r="G99">
            <v>-4.4999999999999998E-2</v>
          </cell>
          <cell r="H99">
            <v>-0.15</v>
          </cell>
          <cell r="I99">
            <v>-0.505</v>
          </cell>
          <cell r="J99">
            <v>0.25</v>
          </cell>
          <cell r="K99">
            <v>0</v>
          </cell>
          <cell r="L99">
            <v>0.53</v>
          </cell>
          <cell r="M99">
            <v>0</v>
          </cell>
          <cell r="N99">
            <v>6.1459561987168503E-2</v>
          </cell>
          <cell r="O99">
            <v>0.248</v>
          </cell>
          <cell r="P99">
            <v>-0.1875</v>
          </cell>
          <cell r="R99">
            <v>-4.4999999999999998E-2</v>
          </cell>
        </row>
        <row r="100">
          <cell r="D100">
            <v>39873</v>
          </cell>
          <cell r="E100">
            <v>3.871</v>
          </cell>
          <cell r="F100">
            <v>-0.1</v>
          </cell>
          <cell r="G100">
            <v>-4.4999999999999998E-2</v>
          </cell>
          <cell r="H100">
            <v>-0.15</v>
          </cell>
          <cell r="I100">
            <v>-0.505</v>
          </cell>
          <cell r="J100">
            <v>0.25</v>
          </cell>
          <cell r="K100">
            <v>0</v>
          </cell>
          <cell r="L100">
            <v>0.53</v>
          </cell>
          <cell r="M100">
            <v>0</v>
          </cell>
          <cell r="N100">
            <v>6.1517941212387003E-2</v>
          </cell>
          <cell r="O100">
            <v>6.8000000000000005E-2</v>
          </cell>
          <cell r="P100">
            <v>-0.185</v>
          </cell>
          <cell r="R100">
            <v>-4.4999999999999998E-2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1.0999999999999999E-2</v>
          </cell>
        </row>
        <row r="34">
          <cell r="AC34">
            <v>1.37E-2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eptwestgas"/>
    </sheetNames>
    <sheetDataSet>
      <sheetData sheetId="0">
        <row r="1">
          <cell r="AG1" t="str">
            <v>NGI Socal</v>
          </cell>
        </row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  <cell r="AF2" t="str">
            <v>PG&amp;E Large PKGS</v>
          </cell>
          <cell r="AG2" t="str">
            <v>Low</v>
          </cell>
          <cell r="AH2" t="str">
            <v>High</v>
          </cell>
          <cell r="AI2" t="str">
            <v>Mid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  <cell r="AK3">
            <v>36342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  <cell r="AK4" t="str">
            <v>Weekday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  <cell r="AK5" t="str">
            <v>Weekend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  <cell r="AK8">
            <v>36404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  <cell r="AK9" t="str">
            <v>index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  <cell r="AK10" t="str">
            <v>Average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  <cell r="AK11" t="str">
            <v>Weekday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  <cell r="AK12" t="str">
            <v>Weekend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  <cell r="AK13" t="str">
            <v>Diff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  <cell r="AK16">
            <v>36434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  <cell r="AK17" t="str">
            <v>index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  <cell r="AK18" t="str">
            <v>Average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  <cell r="AK19" t="str">
            <v>Weekday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  <cell r="AK20" t="str">
            <v>Weekend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  <cell r="AK21" t="str">
            <v>Diff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  <cell r="AK24" t="str">
            <v>NOV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  <cell r="AK25" t="str">
            <v>index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  <cell r="AK26" t="str">
            <v>Average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  <cell r="AK27" t="str">
            <v>Weekday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  <cell r="AK28" t="str">
            <v>Weekend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  <cell r="AK29" t="str">
            <v>Diff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  <cell r="AK32" t="str">
            <v>DEC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  <cell r="AK33" t="str">
            <v>index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  <cell r="AK34" t="str">
            <v>Average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  <cell r="AK35" t="str">
            <v>Weekday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  <cell r="AK36" t="str">
            <v>Weekend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  <cell r="AK37" t="str">
            <v>Diff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  <cell r="AK40" t="str">
            <v>JAN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  <cell r="AK41" t="str">
            <v>index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  <cell r="AK42" t="str">
            <v>Average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  <cell r="AK43" t="str">
            <v>Weekday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  <cell r="AK44" t="str">
            <v>Weekend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  <cell r="AK45" t="str">
            <v>Diff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  <cell r="AK48" t="str">
            <v>FEB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  <cell r="AK49" t="str">
            <v>index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  <cell r="AK50" t="str">
            <v>Average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  <cell r="AK51" t="str">
            <v>Weekday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  <cell r="AK52" t="str">
            <v>Weekend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  <cell r="AK53" t="str">
            <v>Diff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  <cell r="AK56" t="str">
            <v>MARCH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  <cell r="AK57" t="str">
            <v>index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  <cell r="AK58" t="str">
            <v>Average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  <cell r="AK59" t="str">
            <v>Weekday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  <cell r="AK60" t="str">
            <v>Weekend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  <cell r="AK61" t="str">
            <v>Diff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  <cell r="AG452">
            <v>13</v>
          </cell>
          <cell r="AH452">
            <v>19.5</v>
          </cell>
          <cell r="AI452">
            <v>16.91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  <cell r="AG453">
            <v>13</v>
          </cell>
          <cell r="AH453">
            <v>19.5</v>
          </cell>
          <cell r="AI453">
            <v>16.91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  <cell r="AG454">
            <v>13</v>
          </cell>
          <cell r="AH454">
            <v>19.5</v>
          </cell>
          <cell r="AI454">
            <v>16.91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  <cell r="AG455">
            <v>13</v>
          </cell>
          <cell r="AH455">
            <v>19.5</v>
          </cell>
          <cell r="AI455">
            <v>16.91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  <cell r="AG456">
            <v>13</v>
          </cell>
          <cell r="AH456">
            <v>19.5</v>
          </cell>
          <cell r="AI456">
            <v>16.91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  <cell r="AG457">
            <v>12.5</v>
          </cell>
          <cell r="AH457">
            <v>16.399999999999999</v>
          </cell>
          <cell r="AI457">
            <v>15.45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  <cell r="AG458">
            <v>14</v>
          </cell>
          <cell r="AH458">
            <v>16.2</v>
          </cell>
          <cell r="AI458">
            <v>15.48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  <cell r="AG459">
            <v>16</v>
          </cell>
          <cell r="AH459">
            <v>18.5</v>
          </cell>
          <cell r="AI459">
            <v>18.07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  <cell r="AG460">
            <v>14</v>
          </cell>
          <cell r="AH460">
            <v>21</v>
          </cell>
          <cell r="AI460">
            <v>18.47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  <cell r="AG465">
            <v>23</v>
          </cell>
          <cell r="AH465">
            <v>28.5</v>
          </cell>
          <cell r="AI465">
            <v>26.64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  <cell r="AG466">
            <v>23</v>
          </cell>
          <cell r="AH466">
            <v>41</v>
          </cell>
          <cell r="AI466">
            <v>37.75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  <cell r="AG467">
            <v>29</v>
          </cell>
          <cell r="AH467">
            <v>53</v>
          </cell>
          <cell r="AI467">
            <v>42.22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  <cell r="AG468">
            <v>42</v>
          </cell>
          <cell r="AH468">
            <v>60</v>
          </cell>
          <cell r="AI468">
            <v>55.75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  <cell r="AG469">
            <v>42</v>
          </cell>
          <cell r="AH469">
            <v>60</v>
          </cell>
          <cell r="AI469">
            <v>55.75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  <cell r="AG470">
            <v>42</v>
          </cell>
          <cell r="AH470">
            <v>60</v>
          </cell>
          <cell r="AI470">
            <v>55.75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  <cell r="AG471">
            <v>30</v>
          </cell>
          <cell r="AH471">
            <v>69</v>
          </cell>
          <cell r="AI471">
            <v>30.1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  <cell r="AG472">
            <v>11.5</v>
          </cell>
          <cell r="AH472">
            <v>37</v>
          </cell>
          <cell r="AI472">
            <v>31.38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  <cell r="AG473">
            <v>11</v>
          </cell>
          <cell r="AH473">
            <v>24</v>
          </cell>
          <cell r="AI473">
            <v>18.52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  <cell r="AG474">
            <v>10.75</v>
          </cell>
          <cell r="AH474">
            <v>24</v>
          </cell>
          <cell r="AI474">
            <v>17.39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  <cell r="AG475">
            <v>10.1</v>
          </cell>
          <cell r="AH475">
            <v>19.5</v>
          </cell>
          <cell r="AI475">
            <v>15.65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  <cell r="AG476">
            <v>10.1</v>
          </cell>
          <cell r="AH476">
            <v>19.5</v>
          </cell>
          <cell r="AI476">
            <v>15.65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  <cell r="AG477">
            <v>10.1</v>
          </cell>
          <cell r="AH477">
            <v>19.5</v>
          </cell>
          <cell r="AI477">
            <v>15.65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  <cell r="AG478">
            <v>16</v>
          </cell>
          <cell r="AH478">
            <v>22.5</v>
          </cell>
          <cell r="AI478">
            <v>19.28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  <cell r="AG479">
            <v>14</v>
          </cell>
          <cell r="AH479">
            <v>22</v>
          </cell>
          <cell r="AI479">
            <v>19.010000000000002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  <cell r="AG480">
            <v>16</v>
          </cell>
          <cell r="AH480">
            <v>23</v>
          </cell>
          <cell r="AI480">
            <v>19.55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  <cell r="AG481">
            <v>17</v>
          </cell>
          <cell r="AH481">
            <v>22</v>
          </cell>
          <cell r="AI481">
            <v>18.86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  <cell r="AG482">
            <v>16</v>
          </cell>
          <cell r="AH482">
            <v>19</v>
          </cell>
          <cell r="AI482">
            <v>17.649999999999999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  <cell r="AG483">
            <v>16</v>
          </cell>
          <cell r="AH483">
            <v>19</v>
          </cell>
          <cell r="AI483">
            <v>17.649999999999999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  <cell r="AG484">
            <v>16</v>
          </cell>
          <cell r="AH484">
            <v>19</v>
          </cell>
          <cell r="AI484">
            <v>17.649999999999999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  <cell r="AG485">
            <v>16</v>
          </cell>
          <cell r="AH485">
            <v>19</v>
          </cell>
          <cell r="AI485">
            <v>17.649999999999999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  <cell r="AG486">
            <v>16</v>
          </cell>
          <cell r="AH486">
            <v>21</v>
          </cell>
          <cell r="AI486">
            <v>18.02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  <cell r="AF487">
            <v>14.284999847412109</v>
          </cell>
          <cell r="AG487">
            <v>14</v>
          </cell>
          <cell r="AH487">
            <v>18.5</v>
          </cell>
          <cell r="AI487">
            <v>16.23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  <cell r="AF488">
            <v>13.199999809265137</v>
          </cell>
          <cell r="AG488">
            <v>12.5</v>
          </cell>
          <cell r="AH488">
            <v>14.8</v>
          </cell>
          <cell r="AI488">
            <v>14.15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  <cell r="AF489">
            <v>13.199999809265137</v>
          </cell>
          <cell r="AG489">
            <v>11</v>
          </cell>
          <cell r="AH489">
            <v>16</v>
          </cell>
          <cell r="AI489">
            <v>13.7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  <cell r="AF490">
            <v>13.199999809265137</v>
          </cell>
          <cell r="AG490">
            <v>11</v>
          </cell>
          <cell r="AH490">
            <v>16</v>
          </cell>
          <cell r="AI490">
            <v>13.7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  <cell r="AF492">
            <v>13.199999809265137</v>
          </cell>
          <cell r="AG492">
            <v>11</v>
          </cell>
          <cell r="AH492">
            <v>16</v>
          </cell>
          <cell r="AI492">
            <v>13.7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  <cell r="AF493">
            <v>13.199999809265137</v>
          </cell>
          <cell r="AG493">
            <v>11</v>
          </cell>
          <cell r="AH493">
            <v>16</v>
          </cell>
          <cell r="AI493">
            <v>13.7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  <cell r="AF494" t="str">
            <v>N/A</v>
          </cell>
          <cell r="AG494">
            <v>10</v>
          </cell>
          <cell r="AH494">
            <v>14</v>
          </cell>
          <cell r="AI494">
            <v>11.82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  <cell r="AF495">
            <v>9.9700002670288086</v>
          </cell>
          <cell r="AG495">
            <v>9.75</v>
          </cell>
          <cell r="AH495">
            <v>13.5</v>
          </cell>
          <cell r="AI495">
            <v>11.7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  <cell r="AF496">
            <v>9.9499998092651367</v>
          </cell>
          <cell r="AG496">
            <v>9.8000000000000007</v>
          </cell>
          <cell r="AH496">
            <v>12.75</v>
          </cell>
          <cell r="AI496">
            <v>11.24</v>
          </cell>
        </row>
        <row r="497">
          <cell r="A497">
            <v>36897</v>
          </cell>
          <cell r="B497">
            <v>9.17</v>
          </cell>
          <cell r="C497">
            <v>8.9250000000000007</v>
          </cell>
          <cell r="D497">
            <v>10.6</v>
          </cell>
          <cell r="E497">
            <v>8.7949999999999999</v>
          </cell>
          <cell r="F497">
            <v>9.2550000000000008</v>
          </cell>
          <cell r="G497">
            <v>1.4299999999999997</v>
          </cell>
          <cell r="H497">
            <v>1.6749999999999989</v>
          </cell>
          <cell r="I497">
            <v>0.24499999999999922</v>
          </cell>
          <cell r="J497">
            <v>8.5000000000000853E-2</v>
          </cell>
          <cell r="K497">
            <v>0.33000000000000007</v>
          </cell>
          <cell r="L497">
            <v>0.13000000000000078</v>
          </cell>
          <cell r="M497">
            <v>9.59</v>
          </cell>
          <cell r="N497">
            <v>10.095000000000001</v>
          </cell>
          <cell r="O497">
            <v>12.07</v>
          </cell>
          <cell r="P497">
            <v>8.7949999999999999</v>
          </cell>
          <cell r="Q497">
            <v>9.0250000000000004</v>
          </cell>
          <cell r="R497">
            <v>-0.50499999999999901</v>
          </cell>
          <cell r="S497">
            <v>0.50500000000000078</v>
          </cell>
          <cell r="T497">
            <v>8.9749999999999996</v>
          </cell>
          <cell r="U497">
            <v>9.8249999999999993</v>
          </cell>
          <cell r="V497">
            <v>8.7200000000000006</v>
          </cell>
          <cell r="W497">
            <v>8.7249999999999996</v>
          </cell>
          <cell r="X497">
            <v>8.8450000000000006</v>
          </cell>
          <cell r="Y497">
            <v>9.6999999999999993</v>
          </cell>
          <cell r="Z497">
            <v>9.4700000000000006</v>
          </cell>
          <cell r="AA497">
            <v>9.23</v>
          </cell>
          <cell r="AB497">
            <v>9.4600000000000009</v>
          </cell>
          <cell r="AC497">
            <v>9.2750000000000004</v>
          </cell>
          <cell r="AD497">
            <v>9.7850000000000001</v>
          </cell>
          <cell r="AE497">
            <v>8.94</v>
          </cell>
          <cell r="AF497">
            <v>9.9200000762939453</v>
          </cell>
          <cell r="AG497">
            <v>9.75</v>
          </cell>
          <cell r="AH497">
            <v>11.3</v>
          </cell>
          <cell r="AI497">
            <v>10.59</v>
          </cell>
        </row>
        <row r="498">
          <cell r="A498">
            <v>36898</v>
          </cell>
          <cell r="B498">
            <v>9.17</v>
          </cell>
          <cell r="C498">
            <v>8.9250000000000007</v>
          </cell>
          <cell r="D498">
            <v>10.6</v>
          </cell>
          <cell r="E498">
            <v>8.7949999999999999</v>
          </cell>
          <cell r="F498">
            <v>9.2550000000000008</v>
          </cell>
          <cell r="G498">
            <v>1.4299999999999997</v>
          </cell>
          <cell r="H498">
            <v>1.6749999999999989</v>
          </cell>
          <cell r="I498">
            <v>0.24499999999999922</v>
          </cell>
          <cell r="J498">
            <v>8.5000000000000853E-2</v>
          </cell>
          <cell r="K498">
            <v>0.33000000000000007</v>
          </cell>
          <cell r="L498">
            <v>0.13000000000000078</v>
          </cell>
          <cell r="M498">
            <v>9.59</v>
          </cell>
          <cell r="N498">
            <v>10.095000000000001</v>
          </cell>
          <cell r="O498">
            <v>12.07</v>
          </cell>
          <cell r="P498">
            <v>8.7949999999999999</v>
          </cell>
          <cell r="Q498">
            <v>9.0250000000000004</v>
          </cell>
          <cell r="R498">
            <v>-0.50499999999999901</v>
          </cell>
          <cell r="S498">
            <v>0.50500000000000078</v>
          </cell>
          <cell r="T498">
            <v>8.9749999999999996</v>
          </cell>
          <cell r="U498">
            <v>9.8249999999999993</v>
          </cell>
          <cell r="V498">
            <v>8.7200000000000006</v>
          </cell>
          <cell r="W498">
            <v>8.7249999999999996</v>
          </cell>
          <cell r="X498">
            <v>8.8450000000000006</v>
          </cell>
          <cell r="Y498">
            <v>9.6999999999999993</v>
          </cell>
          <cell r="Z498">
            <v>9.4700000000000006</v>
          </cell>
          <cell r="AA498">
            <v>9.23</v>
          </cell>
          <cell r="AB498">
            <v>9.4600000000000009</v>
          </cell>
          <cell r="AC498">
            <v>9.2750000000000004</v>
          </cell>
          <cell r="AD498">
            <v>9.7850000000000001</v>
          </cell>
          <cell r="AE498">
            <v>8.94</v>
          </cell>
          <cell r="AF498">
            <v>9.9200000762939453</v>
          </cell>
          <cell r="AG498">
            <v>9.75</v>
          </cell>
          <cell r="AH498">
            <v>11.3</v>
          </cell>
          <cell r="AI498">
            <v>10.59</v>
          </cell>
        </row>
        <row r="499">
          <cell r="A499">
            <v>36899</v>
          </cell>
          <cell r="B499">
            <v>9.17</v>
          </cell>
          <cell r="C499">
            <v>8.9250000000000007</v>
          </cell>
          <cell r="D499">
            <v>10.6</v>
          </cell>
          <cell r="E499">
            <v>8.7949999999999999</v>
          </cell>
          <cell r="F499">
            <v>9.2550000000000008</v>
          </cell>
          <cell r="G499">
            <v>1.4299999999999997</v>
          </cell>
          <cell r="H499">
            <v>1.6749999999999989</v>
          </cell>
          <cell r="I499">
            <v>0.24499999999999922</v>
          </cell>
          <cell r="J499">
            <v>8.5000000000000853E-2</v>
          </cell>
          <cell r="K499">
            <v>0.33000000000000007</v>
          </cell>
          <cell r="L499">
            <v>0.13000000000000078</v>
          </cell>
          <cell r="M499">
            <v>9.59</v>
          </cell>
          <cell r="N499">
            <v>10.095000000000001</v>
          </cell>
          <cell r="O499">
            <v>12.07</v>
          </cell>
          <cell r="P499">
            <v>8.7949999999999999</v>
          </cell>
          <cell r="Q499">
            <v>9.0250000000000004</v>
          </cell>
          <cell r="R499">
            <v>-0.50499999999999901</v>
          </cell>
          <cell r="S499">
            <v>0.50500000000000078</v>
          </cell>
          <cell r="T499">
            <v>8.9749999999999996</v>
          </cell>
          <cell r="U499">
            <v>9.8249999999999993</v>
          </cell>
          <cell r="V499">
            <v>8.7200000000000006</v>
          </cell>
          <cell r="W499">
            <v>8.7249999999999996</v>
          </cell>
          <cell r="X499">
            <v>8.8450000000000006</v>
          </cell>
          <cell r="Y499">
            <v>9.6999999999999993</v>
          </cell>
          <cell r="Z499">
            <v>9.4700000000000006</v>
          </cell>
          <cell r="AA499">
            <v>9.23</v>
          </cell>
          <cell r="AB499">
            <v>9.4600000000000009</v>
          </cell>
          <cell r="AC499">
            <v>9.2750000000000004</v>
          </cell>
          <cell r="AD499">
            <v>9.7850000000000001</v>
          </cell>
          <cell r="AE499">
            <v>8.94</v>
          </cell>
          <cell r="AF499">
            <v>9.9200000762939453</v>
          </cell>
          <cell r="AG499">
            <v>9.75</v>
          </cell>
          <cell r="AH499">
            <v>11.3</v>
          </cell>
          <cell r="AI499">
            <v>10.59</v>
          </cell>
        </row>
        <row r="500">
          <cell r="A500">
            <v>36900</v>
          </cell>
          <cell r="B500">
            <v>9.66</v>
          </cell>
          <cell r="C500">
            <v>9.66</v>
          </cell>
          <cell r="D500">
            <v>10.97</v>
          </cell>
          <cell r="E500">
            <v>9.4550000000000001</v>
          </cell>
          <cell r="F500">
            <v>9.8249999999999993</v>
          </cell>
          <cell r="G500">
            <v>1.3100000000000005</v>
          </cell>
          <cell r="H500">
            <v>1.3100000000000005</v>
          </cell>
          <cell r="I500">
            <v>0</v>
          </cell>
          <cell r="J500">
            <v>0.16499999999999915</v>
          </cell>
          <cell r="K500">
            <v>0.16499999999999915</v>
          </cell>
          <cell r="L500">
            <v>0.20500000000000007</v>
          </cell>
          <cell r="M500">
            <v>10.47</v>
          </cell>
          <cell r="N500">
            <v>10.58</v>
          </cell>
          <cell r="O500">
            <v>12.744999999999999</v>
          </cell>
          <cell r="P500">
            <v>9.3000000000000007</v>
          </cell>
          <cell r="Q500">
            <v>9.43</v>
          </cell>
          <cell r="R500">
            <v>-0.39000000000000057</v>
          </cell>
          <cell r="S500">
            <v>0.10999999999999943</v>
          </cell>
          <cell r="T500">
            <v>9.3450000000000006</v>
          </cell>
          <cell r="U500">
            <v>10.34</v>
          </cell>
          <cell r="V500">
            <v>9.4350000000000005</v>
          </cell>
          <cell r="W500">
            <v>9.5150000000000006</v>
          </cell>
          <cell r="X500">
            <v>9.5</v>
          </cell>
          <cell r="Y500">
            <v>10.31</v>
          </cell>
          <cell r="Z500">
            <v>9.9600000000000009</v>
          </cell>
          <cell r="AA500">
            <v>9.8249999999999993</v>
          </cell>
          <cell r="AB500">
            <v>10.08</v>
          </cell>
          <cell r="AC500">
            <v>9.875</v>
          </cell>
          <cell r="AD500">
            <v>10.265000000000001</v>
          </cell>
          <cell r="AE500">
            <v>9.66</v>
          </cell>
          <cell r="AF500">
            <v>10.430000305175781</v>
          </cell>
          <cell r="AG500">
            <v>10</v>
          </cell>
          <cell r="AH500">
            <v>11.6</v>
          </cell>
          <cell r="AI500">
            <v>10.79</v>
          </cell>
        </row>
        <row r="501">
          <cell r="A501">
            <v>36901</v>
          </cell>
          <cell r="B501">
            <v>9.23</v>
          </cell>
          <cell r="C501">
            <v>9.08</v>
          </cell>
          <cell r="D501">
            <v>9.9949999999999992</v>
          </cell>
          <cell r="E501">
            <v>8.8699999999999992</v>
          </cell>
          <cell r="F501">
            <v>9.4849999999999994</v>
          </cell>
          <cell r="G501">
            <v>0.76499999999999879</v>
          </cell>
          <cell r="H501">
            <v>0.91499999999999915</v>
          </cell>
          <cell r="I501">
            <v>0.15000000000000036</v>
          </cell>
          <cell r="J501">
            <v>0.25499999999999901</v>
          </cell>
          <cell r="K501">
            <v>0.40499999999999936</v>
          </cell>
          <cell r="L501">
            <v>0.21000000000000085</v>
          </cell>
          <cell r="M501">
            <v>9.6449999999999996</v>
          </cell>
          <cell r="N501">
            <v>9.8249999999999993</v>
          </cell>
          <cell r="O501">
            <v>12.875</v>
          </cell>
          <cell r="P501">
            <v>9.0500000000000007</v>
          </cell>
          <cell r="Q501">
            <v>9.125</v>
          </cell>
          <cell r="R501">
            <v>-0.16999999999999993</v>
          </cell>
          <cell r="S501">
            <v>0.17999999999999972</v>
          </cell>
          <cell r="T501">
            <v>9.2249999999999996</v>
          </cell>
          <cell r="U501">
            <v>9.9450000000000003</v>
          </cell>
          <cell r="V501">
            <v>8.9049999999999994</v>
          </cell>
          <cell r="W501">
            <v>8.9049999999999994</v>
          </cell>
          <cell r="X501">
            <v>8.9350000000000005</v>
          </cell>
          <cell r="Y501">
            <v>10.07</v>
          </cell>
          <cell r="Z501">
            <v>9.6449999999999996</v>
          </cell>
          <cell r="AA501">
            <v>9.5</v>
          </cell>
          <cell r="AB501">
            <v>9.74</v>
          </cell>
          <cell r="AC501">
            <v>9.5649999999999995</v>
          </cell>
          <cell r="AD501">
            <v>10.105</v>
          </cell>
          <cell r="AE501">
            <v>9.15</v>
          </cell>
          <cell r="AF501">
            <v>9.8649997711181641</v>
          </cell>
          <cell r="AG501">
            <v>9.3000000000000007</v>
          </cell>
          <cell r="AH501">
            <v>10.6</v>
          </cell>
          <cell r="AI501">
            <v>9.8800000000000008</v>
          </cell>
        </row>
        <row r="502">
          <cell r="A502">
            <v>36902</v>
          </cell>
          <cell r="B502">
            <v>9.3550000000000004</v>
          </cell>
          <cell r="C502">
            <v>9.48</v>
          </cell>
          <cell r="D502">
            <v>11.25</v>
          </cell>
          <cell r="E502">
            <v>9.16</v>
          </cell>
          <cell r="F502">
            <v>9.6999999999999993</v>
          </cell>
          <cell r="G502">
            <v>1.8949999999999996</v>
          </cell>
          <cell r="H502">
            <v>1.7699999999999996</v>
          </cell>
          <cell r="I502">
            <v>-0.125</v>
          </cell>
          <cell r="J502">
            <v>0.34499999999999886</v>
          </cell>
          <cell r="K502">
            <v>0.21999999999999886</v>
          </cell>
          <cell r="L502">
            <v>0.32000000000000028</v>
          </cell>
          <cell r="M502">
            <v>10.11</v>
          </cell>
          <cell r="N502">
            <v>10.525</v>
          </cell>
          <cell r="O502">
            <v>12.785</v>
          </cell>
          <cell r="P502">
            <v>9.2449999999999992</v>
          </cell>
          <cell r="Q502">
            <v>9.375</v>
          </cell>
          <cell r="R502">
            <v>-0.72499999999999964</v>
          </cell>
          <cell r="S502">
            <v>0.41500000000000092</v>
          </cell>
          <cell r="T502">
            <v>9.34</v>
          </cell>
          <cell r="U502">
            <v>9.9</v>
          </cell>
          <cell r="V502">
            <v>9.1750000000000007</v>
          </cell>
          <cell r="W502">
            <v>9.1999999999999993</v>
          </cell>
          <cell r="X502">
            <v>9.2449999999999992</v>
          </cell>
          <cell r="Y502">
            <v>1.014</v>
          </cell>
          <cell r="Z502">
            <v>9.7249999999999996</v>
          </cell>
          <cell r="AA502">
            <v>9.6050000000000004</v>
          </cell>
          <cell r="AB502">
            <v>9.8650000000000002</v>
          </cell>
          <cell r="AC502">
            <v>9.7449999999999992</v>
          </cell>
          <cell r="AD502">
            <v>1.0225</v>
          </cell>
          <cell r="AE502">
            <v>9.39</v>
          </cell>
          <cell r="AF502">
            <v>10.444999694824219</v>
          </cell>
          <cell r="AG502">
            <v>10</v>
          </cell>
          <cell r="AH502">
            <v>12.5</v>
          </cell>
          <cell r="AI502">
            <v>10.96</v>
          </cell>
        </row>
        <row r="503">
          <cell r="A503">
            <v>36903</v>
          </cell>
          <cell r="B503">
            <v>8.4649999999999999</v>
          </cell>
          <cell r="C503">
            <v>8.8000000000000007</v>
          </cell>
          <cell r="D503">
            <v>11.391999999999999</v>
          </cell>
          <cell r="E503">
            <v>8.6300000000000008</v>
          </cell>
          <cell r="F503">
            <v>8.86</v>
          </cell>
          <cell r="G503">
            <v>2.9269999999999996</v>
          </cell>
          <cell r="H503">
            <v>2.5919999999999987</v>
          </cell>
          <cell r="I503">
            <v>-0.33500000000000085</v>
          </cell>
          <cell r="J503">
            <v>0.39499999999999957</v>
          </cell>
          <cell r="K503">
            <v>5.9999999999998721E-2</v>
          </cell>
          <cell r="L503">
            <v>0.16999999999999993</v>
          </cell>
          <cell r="M503">
            <v>9.6349999999999998</v>
          </cell>
          <cell r="N503">
            <v>9.9350000000000005</v>
          </cell>
          <cell r="O503">
            <v>11.69</v>
          </cell>
          <cell r="P503">
            <v>8.6850000000000005</v>
          </cell>
          <cell r="Q503">
            <v>8.8699999999999992</v>
          </cell>
          <cell r="R503">
            <v>-1.456999999999999</v>
          </cell>
          <cell r="S503">
            <v>0.30000000000000071</v>
          </cell>
          <cell r="T503">
            <v>8.9450000000000003</v>
          </cell>
          <cell r="U503">
            <v>8.9749999999999996</v>
          </cell>
          <cell r="V503">
            <v>8.5150000000000006</v>
          </cell>
          <cell r="W503">
            <v>8.625</v>
          </cell>
          <cell r="X503">
            <v>8.6950000000000003</v>
          </cell>
          <cell r="Y503">
            <v>9.1999999999999993</v>
          </cell>
          <cell r="Z503">
            <v>8.8550000000000004</v>
          </cell>
          <cell r="AA503">
            <v>8.7149999999999999</v>
          </cell>
          <cell r="AB503">
            <v>8.9700000000000006</v>
          </cell>
          <cell r="AC503">
            <v>8.82</v>
          </cell>
          <cell r="AD503">
            <v>9.2799999999999994</v>
          </cell>
          <cell r="AE503">
            <v>8.68</v>
          </cell>
          <cell r="AF503">
            <v>9.8450002670288086</v>
          </cell>
          <cell r="AG503">
            <v>10</v>
          </cell>
          <cell r="AH503">
            <v>12.5</v>
          </cell>
          <cell r="AI503">
            <v>11.35</v>
          </cell>
        </row>
        <row r="504">
          <cell r="A504">
            <v>36904</v>
          </cell>
          <cell r="B504">
            <v>8.42</v>
          </cell>
          <cell r="C504">
            <v>8.67</v>
          </cell>
          <cell r="D504">
            <v>11.45</v>
          </cell>
          <cell r="E504">
            <v>8.42</v>
          </cell>
          <cell r="F504">
            <v>8.7200000000000006</v>
          </cell>
          <cell r="G504">
            <v>3.0299999999999994</v>
          </cell>
          <cell r="H504">
            <v>2.7799999999999994</v>
          </cell>
          <cell r="I504">
            <v>-0.25</v>
          </cell>
          <cell r="J504">
            <v>0.30000000000000071</v>
          </cell>
          <cell r="K504">
            <v>5.0000000000000711E-2</v>
          </cell>
          <cell r="L504">
            <v>0.25</v>
          </cell>
          <cell r="M504">
            <v>9.7949999999999999</v>
          </cell>
          <cell r="N504">
            <v>10.18</v>
          </cell>
          <cell r="O504">
            <v>11.315</v>
          </cell>
          <cell r="P504">
            <v>8.5350000000000001</v>
          </cell>
          <cell r="Q504">
            <v>8.6750000000000007</v>
          </cell>
          <cell r="R504">
            <v>-1.2699999999999996</v>
          </cell>
          <cell r="S504">
            <v>0.38499999999999979</v>
          </cell>
          <cell r="T504">
            <v>8.7149999999999999</v>
          </cell>
          <cell r="U504">
            <v>8.76</v>
          </cell>
          <cell r="V504">
            <v>8.4550000000000001</v>
          </cell>
          <cell r="W504">
            <v>8.7249999999999996</v>
          </cell>
          <cell r="X504">
            <v>8.6549999999999994</v>
          </cell>
          <cell r="Y504">
            <v>8.9849999999999994</v>
          </cell>
          <cell r="Z504">
            <v>8.69</v>
          </cell>
          <cell r="AA504">
            <v>8.5549999999999997</v>
          </cell>
          <cell r="AB504">
            <v>8.8350000000000009</v>
          </cell>
          <cell r="AC504">
            <v>8.6300000000000008</v>
          </cell>
          <cell r="AD504">
            <v>9.09</v>
          </cell>
          <cell r="AE504">
            <v>8.58</v>
          </cell>
          <cell r="AF504">
            <v>10.204999923706055</v>
          </cell>
          <cell r="AG504">
            <v>10.15</v>
          </cell>
          <cell r="AH504">
            <v>11.85</v>
          </cell>
          <cell r="AI504">
            <v>11.42</v>
          </cell>
        </row>
        <row r="505">
          <cell r="A505">
            <v>36905</v>
          </cell>
          <cell r="B505">
            <v>8.42</v>
          </cell>
          <cell r="C505">
            <v>8.67</v>
          </cell>
          <cell r="D505">
            <v>11.45</v>
          </cell>
          <cell r="E505">
            <v>8.42</v>
          </cell>
          <cell r="F505">
            <v>8.7200000000000006</v>
          </cell>
          <cell r="G505">
            <v>3.0299999999999994</v>
          </cell>
          <cell r="H505">
            <v>2.7799999999999994</v>
          </cell>
          <cell r="I505">
            <v>-0.25</v>
          </cell>
          <cell r="J505">
            <v>0.30000000000000071</v>
          </cell>
          <cell r="K505">
            <v>5.0000000000000711E-2</v>
          </cell>
          <cell r="L505">
            <v>0.25</v>
          </cell>
          <cell r="M505">
            <v>9.7949999999999999</v>
          </cell>
          <cell r="N505">
            <v>10.18</v>
          </cell>
          <cell r="O505">
            <v>11.315</v>
          </cell>
          <cell r="P505">
            <v>8.5350000000000001</v>
          </cell>
          <cell r="Q505">
            <v>8.6750000000000007</v>
          </cell>
          <cell r="R505">
            <v>-1.2699999999999996</v>
          </cell>
          <cell r="S505">
            <v>0.38499999999999979</v>
          </cell>
          <cell r="T505">
            <v>8.7149999999999999</v>
          </cell>
          <cell r="U505">
            <v>8.76</v>
          </cell>
          <cell r="V505">
            <v>8.4550000000000001</v>
          </cell>
          <cell r="W505">
            <v>8.7249999999999996</v>
          </cell>
          <cell r="X505">
            <v>8.6549999999999994</v>
          </cell>
          <cell r="Y505">
            <v>8.9849999999999994</v>
          </cell>
          <cell r="Z505">
            <v>8.69</v>
          </cell>
          <cell r="AA505">
            <v>8.5549999999999997</v>
          </cell>
          <cell r="AB505">
            <v>8.8350000000000009</v>
          </cell>
          <cell r="AC505">
            <v>8.6300000000000008</v>
          </cell>
          <cell r="AD505">
            <v>9.09</v>
          </cell>
          <cell r="AE505">
            <v>8.58</v>
          </cell>
          <cell r="AF505">
            <v>10.204999923706055</v>
          </cell>
          <cell r="AG505">
            <v>10.15</v>
          </cell>
          <cell r="AH505">
            <v>11.85</v>
          </cell>
          <cell r="AI505">
            <v>11.42</v>
          </cell>
        </row>
        <row r="506">
          <cell r="A506">
            <v>36906</v>
          </cell>
          <cell r="B506">
            <v>8.42</v>
          </cell>
          <cell r="C506">
            <v>8.67</v>
          </cell>
          <cell r="D506">
            <v>11.45</v>
          </cell>
          <cell r="E506">
            <v>8.42</v>
          </cell>
          <cell r="F506">
            <v>8.7200000000000006</v>
          </cell>
          <cell r="G506">
            <v>3.0299999999999994</v>
          </cell>
          <cell r="H506">
            <v>2.7799999999999994</v>
          </cell>
          <cell r="I506">
            <v>-0.25</v>
          </cell>
          <cell r="J506">
            <v>0.30000000000000071</v>
          </cell>
          <cell r="K506">
            <v>5.0000000000000711E-2</v>
          </cell>
          <cell r="L506">
            <v>0.25</v>
          </cell>
          <cell r="M506">
            <v>9.7949999999999999</v>
          </cell>
          <cell r="N506">
            <v>10.18</v>
          </cell>
          <cell r="O506">
            <v>11.315</v>
          </cell>
          <cell r="P506">
            <v>8.5350000000000001</v>
          </cell>
          <cell r="Q506">
            <v>8.6750000000000007</v>
          </cell>
          <cell r="R506">
            <v>-1.2699999999999996</v>
          </cell>
          <cell r="S506">
            <v>0.38499999999999979</v>
          </cell>
          <cell r="T506">
            <v>8.7149999999999999</v>
          </cell>
          <cell r="U506">
            <v>8.76</v>
          </cell>
          <cell r="V506">
            <v>8.4550000000000001</v>
          </cell>
          <cell r="W506">
            <v>8.7249999999999996</v>
          </cell>
          <cell r="X506">
            <v>8.6549999999999994</v>
          </cell>
          <cell r="Y506">
            <v>8.9849999999999994</v>
          </cell>
          <cell r="Z506">
            <v>8.69</v>
          </cell>
          <cell r="AA506">
            <v>8.5549999999999997</v>
          </cell>
          <cell r="AB506">
            <v>8.8350000000000009</v>
          </cell>
          <cell r="AC506">
            <v>8.6300000000000008</v>
          </cell>
          <cell r="AD506">
            <v>9.09</v>
          </cell>
          <cell r="AE506">
            <v>8.58</v>
          </cell>
          <cell r="AF506">
            <v>10.204999923706055</v>
          </cell>
          <cell r="AG506">
            <v>10.15</v>
          </cell>
          <cell r="AH506">
            <v>11.85</v>
          </cell>
          <cell r="AI506">
            <v>11.42</v>
          </cell>
        </row>
        <row r="507">
          <cell r="A507">
            <v>36907</v>
          </cell>
          <cell r="B507">
            <v>8.42</v>
          </cell>
          <cell r="C507">
            <v>8.67</v>
          </cell>
          <cell r="D507">
            <v>11.45</v>
          </cell>
          <cell r="E507">
            <v>8.42</v>
          </cell>
          <cell r="F507">
            <v>8.7200000000000006</v>
          </cell>
          <cell r="G507">
            <v>3.0299999999999994</v>
          </cell>
          <cell r="H507">
            <v>2.7799999999999994</v>
          </cell>
          <cell r="I507">
            <v>-0.25</v>
          </cell>
          <cell r="J507">
            <v>0.30000000000000071</v>
          </cell>
          <cell r="K507">
            <v>5.0000000000000711E-2</v>
          </cell>
          <cell r="L507">
            <v>0.25</v>
          </cell>
          <cell r="M507">
            <v>9.7949999999999999</v>
          </cell>
          <cell r="N507">
            <v>10.18</v>
          </cell>
          <cell r="O507">
            <v>11.315</v>
          </cell>
          <cell r="P507">
            <v>8.5350000000000001</v>
          </cell>
          <cell r="Q507">
            <v>8.6750000000000007</v>
          </cell>
          <cell r="R507">
            <v>-1.2699999999999996</v>
          </cell>
          <cell r="S507">
            <v>0.38499999999999979</v>
          </cell>
          <cell r="T507">
            <v>8.7149999999999999</v>
          </cell>
          <cell r="U507">
            <v>8.76</v>
          </cell>
          <cell r="V507">
            <v>8.4550000000000001</v>
          </cell>
          <cell r="W507">
            <v>8.7249999999999996</v>
          </cell>
          <cell r="X507">
            <v>8.6549999999999994</v>
          </cell>
          <cell r="Y507">
            <v>8.9849999999999994</v>
          </cell>
          <cell r="Z507">
            <v>8.69</v>
          </cell>
          <cell r="AA507">
            <v>8.5549999999999997</v>
          </cell>
          <cell r="AB507">
            <v>8.8350000000000009</v>
          </cell>
          <cell r="AC507">
            <v>8.6300000000000008</v>
          </cell>
          <cell r="AD507">
            <v>9.09</v>
          </cell>
          <cell r="AE507">
            <v>8.58</v>
          </cell>
          <cell r="AF507">
            <v>10.204999923706055</v>
          </cell>
          <cell r="AG507">
            <v>10.15</v>
          </cell>
          <cell r="AH507">
            <v>11.85</v>
          </cell>
          <cell r="AI507">
            <v>11.42</v>
          </cell>
        </row>
        <row r="508">
          <cell r="A508">
            <v>36908</v>
          </cell>
          <cell r="B508">
            <v>7.85</v>
          </cell>
          <cell r="C508">
            <v>8.31</v>
          </cell>
          <cell r="D508">
            <v>11.14</v>
          </cell>
          <cell r="E508">
            <v>8.0749999999999993</v>
          </cell>
          <cell r="F508">
            <v>8.2949999999999999</v>
          </cell>
          <cell r="G508">
            <v>3.2900000000000009</v>
          </cell>
          <cell r="H508">
            <v>2.83</v>
          </cell>
          <cell r="I508">
            <v>-0.46000000000000085</v>
          </cell>
          <cell r="J508">
            <v>0.44500000000000028</v>
          </cell>
          <cell r="K508">
            <v>-1.5000000000000568E-2</v>
          </cell>
          <cell r="L508">
            <v>0.23500000000000121</v>
          </cell>
          <cell r="M508">
            <v>9.5649999999999995</v>
          </cell>
          <cell r="N508">
            <v>9.8049999999999997</v>
          </cell>
          <cell r="O508">
            <v>10.705</v>
          </cell>
          <cell r="P508">
            <v>8.0649999999999995</v>
          </cell>
          <cell r="Q508">
            <v>8.34</v>
          </cell>
          <cell r="R508">
            <v>-1.3350000000000009</v>
          </cell>
          <cell r="S508">
            <v>0.24000000000000021</v>
          </cell>
          <cell r="T508">
            <v>8.2949999999999999</v>
          </cell>
          <cell r="U508">
            <v>8.19</v>
          </cell>
          <cell r="V508">
            <v>8.0500000000000007</v>
          </cell>
          <cell r="W508">
            <v>8.14</v>
          </cell>
          <cell r="X508">
            <v>8.1850000000000005</v>
          </cell>
          <cell r="Y508">
            <v>8.3350000000000009</v>
          </cell>
          <cell r="Z508">
            <v>8.1999999999999993</v>
          </cell>
          <cell r="AA508">
            <v>8.01</v>
          </cell>
          <cell r="AB508">
            <v>8.2850000000000001</v>
          </cell>
          <cell r="AC508">
            <v>8.08</v>
          </cell>
          <cell r="AD508">
            <v>8.41</v>
          </cell>
          <cell r="AE508">
            <v>8.14</v>
          </cell>
          <cell r="AF508">
            <v>9.7799997329711914</v>
          </cell>
          <cell r="AG508">
            <v>9.3000000000000007</v>
          </cell>
          <cell r="AH508">
            <v>11.7</v>
          </cell>
          <cell r="AI508">
            <v>10.33</v>
          </cell>
        </row>
        <row r="509">
          <cell r="A509">
            <v>36909</v>
          </cell>
          <cell r="B509">
            <v>7.48</v>
          </cell>
          <cell r="C509">
            <v>8.0500000000000007</v>
          </cell>
          <cell r="D509">
            <v>11.71</v>
          </cell>
          <cell r="E509">
            <v>7.75</v>
          </cell>
          <cell r="F509">
            <v>8.3049999999999997</v>
          </cell>
          <cell r="G509">
            <v>4.2300000000000004</v>
          </cell>
          <cell r="H509">
            <v>3.66</v>
          </cell>
          <cell r="I509">
            <v>-0.57000000000000028</v>
          </cell>
          <cell r="J509">
            <v>0.82499999999999929</v>
          </cell>
          <cell r="K509">
            <v>0.25499999999999901</v>
          </cell>
          <cell r="L509">
            <v>0.30000000000000071</v>
          </cell>
          <cell r="M509">
            <v>9.67</v>
          </cell>
          <cell r="N509">
            <v>9.9649999999999999</v>
          </cell>
          <cell r="O509">
            <v>10.365</v>
          </cell>
          <cell r="P509">
            <v>7.7050000000000001</v>
          </cell>
          <cell r="Q509">
            <v>8.0350000000000001</v>
          </cell>
          <cell r="R509">
            <v>-1.745000000000001</v>
          </cell>
          <cell r="S509">
            <v>0.29499999999999993</v>
          </cell>
          <cell r="T509">
            <v>8.0299999999999994</v>
          </cell>
          <cell r="U509">
            <v>7.86</v>
          </cell>
          <cell r="V509">
            <v>7.61</v>
          </cell>
          <cell r="W509">
            <v>7.81</v>
          </cell>
          <cell r="X509">
            <v>7.82</v>
          </cell>
          <cell r="Y509">
            <v>7.97</v>
          </cell>
          <cell r="Z509">
            <v>7.9349999999999996</v>
          </cell>
          <cell r="AA509">
            <v>7.6550000000000002</v>
          </cell>
          <cell r="AB509">
            <v>7.92</v>
          </cell>
          <cell r="AC509">
            <v>7.6849999999999996</v>
          </cell>
          <cell r="AD509">
            <v>8.0350000000000001</v>
          </cell>
          <cell r="AE509">
            <v>7.76</v>
          </cell>
          <cell r="AF509">
            <v>9.9799995422363281</v>
          </cell>
          <cell r="AG509">
            <v>10.5</v>
          </cell>
          <cell r="AH509">
            <v>12.2</v>
          </cell>
          <cell r="AI509">
            <v>11.61</v>
          </cell>
        </row>
        <row r="510">
          <cell r="A510">
            <v>36910</v>
          </cell>
          <cell r="B510">
            <v>6.9050000000000002</v>
          </cell>
          <cell r="C510">
            <v>7.5</v>
          </cell>
          <cell r="D510">
            <v>11.375</v>
          </cell>
          <cell r="E510">
            <v>7.25</v>
          </cell>
          <cell r="F510">
            <v>7.47</v>
          </cell>
          <cell r="G510">
            <v>4.47</v>
          </cell>
          <cell r="H510">
            <v>3.875</v>
          </cell>
          <cell r="I510">
            <v>-0.59499999999999975</v>
          </cell>
          <cell r="J510">
            <v>0.5649999999999995</v>
          </cell>
          <cell r="K510">
            <v>-3.0000000000000249E-2</v>
          </cell>
          <cell r="L510">
            <v>0.25</v>
          </cell>
          <cell r="M510">
            <v>8.9499999999999993</v>
          </cell>
          <cell r="N510">
            <v>9.7449999999999992</v>
          </cell>
          <cell r="O510">
            <v>9.11</v>
          </cell>
          <cell r="P510">
            <v>7.18</v>
          </cell>
          <cell r="Q510">
            <v>7.61</v>
          </cell>
          <cell r="R510">
            <v>-1.6300000000000008</v>
          </cell>
          <cell r="S510">
            <v>0.79499999999999993</v>
          </cell>
          <cell r="T510">
            <v>7.31</v>
          </cell>
          <cell r="U510">
            <v>7.0650000000000004</v>
          </cell>
          <cell r="V510">
            <v>6.9649999999999999</v>
          </cell>
          <cell r="W510">
            <v>7.1449999999999996</v>
          </cell>
          <cell r="X510">
            <v>7.2949999999999999</v>
          </cell>
          <cell r="Y510">
            <v>7.3150000000000004</v>
          </cell>
          <cell r="Z510">
            <v>7.375</v>
          </cell>
          <cell r="AA510">
            <v>7.0650000000000004</v>
          </cell>
          <cell r="AB510">
            <v>7.29</v>
          </cell>
          <cell r="AC510">
            <v>7.1050000000000004</v>
          </cell>
          <cell r="AD510">
            <v>7.39</v>
          </cell>
          <cell r="AE510">
            <v>7.1449999999999996</v>
          </cell>
          <cell r="AF510">
            <v>10.055000305175781</v>
          </cell>
          <cell r="AG510">
            <v>10</v>
          </cell>
          <cell r="AH510">
            <v>11.8</v>
          </cell>
          <cell r="AI510">
            <v>11.03</v>
          </cell>
        </row>
        <row r="511">
          <cell r="A511">
            <v>36911</v>
          </cell>
          <cell r="B511">
            <v>7.1150000000000002</v>
          </cell>
          <cell r="C511">
            <v>7.6849999999999996</v>
          </cell>
          <cell r="D511">
            <v>15.12</v>
          </cell>
          <cell r="E511">
            <v>7.3650000000000002</v>
          </cell>
          <cell r="F511">
            <v>7.6749999999999998</v>
          </cell>
          <cell r="G511">
            <v>8.004999999999999</v>
          </cell>
          <cell r="H511">
            <v>7.4349999999999996</v>
          </cell>
          <cell r="I511">
            <v>-0.5699999999999994</v>
          </cell>
          <cell r="J511">
            <v>0.55999999999999961</v>
          </cell>
          <cell r="K511">
            <v>-9.9999999999997868E-3</v>
          </cell>
          <cell r="L511">
            <v>0.3199999999999994</v>
          </cell>
          <cell r="M511">
            <v>10.215</v>
          </cell>
          <cell r="N511">
            <v>11.375</v>
          </cell>
          <cell r="O511">
            <v>9.7949999999999999</v>
          </cell>
          <cell r="P511">
            <v>7.37</v>
          </cell>
          <cell r="Q511">
            <v>8.0749999999999993</v>
          </cell>
          <cell r="R511">
            <v>-3.7449999999999992</v>
          </cell>
          <cell r="S511">
            <v>1.1600000000000001</v>
          </cell>
          <cell r="T511">
            <v>7.5650000000000004</v>
          </cell>
          <cell r="U511">
            <v>7.5750000000000002</v>
          </cell>
          <cell r="V511">
            <v>7.39</v>
          </cell>
          <cell r="W511">
            <v>7.4</v>
          </cell>
          <cell r="X511">
            <v>7.48</v>
          </cell>
          <cell r="Y511">
            <v>7.7350000000000003</v>
          </cell>
          <cell r="Z511">
            <v>7.62</v>
          </cell>
          <cell r="AA511">
            <v>7.3650000000000002</v>
          </cell>
          <cell r="AB511">
            <v>7.5949999999999998</v>
          </cell>
          <cell r="AC511">
            <v>7.4649999999999999</v>
          </cell>
          <cell r="AD511">
            <v>7.8150000000000004</v>
          </cell>
          <cell r="AE511">
            <v>7.5149999999999997</v>
          </cell>
          <cell r="AF511">
            <v>11.335000038146973</v>
          </cell>
          <cell r="AG511">
            <v>12.25</v>
          </cell>
          <cell r="AH511">
            <v>17</v>
          </cell>
          <cell r="AI511">
            <v>15.42</v>
          </cell>
        </row>
        <row r="512">
          <cell r="A512">
            <v>36912</v>
          </cell>
          <cell r="B512">
            <v>7.1150000000000002</v>
          </cell>
          <cell r="C512">
            <v>7.6849999999999996</v>
          </cell>
          <cell r="D512">
            <v>15.12</v>
          </cell>
          <cell r="E512">
            <v>7.3650000000000002</v>
          </cell>
          <cell r="F512">
            <v>7.6749999999999998</v>
          </cell>
          <cell r="G512">
            <v>8.004999999999999</v>
          </cell>
          <cell r="H512">
            <v>7.4349999999999996</v>
          </cell>
          <cell r="I512">
            <v>-0.5699999999999994</v>
          </cell>
          <cell r="J512">
            <v>0.55999999999999961</v>
          </cell>
          <cell r="K512">
            <v>-9.9999999999997868E-3</v>
          </cell>
          <cell r="L512">
            <v>0.3199999999999994</v>
          </cell>
          <cell r="M512">
            <v>10.215</v>
          </cell>
          <cell r="N512">
            <v>11.375</v>
          </cell>
          <cell r="O512">
            <v>9.7949999999999999</v>
          </cell>
          <cell r="P512">
            <v>7.37</v>
          </cell>
          <cell r="Q512">
            <v>8.0749999999999993</v>
          </cell>
          <cell r="R512">
            <v>-3.7449999999999992</v>
          </cell>
          <cell r="S512">
            <v>1.1600000000000001</v>
          </cell>
          <cell r="T512">
            <v>7.5650000000000004</v>
          </cell>
          <cell r="U512">
            <v>7.5750000000000002</v>
          </cell>
          <cell r="V512">
            <v>7.39</v>
          </cell>
          <cell r="W512">
            <v>7.4</v>
          </cell>
          <cell r="X512">
            <v>7.48</v>
          </cell>
          <cell r="Y512">
            <v>7.7350000000000003</v>
          </cell>
          <cell r="Z512">
            <v>7.62</v>
          </cell>
          <cell r="AA512">
            <v>7.3650000000000002</v>
          </cell>
          <cell r="AB512">
            <v>7.5949999999999998</v>
          </cell>
          <cell r="AC512">
            <v>7.4649999999999999</v>
          </cell>
          <cell r="AD512">
            <v>7.8150000000000004</v>
          </cell>
          <cell r="AE512">
            <v>7.5149999999999997</v>
          </cell>
          <cell r="AF512">
            <v>11.335000038146973</v>
          </cell>
          <cell r="AG512">
            <v>12.25</v>
          </cell>
          <cell r="AH512">
            <v>17</v>
          </cell>
          <cell r="AI512">
            <v>15.42</v>
          </cell>
        </row>
        <row r="513">
          <cell r="A513">
            <v>36913</v>
          </cell>
          <cell r="B513">
            <v>7.1150000000000002</v>
          </cell>
          <cell r="C513">
            <v>7.6849999999999996</v>
          </cell>
          <cell r="D513">
            <v>15.12</v>
          </cell>
          <cell r="E513">
            <v>7.3650000000000002</v>
          </cell>
          <cell r="F513">
            <v>7.6749999999999998</v>
          </cell>
          <cell r="G513">
            <v>8.004999999999999</v>
          </cell>
          <cell r="H513">
            <v>7.4349999999999996</v>
          </cell>
          <cell r="I513">
            <v>-0.5699999999999994</v>
          </cell>
          <cell r="J513">
            <v>0.55999999999999961</v>
          </cell>
          <cell r="K513">
            <v>-9.9999999999997868E-3</v>
          </cell>
          <cell r="L513">
            <v>0.3199999999999994</v>
          </cell>
          <cell r="M513">
            <v>10.215</v>
          </cell>
          <cell r="N513">
            <v>11.375</v>
          </cell>
          <cell r="O513">
            <v>9.7949999999999999</v>
          </cell>
          <cell r="P513">
            <v>7.37</v>
          </cell>
          <cell r="Q513">
            <v>8.0749999999999993</v>
          </cell>
          <cell r="R513">
            <v>-3.7449999999999992</v>
          </cell>
          <cell r="S513">
            <v>1.1600000000000001</v>
          </cell>
          <cell r="T513">
            <v>7.5650000000000004</v>
          </cell>
          <cell r="U513">
            <v>7.5750000000000002</v>
          </cell>
          <cell r="V513">
            <v>7.39</v>
          </cell>
          <cell r="W513">
            <v>7.4</v>
          </cell>
          <cell r="X513">
            <v>7.48</v>
          </cell>
          <cell r="Y513">
            <v>7.7350000000000003</v>
          </cell>
          <cell r="Z513">
            <v>7.62</v>
          </cell>
          <cell r="AA513">
            <v>7.3650000000000002</v>
          </cell>
          <cell r="AB513">
            <v>7.5949999999999998</v>
          </cell>
          <cell r="AC513">
            <v>7.4649999999999999</v>
          </cell>
          <cell r="AD513">
            <v>7.8150000000000004</v>
          </cell>
          <cell r="AE513">
            <v>7.5149999999999997</v>
          </cell>
          <cell r="AF513">
            <v>11.335000038146973</v>
          </cell>
          <cell r="AG513">
            <v>12.25</v>
          </cell>
          <cell r="AH513">
            <v>17</v>
          </cell>
          <cell r="AI513">
            <v>15.42</v>
          </cell>
        </row>
        <row r="514">
          <cell r="A514">
            <v>36914</v>
          </cell>
          <cell r="B514">
            <v>7.38</v>
          </cell>
          <cell r="C514">
            <v>7.7850000000000001</v>
          </cell>
          <cell r="D514">
            <v>16.585000000000001</v>
          </cell>
          <cell r="E514">
            <v>7.625</v>
          </cell>
          <cell r="F514">
            <v>7.73</v>
          </cell>
          <cell r="G514">
            <v>9.2050000000000018</v>
          </cell>
          <cell r="H514">
            <v>8.8000000000000007</v>
          </cell>
          <cell r="I514">
            <v>-0.40500000000000025</v>
          </cell>
          <cell r="J514">
            <v>0.35000000000000053</v>
          </cell>
          <cell r="K514">
            <v>-5.4999999999999716E-2</v>
          </cell>
          <cell r="L514">
            <v>0.16000000000000014</v>
          </cell>
          <cell r="M514">
            <v>12.59</v>
          </cell>
          <cell r="N514">
            <v>13.18</v>
          </cell>
          <cell r="O514">
            <v>9.7650000000000006</v>
          </cell>
          <cell r="P514">
            <v>7.4649999999999999</v>
          </cell>
          <cell r="Q514">
            <v>8.3699999999999992</v>
          </cell>
          <cell r="R514">
            <v>-3.4050000000000011</v>
          </cell>
          <cell r="S514">
            <v>0.58999999999999986</v>
          </cell>
          <cell r="T514">
            <v>8.6750000000000007</v>
          </cell>
          <cell r="U514">
            <v>7.6749999999999998</v>
          </cell>
          <cell r="V514">
            <v>7.5449999999999999</v>
          </cell>
          <cell r="W514">
            <v>7.61</v>
          </cell>
          <cell r="X514">
            <v>7.65</v>
          </cell>
          <cell r="Y514">
            <v>7.84</v>
          </cell>
          <cell r="Z514">
            <v>7.665</v>
          </cell>
          <cell r="AA514">
            <v>7.4950000000000001</v>
          </cell>
          <cell r="AB514">
            <v>7.73</v>
          </cell>
          <cell r="AC514">
            <v>7.5250000000000004</v>
          </cell>
          <cell r="AD514">
            <v>7.9</v>
          </cell>
          <cell r="AE514">
            <v>7.63</v>
          </cell>
          <cell r="AF514">
            <v>14.835000038146973</v>
          </cell>
          <cell r="AG514">
            <v>12.5</v>
          </cell>
          <cell r="AH514">
            <v>17.8</v>
          </cell>
          <cell r="AI514">
            <v>16.46</v>
          </cell>
        </row>
        <row r="515">
          <cell r="A515">
            <v>36915</v>
          </cell>
          <cell r="B515">
            <v>6.75</v>
          </cell>
          <cell r="C515">
            <v>6.8550000000000004</v>
          </cell>
          <cell r="D515">
            <v>15.96</v>
          </cell>
          <cell r="E515">
            <v>6.87</v>
          </cell>
          <cell r="F515">
            <v>6.9450000000000003</v>
          </cell>
          <cell r="G515">
            <v>9.2100000000000009</v>
          </cell>
          <cell r="H515">
            <v>9.1050000000000004</v>
          </cell>
          <cell r="I515">
            <v>-0.10500000000000043</v>
          </cell>
          <cell r="J515">
            <v>0.19500000000000028</v>
          </cell>
          <cell r="K515">
            <v>8.9999999999999858E-2</v>
          </cell>
          <cell r="L515">
            <v>-1.499999999999968E-2</v>
          </cell>
          <cell r="M515">
            <v>12.505000000000001</v>
          </cell>
          <cell r="N515">
            <v>12.645</v>
          </cell>
          <cell r="O515">
            <v>9.0749999999999993</v>
          </cell>
          <cell r="P515">
            <v>6.7750000000000004</v>
          </cell>
          <cell r="Q515">
            <v>7.0449999999999999</v>
          </cell>
          <cell r="R515">
            <v>-3.3150000000000013</v>
          </cell>
          <cell r="S515">
            <v>0.13999999999999879</v>
          </cell>
          <cell r="T515">
            <v>7.5149999999999997</v>
          </cell>
          <cell r="U515">
            <v>7.0650000000000004</v>
          </cell>
          <cell r="V515">
            <v>6.7750000000000004</v>
          </cell>
          <cell r="W515">
            <v>6.84</v>
          </cell>
          <cell r="X515">
            <v>6.9349999999999996</v>
          </cell>
          <cell r="Y515">
            <v>7.2050000000000001</v>
          </cell>
          <cell r="Z515">
            <v>6.9950000000000001</v>
          </cell>
          <cell r="AA515">
            <v>6.86</v>
          </cell>
          <cell r="AB515">
            <v>7.13</v>
          </cell>
          <cell r="AC515">
            <v>6.94</v>
          </cell>
          <cell r="AD515">
            <v>7.25</v>
          </cell>
          <cell r="AE515">
            <v>6.9850000000000003</v>
          </cell>
          <cell r="AF515">
            <v>12.215000152587891</v>
          </cell>
          <cell r="AG515">
            <v>14.3</v>
          </cell>
          <cell r="AH515">
            <v>17.8</v>
          </cell>
          <cell r="AI515">
            <v>15.97</v>
          </cell>
        </row>
        <row r="516">
          <cell r="A516">
            <v>36916</v>
          </cell>
          <cell r="B516">
            <v>6.55</v>
          </cell>
          <cell r="C516">
            <v>6.79</v>
          </cell>
          <cell r="D516">
            <v>15.97</v>
          </cell>
          <cell r="E516">
            <v>6.8250000000000002</v>
          </cell>
          <cell r="F516">
            <v>6.7949999999999999</v>
          </cell>
          <cell r="G516">
            <v>9.4200000000000017</v>
          </cell>
          <cell r="H516">
            <v>9.18</v>
          </cell>
          <cell r="I516">
            <v>-0.24000000000000021</v>
          </cell>
          <cell r="J516">
            <v>0.24500000000000011</v>
          </cell>
          <cell r="K516">
            <v>4.9999999999998934E-3</v>
          </cell>
          <cell r="L516">
            <v>-3.5000000000000142E-2</v>
          </cell>
          <cell r="M516">
            <v>11.414999999999999</v>
          </cell>
          <cell r="N516">
            <v>11.37</v>
          </cell>
          <cell r="O516">
            <v>9.0449999999999999</v>
          </cell>
          <cell r="P516">
            <v>6.7549999999999999</v>
          </cell>
          <cell r="Q516">
            <v>7.0350000000000001</v>
          </cell>
          <cell r="R516">
            <v>-4.6000000000000014</v>
          </cell>
          <cell r="S516">
            <v>-4.4999999999999929E-2</v>
          </cell>
          <cell r="T516">
            <v>7.16</v>
          </cell>
          <cell r="U516">
            <v>6.91</v>
          </cell>
          <cell r="V516">
            <v>6.7249999999999996</v>
          </cell>
          <cell r="W516">
            <v>6.83</v>
          </cell>
          <cell r="X516">
            <v>6.85</v>
          </cell>
          <cell r="Y516">
            <v>7</v>
          </cell>
          <cell r="Z516">
            <v>6.83</v>
          </cell>
          <cell r="AA516">
            <v>6.6749999999999998</v>
          </cell>
          <cell r="AB516">
            <v>6.9249999999999998</v>
          </cell>
          <cell r="AC516">
            <v>6.7450000000000001</v>
          </cell>
          <cell r="AD516">
            <v>7.125</v>
          </cell>
          <cell r="AE516">
            <v>6.9050000000000002</v>
          </cell>
          <cell r="AF516">
            <v>11.420000076293945</v>
          </cell>
          <cell r="AG516">
            <v>14.5</v>
          </cell>
          <cell r="AH516">
            <v>16.899999999999999</v>
          </cell>
          <cell r="AI516">
            <v>15.88</v>
          </cell>
        </row>
        <row r="517">
          <cell r="A517">
            <v>36917</v>
          </cell>
          <cell r="B517">
            <v>6.95</v>
          </cell>
          <cell r="C517">
            <v>7.3049999999999997</v>
          </cell>
          <cell r="D517">
            <v>15.185</v>
          </cell>
          <cell r="E517">
            <v>7.2850000000000001</v>
          </cell>
          <cell r="G517">
            <v>8.2349999999999994</v>
          </cell>
          <cell r="H517">
            <v>7.8800000000000008</v>
          </cell>
          <cell r="I517">
            <v>-0.35499999999999954</v>
          </cell>
          <cell r="J517">
            <v>-6.95</v>
          </cell>
          <cell r="K517">
            <v>-7.3049999999999997</v>
          </cell>
          <cell r="L517">
            <v>1.9999999999999574E-2</v>
          </cell>
          <cell r="M517">
            <v>10.36</v>
          </cell>
          <cell r="N517">
            <v>10.645</v>
          </cell>
          <cell r="O517">
            <v>9.51</v>
          </cell>
          <cell r="P517">
            <v>7.18</v>
          </cell>
          <cell r="Q517">
            <v>7.4249999999999998</v>
          </cell>
          <cell r="R517">
            <v>-4.5400000000000009</v>
          </cell>
          <cell r="S517">
            <v>0.28500000000000014</v>
          </cell>
          <cell r="T517">
            <v>7.33</v>
          </cell>
          <cell r="U517">
            <v>7.2949999999999999</v>
          </cell>
          <cell r="V517">
            <v>7.26</v>
          </cell>
          <cell r="W517">
            <v>7.2549999999999999</v>
          </cell>
          <cell r="X517">
            <v>7.375</v>
          </cell>
          <cell r="Y517">
            <v>7.3949999999999996</v>
          </cell>
          <cell r="Z517">
            <v>7.26</v>
          </cell>
          <cell r="AA517">
            <v>7.13</v>
          </cell>
          <cell r="AB517">
            <v>7.335</v>
          </cell>
          <cell r="AC517">
            <v>7.19</v>
          </cell>
          <cell r="AD517">
            <v>7.55</v>
          </cell>
          <cell r="AE517">
            <v>7.33</v>
          </cell>
          <cell r="AF517">
            <v>10.739999771118164</v>
          </cell>
          <cell r="AG517">
            <v>14</v>
          </cell>
          <cell r="AH517">
            <v>16.5</v>
          </cell>
          <cell r="AI517">
            <v>15.01</v>
          </cell>
        </row>
        <row r="518">
          <cell r="A518">
            <v>36918</v>
          </cell>
          <cell r="B518">
            <v>6.7</v>
          </cell>
          <cell r="C518">
            <v>6.9550000000000001</v>
          </cell>
          <cell r="D518">
            <v>13.42</v>
          </cell>
          <cell r="E518">
            <v>6.8449999999999998</v>
          </cell>
          <cell r="F518">
            <v>6.91</v>
          </cell>
          <cell r="G518">
            <v>6.72</v>
          </cell>
          <cell r="H518">
            <v>6.4649999999999999</v>
          </cell>
          <cell r="I518">
            <v>-0.25499999999999989</v>
          </cell>
          <cell r="J518">
            <v>0.20999999999999996</v>
          </cell>
          <cell r="K518">
            <v>-4.4999999999999929E-2</v>
          </cell>
          <cell r="L518">
            <v>0.11000000000000032</v>
          </cell>
          <cell r="M518">
            <v>9.8849999999999998</v>
          </cell>
          <cell r="N518">
            <v>10.84</v>
          </cell>
          <cell r="O518">
            <v>9.0399999999999991</v>
          </cell>
          <cell r="P518">
            <v>6.82</v>
          </cell>
          <cell r="Q518">
            <v>7.125</v>
          </cell>
          <cell r="R518">
            <v>-2.58</v>
          </cell>
          <cell r="S518">
            <v>0.95500000000000007</v>
          </cell>
          <cell r="T518">
            <v>7.0149999999999997</v>
          </cell>
          <cell r="U518">
            <v>7.0350000000000001</v>
          </cell>
          <cell r="V518">
            <v>6.81</v>
          </cell>
          <cell r="W518">
            <v>6.89</v>
          </cell>
          <cell r="X518">
            <v>6.96</v>
          </cell>
          <cell r="Y518">
            <v>7.15</v>
          </cell>
          <cell r="Z518">
            <v>6.9</v>
          </cell>
          <cell r="AA518">
            <v>6.83</v>
          </cell>
          <cell r="AB518">
            <v>7.09</v>
          </cell>
          <cell r="AC518">
            <v>6.915</v>
          </cell>
          <cell r="AD518">
            <v>7.2850000000000001</v>
          </cell>
          <cell r="AE518">
            <v>6.9450000000000003</v>
          </cell>
          <cell r="AF518">
            <v>11.375</v>
          </cell>
          <cell r="AG518">
            <v>12</v>
          </cell>
          <cell r="AH518">
            <v>14.6</v>
          </cell>
          <cell r="AI518">
            <v>13.18</v>
          </cell>
        </row>
        <row r="519">
          <cell r="A519">
            <v>36919</v>
          </cell>
          <cell r="B519">
            <v>6.7</v>
          </cell>
          <cell r="C519">
            <v>6.9550000000000001</v>
          </cell>
          <cell r="D519">
            <v>13.42</v>
          </cell>
          <cell r="E519">
            <v>6.8449999999999998</v>
          </cell>
          <cell r="F519">
            <v>6.91</v>
          </cell>
          <cell r="G519">
            <v>6.72</v>
          </cell>
          <cell r="H519">
            <v>6.4649999999999999</v>
          </cell>
          <cell r="I519">
            <v>-0.25499999999999989</v>
          </cell>
          <cell r="J519">
            <v>0.20999999999999996</v>
          </cell>
          <cell r="K519">
            <v>-4.4999999999999929E-2</v>
          </cell>
          <cell r="L519">
            <v>0.11000000000000032</v>
          </cell>
          <cell r="M519">
            <v>9.8849999999999998</v>
          </cell>
          <cell r="N519">
            <v>10.84</v>
          </cell>
          <cell r="O519">
            <v>9.0399999999999991</v>
          </cell>
          <cell r="P519">
            <v>6.82</v>
          </cell>
          <cell r="Q519">
            <v>7.125</v>
          </cell>
          <cell r="R519">
            <v>-2.58</v>
          </cell>
          <cell r="S519">
            <v>0.95500000000000007</v>
          </cell>
          <cell r="T519">
            <v>7.0149999999999997</v>
          </cell>
          <cell r="U519">
            <v>7.0350000000000001</v>
          </cell>
          <cell r="V519">
            <v>6.81</v>
          </cell>
          <cell r="W519">
            <v>6.89</v>
          </cell>
          <cell r="X519">
            <v>6.96</v>
          </cell>
          <cell r="Y519">
            <v>7.15</v>
          </cell>
          <cell r="Z519">
            <v>6.9</v>
          </cell>
          <cell r="AA519">
            <v>6.83</v>
          </cell>
          <cell r="AB519">
            <v>7.09</v>
          </cell>
          <cell r="AC519">
            <v>6.915</v>
          </cell>
          <cell r="AD519">
            <v>7.2850000000000001</v>
          </cell>
          <cell r="AE519">
            <v>6.9450000000000003</v>
          </cell>
          <cell r="AF519">
            <v>11.375</v>
          </cell>
          <cell r="AG519">
            <v>12</v>
          </cell>
          <cell r="AH519">
            <v>14.6</v>
          </cell>
          <cell r="AI519">
            <v>13.18</v>
          </cell>
        </row>
        <row r="520">
          <cell r="A520">
            <v>36920</v>
          </cell>
          <cell r="B520">
            <v>6.7</v>
          </cell>
          <cell r="C520">
            <v>6.9550000000000001</v>
          </cell>
          <cell r="D520">
            <v>13.42</v>
          </cell>
          <cell r="E520">
            <v>6.8449999999999998</v>
          </cell>
          <cell r="F520">
            <v>6.91</v>
          </cell>
          <cell r="G520">
            <v>6.72</v>
          </cell>
          <cell r="H520">
            <v>6.4649999999999999</v>
          </cell>
          <cell r="I520">
            <v>-0.25499999999999989</v>
          </cell>
          <cell r="J520">
            <v>0.20999999999999996</v>
          </cell>
          <cell r="K520">
            <v>-4.4999999999999929E-2</v>
          </cell>
          <cell r="L520">
            <v>0.11000000000000032</v>
          </cell>
          <cell r="M520">
            <v>9.8849999999999998</v>
          </cell>
          <cell r="N520">
            <v>10.84</v>
          </cell>
          <cell r="O520">
            <v>9.0399999999999991</v>
          </cell>
          <cell r="P520">
            <v>6.82</v>
          </cell>
          <cell r="Q520">
            <v>7.125</v>
          </cell>
          <cell r="R520">
            <v>-2.58</v>
          </cell>
          <cell r="S520">
            <v>0.95500000000000007</v>
          </cell>
          <cell r="T520">
            <v>7.0149999999999997</v>
          </cell>
          <cell r="U520">
            <v>7.0350000000000001</v>
          </cell>
          <cell r="V520">
            <v>6.81</v>
          </cell>
          <cell r="W520">
            <v>6.89</v>
          </cell>
          <cell r="X520">
            <v>6.96</v>
          </cell>
          <cell r="Y520">
            <v>7.15</v>
          </cell>
          <cell r="Z520">
            <v>6.9</v>
          </cell>
          <cell r="AA520">
            <v>6.83</v>
          </cell>
          <cell r="AB520">
            <v>7.09</v>
          </cell>
          <cell r="AC520">
            <v>6.915</v>
          </cell>
          <cell r="AD520">
            <v>7.2850000000000001</v>
          </cell>
          <cell r="AE520">
            <v>6.9450000000000003</v>
          </cell>
          <cell r="AF520">
            <v>11.375</v>
          </cell>
          <cell r="AG520">
            <v>12</v>
          </cell>
          <cell r="AH520">
            <v>14.6</v>
          </cell>
          <cell r="AI520">
            <v>13.18</v>
          </cell>
        </row>
        <row r="521">
          <cell r="A521">
            <v>36921</v>
          </cell>
          <cell r="B521">
            <v>6.34</v>
          </cell>
          <cell r="C521">
            <v>6.71</v>
          </cell>
          <cell r="D521">
            <v>13.27</v>
          </cell>
          <cell r="E521">
            <v>6.61</v>
          </cell>
          <cell r="F521">
            <v>6.5449999999999999</v>
          </cell>
          <cell r="G521">
            <v>6.93</v>
          </cell>
          <cell r="H521">
            <v>6.56</v>
          </cell>
          <cell r="I521">
            <v>-0.37000000000000011</v>
          </cell>
          <cell r="J521">
            <v>0.20500000000000007</v>
          </cell>
          <cell r="K521">
            <v>-0.16500000000000004</v>
          </cell>
          <cell r="L521">
            <v>9.9999999999999645E-2</v>
          </cell>
          <cell r="M521">
            <v>8.89</v>
          </cell>
          <cell r="N521">
            <v>9.625</v>
          </cell>
          <cell r="O521">
            <v>8.4649999999999999</v>
          </cell>
          <cell r="P521">
            <v>6.63</v>
          </cell>
          <cell r="Q521">
            <v>6.7850000000000001</v>
          </cell>
          <cell r="R521">
            <v>-3.6449999999999996</v>
          </cell>
          <cell r="S521">
            <v>0.73499999999999943</v>
          </cell>
          <cell r="T521">
            <v>6.7249999999999996</v>
          </cell>
          <cell r="U521">
            <v>6.6</v>
          </cell>
          <cell r="V521">
            <v>6.55</v>
          </cell>
          <cell r="W521">
            <v>6.52</v>
          </cell>
          <cell r="X521">
            <v>6.66</v>
          </cell>
          <cell r="Y521">
            <v>6.7549999999999999</v>
          </cell>
          <cell r="Z521">
            <v>6.5549999999999997</v>
          </cell>
          <cell r="AA521">
            <v>6.4649999999999999</v>
          </cell>
          <cell r="AB521">
            <v>6.68</v>
          </cell>
          <cell r="AC521">
            <v>6.52</v>
          </cell>
          <cell r="AD521">
            <v>6.875</v>
          </cell>
          <cell r="AE521">
            <v>6.665</v>
          </cell>
          <cell r="AF521">
            <v>9.5299997329711914</v>
          </cell>
          <cell r="AG521">
            <v>12</v>
          </cell>
          <cell r="AH521">
            <v>14</v>
          </cell>
          <cell r="AI521">
            <v>13.14</v>
          </cell>
        </row>
        <row r="522">
          <cell r="A522">
            <v>36922</v>
          </cell>
          <cell r="B522">
            <v>5.62</v>
          </cell>
          <cell r="C522">
            <v>5.87</v>
          </cell>
          <cell r="D522">
            <v>10.88</v>
          </cell>
          <cell r="E522">
            <v>5.7450000000000001</v>
          </cell>
          <cell r="F522">
            <v>5.82</v>
          </cell>
          <cell r="G522">
            <v>5.2600000000000007</v>
          </cell>
          <cell r="H522">
            <v>5.0100000000000007</v>
          </cell>
          <cell r="I522">
            <v>-0.25</v>
          </cell>
          <cell r="J522">
            <v>0.20000000000000018</v>
          </cell>
          <cell r="K522">
            <v>-4.9999999999999822E-2</v>
          </cell>
          <cell r="L522">
            <v>0.125</v>
          </cell>
          <cell r="M522">
            <v>8.33</v>
          </cell>
          <cell r="N522">
            <v>9.84</v>
          </cell>
          <cell r="O522">
            <v>7.28</v>
          </cell>
          <cell r="P522">
            <v>5.7249999999999996</v>
          </cell>
          <cell r="Q522">
            <v>6.0250000000000004</v>
          </cell>
          <cell r="R522">
            <v>-1.0400000000000009</v>
          </cell>
          <cell r="S522">
            <v>1.5099999999999998</v>
          </cell>
          <cell r="T522">
            <v>5.7850000000000001</v>
          </cell>
          <cell r="U522">
            <v>5.87</v>
          </cell>
          <cell r="V522">
            <v>5.68</v>
          </cell>
          <cell r="W522">
            <v>5.7649999999999997</v>
          </cell>
          <cell r="X522">
            <v>5.8150000000000004</v>
          </cell>
          <cell r="Y522">
            <v>6</v>
          </cell>
          <cell r="Z522">
            <v>5.81</v>
          </cell>
          <cell r="AA522">
            <v>5.7249999999999996</v>
          </cell>
          <cell r="AB522">
            <v>5.9349999999999996</v>
          </cell>
          <cell r="AC522">
            <v>5.7750000000000004</v>
          </cell>
          <cell r="AD522">
            <v>6.0750000000000002</v>
          </cell>
          <cell r="AE522">
            <v>5.9</v>
          </cell>
          <cell r="AF522">
            <v>10.5</v>
          </cell>
          <cell r="AG522">
            <v>10</v>
          </cell>
          <cell r="AH522">
            <v>12</v>
          </cell>
          <cell r="AI522">
            <v>10.74</v>
          </cell>
        </row>
        <row r="523">
          <cell r="A523">
            <v>36923</v>
          </cell>
          <cell r="B523">
            <v>5.7</v>
          </cell>
          <cell r="C523">
            <v>5.8250000000000002</v>
          </cell>
          <cell r="D523">
            <v>13.744999999999999</v>
          </cell>
          <cell r="E523">
            <v>5.77</v>
          </cell>
          <cell r="F523">
            <v>5.9450000000000003</v>
          </cell>
          <cell r="G523">
            <v>8.0449999999999982</v>
          </cell>
          <cell r="H523">
            <v>7.919999999999999</v>
          </cell>
          <cell r="I523">
            <v>-0.125</v>
          </cell>
          <cell r="J523">
            <v>0.24500000000000011</v>
          </cell>
          <cell r="K523">
            <v>0.12000000000000011</v>
          </cell>
          <cell r="L523">
            <v>5.5000000000000604E-2</v>
          </cell>
          <cell r="M523">
            <v>10.535</v>
          </cell>
          <cell r="N523">
            <v>13.925000000000001</v>
          </cell>
          <cell r="O523">
            <v>7.49</v>
          </cell>
          <cell r="P523">
            <v>5.8049999999999997</v>
          </cell>
          <cell r="Q523">
            <v>5.99</v>
          </cell>
          <cell r="R523">
            <v>0.18000000000000149</v>
          </cell>
          <cell r="S523">
            <v>3.3900000000000006</v>
          </cell>
          <cell r="T523">
            <v>5.8049999999999997</v>
          </cell>
          <cell r="U523">
            <v>5.8949999999999996</v>
          </cell>
          <cell r="V523">
            <v>5.6150000000000002</v>
          </cell>
          <cell r="W523">
            <v>5.7350000000000003</v>
          </cell>
          <cell r="X523">
            <v>5.79</v>
          </cell>
          <cell r="Y523">
            <v>6.02</v>
          </cell>
          <cell r="Z523">
            <v>5.87</v>
          </cell>
          <cell r="AA523">
            <v>5.84</v>
          </cell>
          <cell r="AB523">
            <v>6.14</v>
          </cell>
          <cell r="AC523">
            <v>5.8949999999999996</v>
          </cell>
          <cell r="AD523">
            <v>6.1449999999999996</v>
          </cell>
          <cell r="AE523">
            <v>5.875</v>
          </cell>
          <cell r="AF523">
            <v>12.789999961853027</v>
          </cell>
          <cell r="AG523">
            <v>11.3</v>
          </cell>
          <cell r="AH523">
            <v>18.5</v>
          </cell>
          <cell r="AI523">
            <v>13.72</v>
          </cell>
        </row>
        <row r="524">
          <cell r="A524">
            <v>36924</v>
          </cell>
          <cell r="B524">
            <v>5.6349999999999998</v>
          </cell>
          <cell r="C524">
            <v>5.81</v>
          </cell>
          <cell r="D524">
            <v>15.35</v>
          </cell>
          <cell r="E524">
            <v>5.74</v>
          </cell>
          <cell r="F524">
            <v>5.87</v>
          </cell>
          <cell r="G524">
            <v>9.7149999999999999</v>
          </cell>
          <cell r="H524">
            <v>9.5399999999999991</v>
          </cell>
          <cell r="I524">
            <v>-0.17499999999999982</v>
          </cell>
          <cell r="J524">
            <v>0.23500000000000032</v>
          </cell>
          <cell r="K524">
            <v>6.0000000000000497E-2</v>
          </cell>
          <cell r="L524">
            <v>6.9999999999999396E-2</v>
          </cell>
          <cell r="M524">
            <v>10.925000000000001</v>
          </cell>
          <cell r="N524">
            <v>14.11</v>
          </cell>
          <cell r="O524">
            <v>7.53</v>
          </cell>
          <cell r="P524">
            <v>5.79</v>
          </cell>
          <cell r="Q524">
            <v>5.97</v>
          </cell>
          <cell r="R524">
            <v>-1.2400000000000002</v>
          </cell>
          <cell r="S524">
            <v>3.1849999999999987</v>
          </cell>
          <cell r="T524">
            <v>5.87</v>
          </cell>
          <cell r="U524">
            <v>5.84</v>
          </cell>
          <cell r="V524">
            <v>5.7350000000000003</v>
          </cell>
          <cell r="W524">
            <v>5.8</v>
          </cell>
          <cell r="X524">
            <v>5.8</v>
          </cell>
          <cell r="Y524">
            <v>6.0049999999999999</v>
          </cell>
          <cell r="Z524">
            <v>5.8150000000000004</v>
          </cell>
          <cell r="AA524">
            <v>5.8049999999999997</v>
          </cell>
          <cell r="AB524">
            <v>6.0549999999999997</v>
          </cell>
          <cell r="AC524">
            <v>5.89</v>
          </cell>
          <cell r="AD524">
            <v>6.1150000000000002</v>
          </cell>
          <cell r="AE524">
            <v>5.875</v>
          </cell>
          <cell r="AF524">
            <v>14.25</v>
          </cell>
          <cell r="AG524">
            <v>13</v>
          </cell>
          <cell r="AH524">
            <v>6.38</v>
          </cell>
          <cell r="AI524">
            <v>6.26</v>
          </cell>
        </row>
        <row r="525">
          <cell r="A525">
            <v>36925</v>
          </cell>
          <cell r="B525">
            <v>6.58</v>
          </cell>
          <cell r="C525">
            <v>6.41</v>
          </cell>
          <cell r="D525">
            <v>15.385</v>
          </cell>
          <cell r="E525">
            <v>6.4050000000000002</v>
          </cell>
          <cell r="F525">
            <v>6.46</v>
          </cell>
          <cell r="G525">
            <v>8.8049999999999997</v>
          </cell>
          <cell r="H525">
            <v>8.9749999999999996</v>
          </cell>
          <cell r="I525">
            <v>0.16999999999999993</v>
          </cell>
          <cell r="J525">
            <v>-0.12000000000000011</v>
          </cell>
          <cell r="K525">
            <v>4.9999999999999822E-2</v>
          </cell>
          <cell r="L525">
            <v>4.9999999999998934E-3</v>
          </cell>
          <cell r="M525">
            <v>10.285</v>
          </cell>
          <cell r="N525">
            <v>12.45</v>
          </cell>
          <cell r="O525">
            <v>8.5749999999999993</v>
          </cell>
          <cell r="P525">
            <v>6.2850000000000001</v>
          </cell>
          <cell r="Q525">
            <v>6.4450000000000003</v>
          </cell>
          <cell r="R525">
            <v>-2.9350000000000005</v>
          </cell>
          <cell r="S525">
            <v>2.1649999999999991</v>
          </cell>
          <cell r="T525">
            <v>6.3449999999999998</v>
          </cell>
          <cell r="U525">
            <v>6.6050000000000004</v>
          </cell>
          <cell r="V525">
            <v>6.2949999999999999</v>
          </cell>
          <cell r="W525">
            <v>6.4249999999999998</v>
          </cell>
          <cell r="X525">
            <v>6.39</v>
          </cell>
          <cell r="Y525">
            <v>6.77</v>
          </cell>
          <cell r="Z525">
            <v>6.48</v>
          </cell>
          <cell r="AA525">
            <v>6.59</v>
          </cell>
          <cell r="AB525">
            <v>6.67</v>
          </cell>
          <cell r="AC525">
            <v>6.58</v>
          </cell>
          <cell r="AD525">
            <v>6.9349999999999996</v>
          </cell>
          <cell r="AE525">
            <v>6.67</v>
          </cell>
          <cell r="AF525">
            <v>12.310000419616699</v>
          </cell>
          <cell r="AG525">
            <v>12.5</v>
          </cell>
          <cell r="AH525">
            <v>17.100000000000001</v>
          </cell>
          <cell r="AI525">
            <v>15.06</v>
          </cell>
        </row>
        <row r="526">
          <cell r="A526">
            <v>36926</v>
          </cell>
          <cell r="B526">
            <v>6.58</v>
          </cell>
          <cell r="C526">
            <v>6.41</v>
          </cell>
          <cell r="D526">
            <v>15.385</v>
          </cell>
          <cell r="E526">
            <v>6.4050000000000002</v>
          </cell>
          <cell r="F526">
            <v>6.46</v>
          </cell>
          <cell r="G526">
            <v>8.8049999999999997</v>
          </cell>
          <cell r="H526">
            <v>8.9749999999999996</v>
          </cell>
          <cell r="I526">
            <v>0.16999999999999993</v>
          </cell>
          <cell r="J526">
            <v>-0.12000000000000011</v>
          </cell>
          <cell r="K526">
            <v>4.9999999999999822E-2</v>
          </cell>
          <cell r="L526">
            <v>4.9999999999998934E-3</v>
          </cell>
          <cell r="M526">
            <v>10.285</v>
          </cell>
          <cell r="N526">
            <v>12.45</v>
          </cell>
          <cell r="O526">
            <v>8.5749999999999993</v>
          </cell>
          <cell r="P526">
            <v>6.2850000000000001</v>
          </cell>
          <cell r="Q526">
            <v>6.4450000000000003</v>
          </cell>
          <cell r="R526">
            <v>-2.9350000000000005</v>
          </cell>
          <cell r="S526">
            <v>2.1649999999999991</v>
          </cell>
          <cell r="T526">
            <v>6.3449999999999998</v>
          </cell>
          <cell r="U526">
            <v>6.6050000000000004</v>
          </cell>
          <cell r="V526">
            <v>6.2949999999999999</v>
          </cell>
          <cell r="W526">
            <v>6.4249999999999998</v>
          </cell>
          <cell r="X526">
            <v>6.39</v>
          </cell>
          <cell r="Y526">
            <v>6.77</v>
          </cell>
          <cell r="Z526">
            <v>6.48</v>
          </cell>
          <cell r="AA526">
            <v>6.59</v>
          </cell>
          <cell r="AB526">
            <v>6.67</v>
          </cell>
          <cell r="AC526">
            <v>6.58</v>
          </cell>
          <cell r="AD526">
            <v>6.9349999999999996</v>
          </cell>
          <cell r="AE526">
            <v>6.67</v>
          </cell>
          <cell r="AF526">
            <v>12.310000419616699</v>
          </cell>
          <cell r="AG526">
            <v>12.5</v>
          </cell>
          <cell r="AH526">
            <v>17.100000000000001</v>
          </cell>
          <cell r="AI526">
            <v>15.06</v>
          </cell>
        </row>
        <row r="527">
          <cell r="A527">
            <v>36927</v>
          </cell>
          <cell r="B527">
            <v>6.58</v>
          </cell>
          <cell r="C527">
            <v>6.41</v>
          </cell>
          <cell r="D527">
            <v>15.385</v>
          </cell>
          <cell r="E527">
            <v>6.4050000000000002</v>
          </cell>
          <cell r="F527">
            <v>6.46</v>
          </cell>
          <cell r="G527">
            <v>8.8049999999999997</v>
          </cell>
          <cell r="H527">
            <v>8.9749999999999996</v>
          </cell>
          <cell r="I527">
            <v>0.16999999999999993</v>
          </cell>
          <cell r="J527">
            <v>-0.12000000000000011</v>
          </cell>
          <cell r="K527">
            <v>4.9999999999999822E-2</v>
          </cell>
          <cell r="L527">
            <v>4.9999999999998934E-3</v>
          </cell>
          <cell r="M527">
            <v>10.285</v>
          </cell>
          <cell r="N527">
            <v>12.45</v>
          </cell>
          <cell r="O527">
            <v>8.5749999999999993</v>
          </cell>
          <cell r="P527">
            <v>6.2850000000000001</v>
          </cell>
          <cell r="Q527">
            <v>6.4450000000000003</v>
          </cell>
          <cell r="R527">
            <v>-2.9350000000000005</v>
          </cell>
          <cell r="S527">
            <v>2.1649999999999991</v>
          </cell>
          <cell r="T527">
            <v>6.3449999999999998</v>
          </cell>
          <cell r="U527">
            <v>6.6050000000000004</v>
          </cell>
          <cell r="V527">
            <v>6.2949999999999999</v>
          </cell>
          <cell r="W527">
            <v>6.4249999999999998</v>
          </cell>
          <cell r="X527">
            <v>6.39</v>
          </cell>
          <cell r="Y527">
            <v>6.77</v>
          </cell>
          <cell r="Z527">
            <v>6.48</v>
          </cell>
          <cell r="AA527">
            <v>6.59</v>
          </cell>
          <cell r="AB527">
            <v>6.67</v>
          </cell>
          <cell r="AC527">
            <v>6.58</v>
          </cell>
          <cell r="AD527">
            <v>6.9349999999999996</v>
          </cell>
          <cell r="AE527">
            <v>6.67</v>
          </cell>
          <cell r="AF527">
            <v>12.310000419616699</v>
          </cell>
          <cell r="AG527">
            <v>12.5</v>
          </cell>
          <cell r="AH527">
            <v>17.100000000000001</v>
          </cell>
          <cell r="AI527">
            <v>15.06</v>
          </cell>
        </row>
        <row r="528">
          <cell r="A528">
            <v>36928</v>
          </cell>
          <cell r="B528">
            <v>5.57</v>
          </cell>
          <cell r="C528">
            <v>5.61</v>
          </cell>
          <cell r="D528">
            <v>13.225</v>
          </cell>
          <cell r="E528">
            <v>5.6050000000000004</v>
          </cell>
          <cell r="F528">
            <v>5.69</v>
          </cell>
          <cell r="G528">
            <v>7.6549999999999994</v>
          </cell>
          <cell r="H528">
            <v>7.6149999999999993</v>
          </cell>
          <cell r="I528">
            <v>-4.0000000000000036E-2</v>
          </cell>
          <cell r="J528">
            <v>0.12000000000000011</v>
          </cell>
          <cell r="K528">
            <v>8.0000000000000071E-2</v>
          </cell>
          <cell r="L528">
            <v>4.9999999999998934E-3</v>
          </cell>
          <cell r="M528">
            <v>8.9949999999999992</v>
          </cell>
          <cell r="N528">
            <v>9.9250000000000007</v>
          </cell>
          <cell r="O528">
            <v>7.52</v>
          </cell>
          <cell r="P528">
            <v>5.78</v>
          </cell>
          <cell r="Q528">
            <v>5.86</v>
          </cell>
          <cell r="R528">
            <v>-3.2999999999999989</v>
          </cell>
          <cell r="S528">
            <v>0.93000000000000149</v>
          </cell>
          <cell r="T528">
            <v>5.7350000000000003</v>
          </cell>
          <cell r="U528">
            <v>5.7649999999999997</v>
          </cell>
          <cell r="V528">
            <v>5.54</v>
          </cell>
          <cell r="W528">
            <v>5.5750000000000002</v>
          </cell>
          <cell r="X528">
            <v>5.64</v>
          </cell>
          <cell r="Y528">
            <v>5.96</v>
          </cell>
          <cell r="Z528">
            <v>5.78</v>
          </cell>
          <cell r="AA528">
            <v>5.6950000000000003</v>
          </cell>
          <cell r="AB528">
            <v>5.8</v>
          </cell>
          <cell r="AC528">
            <v>5.73</v>
          </cell>
          <cell r="AD528">
            <v>6.08</v>
          </cell>
          <cell r="AE528">
            <v>5.6550000000000002</v>
          </cell>
          <cell r="AF528">
            <v>10.404999732971191</v>
          </cell>
          <cell r="AG528">
            <v>9.5</v>
          </cell>
          <cell r="AH528">
            <v>15</v>
          </cell>
          <cell r="AI528">
            <v>12.59</v>
          </cell>
        </row>
        <row r="529">
          <cell r="A529">
            <v>36929</v>
          </cell>
          <cell r="B529">
            <v>5.35</v>
          </cell>
          <cell r="C529">
            <v>5.38</v>
          </cell>
          <cell r="D529">
            <v>12.815</v>
          </cell>
          <cell r="E529">
            <v>5.39</v>
          </cell>
          <cell r="F529">
            <v>5.4850000000000003</v>
          </cell>
          <cell r="G529">
            <v>7.4649999999999999</v>
          </cell>
          <cell r="H529">
            <v>7.4349999999999996</v>
          </cell>
          <cell r="I529">
            <v>-3.0000000000000249E-2</v>
          </cell>
          <cell r="J529">
            <v>0.13500000000000068</v>
          </cell>
          <cell r="K529">
            <v>0.10500000000000043</v>
          </cell>
          <cell r="L529">
            <v>-9.9999999999997868E-3</v>
          </cell>
          <cell r="M529">
            <v>9.1300000000000008</v>
          </cell>
          <cell r="N529">
            <v>10.154999999999999</v>
          </cell>
          <cell r="O529">
            <v>7.92</v>
          </cell>
          <cell r="P529">
            <v>5.7850000000000001</v>
          </cell>
          <cell r="Q529">
            <v>5.91</v>
          </cell>
          <cell r="R529">
            <v>-2.66</v>
          </cell>
          <cell r="S529">
            <v>1.0249999999999986</v>
          </cell>
          <cell r="T529">
            <v>5.7249999999999996</v>
          </cell>
          <cell r="U529">
            <v>5.58</v>
          </cell>
          <cell r="V529">
            <v>5.125</v>
          </cell>
          <cell r="W529">
            <v>5.3650000000000002</v>
          </cell>
          <cell r="X529">
            <v>5.4349999999999996</v>
          </cell>
          <cell r="Y529">
            <v>5.7549999999999999</v>
          </cell>
          <cell r="Z529">
            <v>5.5250000000000004</v>
          </cell>
          <cell r="AA529">
            <v>5.4950000000000001</v>
          </cell>
          <cell r="AB529">
            <v>5.6550000000000002</v>
          </cell>
          <cell r="AC529">
            <v>5.53</v>
          </cell>
          <cell r="AD529">
            <v>5.93</v>
          </cell>
          <cell r="AE529">
            <v>5.42</v>
          </cell>
          <cell r="AF529">
            <v>9.8500003814697266</v>
          </cell>
          <cell r="AG529">
            <v>11.5</v>
          </cell>
          <cell r="AH529">
            <v>15</v>
          </cell>
          <cell r="AI529">
            <v>12.64</v>
          </cell>
        </row>
        <row r="530">
          <cell r="A530">
            <v>36930</v>
          </cell>
          <cell r="B530">
            <v>5.55</v>
          </cell>
          <cell r="C530">
            <v>5.7249999999999996</v>
          </cell>
          <cell r="D530">
            <v>13.33</v>
          </cell>
          <cell r="E530">
            <v>5.6550000000000002</v>
          </cell>
          <cell r="F530">
            <v>5.7350000000000003</v>
          </cell>
          <cell r="G530">
            <v>7.78</v>
          </cell>
          <cell r="H530">
            <v>7.6050000000000004</v>
          </cell>
          <cell r="I530">
            <v>-0.17499999999999982</v>
          </cell>
          <cell r="J530">
            <v>0.1850000000000005</v>
          </cell>
          <cell r="K530">
            <v>1.0000000000000675E-2</v>
          </cell>
          <cell r="L530">
            <v>6.9999999999999396E-2</v>
          </cell>
          <cell r="M530">
            <v>9.8049999999999997</v>
          </cell>
          <cell r="N530">
            <v>1.605</v>
          </cell>
          <cell r="O530">
            <v>8.125</v>
          </cell>
          <cell r="P530">
            <v>6.36</v>
          </cell>
          <cell r="Q530">
            <v>6.32</v>
          </cell>
          <cell r="R530">
            <v>-11.725</v>
          </cell>
          <cell r="S530">
            <v>-8.1999999999999993</v>
          </cell>
          <cell r="T530">
            <v>6.335</v>
          </cell>
          <cell r="U530">
            <v>5.67</v>
          </cell>
          <cell r="V530">
            <v>5.47</v>
          </cell>
          <cell r="W530">
            <v>5.625</v>
          </cell>
          <cell r="X530">
            <v>5.7050000000000001</v>
          </cell>
          <cell r="Y530">
            <v>5.8949999999999996</v>
          </cell>
          <cell r="Z530">
            <v>5.67</v>
          </cell>
          <cell r="AA530">
            <v>5.66</v>
          </cell>
          <cell r="AB530">
            <v>5.8449999999999998</v>
          </cell>
          <cell r="AC530">
            <v>5.6950000000000003</v>
          </cell>
          <cell r="AD530">
            <v>6.1</v>
          </cell>
          <cell r="AE530">
            <v>5.6950000000000003</v>
          </cell>
          <cell r="AF530">
            <v>10.949999809265137</v>
          </cell>
          <cell r="AG530">
            <v>12</v>
          </cell>
          <cell r="AH530">
            <v>14</v>
          </cell>
          <cell r="AI530">
            <v>13.08</v>
          </cell>
        </row>
        <row r="531">
          <cell r="A531">
            <v>36931</v>
          </cell>
          <cell r="B531">
            <v>6.15</v>
          </cell>
          <cell r="C531">
            <v>6.37</v>
          </cell>
          <cell r="D531">
            <v>12.94</v>
          </cell>
          <cell r="E531">
            <v>6.3550000000000004</v>
          </cell>
          <cell r="F531">
            <v>6.27</v>
          </cell>
          <cell r="G531">
            <v>6.7899999999999991</v>
          </cell>
          <cell r="H531">
            <v>6.5699999999999994</v>
          </cell>
          <cell r="I531">
            <v>-0.21999999999999975</v>
          </cell>
          <cell r="J531">
            <v>0.11999999999999922</v>
          </cell>
          <cell r="K531">
            <v>-0.10000000000000053</v>
          </cell>
          <cell r="L531">
            <v>1.499999999999968E-2</v>
          </cell>
          <cell r="M531">
            <v>9.82</v>
          </cell>
          <cell r="N531">
            <v>10.445</v>
          </cell>
          <cell r="O531">
            <v>8.76</v>
          </cell>
          <cell r="P531">
            <v>7.38</v>
          </cell>
          <cell r="Q531">
            <v>7.2750000000000004</v>
          </cell>
          <cell r="R531">
            <v>-2.4949999999999992</v>
          </cell>
          <cell r="S531">
            <v>0.625</v>
          </cell>
          <cell r="T531">
            <v>6.74</v>
          </cell>
          <cell r="U531">
            <v>6.2450000000000001</v>
          </cell>
          <cell r="V531">
            <v>6.27</v>
          </cell>
          <cell r="W531">
            <v>6.33</v>
          </cell>
          <cell r="X531">
            <v>6.4050000000000002</v>
          </cell>
          <cell r="Y531">
            <v>6.52</v>
          </cell>
          <cell r="Z531">
            <v>6.2450000000000001</v>
          </cell>
          <cell r="AA531">
            <v>6.29</v>
          </cell>
          <cell r="AB531">
            <v>6.5549999999999997</v>
          </cell>
          <cell r="AC531">
            <v>6.32</v>
          </cell>
          <cell r="AD531">
            <v>6.6950000000000003</v>
          </cell>
          <cell r="AE531">
            <v>6.36</v>
          </cell>
          <cell r="AF531" t="str">
            <v>N/A</v>
          </cell>
          <cell r="AG531">
            <v>12</v>
          </cell>
          <cell r="AH531">
            <v>14</v>
          </cell>
          <cell r="AI531">
            <v>12.7</v>
          </cell>
        </row>
        <row r="532">
          <cell r="A532">
            <v>36932</v>
          </cell>
          <cell r="B532">
            <v>5.98</v>
          </cell>
          <cell r="C532">
            <v>6.29</v>
          </cell>
          <cell r="D532">
            <v>14.83</v>
          </cell>
          <cell r="E532">
            <v>6.23</v>
          </cell>
          <cell r="F532">
            <v>6.1749999999999998</v>
          </cell>
          <cell r="G532">
            <v>8.85</v>
          </cell>
          <cell r="H532">
            <v>8.5399999999999991</v>
          </cell>
          <cell r="I532">
            <v>-0.30999999999999961</v>
          </cell>
          <cell r="J532">
            <v>0.1949999999999994</v>
          </cell>
          <cell r="K532">
            <v>-0.11500000000000021</v>
          </cell>
          <cell r="L532">
            <v>5.9999999999999609E-2</v>
          </cell>
          <cell r="M532">
            <v>9.06</v>
          </cell>
          <cell r="N532">
            <v>10.435</v>
          </cell>
          <cell r="O532">
            <v>8.61</v>
          </cell>
          <cell r="P532">
            <v>7.3449999999999998</v>
          </cell>
          <cell r="Q532">
            <v>7.3150000000000004</v>
          </cell>
          <cell r="R532">
            <v>-4.3949999999999996</v>
          </cell>
          <cell r="S532">
            <v>1.375</v>
          </cell>
          <cell r="T532">
            <v>7.165</v>
          </cell>
          <cell r="U532">
            <v>6.08</v>
          </cell>
          <cell r="V532">
            <v>6.125</v>
          </cell>
          <cell r="W532">
            <v>6.1950000000000003</v>
          </cell>
          <cell r="X532">
            <v>6.2549999999999999</v>
          </cell>
          <cell r="Y532">
            <v>6.3449999999999998</v>
          </cell>
          <cell r="Z532">
            <v>6.13</v>
          </cell>
          <cell r="AA532">
            <v>6.15</v>
          </cell>
          <cell r="AB532">
            <v>6.4</v>
          </cell>
          <cell r="AC532">
            <v>6.1849999999999996</v>
          </cell>
          <cell r="AD532">
            <v>6.46</v>
          </cell>
          <cell r="AE532">
            <v>6.2050000000000001</v>
          </cell>
          <cell r="AF532">
            <v>10.600000381469727</v>
          </cell>
          <cell r="AG532">
            <v>10.6</v>
          </cell>
          <cell r="AH532">
            <v>17</v>
          </cell>
          <cell r="AI532">
            <v>14.53</v>
          </cell>
        </row>
        <row r="533">
          <cell r="A533">
            <v>36933</v>
          </cell>
          <cell r="B533">
            <v>5.98</v>
          </cell>
          <cell r="C533">
            <v>6.29</v>
          </cell>
          <cell r="D533">
            <v>14.83</v>
          </cell>
          <cell r="E533">
            <v>6.23</v>
          </cell>
          <cell r="F533">
            <v>6.1749999999999998</v>
          </cell>
          <cell r="G533">
            <v>8.85</v>
          </cell>
          <cell r="H533">
            <v>8.5399999999999991</v>
          </cell>
          <cell r="I533">
            <v>-0.30999999999999961</v>
          </cell>
          <cell r="J533">
            <v>0.1949999999999994</v>
          </cell>
          <cell r="K533">
            <v>-0.11500000000000021</v>
          </cell>
          <cell r="L533">
            <v>5.9999999999999609E-2</v>
          </cell>
          <cell r="M533">
            <v>9.06</v>
          </cell>
          <cell r="N533">
            <v>10.435</v>
          </cell>
          <cell r="O533">
            <v>8.61</v>
          </cell>
          <cell r="P533">
            <v>7.3449999999999998</v>
          </cell>
          <cell r="Q533">
            <v>7.3150000000000004</v>
          </cell>
          <cell r="R533">
            <v>-4.3949999999999996</v>
          </cell>
          <cell r="S533">
            <v>1.375</v>
          </cell>
          <cell r="T533">
            <v>7.165</v>
          </cell>
          <cell r="U533">
            <v>6.08</v>
          </cell>
          <cell r="V533">
            <v>6.125</v>
          </cell>
          <cell r="W533">
            <v>6.1950000000000003</v>
          </cell>
          <cell r="X533">
            <v>6.2549999999999999</v>
          </cell>
          <cell r="Y533">
            <v>6.3449999999999998</v>
          </cell>
          <cell r="Z533">
            <v>6.13</v>
          </cell>
          <cell r="AA533">
            <v>6.15</v>
          </cell>
          <cell r="AB533">
            <v>6.4</v>
          </cell>
          <cell r="AC533">
            <v>6.1849999999999996</v>
          </cell>
          <cell r="AD533">
            <v>6.46</v>
          </cell>
          <cell r="AE533">
            <v>6.2050000000000001</v>
          </cell>
          <cell r="AF533">
            <v>10.600000381469727</v>
          </cell>
          <cell r="AG533">
            <v>10.6</v>
          </cell>
          <cell r="AH533">
            <v>17</v>
          </cell>
          <cell r="AI533">
            <v>14.53</v>
          </cell>
        </row>
        <row r="534">
          <cell r="A534">
            <v>36934</v>
          </cell>
          <cell r="B534">
            <v>5.98</v>
          </cell>
          <cell r="C534">
            <v>6.29</v>
          </cell>
          <cell r="D534">
            <v>14.83</v>
          </cell>
          <cell r="E534">
            <v>6.23</v>
          </cell>
          <cell r="F534">
            <v>6.1749999999999998</v>
          </cell>
          <cell r="G534">
            <v>8.85</v>
          </cell>
          <cell r="H534">
            <v>8.5399999999999991</v>
          </cell>
          <cell r="I534">
            <v>-0.30999999999999961</v>
          </cell>
          <cell r="J534">
            <v>0.1949999999999994</v>
          </cell>
          <cell r="K534">
            <v>-0.11500000000000021</v>
          </cell>
          <cell r="L534">
            <v>5.9999999999999609E-2</v>
          </cell>
          <cell r="M534">
            <v>9.06</v>
          </cell>
          <cell r="N534">
            <v>10.435</v>
          </cell>
          <cell r="O534">
            <v>8.61</v>
          </cell>
          <cell r="P534">
            <v>7.3449999999999998</v>
          </cell>
          <cell r="Q534">
            <v>7.3150000000000004</v>
          </cell>
          <cell r="R534">
            <v>-4.3949999999999996</v>
          </cell>
          <cell r="S534">
            <v>1.375</v>
          </cell>
          <cell r="T534">
            <v>7.165</v>
          </cell>
          <cell r="U534">
            <v>6.08</v>
          </cell>
          <cell r="V534">
            <v>6.125</v>
          </cell>
          <cell r="W534">
            <v>6.1950000000000003</v>
          </cell>
          <cell r="X534">
            <v>6.2549999999999999</v>
          </cell>
          <cell r="Y534">
            <v>6.3449999999999998</v>
          </cell>
          <cell r="Z534">
            <v>6.13</v>
          </cell>
          <cell r="AA534">
            <v>6.15</v>
          </cell>
          <cell r="AB534">
            <v>6.4</v>
          </cell>
          <cell r="AC534">
            <v>6.1849999999999996</v>
          </cell>
          <cell r="AD534">
            <v>6.46</v>
          </cell>
          <cell r="AE534">
            <v>6.2050000000000001</v>
          </cell>
          <cell r="AF534">
            <v>10.600000381469727</v>
          </cell>
          <cell r="AG534">
            <v>10.6</v>
          </cell>
          <cell r="AH534">
            <v>17</v>
          </cell>
          <cell r="AI534">
            <v>14.53</v>
          </cell>
        </row>
        <row r="535">
          <cell r="A535">
            <v>36935</v>
          </cell>
          <cell r="B535">
            <v>5.5</v>
          </cell>
          <cell r="C535">
            <v>5.7649999999999997</v>
          </cell>
          <cell r="D535">
            <v>19.774999999999999</v>
          </cell>
          <cell r="E535">
            <v>5.67</v>
          </cell>
          <cell r="F535">
            <v>5.61</v>
          </cell>
          <cell r="G535">
            <v>14.274999999999999</v>
          </cell>
          <cell r="H535">
            <v>14.009999999999998</v>
          </cell>
          <cell r="I535">
            <v>-0.26499999999999968</v>
          </cell>
          <cell r="J535">
            <v>0.11000000000000032</v>
          </cell>
          <cell r="K535">
            <v>-0.15499999999999936</v>
          </cell>
          <cell r="L535">
            <v>9.4999999999999751E-2</v>
          </cell>
          <cell r="M535">
            <v>11.26</v>
          </cell>
          <cell r="N535">
            <v>12.215</v>
          </cell>
          <cell r="O535">
            <v>7.75</v>
          </cell>
          <cell r="P535">
            <v>6.97</v>
          </cell>
          <cell r="Q535">
            <v>6.95</v>
          </cell>
          <cell r="R535">
            <v>-7.5599999999999987</v>
          </cell>
          <cell r="S535">
            <v>0.95500000000000007</v>
          </cell>
          <cell r="T535">
            <v>6.835</v>
          </cell>
          <cell r="U535">
            <v>5.63</v>
          </cell>
          <cell r="V535">
            <v>5.4249999999999998</v>
          </cell>
          <cell r="W535">
            <v>5.5949999999999998</v>
          </cell>
          <cell r="X535">
            <v>18.145</v>
          </cell>
          <cell r="Y535">
            <v>5.87</v>
          </cell>
          <cell r="Z535">
            <v>5.5949999999999998</v>
          </cell>
          <cell r="AA535">
            <v>5.625</v>
          </cell>
          <cell r="AB535">
            <v>5.78</v>
          </cell>
          <cell r="AC535">
            <v>5.6449999999999996</v>
          </cell>
          <cell r="AD535">
            <v>5.9950000000000001</v>
          </cell>
          <cell r="AE535">
            <v>5.6849999999999996</v>
          </cell>
          <cell r="AF535">
            <v>12.399999618530273</v>
          </cell>
          <cell r="AG535">
            <v>12.4</v>
          </cell>
          <cell r="AH535">
            <v>22</v>
          </cell>
          <cell r="AI535">
            <v>19.100000000000001</v>
          </cell>
        </row>
        <row r="536">
          <cell r="A536">
            <v>36936</v>
          </cell>
          <cell r="B536">
            <v>5.2949999999999999</v>
          </cell>
          <cell r="C536">
            <v>5.4450000000000003</v>
          </cell>
          <cell r="D536">
            <v>34.524999999999999</v>
          </cell>
          <cell r="E536">
            <v>5.39</v>
          </cell>
          <cell r="F536">
            <v>5.5049999999999999</v>
          </cell>
          <cell r="G536">
            <v>29.229999999999997</v>
          </cell>
          <cell r="H536">
            <v>29.08</v>
          </cell>
          <cell r="I536">
            <v>-0.15000000000000036</v>
          </cell>
          <cell r="J536">
            <v>0.20999999999999996</v>
          </cell>
          <cell r="K536">
            <v>5.9999999999999609E-2</v>
          </cell>
          <cell r="L536">
            <v>5.5000000000000604E-2</v>
          </cell>
          <cell r="M536">
            <v>11.53</v>
          </cell>
          <cell r="N536">
            <v>13.03</v>
          </cell>
          <cell r="O536">
            <v>7.875</v>
          </cell>
          <cell r="P536">
            <v>7.16</v>
          </cell>
          <cell r="Q536">
            <v>7.13</v>
          </cell>
          <cell r="R536">
            <v>-21.494999999999997</v>
          </cell>
          <cell r="S536">
            <v>1.5</v>
          </cell>
          <cell r="T536">
            <v>6.9450000000000003</v>
          </cell>
          <cell r="U536">
            <v>5.61</v>
          </cell>
          <cell r="V536">
            <v>5.335</v>
          </cell>
          <cell r="W536">
            <v>5.3650000000000002</v>
          </cell>
          <cell r="X536">
            <v>5.44</v>
          </cell>
          <cell r="Y536">
            <v>5.79</v>
          </cell>
          <cell r="Z536">
            <v>5.58</v>
          </cell>
          <cell r="AA536">
            <v>5.5449999999999999</v>
          </cell>
          <cell r="AB536">
            <v>5.7249999999999996</v>
          </cell>
          <cell r="AC536">
            <v>5.5650000000000004</v>
          </cell>
          <cell r="AD536">
            <v>5.9249999999999998</v>
          </cell>
          <cell r="AE536">
            <v>5.6</v>
          </cell>
          <cell r="AF536">
            <v>12.274999618530273</v>
          </cell>
          <cell r="AG536">
            <v>22</v>
          </cell>
          <cell r="AH536">
            <v>41.25</v>
          </cell>
          <cell r="AI536">
            <v>33.6</v>
          </cell>
        </row>
        <row r="537">
          <cell r="A537">
            <v>36937</v>
          </cell>
          <cell r="B537">
            <v>5.53</v>
          </cell>
          <cell r="C537">
            <v>5.85</v>
          </cell>
          <cell r="D537">
            <v>36.79</v>
          </cell>
          <cell r="E537">
            <v>5.77</v>
          </cell>
          <cell r="F537">
            <v>5.875</v>
          </cell>
          <cell r="G537">
            <v>31.259999999999998</v>
          </cell>
          <cell r="H537">
            <v>30.939999999999998</v>
          </cell>
          <cell r="I537">
            <v>-0.3199999999999994</v>
          </cell>
          <cell r="J537">
            <v>0.34499999999999975</v>
          </cell>
          <cell r="K537">
            <v>2.5000000000000355E-2</v>
          </cell>
          <cell r="L537">
            <v>8.0000000000000071E-2</v>
          </cell>
          <cell r="M537">
            <v>10.545</v>
          </cell>
          <cell r="N537">
            <v>5.9249999999999998</v>
          </cell>
          <cell r="O537">
            <v>8.42</v>
          </cell>
          <cell r="P537">
            <v>6.72</v>
          </cell>
          <cell r="Q537">
            <v>6.9349999999999996</v>
          </cell>
          <cell r="R537">
            <v>-30.864999999999998</v>
          </cell>
          <cell r="S537">
            <v>-4.62</v>
          </cell>
          <cell r="T537">
            <v>6.6</v>
          </cell>
          <cell r="U537">
            <v>5.875</v>
          </cell>
          <cell r="V537">
            <v>5.7050000000000001</v>
          </cell>
          <cell r="W537">
            <v>5.74</v>
          </cell>
          <cell r="X537">
            <v>5.83</v>
          </cell>
          <cell r="Y537">
            <v>6.1150000000000002</v>
          </cell>
          <cell r="Z537">
            <v>5.8650000000000002</v>
          </cell>
          <cell r="AA537">
            <v>5.88</v>
          </cell>
          <cell r="AB537">
            <v>6.1050000000000004</v>
          </cell>
          <cell r="AC537">
            <v>5.9249999999999998</v>
          </cell>
          <cell r="AD537">
            <v>6.27</v>
          </cell>
          <cell r="AE537">
            <v>5.6950000000000003</v>
          </cell>
          <cell r="AF537" t="str">
            <v>N/A</v>
          </cell>
          <cell r="AG537">
            <v>22</v>
          </cell>
          <cell r="AH537">
            <v>43</v>
          </cell>
          <cell r="AI537">
            <v>35.46</v>
          </cell>
        </row>
        <row r="538">
          <cell r="A538">
            <v>36938</v>
          </cell>
          <cell r="B538">
            <v>5.3</v>
          </cell>
          <cell r="C538">
            <v>5.4050000000000002</v>
          </cell>
          <cell r="D538">
            <v>33.258000000000003</v>
          </cell>
          <cell r="E538">
            <v>5.375</v>
          </cell>
          <cell r="F538">
            <v>5.4649999999999999</v>
          </cell>
          <cell r="G538">
            <v>27.958000000000002</v>
          </cell>
          <cell r="H538">
            <v>27.853000000000002</v>
          </cell>
          <cell r="I538">
            <v>-0.10500000000000043</v>
          </cell>
          <cell r="J538">
            <v>0.16500000000000004</v>
          </cell>
          <cell r="K538">
            <v>5.9999999999999609E-2</v>
          </cell>
          <cell r="L538">
            <v>3.0000000000000249E-2</v>
          </cell>
          <cell r="M538">
            <v>11.965</v>
          </cell>
          <cell r="N538">
            <v>13.984999999999999</v>
          </cell>
          <cell r="O538">
            <v>7.74</v>
          </cell>
          <cell r="P538">
            <v>6</v>
          </cell>
          <cell r="Q538">
            <v>6.0250000000000004</v>
          </cell>
          <cell r="R538">
            <v>-19.273000000000003</v>
          </cell>
          <cell r="S538">
            <v>2.0199999999999996</v>
          </cell>
          <cell r="T538">
            <v>6.34</v>
          </cell>
          <cell r="U538">
            <v>5.3849999999999998</v>
          </cell>
          <cell r="V538">
            <v>5.3250000000000002</v>
          </cell>
          <cell r="W538">
            <v>5.38</v>
          </cell>
          <cell r="X538">
            <v>5.415</v>
          </cell>
          <cell r="Y538">
            <v>5.64</v>
          </cell>
          <cell r="Z538">
            <v>5.375</v>
          </cell>
          <cell r="AA538">
            <v>5.4050000000000002</v>
          </cell>
          <cell r="AB538">
            <v>5.7050000000000001</v>
          </cell>
          <cell r="AC538">
            <v>5.45</v>
          </cell>
          <cell r="AD538">
            <v>5.75</v>
          </cell>
          <cell r="AE538">
            <v>5.4850000000000003</v>
          </cell>
          <cell r="AF538" t="str">
            <v>N/A</v>
          </cell>
          <cell r="AG538">
            <v>25.5</v>
          </cell>
          <cell r="AH538">
            <v>37.049999999999997</v>
          </cell>
          <cell r="AI538">
            <v>32.619999999999997</v>
          </cell>
        </row>
        <row r="539">
          <cell r="A539">
            <v>36939</v>
          </cell>
          <cell r="B539">
            <v>5.44</v>
          </cell>
          <cell r="C539">
            <v>5.39</v>
          </cell>
          <cell r="D539">
            <v>25.245000000000001</v>
          </cell>
          <cell r="E539">
            <v>5.36</v>
          </cell>
          <cell r="F539">
            <v>5.54</v>
          </cell>
          <cell r="G539">
            <v>19.805</v>
          </cell>
          <cell r="H539">
            <v>19.855</v>
          </cell>
          <cell r="I539">
            <v>5.0000000000000711E-2</v>
          </cell>
          <cell r="J539">
            <v>9.9999999999999645E-2</v>
          </cell>
          <cell r="K539">
            <v>0.15000000000000036</v>
          </cell>
          <cell r="L539">
            <v>2.9999999999999361E-2</v>
          </cell>
          <cell r="M539">
            <v>10.225</v>
          </cell>
          <cell r="N539">
            <v>11.92</v>
          </cell>
          <cell r="O539">
            <v>7.6349999999999998</v>
          </cell>
          <cell r="P539">
            <v>5.7450000000000001</v>
          </cell>
          <cell r="Q539">
            <v>5.875</v>
          </cell>
          <cell r="R539">
            <v>-13.325000000000001</v>
          </cell>
          <cell r="S539">
            <v>1.6950000000000003</v>
          </cell>
          <cell r="T539">
            <v>5.8250000000000002</v>
          </cell>
          <cell r="U539">
            <v>5.47</v>
          </cell>
          <cell r="V539">
            <v>5.41</v>
          </cell>
          <cell r="W539">
            <v>5.41</v>
          </cell>
          <cell r="X539">
            <v>5.46</v>
          </cell>
          <cell r="Y539">
            <v>5.75</v>
          </cell>
          <cell r="Z539">
            <v>5.5</v>
          </cell>
          <cell r="AA539">
            <v>5.53</v>
          </cell>
          <cell r="AB539">
            <v>5.7249999999999996</v>
          </cell>
          <cell r="AC539">
            <v>5.5549999999999997</v>
          </cell>
          <cell r="AD539">
            <v>5.87</v>
          </cell>
          <cell r="AE539">
            <v>5.5650000000000004</v>
          </cell>
          <cell r="AF539" t="str">
            <v>N/A</v>
          </cell>
          <cell r="AG539">
            <v>15</v>
          </cell>
          <cell r="AH539">
            <v>35.5</v>
          </cell>
          <cell r="AI539">
            <v>24.51</v>
          </cell>
        </row>
        <row r="540">
          <cell r="A540">
            <v>36940</v>
          </cell>
          <cell r="B540">
            <v>5.44</v>
          </cell>
          <cell r="C540">
            <v>5.39</v>
          </cell>
          <cell r="D540">
            <v>25.245000000000001</v>
          </cell>
          <cell r="E540">
            <v>5.36</v>
          </cell>
          <cell r="F540">
            <v>5.54</v>
          </cell>
          <cell r="G540">
            <v>19.805</v>
          </cell>
          <cell r="H540">
            <v>19.855</v>
          </cell>
          <cell r="I540">
            <v>5.0000000000000711E-2</v>
          </cell>
          <cell r="J540">
            <v>9.9999999999999645E-2</v>
          </cell>
          <cell r="K540">
            <v>0.15000000000000036</v>
          </cell>
          <cell r="L540">
            <v>2.9999999999999361E-2</v>
          </cell>
          <cell r="M540">
            <v>10.225</v>
          </cell>
          <cell r="N540">
            <v>11.92</v>
          </cell>
          <cell r="O540">
            <v>7.6349999999999998</v>
          </cell>
          <cell r="P540">
            <v>5.7450000000000001</v>
          </cell>
          <cell r="Q540">
            <v>5.875</v>
          </cell>
          <cell r="R540">
            <v>-13.325000000000001</v>
          </cell>
          <cell r="S540">
            <v>1.6950000000000003</v>
          </cell>
          <cell r="T540">
            <v>5.8250000000000002</v>
          </cell>
          <cell r="U540">
            <v>5.47</v>
          </cell>
          <cell r="V540">
            <v>5.41</v>
          </cell>
          <cell r="W540">
            <v>5.41</v>
          </cell>
          <cell r="X540">
            <v>5.46</v>
          </cell>
          <cell r="Y540">
            <v>5.75</v>
          </cell>
          <cell r="Z540">
            <v>5.5</v>
          </cell>
          <cell r="AA540">
            <v>5.53</v>
          </cell>
          <cell r="AB540">
            <v>5.7249999999999996</v>
          </cell>
          <cell r="AC540">
            <v>5.5549999999999997</v>
          </cell>
          <cell r="AD540">
            <v>5.87</v>
          </cell>
          <cell r="AE540">
            <v>5.5650000000000004</v>
          </cell>
          <cell r="AF540" t="str">
            <v>N/A</v>
          </cell>
          <cell r="AG540">
            <v>15</v>
          </cell>
          <cell r="AH540">
            <v>35.5</v>
          </cell>
          <cell r="AI540">
            <v>24.51</v>
          </cell>
        </row>
        <row r="541">
          <cell r="A541">
            <v>36941</v>
          </cell>
          <cell r="B541">
            <v>5.44</v>
          </cell>
          <cell r="C541">
            <v>5.39</v>
          </cell>
          <cell r="D541">
            <v>25.245000000000001</v>
          </cell>
          <cell r="E541">
            <v>5.36</v>
          </cell>
          <cell r="F541">
            <v>5.54</v>
          </cell>
          <cell r="G541">
            <v>19.805</v>
          </cell>
          <cell r="H541">
            <v>19.855</v>
          </cell>
          <cell r="I541">
            <v>5.0000000000000711E-2</v>
          </cell>
          <cell r="J541">
            <v>9.9999999999999645E-2</v>
          </cell>
          <cell r="K541">
            <v>0.15000000000000036</v>
          </cell>
          <cell r="L541">
            <v>2.9999999999999361E-2</v>
          </cell>
          <cell r="M541">
            <v>10.225</v>
          </cell>
          <cell r="N541">
            <v>11.92</v>
          </cell>
          <cell r="O541">
            <v>7.6349999999999998</v>
          </cell>
          <cell r="P541">
            <v>5.7450000000000001</v>
          </cell>
          <cell r="Q541">
            <v>5.875</v>
          </cell>
          <cell r="R541">
            <v>-13.325000000000001</v>
          </cell>
          <cell r="S541">
            <v>1.6950000000000003</v>
          </cell>
          <cell r="T541">
            <v>5.8250000000000002</v>
          </cell>
          <cell r="U541">
            <v>5.47</v>
          </cell>
          <cell r="V541">
            <v>5.41</v>
          </cell>
          <cell r="W541">
            <v>5.41</v>
          </cell>
          <cell r="X541">
            <v>5.46</v>
          </cell>
          <cell r="Y541">
            <v>5.75</v>
          </cell>
          <cell r="Z541">
            <v>5.5</v>
          </cell>
          <cell r="AA541">
            <v>5.53</v>
          </cell>
          <cell r="AB541">
            <v>5.7249999999999996</v>
          </cell>
          <cell r="AC541">
            <v>5.5549999999999997</v>
          </cell>
          <cell r="AD541">
            <v>5.87</v>
          </cell>
          <cell r="AE541">
            <v>5.5650000000000004</v>
          </cell>
          <cell r="AF541" t="str">
            <v>N/A</v>
          </cell>
          <cell r="AG541">
            <v>15</v>
          </cell>
          <cell r="AH541">
            <v>35.5</v>
          </cell>
          <cell r="AI541">
            <v>24.51</v>
          </cell>
        </row>
        <row r="542">
          <cell r="A542">
            <v>36942</v>
          </cell>
          <cell r="B542">
            <v>5.44</v>
          </cell>
          <cell r="C542">
            <v>5.39</v>
          </cell>
          <cell r="D542">
            <v>25.245000000000001</v>
          </cell>
          <cell r="E542">
            <v>5.36</v>
          </cell>
          <cell r="F542">
            <v>5.54</v>
          </cell>
          <cell r="G542">
            <v>19.805</v>
          </cell>
          <cell r="H542">
            <v>19.855</v>
          </cell>
          <cell r="I542">
            <v>5.0000000000000711E-2</v>
          </cell>
          <cell r="J542">
            <v>9.9999999999999645E-2</v>
          </cell>
          <cell r="K542">
            <v>0.15000000000000036</v>
          </cell>
          <cell r="L542">
            <v>2.9999999999999361E-2</v>
          </cell>
          <cell r="M542">
            <v>10.225</v>
          </cell>
          <cell r="N542">
            <v>11.92</v>
          </cell>
          <cell r="O542">
            <v>7.6349999999999998</v>
          </cell>
          <cell r="P542">
            <v>5.7450000000000001</v>
          </cell>
          <cell r="Q542">
            <v>5.875</v>
          </cell>
          <cell r="R542">
            <v>-13.325000000000001</v>
          </cell>
          <cell r="S542">
            <v>1.6950000000000003</v>
          </cell>
          <cell r="T542">
            <v>5.8250000000000002</v>
          </cell>
          <cell r="U542">
            <v>5.47</v>
          </cell>
          <cell r="V542">
            <v>5.41</v>
          </cell>
          <cell r="W542">
            <v>5.41</v>
          </cell>
          <cell r="X542">
            <v>5.46</v>
          </cell>
          <cell r="Y542">
            <v>5.75</v>
          </cell>
          <cell r="Z542">
            <v>5.5</v>
          </cell>
          <cell r="AA542">
            <v>5.53</v>
          </cell>
          <cell r="AB542">
            <v>5.7249999999999996</v>
          </cell>
          <cell r="AC542">
            <v>5.5549999999999997</v>
          </cell>
          <cell r="AD542">
            <v>5.87</v>
          </cell>
          <cell r="AE542">
            <v>5.5650000000000004</v>
          </cell>
          <cell r="AF542" t="str">
            <v>N/A</v>
          </cell>
          <cell r="AG542">
            <v>15</v>
          </cell>
          <cell r="AH542">
            <v>35.5</v>
          </cell>
          <cell r="AI542">
            <v>24.51</v>
          </cell>
        </row>
        <row r="543">
          <cell r="A543">
            <v>36943</v>
          </cell>
          <cell r="B543">
            <v>5.12</v>
          </cell>
          <cell r="C543">
            <v>5.2050000000000001</v>
          </cell>
          <cell r="D543">
            <v>24.43</v>
          </cell>
          <cell r="E543">
            <v>5.1749999999999998</v>
          </cell>
          <cell r="F543">
            <v>5.22</v>
          </cell>
          <cell r="G543">
            <v>19.309999999999999</v>
          </cell>
          <cell r="H543">
            <v>19.225000000000001</v>
          </cell>
          <cell r="I543">
            <v>-8.4999999999999964E-2</v>
          </cell>
          <cell r="J543">
            <v>9.9999999999999645E-2</v>
          </cell>
          <cell r="K543">
            <v>1.499999999999968E-2</v>
          </cell>
          <cell r="L543">
            <v>3.0000000000000249E-2</v>
          </cell>
          <cell r="M543">
            <v>10.414999999999999</v>
          </cell>
          <cell r="N543">
            <v>12.765000000000001</v>
          </cell>
          <cell r="O543">
            <v>7.42</v>
          </cell>
          <cell r="P543">
            <v>5.37</v>
          </cell>
          <cell r="Q543">
            <v>5.4950000000000001</v>
          </cell>
          <cell r="R543">
            <v>-11.664999999999999</v>
          </cell>
          <cell r="S543">
            <v>2.3500000000000014</v>
          </cell>
          <cell r="T543">
            <v>5.4850000000000003</v>
          </cell>
          <cell r="U543">
            <v>5.2050000000000001</v>
          </cell>
          <cell r="V543">
            <v>5.19</v>
          </cell>
          <cell r="W543">
            <v>5.165</v>
          </cell>
          <cell r="X543">
            <v>5.26</v>
          </cell>
          <cell r="Y543">
            <v>5.4850000000000003</v>
          </cell>
          <cell r="Z543">
            <v>5.2</v>
          </cell>
          <cell r="AA543">
            <v>5.27</v>
          </cell>
          <cell r="AB543">
            <v>5.5250000000000004</v>
          </cell>
          <cell r="AC543">
            <v>5.3049999999999997</v>
          </cell>
          <cell r="AD543">
            <v>5.56</v>
          </cell>
          <cell r="AE543">
            <v>5.2949999999999999</v>
          </cell>
          <cell r="AF543">
            <v>12.185000419616699</v>
          </cell>
          <cell r="AG543">
            <v>19</v>
          </cell>
          <cell r="AH543">
            <v>27</v>
          </cell>
          <cell r="AI543">
            <v>23.53</v>
          </cell>
        </row>
        <row r="544">
          <cell r="A544">
            <v>36944</v>
          </cell>
          <cell r="B544">
            <v>5.1849999999999996</v>
          </cell>
          <cell r="C544">
            <v>5.27</v>
          </cell>
          <cell r="D544">
            <v>21.69</v>
          </cell>
          <cell r="E544">
            <v>5.2850000000000001</v>
          </cell>
          <cell r="F544">
            <v>5.24</v>
          </cell>
          <cell r="G544">
            <v>16.505000000000003</v>
          </cell>
          <cell r="H544">
            <v>16.420000000000002</v>
          </cell>
          <cell r="I544">
            <v>-8.4999999999999964E-2</v>
          </cell>
          <cell r="J544">
            <v>5.5000000000000604E-2</v>
          </cell>
          <cell r="K544">
            <v>-2.9999999999999361E-2</v>
          </cell>
          <cell r="L544">
            <v>-1.5000000000000568E-2</v>
          </cell>
          <cell r="M544">
            <v>10.08</v>
          </cell>
          <cell r="N544">
            <v>12.54</v>
          </cell>
          <cell r="O544">
            <v>7.3949999999999996</v>
          </cell>
          <cell r="P544">
            <v>5.36</v>
          </cell>
          <cell r="Q544">
            <v>5.4249999999999998</v>
          </cell>
          <cell r="R544">
            <v>-9.1500000000000021</v>
          </cell>
          <cell r="S544">
            <v>2.4599999999999991</v>
          </cell>
          <cell r="T544">
            <v>5.53</v>
          </cell>
          <cell r="U544">
            <v>5.2</v>
          </cell>
          <cell r="V544">
            <v>5.25</v>
          </cell>
          <cell r="W544">
            <v>5.2549999999999999</v>
          </cell>
          <cell r="X544">
            <v>5.3150000000000004</v>
          </cell>
          <cell r="Y544">
            <v>5.5049999999999999</v>
          </cell>
          <cell r="Z544">
            <v>5.2</v>
          </cell>
          <cell r="AA544">
            <v>5.2549999999999999</v>
          </cell>
          <cell r="AB544">
            <v>5.45</v>
          </cell>
          <cell r="AC544">
            <v>5.3</v>
          </cell>
          <cell r="AD544">
            <v>5.6</v>
          </cell>
          <cell r="AE544">
            <v>5.41</v>
          </cell>
          <cell r="AF544" t="str">
            <v>N/A</v>
          </cell>
          <cell r="AG544">
            <v>15</v>
          </cell>
          <cell r="AH544">
            <v>26</v>
          </cell>
          <cell r="AI544">
            <v>21</v>
          </cell>
        </row>
        <row r="545">
          <cell r="A545">
            <v>36945</v>
          </cell>
          <cell r="B545">
            <v>5.05</v>
          </cell>
          <cell r="C545">
            <v>5.085</v>
          </cell>
          <cell r="D545">
            <v>17.48</v>
          </cell>
          <cell r="E545">
            <v>5.085</v>
          </cell>
          <cell r="F545">
            <v>5.1150000000000002</v>
          </cell>
          <cell r="G545">
            <v>12.43</v>
          </cell>
          <cell r="H545">
            <v>12.395</v>
          </cell>
          <cell r="I545">
            <v>-3.5000000000000142E-2</v>
          </cell>
          <cell r="J545">
            <v>6.5000000000000391E-2</v>
          </cell>
          <cell r="K545">
            <v>3.0000000000000249E-2</v>
          </cell>
          <cell r="L545">
            <v>0</v>
          </cell>
          <cell r="M545">
            <v>8.8000000000000007</v>
          </cell>
          <cell r="N545">
            <v>10.605</v>
          </cell>
          <cell r="O545">
            <v>7.2</v>
          </cell>
          <cell r="P545">
            <v>5.1749999999999998</v>
          </cell>
          <cell r="Q545">
            <v>5.2149999999999999</v>
          </cell>
          <cell r="R545">
            <v>-6.875</v>
          </cell>
          <cell r="S545">
            <v>1.8049999999999997</v>
          </cell>
          <cell r="T545">
            <v>5.31</v>
          </cell>
          <cell r="U545">
            <v>5.1100000000000003</v>
          </cell>
          <cell r="V545">
            <v>5.125</v>
          </cell>
          <cell r="W545">
            <v>5.12</v>
          </cell>
          <cell r="X545">
            <v>5.15</v>
          </cell>
          <cell r="Y545">
            <v>5.35</v>
          </cell>
          <cell r="Z545">
            <v>5.1050000000000004</v>
          </cell>
          <cell r="AA545">
            <v>5.1050000000000004</v>
          </cell>
          <cell r="AB545">
            <v>5.26</v>
          </cell>
          <cell r="AC545">
            <v>5.1349999999999998</v>
          </cell>
          <cell r="AD545">
            <v>5.4749999999999996</v>
          </cell>
          <cell r="AE545">
            <v>5.28</v>
          </cell>
          <cell r="AF545">
            <v>10.104999542236328</v>
          </cell>
          <cell r="AG545">
            <v>9.8000000000000007</v>
          </cell>
          <cell r="AH545">
            <v>20</v>
          </cell>
          <cell r="AI545">
            <v>16.649999999999999</v>
          </cell>
        </row>
        <row r="546">
          <cell r="A546">
            <v>36946</v>
          </cell>
          <cell r="B546">
            <v>4.835</v>
          </cell>
          <cell r="C546">
            <v>4.9000000000000004</v>
          </cell>
          <cell r="D546">
            <v>12.68</v>
          </cell>
          <cell r="E546">
            <v>4.915</v>
          </cell>
          <cell r="F546">
            <v>4.9649999999999999</v>
          </cell>
          <cell r="G546">
            <v>7.8449999999999998</v>
          </cell>
          <cell r="H546">
            <v>7.7799999999999994</v>
          </cell>
          <cell r="I546">
            <v>-6.5000000000000391E-2</v>
          </cell>
          <cell r="J546">
            <v>0.12999999999999989</v>
          </cell>
          <cell r="K546">
            <v>6.4999999999999503E-2</v>
          </cell>
          <cell r="L546">
            <v>-1.499999999999968E-2</v>
          </cell>
          <cell r="M546">
            <v>7.88</v>
          </cell>
          <cell r="N546">
            <v>9.02</v>
          </cell>
          <cell r="O546">
            <v>7.2249999999999996</v>
          </cell>
          <cell r="P546">
            <v>5.0650000000000004</v>
          </cell>
          <cell r="Q546">
            <v>5.14</v>
          </cell>
          <cell r="R546">
            <v>-3.66</v>
          </cell>
          <cell r="S546">
            <v>1.1399999999999997</v>
          </cell>
          <cell r="T546">
            <v>5.1449999999999996</v>
          </cell>
          <cell r="U546">
            <v>5.0449999999999999</v>
          </cell>
          <cell r="V546">
            <v>4.8600000000000003</v>
          </cell>
          <cell r="W546">
            <v>4.8849999999999998</v>
          </cell>
          <cell r="X546">
            <v>4.915</v>
          </cell>
          <cell r="Y546">
            <v>5.26</v>
          </cell>
          <cell r="Z546">
            <v>4.99</v>
          </cell>
          <cell r="AA546">
            <v>5.0049999999999999</v>
          </cell>
          <cell r="AB546">
            <v>5.18</v>
          </cell>
          <cell r="AC546">
            <v>5.0250000000000004</v>
          </cell>
          <cell r="AD546">
            <v>5.415</v>
          </cell>
          <cell r="AE546">
            <v>5.0449999999999999</v>
          </cell>
          <cell r="AF546">
            <v>8.1000003814697266</v>
          </cell>
          <cell r="AG546">
            <v>9.8000000000000007</v>
          </cell>
          <cell r="AH546">
            <v>16</v>
          </cell>
          <cell r="AI546">
            <v>12.2</v>
          </cell>
        </row>
        <row r="547">
          <cell r="A547">
            <v>36947</v>
          </cell>
          <cell r="B547">
            <v>4.835</v>
          </cell>
          <cell r="C547">
            <v>4.9000000000000004</v>
          </cell>
          <cell r="D547">
            <v>12.68</v>
          </cell>
          <cell r="E547">
            <v>4.915</v>
          </cell>
          <cell r="F547">
            <v>4.9649999999999999</v>
          </cell>
          <cell r="G547">
            <v>7.8449999999999998</v>
          </cell>
          <cell r="H547">
            <v>7.7799999999999994</v>
          </cell>
          <cell r="I547">
            <v>-6.5000000000000391E-2</v>
          </cell>
          <cell r="J547">
            <v>0.12999999999999989</v>
          </cell>
          <cell r="K547">
            <v>6.4999999999999503E-2</v>
          </cell>
          <cell r="L547">
            <v>-1.499999999999968E-2</v>
          </cell>
          <cell r="M547">
            <v>7.88</v>
          </cell>
          <cell r="N547">
            <v>9.02</v>
          </cell>
          <cell r="O547">
            <v>7.2249999999999996</v>
          </cell>
          <cell r="P547">
            <v>5.0650000000000004</v>
          </cell>
          <cell r="Q547">
            <v>5.14</v>
          </cell>
          <cell r="R547">
            <v>-3.66</v>
          </cell>
          <cell r="S547">
            <v>1.1399999999999997</v>
          </cell>
          <cell r="T547">
            <v>5.1449999999999996</v>
          </cell>
          <cell r="U547">
            <v>5.0449999999999999</v>
          </cell>
          <cell r="V547">
            <v>4.8600000000000003</v>
          </cell>
          <cell r="W547">
            <v>4.8849999999999998</v>
          </cell>
          <cell r="X547">
            <v>4.915</v>
          </cell>
          <cell r="Y547">
            <v>5.26</v>
          </cell>
          <cell r="Z547">
            <v>4.99</v>
          </cell>
          <cell r="AA547">
            <v>5.0049999999999999</v>
          </cell>
          <cell r="AB547">
            <v>5.18</v>
          </cell>
          <cell r="AC547">
            <v>5.0250000000000004</v>
          </cell>
          <cell r="AD547">
            <v>5.415</v>
          </cell>
          <cell r="AE547">
            <v>5.0449999999999999</v>
          </cell>
          <cell r="AF547">
            <v>8.1000003814697266</v>
          </cell>
          <cell r="AG547">
            <v>9.8000000000000007</v>
          </cell>
          <cell r="AH547">
            <v>16</v>
          </cell>
          <cell r="AI547">
            <v>12.2</v>
          </cell>
        </row>
        <row r="548">
          <cell r="A548">
            <v>36948</v>
          </cell>
          <cell r="B548">
            <v>4.835</v>
          </cell>
          <cell r="C548">
            <v>4.9000000000000004</v>
          </cell>
          <cell r="D548">
            <v>12.68</v>
          </cell>
          <cell r="E548">
            <v>4.915</v>
          </cell>
          <cell r="F548">
            <v>4.9649999999999999</v>
          </cell>
          <cell r="G548">
            <v>7.8449999999999998</v>
          </cell>
          <cell r="H548">
            <v>7.7799999999999994</v>
          </cell>
          <cell r="I548">
            <v>-6.5000000000000391E-2</v>
          </cell>
          <cell r="J548">
            <v>0.12999999999999989</v>
          </cell>
          <cell r="K548">
            <v>6.4999999999999503E-2</v>
          </cell>
          <cell r="L548">
            <v>-1.499999999999968E-2</v>
          </cell>
          <cell r="M548">
            <v>7.88</v>
          </cell>
          <cell r="N548">
            <v>9.02</v>
          </cell>
          <cell r="O548">
            <v>7.2249999999999996</v>
          </cell>
          <cell r="P548">
            <v>5.0650000000000004</v>
          </cell>
          <cell r="Q548">
            <v>5.14</v>
          </cell>
          <cell r="R548">
            <v>-3.66</v>
          </cell>
          <cell r="S548">
            <v>1.1399999999999997</v>
          </cell>
          <cell r="T548">
            <v>5.1449999999999996</v>
          </cell>
          <cell r="U548">
            <v>5.0449999999999999</v>
          </cell>
          <cell r="V548">
            <v>4.8600000000000003</v>
          </cell>
          <cell r="W548">
            <v>4.8849999999999998</v>
          </cell>
          <cell r="X548">
            <v>4.915</v>
          </cell>
          <cell r="Y548">
            <v>5.26</v>
          </cell>
          <cell r="Z548">
            <v>4.99</v>
          </cell>
          <cell r="AA548">
            <v>5.0049999999999999</v>
          </cell>
          <cell r="AB548">
            <v>5.18</v>
          </cell>
          <cell r="AC548">
            <v>5.0250000000000004</v>
          </cell>
          <cell r="AD548">
            <v>5.415</v>
          </cell>
          <cell r="AE548">
            <v>5.0449999999999999</v>
          </cell>
          <cell r="AF548">
            <v>8.1000003814697266</v>
          </cell>
          <cell r="AG548">
            <v>9.8000000000000007</v>
          </cell>
          <cell r="AH548">
            <v>16</v>
          </cell>
          <cell r="AI548">
            <v>12.2</v>
          </cell>
        </row>
        <row r="549">
          <cell r="A549">
            <v>36949</v>
          </cell>
          <cell r="B549">
            <v>4.83</v>
          </cell>
          <cell r="C549">
            <v>4.91</v>
          </cell>
          <cell r="D549">
            <v>13.12</v>
          </cell>
          <cell r="E549">
            <v>4.9050000000000002</v>
          </cell>
          <cell r="F549">
            <v>5.0149999999999997</v>
          </cell>
          <cell r="G549">
            <v>8.2899999999999991</v>
          </cell>
          <cell r="H549">
            <v>8.2099999999999991</v>
          </cell>
          <cell r="I549">
            <v>-8.0000000000000071E-2</v>
          </cell>
          <cell r="J549">
            <v>0.18499999999999961</v>
          </cell>
          <cell r="K549">
            <v>0.10499999999999954</v>
          </cell>
          <cell r="L549">
            <v>4.9999999999998934E-3</v>
          </cell>
          <cell r="M549">
            <v>7.2649999999999997</v>
          </cell>
          <cell r="N549">
            <v>8.8800000000000008</v>
          </cell>
          <cell r="O549">
            <v>7.35</v>
          </cell>
          <cell r="P549">
            <v>5.28</v>
          </cell>
          <cell r="Q549">
            <v>5.28</v>
          </cell>
          <cell r="R549">
            <v>-4.2399999999999984</v>
          </cell>
          <cell r="S549">
            <v>1.6150000000000011</v>
          </cell>
          <cell r="T549">
            <v>5.2949999999999999</v>
          </cell>
          <cell r="U549">
            <v>5.0599999999999996</v>
          </cell>
          <cell r="V549">
            <v>4.875</v>
          </cell>
          <cell r="W549">
            <v>4.8849999999999998</v>
          </cell>
          <cell r="X549">
            <v>4.9800000000000004</v>
          </cell>
          <cell r="Y549">
            <v>5.2949999999999999</v>
          </cell>
          <cell r="Z549">
            <v>5.05</v>
          </cell>
          <cell r="AA549">
            <v>5.08</v>
          </cell>
          <cell r="AB549">
            <v>5.3150000000000004</v>
          </cell>
          <cell r="AC549">
            <v>5.1100000000000003</v>
          </cell>
          <cell r="AD549">
            <v>5.42</v>
          </cell>
          <cell r="AE549">
            <v>5.12</v>
          </cell>
          <cell r="AF549">
            <v>8.5749998092651367</v>
          </cell>
          <cell r="AG549">
            <v>11</v>
          </cell>
          <cell r="AH549">
            <v>14</v>
          </cell>
          <cell r="AI549">
            <v>12.67</v>
          </cell>
        </row>
        <row r="550">
          <cell r="A550">
            <v>36950</v>
          </cell>
          <cell r="B550">
            <v>4.8650000000000002</v>
          </cell>
          <cell r="C550">
            <v>4.97</v>
          </cell>
          <cell r="D550">
            <v>12.45</v>
          </cell>
          <cell r="E550">
            <v>4.96</v>
          </cell>
          <cell r="F550">
            <v>5.1100000000000003</v>
          </cell>
          <cell r="G550">
            <v>7.5849999999999991</v>
          </cell>
          <cell r="H550">
            <v>7.4799999999999995</v>
          </cell>
          <cell r="I550">
            <v>-0.10499999999999954</v>
          </cell>
          <cell r="J550">
            <v>0.24500000000000011</v>
          </cell>
          <cell r="K550">
            <v>0.14000000000000057</v>
          </cell>
          <cell r="L550">
            <v>9.9999999999997868E-3</v>
          </cell>
          <cell r="M550">
            <v>6.54</v>
          </cell>
          <cell r="N550">
            <v>5.1100000000000003</v>
          </cell>
          <cell r="O550">
            <v>7.41</v>
          </cell>
          <cell r="P550">
            <v>5.2850000000000001</v>
          </cell>
          <cell r="Q550">
            <v>5.35</v>
          </cell>
          <cell r="R550">
            <v>-7.339999999999999</v>
          </cell>
          <cell r="S550">
            <v>-1.4299999999999997</v>
          </cell>
          <cell r="T550">
            <v>5.3150000000000004</v>
          </cell>
          <cell r="U550">
            <v>5.0949999999999998</v>
          </cell>
          <cell r="V550">
            <v>4.915</v>
          </cell>
          <cell r="W550">
            <v>4.8949999999999996</v>
          </cell>
          <cell r="X550">
            <v>4.9749999999999996</v>
          </cell>
          <cell r="Y550">
            <v>5.3250000000000002</v>
          </cell>
          <cell r="Z550">
            <v>5.1349999999999998</v>
          </cell>
          <cell r="AA550">
            <v>5.1150000000000002</v>
          </cell>
          <cell r="AB550">
            <v>5.33</v>
          </cell>
          <cell r="AC550">
            <v>5.1449999999999996</v>
          </cell>
          <cell r="AD550">
            <v>5.4450000000000003</v>
          </cell>
          <cell r="AE550">
            <v>5.125</v>
          </cell>
          <cell r="AF550">
            <v>8.5749998092651367</v>
          </cell>
          <cell r="AG550">
            <v>10.5</v>
          </cell>
          <cell r="AH550">
            <v>13.38</v>
          </cell>
          <cell r="AI550">
            <v>12.15</v>
          </cell>
        </row>
        <row r="551">
          <cell r="A551">
            <v>36951</v>
          </cell>
          <cell r="B551">
            <v>5.1050000000000004</v>
          </cell>
          <cell r="C551">
            <v>5.2050000000000001</v>
          </cell>
          <cell r="D551">
            <v>12.955</v>
          </cell>
          <cell r="E551">
            <v>5.125</v>
          </cell>
          <cell r="F551">
            <v>5.2850000000000001</v>
          </cell>
          <cell r="G551">
            <v>7.85</v>
          </cell>
          <cell r="H551">
            <v>7.75</v>
          </cell>
          <cell r="I551">
            <v>-9.9999999999999645E-2</v>
          </cell>
          <cell r="J551">
            <v>0.17999999999999972</v>
          </cell>
          <cell r="K551">
            <v>8.0000000000000071E-2</v>
          </cell>
          <cell r="L551">
            <v>8.0000000000000071E-2</v>
          </cell>
          <cell r="M551">
            <v>6.9</v>
          </cell>
          <cell r="N551">
            <v>8.32</v>
          </cell>
          <cell r="O551">
            <v>7.375</v>
          </cell>
          <cell r="P551">
            <v>5.3150000000000004</v>
          </cell>
          <cell r="Q551">
            <v>5.375</v>
          </cell>
          <cell r="R551">
            <v>-4.6349999999999998</v>
          </cell>
          <cell r="S551">
            <v>1.42</v>
          </cell>
          <cell r="T551">
            <v>5.31</v>
          </cell>
          <cell r="U551">
            <v>5.165</v>
          </cell>
          <cell r="V551">
            <v>5.0650000000000004</v>
          </cell>
          <cell r="W551">
            <v>5.125</v>
          </cell>
          <cell r="X551">
            <v>5.1950000000000003</v>
          </cell>
          <cell r="Y551">
            <v>5.49</v>
          </cell>
          <cell r="Z551">
            <v>5.29</v>
          </cell>
          <cell r="AA551">
            <v>5.24</v>
          </cell>
          <cell r="AB551">
            <v>5.4050000000000002</v>
          </cell>
          <cell r="AC551">
            <v>5.24</v>
          </cell>
          <cell r="AD551">
            <v>5.6150000000000002</v>
          </cell>
          <cell r="AE551">
            <v>5.29</v>
          </cell>
          <cell r="AF551">
            <v>8.1499996185302734</v>
          </cell>
          <cell r="AG551">
            <v>10.9</v>
          </cell>
          <cell r="AH551">
            <v>13.7</v>
          </cell>
          <cell r="AI551">
            <v>12.8</v>
          </cell>
        </row>
        <row r="552">
          <cell r="A552">
            <v>36952</v>
          </cell>
          <cell r="B552">
            <v>5.0049999999999999</v>
          </cell>
          <cell r="C552">
            <v>5.37</v>
          </cell>
          <cell r="D552">
            <v>23.95</v>
          </cell>
          <cell r="E552">
            <v>5.1449999999999996</v>
          </cell>
          <cell r="F552">
            <v>5.3</v>
          </cell>
          <cell r="G552">
            <v>18.945</v>
          </cell>
          <cell r="H552">
            <v>18.579999999999998</v>
          </cell>
          <cell r="I552">
            <v>-0.36500000000000021</v>
          </cell>
          <cell r="J552">
            <v>0.29499999999999993</v>
          </cell>
          <cell r="K552">
            <v>-7.0000000000000284E-2</v>
          </cell>
          <cell r="L552">
            <v>0.22500000000000053</v>
          </cell>
          <cell r="M552">
            <v>10.275</v>
          </cell>
          <cell r="N552">
            <v>11.074999999999999</v>
          </cell>
          <cell r="O552">
            <v>7.2450000000000001</v>
          </cell>
          <cell r="P552">
            <v>5.2750000000000004</v>
          </cell>
          <cell r="Q552">
            <v>5.38</v>
          </cell>
          <cell r="R552">
            <v>-12.875</v>
          </cell>
          <cell r="S552">
            <v>0.79999999999999893</v>
          </cell>
          <cell r="T552">
            <v>5.2350000000000003</v>
          </cell>
          <cell r="U552">
            <v>5.085</v>
          </cell>
          <cell r="V552">
            <v>5.0449999999999999</v>
          </cell>
          <cell r="W552">
            <v>5.0999999999999996</v>
          </cell>
          <cell r="X552">
            <v>5.1550000000000002</v>
          </cell>
          <cell r="Y552">
            <v>5.375</v>
          </cell>
          <cell r="Z552">
            <v>5.27</v>
          </cell>
          <cell r="AA552">
            <v>5.1349999999999998</v>
          </cell>
          <cell r="AB552">
            <v>5.2850000000000001</v>
          </cell>
          <cell r="AC552">
            <v>5.14</v>
          </cell>
          <cell r="AD552">
            <v>5.49</v>
          </cell>
          <cell r="AE552">
            <v>5.2050000000000001</v>
          </cell>
          <cell r="AF552">
            <v>9.869999885559082</v>
          </cell>
          <cell r="AG552">
            <v>16.5</v>
          </cell>
          <cell r="AH552">
            <v>33</v>
          </cell>
          <cell r="AI552">
            <v>24.84</v>
          </cell>
        </row>
        <row r="553">
          <cell r="A553">
            <v>36953</v>
          </cell>
          <cell r="B553">
            <v>4.9749999999999996</v>
          </cell>
          <cell r="C553">
            <v>5.2649999999999997</v>
          </cell>
          <cell r="D553">
            <v>27.79</v>
          </cell>
          <cell r="E553">
            <v>5.01</v>
          </cell>
          <cell r="F553">
            <v>5.1849999999999996</v>
          </cell>
          <cell r="G553">
            <v>22.814999999999998</v>
          </cell>
          <cell r="H553">
            <v>22.524999999999999</v>
          </cell>
          <cell r="I553">
            <v>-0.29000000000000004</v>
          </cell>
          <cell r="J553">
            <v>0.20999999999999996</v>
          </cell>
          <cell r="K553">
            <v>-8.0000000000000071E-2</v>
          </cell>
          <cell r="L553">
            <v>0.25499999999999989</v>
          </cell>
          <cell r="M553">
            <v>9.99</v>
          </cell>
          <cell r="N553">
            <v>10.385</v>
          </cell>
          <cell r="O553">
            <v>7.2850000000000001</v>
          </cell>
          <cell r="P553">
            <v>5.28</v>
          </cell>
          <cell r="Q553">
            <v>5.3049999999999997</v>
          </cell>
          <cell r="R553">
            <v>-17.405000000000001</v>
          </cell>
          <cell r="S553">
            <v>0.39499999999999957</v>
          </cell>
          <cell r="T553">
            <v>5.25</v>
          </cell>
          <cell r="U553">
            <v>5.09</v>
          </cell>
          <cell r="V553">
            <v>4.875</v>
          </cell>
          <cell r="W553">
            <v>4.96</v>
          </cell>
          <cell r="X553">
            <v>17.57</v>
          </cell>
          <cell r="Y553">
            <v>5.32</v>
          </cell>
          <cell r="Z553">
            <v>5.18</v>
          </cell>
          <cell r="AA553">
            <v>5.07</v>
          </cell>
          <cell r="AB553">
            <v>5.21</v>
          </cell>
          <cell r="AC553">
            <v>5.0949999999999998</v>
          </cell>
          <cell r="AD553">
            <v>5.49</v>
          </cell>
          <cell r="AE553">
            <v>5.0599999999999996</v>
          </cell>
          <cell r="AF553">
            <v>9.6999998092651367</v>
          </cell>
          <cell r="AG553">
            <v>18</v>
          </cell>
          <cell r="AH553">
            <v>32.5</v>
          </cell>
          <cell r="AI553">
            <v>27.35</v>
          </cell>
        </row>
        <row r="554">
          <cell r="A554">
            <v>36954</v>
          </cell>
          <cell r="B554">
            <v>4.9749999999999996</v>
          </cell>
          <cell r="C554">
            <v>5.2649999999999997</v>
          </cell>
          <cell r="D554">
            <v>27.79</v>
          </cell>
          <cell r="E554">
            <v>5.01</v>
          </cell>
          <cell r="F554">
            <v>5.1849999999999996</v>
          </cell>
          <cell r="G554">
            <v>22.814999999999998</v>
          </cell>
          <cell r="H554">
            <v>22.524999999999999</v>
          </cell>
          <cell r="I554">
            <v>-0.29000000000000004</v>
          </cell>
          <cell r="J554">
            <v>0.20999999999999996</v>
          </cell>
          <cell r="K554">
            <v>-8.0000000000000071E-2</v>
          </cell>
          <cell r="L554">
            <v>0.25499999999999989</v>
          </cell>
          <cell r="M554">
            <v>9.99</v>
          </cell>
          <cell r="N554">
            <v>10.385</v>
          </cell>
          <cell r="O554">
            <v>7.2850000000000001</v>
          </cell>
          <cell r="P554">
            <v>5.28</v>
          </cell>
          <cell r="Q554">
            <v>5.3049999999999997</v>
          </cell>
          <cell r="R554">
            <v>-17.405000000000001</v>
          </cell>
          <cell r="S554">
            <v>0.39499999999999957</v>
          </cell>
          <cell r="T554">
            <v>5.25</v>
          </cell>
          <cell r="U554">
            <v>5.09</v>
          </cell>
          <cell r="V554">
            <v>4.875</v>
          </cell>
          <cell r="W554">
            <v>4.96</v>
          </cell>
          <cell r="X554">
            <v>17.57</v>
          </cell>
          <cell r="Y554">
            <v>5.32</v>
          </cell>
          <cell r="Z554">
            <v>5.18</v>
          </cell>
          <cell r="AA554">
            <v>5.07</v>
          </cell>
          <cell r="AB554">
            <v>5.21</v>
          </cell>
          <cell r="AC554">
            <v>5.0949999999999998</v>
          </cell>
          <cell r="AD554">
            <v>5.49</v>
          </cell>
          <cell r="AE554">
            <v>5.0599999999999996</v>
          </cell>
          <cell r="AF554">
            <v>9.6999998092651367</v>
          </cell>
          <cell r="AG554">
            <v>18</v>
          </cell>
          <cell r="AH554">
            <v>32.5</v>
          </cell>
          <cell r="AI554">
            <v>27.35</v>
          </cell>
        </row>
        <row r="555">
          <cell r="A555">
            <v>36955</v>
          </cell>
          <cell r="B555">
            <v>4.9749999999999996</v>
          </cell>
          <cell r="C555">
            <v>5.2649999999999997</v>
          </cell>
          <cell r="D555">
            <v>27.79</v>
          </cell>
          <cell r="E555">
            <v>5.01</v>
          </cell>
          <cell r="F555">
            <v>5.1849999999999996</v>
          </cell>
          <cell r="G555">
            <v>22.814999999999998</v>
          </cell>
          <cell r="H555">
            <v>22.524999999999999</v>
          </cell>
          <cell r="I555">
            <v>-0.29000000000000004</v>
          </cell>
          <cell r="J555">
            <v>0.20999999999999996</v>
          </cell>
          <cell r="K555">
            <v>-8.0000000000000071E-2</v>
          </cell>
          <cell r="L555">
            <v>0.25499999999999989</v>
          </cell>
          <cell r="M555">
            <v>9.99</v>
          </cell>
          <cell r="N555">
            <v>10.385</v>
          </cell>
          <cell r="O555">
            <v>7.2850000000000001</v>
          </cell>
          <cell r="P555">
            <v>5.28</v>
          </cell>
          <cell r="Q555">
            <v>5.3049999999999997</v>
          </cell>
          <cell r="R555">
            <v>-17.405000000000001</v>
          </cell>
          <cell r="S555">
            <v>0.39499999999999957</v>
          </cell>
          <cell r="T555">
            <v>5.25</v>
          </cell>
          <cell r="U555">
            <v>5.09</v>
          </cell>
          <cell r="V555">
            <v>4.875</v>
          </cell>
          <cell r="W555">
            <v>4.96</v>
          </cell>
          <cell r="X555">
            <v>17.57</v>
          </cell>
          <cell r="Y555">
            <v>5.32</v>
          </cell>
          <cell r="Z555">
            <v>5.18</v>
          </cell>
          <cell r="AA555">
            <v>5.07</v>
          </cell>
          <cell r="AB555">
            <v>5.21</v>
          </cell>
          <cell r="AC555">
            <v>5.0949999999999998</v>
          </cell>
          <cell r="AD555">
            <v>5.49</v>
          </cell>
          <cell r="AE555">
            <v>5.0599999999999996</v>
          </cell>
          <cell r="AF555">
            <v>9.6999998092651367</v>
          </cell>
          <cell r="AG555">
            <v>18</v>
          </cell>
          <cell r="AH555">
            <v>32.5</v>
          </cell>
          <cell r="AI555">
            <v>27.35</v>
          </cell>
        </row>
        <row r="556">
          <cell r="A556">
            <v>36956</v>
          </cell>
          <cell r="B556">
            <v>5.2050000000000001</v>
          </cell>
          <cell r="C556">
            <v>5.2</v>
          </cell>
          <cell r="D556">
            <v>31.31</v>
          </cell>
          <cell r="E556">
            <v>5.0750000000000002</v>
          </cell>
          <cell r="F556">
            <v>5.32</v>
          </cell>
          <cell r="G556">
            <v>26.104999999999997</v>
          </cell>
          <cell r="H556">
            <v>26.11</v>
          </cell>
          <cell r="I556">
            <v>4.9999999999998934E-3</v>
          </cell>
          <cell r="J556">
            <v>0.11500000000000021</v>
          </cell>
          <cell r="K556">
            <v>0.12000000000000011</v>
          </cell>
          <cell r="L556">
            <v>0.125</v>
          </cell>
          <cell r="M556">
            <v>9.84</v>
          </cell>
          <cell r="N556">
            <v>10.525</v>
          </cell>
          <cell r="O556">
            <v>7.55</v>
          </cell>
          <cell r="P556">
            <v>5.3550000000000004</v>
          </cell>
          <cell r="Q556">
            <v>5.39</v>
          </cell>
          <cell r="R556">
            <v>-20.784999999999997</v>
          </cell>
          <cell r="S556">
            <v>0.6850000000000005</v>
          </cell>
          <cell r="T556">
            <v>5.415</v>
          </cell>
          <cell r="U556">
            <v>5.3150000000000004</v>
          </cell>
          <cell r="V556">
            <v>5.0250000000000004</v>
          </cell>
          <cell r="W556">
            <v>4.9950000000000001</v>
          </cell>
          <cell r="X556">
            <v>5.07</v>
          </cell>
          <cell r="Y556">
            <v>5.54</v>
          </cell>
          <cell r="Z556">
            <v>5.3049999999999997</v>
          </cell>
          <cell r="AA556">
            <v>5.2850000000000001</v>
          </cell>
          <cell r="AB556">
            <v>5.43</v>
          </cell>
          <cell r="AC556">
            <v>5.32</v>
          </cell>
          <cell r="AD556">
            <v>5.6849999999999996</v>
          </cell>
          <cell r="AE556">
            <v>5.23</v>
          </cell>
          <cell r="AF556">
            <v>9.8999996185302734</v>
          </cell>
          <cell r="AG556">
            <v>19</v>
          </cell>
          <cell r="AH556">
            <v>36</v>
          </cell>
          <cell r="AI556">
            <v>29.5</v>
          </cell>
        </row>
        <row r="557">
          <cell r="A557">
            <v>36957</v>
          </cell>
          <cell r="B557">
            <v>5.1100000000000003</v>
          </cell>
          <cell r="C557">
            <v>5.12</v>
          </cell>
          <cell r="D557">
            <v>25.265000000000001</v>
          </cell>
          <cell r="E557">
            <v>4.9249999999999998</v>
          </cell>
          <cell r="F557">
            <v>5.2249999999999996</v>
          </cell>
          <cell r="G557">
            <v>20.155000000000001</v>
          </cell>
          <cell r="H557">
            <v>20.145</v>
          </cell>
          <cell r="I557">
            <v>-9.9999999999997868E-3</v>
          </cell>
          <cell r="J557">
            <v>0.11499999999999932</v>
          </cell>
          <cell r="K557">
            <v>0.10499999999999954</v>
          </cell>
          <cell r="L557">
            <v>0.19500000000000028</v>
          </cell>
          <cell r="M557">
            <v>9.7449999999999992</v>
          </cell>
          <cell r="N557">
            <v>10.42</v>
          </cell>
          <cell r="O557">
            <v>7.42</v>
          </cell>
          <cell r="P557">
            <v>5.2149999999999999</v>
          </cell>
          <cell r="Q557">
            <v>5.24</v>
          </cell>
          <cell r="R557">
            <v>-14.845000000000001</v>
          </cell>
          <cell r="S557">
            <v>0.67500000000000071</v>
          </cell>
          <cell r="T557">
            <v>5.33</v>
          </cell>
          <cell r="U557">
            <v>5.26</v>
          </cell>
          <cell r="V557">
            <v>4.9800000000000004</v>
          </cell>
          <cell r="W557">
            <v>4.96</v>
          </cell>
          <cell r="X557">
            <v>5.01</v>
          </cell>
          <cell r="Y557">
            <v>5.5149999999999997</v>
          </cell>
          <cell r="Z557">
            <v>5.26</v>
          </cell>
          <cell r="AA557">
            <v>5.24</v>
          </cell>
          <cell r="AB557">
            <v>5.38</v>
          </cell>
          <cell r="AC557">
            <v>5.26</v>
          </cell>
          <cell r="AD557">
            <v>5.67</v>
          </cell>
          <cell r="AE557">
            <v>5.2</v>
          </cell>
          <cell r="AF557">
            <v>9.5749998092651367</v>
          </cell>
          <cell r="AG557">
            <v>12.5</v>
          </cell>
          <cell r="AH557">
            <v>33</v>
          </cell>
          <cell r="AI557">
            <v>23.9</v>
          </cell>
        </row>
        <row r="558">
          <cell r="A558">
            <v>36958</v>
          </cell>
          <cell r="B558">
            <v>5.1050000000000004</v>
          </cell>
          <cell r="C558">
            <v>5.0449999999999999</v>
          </cell>
          <cell r="D558">
            <v>14.28</v>
          </cell>
          <cell r="E558">
            <v>4.92</v>
          </cell>
          <cell r="F558">
            <v>5.18</v>
          </cell>
          <cell r="G558">
            <v>9.1749999999999989</v>
          </cell>
          <cell r="H558">
            <v>9.2349999999999994</v>
          </cell>
          <cell r="I558">
            <v>6.0000000000000497E-2</v>
          </cell>
          <cell r="J558">
            <v>7.4999999999999289E-2</v>
          </cell>
          <cell r="K558">
            <v>0.13499999999999979</v>
          </cell>
          <cell r="L558">
            <v>0.125</v>
          </cell>
          <cell r="M558">
            <v>8.56</v>
          </cell>
          <cell r="N558">
            <v>9.7949999999999999</v>
          </cell>
          <cell r="O558">
            <v>7.3949999999999996</v>
          </cell>
          <cell r="P558">
            <v>5.1550000000000002</v>
          </cell>
          <cell r="Q558">
            <v>5.19</v>
          </cell>
          <cell r="R558">
            <v>-4.4849999999999994</v>
          </cell>
          <cell r="S558">
            <v>1.2349999999999994</v>
          </cell>
          <cell r="T558">
            <v>5.2750000000000004</v>
          </cell>
          <cell r="U558">
            <v>5.2249999999999996</v>
          </cell>
          <cell r="V558">
            <v>4.9249999999999998</v>
          </cell>
          <cell r="W558">
            <v>4.915</v>
          </cell>
          <cell r="X558">
            <v>4.96</v>
          </cell>
          <cell r="Y558">
            <v>5.44</v>
          </cell>
          <cell r="Z558">
            <v>5.21</v>
          </cell>
          <cell r="AA558">
            <v>5.165</v>
          </cell>
          <cell r="AB558">
            <v>5.32</v>
          </cell>
          <cell r="AC558">
            <v>5.19</v>
          </cell>
          <cell r="AD558">
            <v>5.62</v>
          </cell>
          <cell r="AE558">
            <v>5.1349999999999998</v>
          </cell>
          <cell r="AF558">
            <v>9.3950004577636719</v>
          </cell>
          <cell r="AG558">
            <v>10.5</v>
          </cell>
          <cell r="AH558">
            <v>17.5</v>
          </cell>
          <cell r="AI558">
            <v>14.14</v>
          </cell>
        </row>
        <row r="559">
          <cell r="A559">
            <v>36959</v>
          </cell>
          <cell r="B559">
            <v>5.07</v>
          </cell>
          <cell r="C559">
            <v>5.0449999999999999</v>
          </cell>
          <cell r="D559">
            <v>12.824999999999999</v>
          </cell>
          <cell r="E559">
            <v>4.9450000000000003</v>
          </cell>
          <cell r="F559">
            <v>5.17</v>
          </cell>
          <cell r="G559">
            <v>7.754999999999999</v>
          </cell>
          <cell r="H559">
            <v>7.7799999999999994</v>
          </cell>
          <cell r="I559">
            <v>2.5000000000000355E-2</v>
          </cell>
          <cell r="J559">
            <v>9.9999999999999645E-2</v>
          </cell>
          <cell r="K559">
            <v>0.125</v>
          </cell>
          <cell r="L559">
            <v>9.9999999999999645E-2</v>
          </cell>
          <cell r="M559">
            <v>8.1999999999999993</v>
          </cell>
          <cell r="N559">
            <v>9.5449999999999999</v>
          </cell>
          <cell r="O559">
            <v>7.415</v>
          </cell>
          <cell r="P559">
            <v>5.0999999999999996</v>
          </cell>
          <cell r="Q559">
            <v>5.1550000000000002</v>
          </cell>
          <cell r="R559">
            <v>-3.2799999999999994</v>
          </cell>
          <cell r="S559">
            <v>1.3450000000000006</v>
          </cell>
          <cell r="T559">
            <v>5.19</v>
          </cell>
          <cell r="U559">
            <v>5.2450000000000001</v>
          </cell>
          <cell r="V559">
            <v>4.9249999999999998</v>
          </cell>
          <cell r="W559">
            <v>4.93</v>
          </cell>
          <cell r="X559">
            <v>4.9749999999999996</v>
          </cell>
          <cell r="Y559">
            <v>5.48</v>
          </cell>
          <cell r="Z559">
            <v>5.22</v>
          </cell>
          <cell r="AA559">
            <v>5.2</v>
          </cell>
          <cell r="AB559">
            <v>5.34</v>
          </cell>
          <cell r="AC559">
            <v>5.22</v>
          </cell>
          <cell r="AD559">
            <v>5.63</v>
          </cell>
          <cell r="AE559">
            <v>5.125</v>
          </cell>
          <cell r="AF559">
            <v>8.9049997329711914</v>
          </cell>
          <cell r="AG559">
            <v>10.75</v>
          </cell>
          <cell r="AH559">
            <v>15</v>
          </cell>
          <cell r="AI559">
            <v>12.87</v>
          </cell>
        </row>
        <row r="560">
          <cell r="A560">
            <v>36960</v>
          </cell>
          <cell r="B560">
            <v>4.9850000000000003</v>
          </cell>
          <cell r="C560">
            <v>4.93</v>
          </cell>
          <cell r="D560">
            <v>12.505000000000001</v>
          </cell>
          <cell r="E560">
            <v>4.835</v>
          </cell>
          <cell r="F560">
            <v>5.0650000000000004</v>
          </cell>
          <cell r="G560">
            <v>7.5200000000000005</v>
          </cell>
          <cell r="H560">
            <v>7.5750000000000011</v>
          </cell>
          <cell r="I560">
            <v>5.5000000000000604E-2</v>
          </cell>
          <cell r="J560">
            <v>8.0000000000000071E-2</v>
          </cell>
          <cell r="K560">
            <v>0.13500000000000068</v>
          </cell>
          <cell r="L560">
            <v>9.4999999999999751E-2</v>
          </cell>
          <cell r="M560">
            <v>7.2350000000000003</v>
          </cell>
          <cell r="N560">
            <v>8.98</v>
          </cell>
          <cell r="O560">
            <v>7.2649999999999997</v>
          </cell>
          <cell r="P560">
            <v>5.1150000000000002</v>
          </cell>
          <cell r="Q560">
            <v>5.125</v>
          </cell>
          <cell r="R560">
            <v>-3.5250000000000004</v>
          </cell>
          <cell r="S560">
            <v>1.7450000000000001</v>
          </cell>
          <cell r="T560">
            <v>5.165</v>
          </cell>
          <cell r="U560">
            <v>5.125</v>
          </cell>
          <cell r="V560">
            <v>4.7949999999999999</v>
          </cell>
          <cell r="W560">
            <v>4.8</v>
          </cell>
          <cell r="X560">
            <v>4.835</v>
          </cell>
          <cell r="Y560">
            <v>5.33</v>
          </cell>
          <cell r="Z560">
            <v>5.1150000000000002</v>
          </cell>
          <cell r="AA560">
            <v>5.08</v>
          </cell>
          <cell r="AB560">
            <v>5.21</v>
          </cell>
          <cell r="AC560">
            <v>5.0999999999999996</v>
          </cell>
          <cell r="AD560">
            <v>5.4950000000000001</v>
          </cell>
          <cell r="AE560">
            <v>5</v>
          </cell>
          <cell r="AF560">
            <v>8.3900003433227539</v>
          </cell>
          <cell r="AG560">
            <v>10.5</v>
          </cell>
          <cell r="AH560">
            <v>13.5</v>
          </cell>
          <cell r="AI560">
            <v>12.23</v>
          </cell>
        </row>
        <row r="561">
          <cell r="A561">
            <v>36961</v>
          </cell>
          <cell r="B561">
            <v>4.9850000000000003</v>
          </cell>
          <cell r="C561">
            <v>4.93</v>
          </cell>
          <cell r="D561">
            <v>12.505000000000001</v>
          </cell>
          <cell r="E561">
            <v>4.835</v>
          </cell>
          <cell r="F561">
            <v>5.0650000000000004</v>
          </cell>
          <cell r="G561">
            <v>7.5200000000000005</v>
          </cell>
          <cell r="H561">
            <v>7.5750000000000011</v>
          </cell>
          <cell r="I561">
            <v>5.5000000000000604E-2</v>
          </cell>
          <cell r="J561">
            <v>8.0000000000000071E-2</v>
          </cell>
          <cell r="K561">
            <v>0.13500000000000068</v>
          </cell>
          <cell r="L561">
            <v>9.4999999999999751E-2</v>
          </cell>
          <cell r="M561">
            <v>7.2350000000000003</v>
          </cell>
          <cell r="N561">
            <v>8.98</v>
          </cell>
          <cell r="O561">
            <v>7.2649999999999997</v>
          </cell>
          <cell r="P561">
            <v>5.1150000000000002</v>
          </cell>
          <cell r="Q561">
            <v>5.125</v>
          </cell>
          <cell r="R561">
            <v>-3.5250000000000004</v>
          </cell>
          <cell r="S561">
            <v>1.7450000000000001</v>
          </cell>
          <cell r="T561">
            <v>5.165</v>
          </cell>
          <cell r="U561">
            <v>5.125</v>
          </cell>
          <cell r="V561">
            <v>4.7949999999999999</v>
          </cell>
          <cell r="W561">
            <v>4.8</v>
          </cell>
          <cell r="X561">
            <v>4.835</v>
          </cell>
          <cell r="Y561">
            <v>5.33</v>
          </cell>
          <cell r="Z561">
            <v>5.1150000000000002</v>
          </cell>
          <cell r="AA561">
            <v>5.08</v>
          </cell>
          <cell r="AB561">
            <v>5.21</v>
          </cell>
          <cell r="AC561">
            <v>5.0999999999999996</v>
          </cell>
          <cell r="AD561">
            <v>5.4950000000000001</v>
          </cell>
          <cell r="AE561">
            <v>5</v>
          </cell>
          <cell r="AF561">
            <v>8.3900003433227539</v>
          </cell>
          <cell r="AG561">
            <v>10.5</v>
          </cell>
          <cell r="AH561">
            <v>13.5</v>
          </cell>
          <cell r="AI561">
            <v>12.23</v>
          </cell>
        </row>
        <row r="562">
          <cell r="A562">
            <v>36962</v>
          </cell>
          <cell r="B562">
            <v>4.9850000000000003</v>
          </cell>
          <cell r="C562">
            <v>4.93</v>
          </cell>
          <cell r="D562">
            <v>12.505000000000001</v>
          </cell>
          <cell r="E562">
            <v>4.835</v>
          </cell>
          <cell r="F562">
            <v>5.0650000000000004</v>
          </cell>
          <cell r="G562">
            <v>7.5200000000000005</v>
          </cell>
          <cell r="H562">
            <v>7.5750000000000011</v>
          </cell>
          <cell r="I562">
            <v>5.5000000000000604E-2</v>
          </cell>
          <cell r="J562">
            <v>8.0000000000000071E-2</v>
          </cell>
          <cell r="K562">
            <v>0.13500000000000068</v>
          </cell>
          <cell r="L562">
            <v>9.4999999999999751E-2</v>
          </cell>
          <cell r="M562">
            <v>7.2350000000000003</v>
          </cell>
          <cell r="N562">
            <v>8.98</v>
          </cell>
          <cell r="O562">
            <v>7.2649999999999997</v>
          </cell>
          <cell r="P562">
            <v>5.1150000000000002</v>
          </cell>
          <cell r="Q562">
            <v>5.125</v>
          </cell>
          <cell r="R562">
            <v>-3.5250000000000004</v>
          </cell>
          <cell r="S562">
            <v>1.7450000000000001</v>
          </cell>
          <cell r="T562">
            <v>5.165</v>
          </cell>
          <cell r="U562">
            <v>5.125</v>
          </cell>
          <cell r="V562">
            <v>4.7949999999999999</v>
          </cell>
          <cell r="W562">
            <v>4.8</v>
          </cell>
          <cell r="X562">
            <v>4.835</v>
          </cell>
          <cell r="Y562">
            <v>5.33</v>
          </cell>
          <cell r="Z562">
            <v>5.1150000000000002</v>
          </cell>
          <cell r="AA562">
            <v>5.08</v>
          </cell>
          <cell r="AB562">
            <v>5.21</v>
          </cell>
          <cell r="AC562">
            <v>5.0999999999999996</v>
          </cell>
          <cell r="AD562">
            <v>5.4950000000000001</v>
          </cell>
          <cell r="AE562">
            <v>5</v>
          </cell>
          <cell r="AF562">
            <v>8.3900003433227539</v>
          </cell>
          <cell r="AG562">
            <v>10.5</v>
          </cell>
          <cell r="AH562">
            <v>13.5</v>
          </cell>
          <cell r="AI562">
            <v>12.23</v>
          </cell>
        </row>
        <row r="563">
          <cell r="A563">
            <v>36963</v>
          </cell>
          <cell r="B563">
            <v>4.835</v>
          </cell>
          <cell r="C563">
            <v>4.8049999999999997</v>
          </cell>
          <cell r="D563">
            <v>11.565</v>
          </cell>
          <cell r="E563">
            <v>4.6349999999999998</v>
          </cell>
          <cell r="F563">
            <v>4.9050000000000002</v>
          </cell>
          <cell r="G563">
            <v>6.7299999999999995</v>
          </cell>
          <cell r="H563">
            <v>6.76</v>
          </cell>
          <cell r="I563">
            <v>3.0000000000000249E-2</v>
          </cell>
          <cell r="J563">
            <v>7.0000000000000284E-2</v>
          </cell>
          <cell r="K563">
            <v>0.10000000000000053</v>
          </cell>
          <cell r="L563">
            <v>0.16999999999999993</v>
          </cell>
          <cell r="M563">
            <v>6.65</v>
          </cell>
          <cell r="N563">
            <v>8.875</v>
          </cell>
          <cell r="O563">
            <v>7.0750000000000002</v>
          </cell>
          <cell r="P563">
            <v>4.9800000000000004</v>
          </cell>
          <cell r="Q563">
            <v>5.0250000000000004</v>
          </cell>
          <cell r="R563">
            <v>-2.6899999999999995</v>
          </cell>
          <cell r="S563">
            <v>2.2249999999999996</v>
          </cell>
          <cell r="T563">
            <v>5.0199999999999996</v>
          </cell>
          <cell r="U563">
            <v>4.9800000000000004</v>
          </cell>
          <cell r="V563">
            <v>4.62</v>
          </cell>
          <cell r="W563">
            <v>4.6500000000000004</v>
          </cell>
          <cell r="X563">
            <v>4.68</v>
          </cell>
          <cell r="Y563">
            <v>5.1749999999999998</v>
          </cell>
          <cell r="Z563">
            <v>4.9749999999999996</v>
          </cell>
          <cell r="AA563">
            <v>4.9249999999999998</v>
          </cell>
          <cell r="AB563">
            <v>5.0549999999999997</v>
          </cell>
          <cell r="AC563">
            <v>4.9400000000000004</v>
          </cell>
          <cell r="AD563">
            <v>5.3250000000000002</v>
          </cell>
          <cell r="AE563">
            <v>4.8650000000000002</v>
          </cell>
          <cell r="AF563">
            <v>8.2250003814697266</v>
          </cell>
          <cell r="AG563">
            <v>9.93</v>
          </cell>
          <cell r="AH563">
            <v>12.75</v>
          </cell>
          <cell r="AI563">
            <v>11.71</v>
          </cell>
        </row>
        <row r="564">
          <cell r="A564">
            <v>36964</v>
          </cell>
          <cell r="B564">
            <v>4.9349999999999996</v>
          </cell>
          <cell r="C564">
            <v>4.99</v>
          </cell>
          <cell r="D564">
            <v>10.92</v>
          </cell>
          <cell r="E564">
            <v>4.8600000000000003</v>
          </cell>
          <cell r="F564">
            <v>5.03</v>
          </cell>
          <cell r="G564">
            <v>5.9850000000000003</v>
          </cell>
          <cell r="H564">
            <v>5.93</v>
          </cell>
          <cell r="I564">
            <v>-5.5000000000000604E-2</v>
          </cell>
          <cell r="J564">
            <v>9.5000000000000639E-2</v>
          </cell>
          <cell r="K564">
            <v>4.0000000000000036E-2</v>
          </cell>
          <cell r="L564">
            <v>0.12999999999999989</v>
          </cell>
          <cell r="M564">
            <v>6.28</v>
          </cell>
          <cell r="N564">
            <v>8.9849999999999994</v>
          </cell>
          <cell r="O564">
            <v>7.165</v>
          </cell>
          <cell r="P564">
            <v>5.07</v>
          </cell>
          <cell r="Q564">
            <v>5.0599999999999996</v>
          </cell>
          <cell r="R564">
            <v>-1.9350000000000005</v>
          </cell>
          <cell r="S564">
            <v>2.7049999999999992</v>
          </cell>
          <cell r="T564">
            <v>5.13</v>
          </cell>
          <cell r="U564">
            <v>5.0750000000000002</v>
          </cell>
          <cell r="V564">
            <v>4.8</v>
          </cell>
          <cell r="W564">
            <v>4.8250000000000002</v>
          </cell>
          <cell r="X564">
            <v>4.8899999999999997</v>
          </cell>
          <cell r="Y564">
            <v>5.2850000000000001</v>
          </cell>
          <cell r="Z564">
            <v>5.0549999999999997</v>
          </cell>
          <cell r="AA564">
            <v>5.04</v>
          </cell>
          <cell r="AB564">
            <v>5.16</v>
          </cell>
          <cell r="AC564">
            <v>5.05</v>
          </cell>
          <cell r="AD564">
            <v>5.4249999999999998</v>
          </cell>
          <cell r="AE564">
            <v>4.9550000000000001</v>
          </cell>
          <cell r="AF564">
            <v>8.3100004196166992</v>
          </cell>
          <cell r="AG564">
            <v>9.8000000000000007</v>
          </cell>
          <cell r="AH564">
            <v>13</v>
          </cell>
          <cell r="AI564">
            <v>10.93</v>
          </cell>
        </row>
        <row r="565">
          <cell r="A565">
            <v>36965</v>
          </cell>
          <cell r="B565">
            <v>4.875</v>
          </cell>
          <cell r="C565">
            <v>4.8600000000000003</v>
          </cell>
          <cell r="D565">
            <v>9.5350000000000001</v>
          </cell>
          <cell r="E565">
            <v>4.75</v>
          </cell>
          <cell r="F565">
            <v>4.915</v>
          </cell>
          <cell r="G565">
            <v>4.66</v>
          </cell>
          <cell r="H565">
            <v>4.6749999999999998</v>
          </cell>
          <cell r="I565">
            <v>1.499999999999968E-2</v>
          </cell>
          <cell r="J565">
            <v>4.0000000000000036E-2</v>
          </cell>
          <cell r="K565">
            <v>5.4999999999999716E-2</v>
          </cell>
          <cell r="L565">
            <v>0.11000000000000032</v>
          </cell>
          <cell r="M565">
            <v>5.8849999999999998</v>
          </cell>
          <cell r="N565">
            <v>8.7949999999999999</v>
          </cell>
          <cell r="O565">
            <v>7.12</v>
          </cell>
          <cell r="P565">
            <v>4.93</v>
          </cell>
          <cell r="Q565">
            <v>4.9649999999999999</v>
          </cell>
          <cell r="R565">
            <v>-0.74000000000000021</v>
          </cell>
          <cell r="S565">
            <v>2.91</v>
          </cell>
          <cell r="T565">
            <v>4.93</v>
          </cell>
          <cell r="U565">
            <v>4.99</v>
          </cell>
          <cell r="V565">
            <v>4.7450000000000001</v>
          </cell>
          <cell r="W565">
            <v>4.7350000000000003</v>
          </cell>
          <cell r="X565">
            <v>4.7750000000000004</v>
          </cell>
          <cell r="Y565">
            <v>5.19</v>
          </cell>
          <cell r="Z565">
            <v>4.95</v>
          </cell>
          <cell r="AA565">
            <v>4.9349999999999996</v>
          </cell>
          <cell r="AB565">
            <v>5.07</v>
          </cell>
          <cell r="AC565">
            <v>4.9450000000000003</v>
          </cell>
          <cell r="AD565">
            <v>5.335</v>
          </cell>
          <cell r="AE565">
            <v>4.88</v>
          </cell>
          <cell r="AF565">
            <v>8.0399999618530273</v>
          </cell>
          <cell r="AG565">
            <v>8.6</v>
          </cell>
          <cell r="AH565">
            <v>10.75</v>
          </cell>
          <cell r="AI565">
            <v>9.5</v>
          </cell>
        </row>
        <row r="566">
          <cell r="A566">
            <v>36966</v>
          </cell>
          <cell r="B566">
            <v>4.78</v>
          </cell>
          <cell r="C566">
            <v>4.8250000000000002</v>
          </cell>
          <cell r="D566">
            <v>9.41</v>
          </cell>
          <cell r="E566">
            <v>4.7</v>
          </cell>
          <cell r="F566">
            <v>4.8650000000000002</v>
          </cell>
          <cell r="G566">
            <v>4.63</v>
          </cell>
          <cell r="H566">
            <v>4.585</v>
          </cell>
          <cell r="I566">
            <v>-4.4999999999999929E-2</v>
          </cell>
          <cell r="J566">
            <v>8.4999999999999964E-2</v>
          </cell>
          <cell r="K566">
            <v>4.0000000000000036E-2</v>
          </cell>
          <cell r="L566">
            <v>0.125</v>
          </cell>
          <cell r="M566">
            <v>6.3049999999999997</v>
          </cell>
          <cell r="N566">
            <v>9.31</v>
          </cell>
          <cell r="O566">
            <v>7.0149999999999997</v>
          </cell>
          <cell r="P566">
            <v>4.9000000000000004</v>
          </cell>
          <cell r="Q566">
            <v>4.9000000000000004</v>
          </cell>
          <cell r="R566">
            <v>-9.9999999999999645E-2</v>
          </cell>
          <cell r="S566">
            <v>3.0050000000000008</v>
          </cell>
          <cell r="T566">
            <v>4.915</v>
          </cell>
          <cell r="U566">
            <v>4.915</v>
          </cell>
          <cell r="V566">
            <v>4.6749999999999998</v>
          </cell>
          <cell r="W566">
            <v>4.68</v>
          </cell>
          <cell r="X566">
            <v>4.72</v>
          </cell>
          <cell r="Y566">
            <v>5.125</v>
          </cell>
          <cell r="Z566">
            <v>4.92</v>
          </cell>
          <cell r="AA566">
            <v>4.875</v>
          </cell>
          <cell r="AB566">
            <v>4.9850000000000003</v>
          </cell>
          <cell r="AC566">
            <v>4.915</v>
          </cell>
          <cell r="AD566">
            <v>5.2450000000000001</v>
          </cell>
          <cell r="AE566">
            <v>4.87</v>
          </cell>
          <cell r="AF566">
            <v>9.1850004196166992</v>
          </cell>
          <cell r="AG566">
            <v>8.9</v>
          </cell>
          <cell r="AH566">
            <v>10.25</v>
          </cell>
          <cell r="AI566">
            <v>9.4700000000000006</v>
          </cell>
        </row>
        <row r="567">
          <cell r="A567">
            <v>36967</v>
          </cell>
          <cell r="B567">
            <v>4.8449999999999998</v>
          </cell>
          <cell r="C567">
            <v>4.8099999999999996</v>
          </cell>
          <cell r="D567">
            <v>9.0250000000000004</v>
          </cell>
          <cell r="E567">
            <v>4.68</v>
          </cell>
          <cell r="F567">
            <v>4.9400000000000004</v>
          </cell>
          <cell r="G567">
            <v>4.1800000000000006</v>
          </cell>
          <cell r="H567">
            <v>4.2150000000000007</v>
          </cell>
          <cell r="I567">
            <v>3.5000000000000142E-2</v>
          </cell>
          <cell r="J567">
            <v>9.5000000000000639E-2</v>
          </cell>
          <cell r="K567">
            <v>0.13000000000000078</v>
          </cell>
          <cell r="L567">
            <v>0.12999999999999989</v>
          </cell>
          <cell r="M567">
            <v>7.25</v>
          </cell>
          <cell r="N567">
            <v>8.8800000000000008</v>
          </cell>
          <cell r="O567">
            <v>7.0049999999999999</v>
          </cell>
          <cell r="P567">
            <v>4.95</v>
          </cell>
          <cell r="Q567">
            <v>4.96</v>
          </cell>
          <cell r="R567">
            <v>-0.14499999999999957</v>
          </cell>
          <cell r="S567">
            <v>1.6300000000000008</v>
          </cell>
          <cell r="T567">
            <v>4.96</v>
          </cell>
          <cell r="U567">
            <v>4.9800000000000004</v>
          </cell>
          <cell r="V567">
            <v>4.67</v>
          </cell>
          <cell r="W567">
            <v>4.6749999999999998</v>
          </cell>
          <cell r="X567">
            <v>4.7249999999999996</v>
          </cell>
          <cell r="Y567">
            <v>5.17</v>
          </cell>
          <cell r="Z567">
            <v>4.97</v>
          </cell>
          <cell r="AA567">
            <v>4.9400000000000004</v>
          </cell>
          <cell r="AB567">
            <v>5.0199999999999996</v>
          </cell>
          <cell r="AC567">
            <v>4.96</v>
          </cell>
          <cell r="AD567">
            <v>5.33</v>
          </cell>
          <cell r="AE567">
            <v>4.875</v>
          </cell>
          <cell r="AF567">
            <v>8.9250001907348633</v>
          </cell>
          <cell r="AG567">
            <v>8</v>
          </cell>
          <cell r="AH567">
            <v>9.5</v>
          </cell>
          <cell r="AI567">
            <v>9.07</v>
          </cell>
        </row>
        <row r="568">
          <cell r="A568">
            <v>36968</v>
          </cell>
          <cell r="B568">
            <v>4.8449999999999998</v>
          </cell>
          <cell r="C568">
            <v>4.8099999999999996</v>
          </cell>
          <cell r="D568">
            <v>9.0250000000000004</v>
          </cell>
          <cell r="E568">
            <v>4.68</v>
          </cell>
          <cell r="F568">
            <v>4.9400000000000004</v>
          </cell>
          <cell r="G568">
            <v>4.1800000000000006</v>
          </cell>
          <cell r="H568">
            <v>4.2150000000000007</v>
          </cell>
          <cell r="I568">
            <v>3.5000000000000142E-2</v>
          </cell>
          <cell r="J568">
            <v>9.5000000000000639E-2</v>
          </cell>
          <cell r="K568">
            <v>0.13000000000000078</v>
          </cell>
          <cell r="L568">
            <v>0.12999999999999989</v>
          </cell>
          <cell r="M568">
            <v>7.25</v>
          </cell>
          <cell r="N568">
            <v>8.8800000000000008</v>
          </cell>
          <cell r="O568">
            <v>7.0049999999999999</v>
          </cell>
          <cell r="P568">
            <v>4.95</v>
          </cell>
          <cell r="Q568">
            <v>4.96</v>
          </cell>
          <cell r="R568">
            <v>-0.14499999999999957</v>
          </cell>
          <cell r="S568">
            <v>1.6300000000000008</v>
          </cell>
          <cell r="T568">
            <v>4.96</v>
          </cell>
          <cell r="U568">
            <v>4.9800000000000004</v>
          </cell>
          <cell r="V568">
            <v>4.67</v>
          </cell>
          <cell r="W568">
            <v>4.6749999999999998</v>
          </cell>
          <cell r="X568">
            <v>4.7249999999999996</v>
          </cell>
          <cell r="Y568">
            <v>5.17</v>
          </cell>
          <cell r="Z568">
            <v>4.97</v>
          </cell>
          <cell r="AA568">
            <v>4.9400000000000004</v>
          </cell>
          <cell r="AB568">
            <v>5.0199999999999996</v>
          </cell>
          <cell r="AC568">
            <v>4.96</v>
          </cell>
          <cell r="AD568">
            <v>5.33</v>
          </cell>
          <cell r="AE568">
            <v>4.875</v>
          </cell>
          <cell r="AF568">
            <v>8.9250001907348633</v>
          </cell>
          <cell r="AG568">
            <v>8</v>
          </cell>
          <cell r="AH568">
            <v>9.5</v>
          </cell>
          <cell r="AI568">
            <v>9.07</v>
          </cell>
        </row>
        <row r="569">
          <cell r="A569">
            <v>36969</v>
          </cell>
          <cell r="B569">
            <v>4.8449999999999998</v>
          </cell>
          <cell r="C569">
            <v>4.8099999999999996</v>
          </cell>
          <cell r="D569">
            <v>9.0250000000000004</v>
          </cell>
          <cell r="E569">
            <v>4.68</v>
          </cell>
          <cell r="F569">
            <v>4.9400000000000004</v>
          </cell>
          <cell r="G569">
            <v>4.1800000000000006</v>
          </cell>
          <cell r="H569">
            <v>4.2150000000000007</v>
          </cell>
          <cell r="I569">
            <v>3.5000000000000142E-2</v>
          </cell>
          <cell r="J569">
            <v>9.5000000000000639E-2</v>
          </cell>
          <cell r="K569">
            <v>0.13000000000000078</v>
          </cell>
          <cell r="L569">
            <v>0.12999999999999989</v>
          </cell>
          <cell r="M569">
            <v>7.25</v>
          </cell>
          <cell r="N569">
            <v>8.8800000000000008</v>
          </cell>
          <cell r="O569">
            <v>7.0049999999999999</v>
          </cell>
          <cell r="P569">
            <v>4.95</v>
          </cell>
          <cell r="Q569">
            <v>4.96</v>
          </cell>
          <cell r="R569">
            <v>-0.14499999999999957</v>
          </cell>
          <cell r="S569">
            <v>1.6300000000000008</v>
          </cell>
          <cell r="T569">
            <v>4.96</v>
          </cell>
          <cell r="U569">
            <v>4.9800000000000004</v>
          </cell>
          <cell r="V569">
            <v>4.67</v>
          </cell>
          <cell r="W569">
            <v>4.6749999999999998</v>
          </cell>
          <cell r="X569">
            <v>4.7249999999999996</v>
          </cell>
          <cell r="Y569">
            <v>5.17</v>
          </cell>
          <cell r="Z569">
            <v>4.97</v>
          </cell>
          <cell r="AA569">
            <v>4.9400000000000004</v>
          </cell>
          <cell r="AB569">
            <v>5.0199999999999996</v>
          </cell>
          <cell r="AC569">
            <v>4.96</v>
          </cell>
          <cell r="AD569">
            <v>5.33</v>
          </cell>
          <cell r="AE569">
            <v>4.875</v>
          </cell>
          <cell r="AF569">
            <v>8.9250001907348633</v>
          </cell>
          <cell r="AG569">
            <v>8</v>
          </cell>
          <cell r="AH569">
            <v>9.5</v>
          </cell>
          <cell r="AI569">
            <v>9.07</v>
          </cell>
        </row>
        <row r="570">
          <cell r="A570">
            <v>36970</v>
          </cell>
          <cell r="B570">
            <v>4.8849999999999998</v>
          </cell>
          <cell r="C570">
            <v>4.8550000000000004</v>
          </cell>
          <cell r="D570">
            <v>9.9450000000000003</v>
          </cell>
          <cell r="E570">
            <v>4.6950000000000003</v>
          </cell>
          <cell r="F570">
            <v>5.03</v>
          </cell>
          <cell r="G570">
            <v>5.0600000000000005</v>
          </cell>
          <cell r="H570">
            <v>5.09</v>
          </cell>
          <cell r="I570">
            <v>2.9999999999999361E-2</v>
          </cell>
          <cell r="J570">
            <v>0.14500000000000046</v>
          </cell>
          <cell r="K570">
            <v>0.17499999999999982</v>
          </cell>
          <cell r="L570">
            <v>0.16000000000000014</v>
          </cell>
          <cell r="M570">
            <v>6.9850000000000003</v>
          </cell>
          <cell r="N570">
            <v>7.0049999999999999</v>
          </cell>
          <cell r="O570">
            <v>7.2249999999999996</v>
          </cell>
          <cell r="P570">
            <v>5.05</v>
          </cell>
          <cell r="Q570">
            <v>5.0650000000000004</v>
          </cell>
          <cell r="R570">
            <v>-2.9400000000000004</v>
          </cell>
          <cell r="S570">
            <v>1.9999999999999574E-2</v>
          </cell>
          <cell r="T570">
            <v>5.0449999999999999</v>
          </cell>
          <cell r="U570">
            <v>5.0650000000000004</v>
          </cell>
          <cell r="V570">
            <v>4.72</v>
          </cell>
          <cell r="W570">
            <v>4.6900000000000004</v>
          </cell>
          <cell r="X570">
            <v>4.74</v>
          </cell>
          <cell r="Y570">
            <v>5.2350000000000003</v>
          </cell>
          <cell r="Z570">
            <v>5.05</v>
          </cell>
          <cell r="AA570">
            <v>4.9649999999999999</v>
          </cell>
          <cell r="AB570">
            <v>5.085</v>
          </cell>
          <cell r="AC570">
            <v>5.0049999999999999</v>
          </cell>
          <cell r="AD570">
            <v>5.4</v>
          </cell>
          <cell r="AE570">
            <v>4.9349999999999996</v>
          </cell>
          <cell r="AF570">
            <v>7.1999998092651367</v>
          </cell>
          <cell r="AG570">
            <v>9</v>
          </cell>
          <cell r="AH570">
            <v>10.75</v>
          </cell>
          <cell r="AI570">
            <v>9.7899999999999991</v>
          </cell>
        </row>
        <row r="571">
          <cell r="A571">
            <v>36971</v>
          </cell>
          <cell r="B571">
            <v>4.8949999999999996</v>
          </cell>
          <cell r="C571">
            <v>4.7249999999999996</v>
          </cell>
          <cell r="D571">
            <v>11.035</v>
          </cell>
          <cell r="E571">
            <v>4.5999999999999996</v>
          </cell>
          <cell r="F571">
            <v>5</v>
          </cell>
          <cell r="G571">
            <v>6.1400000000000006</v>
          </cell>
          <cell r="H571">
            <v>6.3100000000000005</v>
          </cell>
          <cell r="I571">
            <v>0.16999999999999993</v>
          </cell>
          <cell r="J571">
            <v>0.10500000000000043</v>
          </cell>
          <cell r="K571">
            <v>0.27500000000000036</v>
          </cell>
          <cell r="L571">
            <v>0.125</v>
          </cell>
          <cell r="M571">
            <v>5.87</v>
          </cell>
          <cell r="N571">
            <v>6.04</v>
          </cell>
          <cell r="O571">
            <v>7.27</v>
          </cell>
          <cell r="P571">
            <v>5.0549999999999997</v>
          </cell>
          <cell r="Q571">
            <v>5.0549999999999997</v>
          </cell>
          <cell r="R571">
            <v>-4.9950000000000001</v>
          </cell>
          <cell r="S571">
            <v>0.16999999999999993</v>
          </cell>
          <cell r="T571">
            <v>5.04</v>
          </cell>
          <cell r="U571">
            <v>5.08</v>
          </cell>
          <cell r="V571">
            <v>4.57</v>
          </cell>
          <cell r="W571">
            <v>4.6349999999999998</v>
          </cell>
          <cell r="X571">
            <v>4.62</v>
          </cell>
          <cell r="Y571">
            <v>5.2249999999999996</v>
          </cell>
          <cell r="Z571">
            <v>5.0350000000000001</v>
          </cell>
          <cell r="AA571">
            <v>4.9800000000000004</v>
          </cell>
          <cell r="AB571">
            <v>5.0750000000000002</v>
          </cell>
          <cell r="AC571">
            <v>4.9850000000000003</v>
          </cell>
          <cell r="AD571">
            <v>5.39</v>
          </cell>
          <cell r="AE571">
            <v>4.8550000000000004</v>
          </cell>
          <cell r="AF571">
            <v>5.7100000381469727</v>
          </cell>
          <cell r="AG571">
            <v>9</v>
          </cell>
          <cell r="AH571">
            <v>11.85</v>
          </cell>
          <cell r="AI571">
            <v>11.05</v>
          </cell>
        </row>
        <row r="572">
          <cell r="A572">
            <v>36972</v>
          </cell>
          <cell r="B572">
            <v>4.9800000000000004</v>
          </cell>
          <cell r="C572">
            <v>4.63</v>
          </cell>
          <cell r="D572">
            <v>11.605</v>
          </cell>
          <cell r="E572">
            <v>4.6749999999999998</v>
          </cell>
          <cell r="F572">
            <v>5.07</v>
          </cell>
          <cell r="G572">
            <v>6.625</v>
          </cell>
          <cell r="H572">
            <v>6.9750000000000005</v>
          </cell>
          <cell r="I572">
            <v>0.35000000000000053</v>
          </cell>
          <cell r="J572">
            <v>8.9999999999999858E-2</v>
          </cell>
          <cell r="K572">
            <v>0.44000000000000039</v>
          </cell>
          <cell r="L572">
            <v>-4.4999999999999929E-2</v>
          </cell>
          <cell r="M572">
            <v>5.5549999999999997</v>
          </cell>
          <cell r="N572">
            <v>5.9850000000000003</v>
          </cell>
          <cell r="O572">
            <v>7.4</v>
          </cell>
          <cell r="P572">
            <v>5.16</v>
          </cell>
          <cell r="Q572">
            <v>5.13</v>
          </cell>
          <cell r="R572">
            <v>-5.62</v>
          </cell>
          <cell r="S572">
            <v>0.4300000000000006</v>
          </cell>
          <cell r="T572">
            <v>5.09</v>
          </cell>
          <cell r="U572">
            <v>5.1749999999999998</v>
          </cell>
          <cell r="V572">
            <v>4.6449999999999996</v>
          </cell>
          <cell r="W572">
            <v>4.66</v>
          </cell>
          <cell r="X572">
            <v>4.72</v>
          </cell>
          <cell r="Y572">
            <v>5.34</v>
          </cell>
          <cell r="Z572">
            <v>5.0999999999999996</v>
          </cell>
          <cell r="AA572">
            <v>5.07</v>
          </cell>
          <cell r="AB572">
            <v>5.14</v>
          </cell>
          <cell r="AC572">
            <v>5.0750000000000002</v>
          </cell>
          <cell r="AD572">
            <v>5.5149999999999997</v>
          </cell>
          <cell r="AE572">
            <v>4.8899999999999997</v>
          </cell>
          <cell r="AF572">
            <v>5.9049997329711914</v>
          </cell>
          <cell r="AG572">
            <v>4.6500000000000004</v>
          </cell>
          <cell r="AH572">
            <v>12.15</v>
          </cell>
          <cell r="AI572">
            <v>11.37</v>
          </cell>
        </row>
        <row r="573">
          <cell r="A573">
            <v>36973</v>
          </cell>
          <cell r="B573">
            <v>4.8550000000000004</v>
          </cell>
          <cell r="C573">
            <v>4.5999999999999996</v>
          </cell>
          <cell r="D573">
            <v>10.994999999999999</v>
          </cell>
          <cell r="E573">
            <v>4.6550000000000002</v>
          </cell>
          <cell r="F573">
            <v>4.8849999999999998</v>
          </cell>
          <cell r="G573">
            <v>6.1399999999999988</v>
          </cell>
          <cell r="H573">
            <v>6.3949999999999996</v>
          </cell>
          <cell r="I573">
            <v>0.25500000000000078</v>
          </cell>
          <cell r="J573">
            <v>2.9999999999999361E-2</v>
          </cell>
          <cell r="K573">
            <v>0.28500000000000014</v>
          </cell>
          <cell r="L573">
            <v>-5.5000000000000604E-2</v>
          </cell>
          <cell r="M573">
            <v>5.7350000000000003</v>
          </cell>
          <cell r="N573">
            <v>6.71</v>
          </cell>
          <cell r="O573">
            <v>7.26</v>
          </cell>
          <cell r="P573">
            <v>5.0650000000000004</v>
          </cell>
          <cell r="Q573">
            <v>5.0750000000000002</v>
          </cell>
          <cell r="R573">
            <v>-4.2849999999999993</v>
          </cell>
          <cell r="S573">
            <v>0.97499999999999964</v>
          </cell>
          <cell r="T573">
            <v>5.0750000000000002</v>
          </cell>
          <cell r="U573">
            <v>5.0250000000000004</v>
          </cell>
          <cell r="V573">
            <v>4.6500000000000004</v>
          </cell>
          <cell r="W573">
            <v>4.67</v>
          </cell>
          <cell r="X573">
            <v>4.7050000000000001</v>
          </cell>
          <cell r="Y573">
            <v>5.1749999999999998</v>
          </cell>
          <cell r="Z573">
            <v>4.9550000000000001</v>
          </cell>
          <cell r="AA573">
            <v>4.92</v>
          </cell>
          <cell r="AB573">
            <v>5.0449999999999999</v>
          </cell>
          <cell r="AC573">
            <v>4.93</v>
          </cell>
          <cell r="AD573">
            <v>5.3449999999999998</v>
          </cell>
          <cell r="AE573">
            <v>4.8600000000000003</v>
          </cell>
          <cell r="AF573">
            <v>5.9700002670288086</v>
          </cell>
          <cell r="AG573">
            <v>10.5</v>
          </cell>
          <cell r="AH573">
            <v>11.6</v>
          </cell>
          <cell r="AI573">
            <v>10.96</v>
          </cell>
        </row>
        <row r="574">
          <cell r="A574">
            <v>36974</v>
          </cell>
          <cell r="B574">
            <v>5.1050000000000004</v>
          </cell>
          <cell r="C574">
            <v>4.7350000000000003</v>
          </cell>
          <cell r="D574">
            <v>11.13</v>
          </cell>
          <cell r="E574">
            <v>4.7249999999999996</v>
          </cell>
          <cell r="F574">
            <v>5.125</v>
          </cell>
          <cell r="G574">
            <v>6.0250000000000004</v>
          </cell>
          <cell r="H574">
            <v>6.3950000000000005</v>
          </cell>
          <cell r="I574">
            <v>0.37000000000000011</v>
          </cell>
          <cell r="J574">
            <v>1.9999999999999574E-2</v>
          </cell>
          <cell r="K574">
            <v>0.38999999999999968</v>
          </cell>
          <cell r="L574">
            <v>1.0000000000000675E-2</v>
          </cell>
          <cell r="M574">
            <v>6.64</v>
          </cell>
          <cell r="N574">
            <v>8.76</v>
          </cell>
          <cell r="O574">
            <v>7.5650000000000004</v>
          </cell>
          <cell r="P574">
            <v>5.2450000000000001</v>
          </cell>
          <cell r="Q574">
            <v>5.23</v>
          </cell>
          <cell r="R574">
            <v>-2.370000000000001</v>
          </cell>
          <cell r="S574">
            <v>2.12</v>
          </cell>
          <cell r="T574">
            <v>5.22</v>
          </cell>
          <cell r="U574">
            <v>5.21</v>
          </cell>
          <cell r="V574">
            <v>4.7750000000000004</v>
          </cell>
          <cell r="W574">
            <v>5.42</v>
          </cell>
          <cell r="X574">
            <v>4.7450000000000001</v>
          </cell>
          <cell r="Y574">
            <v>5.42</v>
          </cell>
          <cell r="Z574">
            <v>5.1849999999999996</v>
          </cell>
          <cell r="AA574">
            <v>5.14</v>
          </cell>
          <cell r="AB574">
            <v>5.26</v>
          </cell>
          <cell r="AC574">
            <v>5.15</v>
          </cell>
          <cell r="AD574">
            <v>5.6150000000000002</v>
          </cell>
          <cell r="AE574">
            <v>4.9349999999999996</v>
          </cell>
          <cell r="AF574">
            <v>8.1450004577636719</v>
          </cell>
          <cell r="AG574">
            <v>10.25</v>
          </cell>
          <cell r="AH574">
            <v>11.8</v>
          </cell>
          <cell r="AI574">
            <v>11.05</v>
          </cell>
        </row>
        <row r="575">
          <cell r="A575">
            <v>36975</v>
          </cell>
          <cell r="B575">
            <v>5.1050000000000004</v>
          </cell>
          <cell r="C575">
            <v>4.7350000000000003</v>
          </cell>
          <cell r="D575">
            <v>11.13</v>
          </cell>
          <cell r="E575">
            <v>4.7249999999999996</v>
          </cell>
          <cell r="F575">
            <v>5.125</v>
          </cell>
          <cell r="G575">
            <v>6.0250000000000004</v>
          </cell>
          <cell r="H575">
            <v>6.3950000000000005</v>
          </cell>
          <cell r="I575">
            <v>0.37000000000000011</v>
          </cell>
          <cell r="J575">
            <v>1.9999999999999574E-2</v>
          </cell>
          <cell r="K575">
            <v>0.38999999999999968</v>
          </cell>
          <cell r="L575">
            <v>1.0000000000000675E-2</v>
          </cell>
          <cell r="M575">
            <v>6.64</v>
          </cell>
          <cell r="N575">
            <v>8.76</v>
          </cell>
          <cell r="O575">
            <v>7.5650000000000004</v>
          </cell>
          <cell r="P575">
            <v>5.2450000000000001</v>
          </cell>
          <cell r="Q575">
            <v>5.23</v>
          </cell>
          <cell r="R575">
            <v>-2.370000000000001</v>
          </cell>
          <cell r="S575">
            <v>2.12</v>
          </cell>
          <cell r="T575">
            <v>5.22</v>
          </cell>
          <cell r="U575">
            <v>5.21</v>
          </cell>
          <cell r="V575">
            <v>4.7750000000000004</v>
          </cell>
          <cell r="W575">
            <v>5.42</v>
          </cell>
          <cell r="X575">
            <v>4.7450000000000001</v>
          </cell>
          <cell r="Y575">
            <v>5.42</v>
          </cell>
          <cell r="Z575">
            <v>5.1849999999999996</v>
          </cell>
          <cell r="AA575">
            <v>5.14</v>
          </cell>
          <cell r="AB575">
            <v>5.26</v>
          </cell>
          <cell r="AC575">
            <v>5.15</v>
          </cell>
          <cell r="AD575">
            <v>5.6150000000000002</v>
          </cell>
          <cell r="AE575">
            <v>4.9349999999999996</v>
          </cell>
          <cell r="AF575">
            <v>8.1450004577636719</v>
          </cell>
          <cell r="AG575">
            <v>10.25</v>
          </cell>
          <cell r="AH575">
            <v>11.8</v>
          </cell>
          <cell r="AI575">
            <v>11.05</v>
          </cell>
        </row>
        <row r="576">
          <cell r="A576">
            <v>36976</v>
          </cell>
          <cell r="B576">
            <v>5.1050000000000004</v>
          </cell>
          <cell r="C576">
            <v>4.7350000000000003</v>
          </cell>
          <cell r="D576">
            <v>11.13</v>
          </cell>
          <cell r="E576">
            <v>4.7249999999999996</v>
          </cell>
          <cell r="F576">
            <v>5.125</v>
          </cell>
          <cell r="G576">
            <v>6.0250000000000004</v>
          </cell>
          <cell r="H576">
            <v>6.3950000000000005</v>
          </cell>
          <cell r="I576">
            <v>0.37000000000000011</v>
          </cell>
          <cell r="J576">
            <v>1.9999999999999574E-2</v>
          </cell>
          <cell r="K576">
            <v>0.38999999999999968</v>
          </cell>
          <cell r="L576">
            <v>1.0000000000000675E-2</v>
          </cell>
          <cell r="M576">
            <v>6.64</v>
          </cell>
          <cell r="N576">
            <v>8.76</v>
          </cell>
          <cell r="O576">
            <v>7.5650000000000004</v>
          </cell>
          <cell r="P576">
            <v>5.2450000000000001</v>
          </cell>
          <cell r="Q576">
            <v>5.23</v>
          </cell>
          <cell r="R576">
            <v>-2.370000000000001</v>
          </cell>
          <cell r="S576">
            <v>2.12</v>
          </cell>
          <cell r="T576">
            <v>5.22</v>
          </cell>
          <cell r="U576">
            <v>5.21</v>
          </cell>
          <cell r="V576">
            <v>4.7750000000000004</v>
          </cell>
          <cell r="W576">
            <v>5.42</v>
          </cell>
          <cell r="X576">
            <v>4.7450000000000001</v>
          </cell>
          <cell r="Y576">
            <v>5.42</v>
          </cell>
          <cell r="Z576">
            <v>5.1849999999999996</v>
          </cell>
          <cell r="AA576">
            <v>5.14</v>
          </cell>
          <cell r="AB576">
            <v>5.26</v>
          </cell>
          <cell r="AC576">
            <v>5.15</v>
          </cell>
          <cell r="AD576">
            <v>5.6150000000000002</v>
          </cell>
          <cell r="AE576">
            <v>4.9349999999999996</v>
          </cell>
          <cell r="AF576">
            <v>8.1450004577636719</v>
          </cell>
          <cell r="AG576">
            <v>10.25</v>
          </cell>
          <cell r="AH576">
            <v>11.8</v>
          </cell>
          <cell r="AI576">
            <v>11.05</v>
          </cell>
        </row>
        <row r="577">
          <cell r="A577">
            <v>36977</v>
          </cell>
          <cell r="B577">
            <v>5.0549999999999997</v>
          </cell>
          <cell r="C577">
            <v>4.4400000000000004</v>
          </cell>
          <cell r="D577">
            <v>10.25</v>
          </cell>
          <cell r="E577">
            <v>4.67</v>
          </cell>
          <cell r="F577">
            <v>5.16</v>
          </cell>
          <cell r="G577">
            <v>5.1950000000000003</v>
          </cell>
          <cell r="H577">
            <v>5.81</v>
          </cell>
          <cell r="I577">
            <v>0.61499999999999932</v>
          </cell>
          <cell r="J577">
            <v>0.10500000000000043</v>
          </cell>
          <cell r="K577">
            <v>0.71999999999999975</v>
          </cell>
          <cell r="L577">
            <v>-0.22999999999999954</v>
          </cell>
          <cell r="M577">
            <v>6.4550000000000001</v>
          </cell>
          <cell r="N577">
            <v>8.74</v>
          </cell>
          <cell r="O577">
            <v>7.3700999999999999</v>
          </cell>
          <cell r="P577">
            <v>5.165</v>
          </cell>
          <cell r="Q577">
            <v>5.165</v>
          </cell>
          <cell r="R577">
            <v>-1.5099999999999998</v>
          </cell>
          <cell r="S577">
            <v>2.2850000000000001</v>
          </cell>
          <cell r="T577">
            <v>5.18</v>
          </cell>
          <cell r="U577">
            <v>5.2050000000000001</v>
          </cell>
          <cell r="V577">
            <v>4.6950000000000003</v>
          </cell>
          <cell r="W577">
            <v>4.63</v>
          </cell>
          <cell r="X577">
            <v>4.68</v>
          </cell>
          <cell r="Y577">
            <v>5.4</v>
          </cell>
          <cell r="Z577">
            <v>5.21</v>
          </cell>
          <cell r="AA577">
            <v>5.1349999999999998</v>
          </cell>
          <cell r="AB577">
            <v>5.25</v>
          </cell>
          <cell r="AC577">
            <v>5.16</v>
          </cell>
          <cell r="AD577">
            <v>5.58</v>
          </cell>
          <cell r="AE577">
            <v>4.96</v>
          </cell>
          <cell r="AF577">
            <v>8.7150001525878906</v>
          </cell>
          <cell r="AG577">
            <v>9.25</v>
          </cell>
          <cell r="AH577">
            <v>11.75</v>
          </cell>
          <cell r="AI577">
            <v>10.28</v>
          </cell>
        </row>
        <row r="578">
          <cell r="A578">
            <v>36978</v>
          </cell>
          <cell r="B578">
            <v>5.2649999999999997</v>
          </cell>
          <cell r="C578">
            <v>4.5</v>
          </cell>
          <cell r="D578">
            <v>10.78</v>
          </cell>
          <cell r="E578">
            <v>4.6550000000000002</v>
          </cell>
          <cell r="F578">
            <v>5.3550000000000004</v>
          </cell>
          <cell r="G578">
            <v>5.5149999999999997</v>
          </cell>
          <cell r="H578">
            <v>6.2799999999999994</v>
          </cell>
          <cell r="I578">
            <v>0.76499999999999968</v>
          </cell>
          <cell r="J578">
            <v>9.0000000000000746E-2</v>
          </cell>
          <cell r="K578">
            <v>0.85500000000000043</v>
          </cell>
          <cell r="L578">
            <v>-0.15500000000000025</v>
          </cell>
          <cell r="M578">
            <v>5.77</v>
          </cell>
          <cell r="N578">
            <v>8.74</v>
          </cell>
          <cell r="O578">
            <v>7.7350000000000003</v>
          </cell>
          <cell r="P578">
            <v>5.335</v>
          </cell>
          <cell r="Q578">
            <v>5.3049999999999997</v>
          </cell>
          <cell r="R578">
            <v>-2.0399999999999991</v>
          </cell>
          <cell r="S578">
            <v>2.9700000000000006</v>
          </cell>
          <cell r="T578">
            <v>5.37</v>
          </cell>
          <cell r="U578">
            <v>5.3949999999999996</v>
          </cell>
          <cell r="V578">
            <v>4.5999999999999996</v>
          </cell>
          <cell r="W578">
            <v>4.63</v>
          </cell>
          <cell r="X578">
            <v>4.6849999999999996</v>
          </cell>
          <cell r="Y578">
            <v>5.6050000000000004</v>
          </cell>
          <cell r="Z578">
            <v>5.4050000000000002</v>
          </cell>
          <cell r="AA578">
            <v>5.32</v>
          </cell>
          <cell r="AB578">
            <v>5.4550000000000001</v>
          </cell>
          <cell r="AC578">
            <v>5.3449999999999998</v>
          </cell>
          <cell r="AD578">
            <v>5.82</v>
          </cell>
          <cell r="AE578">
            <v>4.9649999999999999</v>
          </cell>
          <cell r="AF578">
            <v>8.6750001907348633</v>
          </cell>
          <cell r="AG578">
            <v>10</v>
          </cell>
          <cell r="AH578">
            <v>11.8</v>
          </cell>
          <cell r="AI578">
            <v>10.77</v>
          </cell>
        </row>
        <row r="579">
          <cell r="A579">
            <v>36979</v>
          </cell>
          <cell r="B579">
            <v>5.4349999999999996</v>
          </cell>
          <cell r="C579">
            <v>4.585</v>
          </cell>
          <cell r="D579">
            <v>13.585000000000001</v>
          </cell>
          <cell r="E579">
            <v>4.6950000000000003</v>
          </cell>
          <cell r="F579">
            <v>5.53</v>
          </cell>
          <cell r="G579">
            <v>8.1500000000000021</v>
          </cell>
          <cell r="H579">
            <v>9</v>
          </cell>
          <cell r="I579">
            <v>0.84999999999999964</v>
          </cell>
          <cell r="J579">
            <v>9.5000000000000639E-2</v>
          </cell>
          <cell r="K579">
            <v>0.94500000000000028</v>
          </cell>
          <cell r="L579">
            <v>-0.11000000000000032</v>
          </cell>
          <cell r="M579">
            <v>5.8449999999999998</v>
          </cell>
          <cell r="N579">
            <v>10.035</v>
          </cell>
          <cell r="O579">
            <v>7.9749999999999996</v>
          </cell>
          <cell r="P579">
            <v>5.4450000000000003</v>
          </cell>
          <cell r="Q579">
            <v>5.4850000000000003</v>
          </cell>
          <cell r="R579">
            <v>-3.5500000000000007</v>
          </cell>
          <cell r="S579">
            <v>4.1900000000000004</v>
          </cell>
          <cell r="T579">
            <v>5.44</v>
          </cell>
          <cell r="U579">
            <v>5.59</v>
          </cell>
          <cell r="V579">
            <v>4.7</v>
          </cell>
          <cell r="W579">
            <v>4.6500000000000004</v>
          </cell>
          <cell r="X579">
            <v>4.7249999999999996</v>
          </cell>
          <cell r="Y579">
            <v>5.7949999999999999</v>
          </cell>
          <cell r="Z579">
            <v>5.6</v>
          </cell>
          <cell r="AA579">
            <v>5.4950000000000001</v>
          </cell>
          <cell r="AB579">
            <v>5.59</v>
          </cell>
          <cell r="AC579">
            <v>5.51</v>
          </cell>
          <cell r="AD579">
            <v>6.02</v>
          </cell>
          <cell r="AE579">
            <v>4.9850000000000003</v>
          </cell>
          <cell r="AF579">
            <v>9.6899995803833008</v>
          </cell>
          <cell r="AG579">
            <v>12.8</v>
          </cell>
          <cell r="AH579">
            <v>14.6</v>
          </cell>
          <cell r="AI579">
            <v>13.58</v>
          </cell>
        </row>
        <row r="580">
          <cell r="A580">
            <v>36980</v>
          </cell>
          <cell r="B580">
            <v>5.16</v>
          </cell>
          <cell r="C580">
            <v>4.01</v>
          </cell>
          <cell r="D580">
            <v>21.37</v>
          </cell>
          <cell r="E580">
            <v>3.99</v>
          </cell>
          <cell r="F580">
            <v>5.22</v>
          </cell>
          <cell r="G580">
            <v>16.21</v>
          </cell>
          <cell r="H580">
            <v>17.36</v>
          </cell>
          <cell r="I580">
            <v>1.1500000000000004</v>
          </cell>
          <cell r="J580">
            <v>5.9999999999999609E-2</v>
          </cell>
          <cell r="K580">
            <v>1.21</v>
          </cell>
          <cell r="L580">
            <v>1.9999999999999574E-2</v>
          </cell>
          <cell r="M580">
            <v>6.36</v>
          </cell>
          <cell r="N580">
            <v>8.5150000000000006</v>
          </cell>
          <cell r="O580">
            <v>7.7</v>
          </cell>
          <cell r="P580">
            <v>5.3949999999999996</v>
          </cell>
          <cell r="Q580">
            <v>5.4349999999999996</v>
          </cell>
          <cell r="R580">
            <v>-12.855</v>
          </cell>
          <cell r="S580">
            <v>2.1550000000000002</v>
          </cell>
          <cell r="T580">
            <v>5.3</v>
          </cell>
          <cell r="U580">
            <v>5.32</v>
          </cell>
          <cell r="V580">
            <v>3.94</v>
          </cell>
          <cell r="W580">
            <v>3.98</v>
          </cell>
          <cell r="X580">
            <v>3.9950000000000001</v>
          </cell>
          <cell r="Y580">
            <v>5.4850000000000003</v>
          </cell>
          <cell r="Z580">
            <v>5.24</v>
          </cell>
          <cell r="AA580">
            <v>5.23</v>
          </cell>
          <cell r="AB580">
            <v>5.34</v>
          </cell>
          <cell r="AC580">
            <v>5.24</v>
          </cell>
          <cell r="AD580">
            <v>5.6550000000000002</v>
          </cell>
          <cell r="AE580">
            <v>4.2549999999999999</v>
          </cell>
          <cell r="AF580">
            <v>9.9499998092651367</v>
          </cell>
          <cell r="AG580">
            <v>13.25</v>
          </cell>
          <cell r="AH580">
            <v>14.25</v>
          </cell>
          <cell r="AI580">
            <v>13.89</v>
          </cell>
        </row>
        <row r="581">
          <cell r="A581">
            <v>36981</v>
          </cell>
          <cell r="B581">
            <v>5.16</v>
          </cell>
          <cell r="C581">
            <v>4.01</v>
          </cell>
          <cell r="D581">
            <v>21.37</v>
          </cell>
          <cell r="E581">
            <v>3.99</v>
          </cell>
          <cell r="F581">
            <v>5.22</v>
          </cell>
          <cell r="G581">
            <v>16.21</v>
          </cell>
          <cell r="H581">
            <v>17.36</v>
          </cell>
          <cell r="I581">
            <v>1.1500000000000004</v>
          </cell>
          <cell r="J581">
            <v>5.9999999999999609E-2</v>
          </cell>
          <cell r="K581">
            <v>1.21</v>
          </cell>
          <cell r="L581">
            <v>1.9999999999999574E-2</v>
          </cell>
          <cell r="M581">
            <v>6.36</v>
          </cell>
          <cell r="N581">
            <v>8.5150000000000006</v>
          </cell>
          <cell r="O581">
            <v>7.7</v>
          </cell>
          <cell r="P581">
            <v>5.3949999999999996</v>
          </cell>
          <cell r="Q581">
            <v>5.4349999999999996</v>
          </cell>
          <cell r="R581">
            <v>-12.855</v>
          </cell>
          <cell r="S581">
            <v>2.1550000000000002</v>
          </cell>
          <cell r="T581">
            <v>5.3</v>
          </cell>
          <cell r="U581">
            <v>5.32</v>
          </cell>
          <cell r="V581">
            <v>3.94</v>
          </cell>
          <cell r="W581">
            <v>3.98</v>
          </cell>
          <cell r="X581">
            <v>3.9950000000000001</v>
          </cell>
          <cell r="Y581">
            <v>5.4850000000000003</v>
          </cell>
          <cell r="Z581">
            <v>5.24</v>
          </cell>
          <cell r="AA581">
            <v>5.23</v>
          </cell>
          <cell r="AB581">
            <v>5.34</v>
          </cell>
          <cell r="AC581">
            <v>5.24</v>
          </cell>
          <cell r="AD581">
            <v>5.6550000000000002</v>
          </cell>
          <cell r="AE581">
            <v>4.2549999999999999</v>
          </cell>
          <cell r="AF581" t="str">
            <v>N/A</v>
          </cell>
          <cell r="AG581">
            <v>13.25</v>
          </cell>
          <cell r="AH581">
            <v>14.25</v>
          </cell>
          <cell r="AI581">
            <v>13.89</v>
          </cell>
        </row>
        <row r="582">
          <cell r="A582">
            <v>36982</v>
          </cell>
          <cell r="B582">
            <v>5.16</v>
          </cell>
          <cell r="C582">
            <v>4.01</v>
          </cell>
          <cell r="D582">
            <v>21.37</v>
          </cell>
          <cell r="E582">
            <v>3.99</v>
          </cell>
          <cell r="F582">
            <v>5.22</v>
          </cell>
          <cell r="G582">
            <v>16.21</v>
          </cell>
          <cell r="H582">
            <v>17.36</v>
          </cell>
          <cell r="I582">
            <v>1.1500000000000004</v>
          </cell>
          <cell r="J582">
            <v>5.9999999999999609E-2</v>
          </cell>
          <cell r="K582">
            <v>1.21</v>
          </cell>
          <cell r="L582">
            <v>1.9999999999999574E-2</v>
          </cell>
          <cell r="M582">
            <v>6.36</v>
          </cell>
          <cell r="N582">
            <v>8.5150000000000006</v>
          </cell>
          <cell r="O582">
            <v>7.7</v>
          </cell>
          <cell r="P582">
            <v>5.3949999999999996</v>
          </cell>
          <cell r="Q582">
            <v>5.4349999999999996</v>
          </cell>
          <cell r="R582">
            <v>-12.855</v>
          </cell>
          <cell r="S582">
            <v>2.1550000000000002</v>
          </cell>
          <cell r="T582">
            <v>5.3</v>
          </cell>
          <cell r="U582">
            <v>5.32</v>
          </cell>
          <cell r="V582">
            <v>3.94</v>
          </cell>
          <cell r="W582">
            <v>3.98</v>
          </cell>
          <cell r="X582">
            <v>3.9950000000000001</v>
          </cell>
          <cell r="Y582">
            <v>5.4850000000000003</v>
          </cell>
          <cell r="Z582">
            <v>5.24</v>
          </cell>
          <cell r="AA582">
            <v>5.23</v>
          </cell>
          <cell r="AB582">
            <v>5.34</v>
          </cell>
          <cell r="AC582">
            <v>5.24</v>
          </cell>
          <cell r="AD582">
            <v>5.6550000000000002</v>
          </cell>
          <cell r="AE582">
            <v>4.2549999999999999</v>
          </cell>
          <cell r="AF582">
            <v>7.6500000953674316</v>
          </cell>
          <cell r="AG582">
            <v>13.25</v>
          </cell>
          <cell r="AH582">
            <v>14.25</v>
          </cell>
          <cell r="AI582">
            <v>13.89</v>
          </cell>
        </row>
        <row r="583">
          <cell r="A583">
            <v>36983</v>
          </cell>
          <cell r="B583">
            <v>5.16</v>
          </cell>
          <cell r="C583">
            <v>4.01</v>
          </cell>
          <cell r="D583">
            <v>21.37</v>
          </cell>
          <cell r="E583">
            <v>3.99</v>
          </cell>
          <cell r="F583">
            <v>5.22</v>
          </cell>
          <cell r="G583">
            <v>16.21</v>
          </cell>
          <cell r="H583">
            <v>17.36</v>
          </cell>
          <cell r="I583">
            <v>1.1500000000000004</v>
          </cell>
          <cell r="J583">
            <v>5.9999999999999609E-2</v>
          </cell>
          <cell r="K583">
            <v>1.21</v>
          </cell>
          <cell r="L583">
            <v>1.9999999999999574E-2</v>
          </cell>
          <cell r="M583">
            <v>6.36</v>
          </cell>
          <cell r="N583">
            <v>8.5150000000000006</v>
          </cell>
          <cell r="O583">
            <v>7.7</v>
          </cell>
          <cell r="P583">
            <v>5.3949999999999996</v>
          </cell>
          <cell r="Q583">
            <v>5.4349999999999996</v>
          </cell>
          <cell r="R583">
            <v>-12.855</v>
          </cell>
          <cell r="S583">
            <v>2.1550000000000002</v>
          </cell>
          <cell r="T583">
            <v>5.3</v>
          </cell>
          <cell r="U583">
            <v>5.32</v>
          </cell>
          <cell r="V583">
            <v>3.94</v>
          </cell>
          <cell r="W583">
            <v>3.98</v>
          </cell>
          <cell r="X583">
            <v>3.9950000000000001</v>
          </cell>
          <cell r="Y583">
            <v>5.4850000000000003</v>
          </cell>
          <cell r="Z583">
            <v>5.24</v>
          </cell>
          <cell r="AA583">
            <v>5.23</v>
          </cell>
          <cell r="AB583">
            <v>5.34</v>
          </cell>
          <cell r="AC583">
            <v>5.24</v>
          </cell>
          <cell r="AD583">
            <v>5.6550000000000002</v>
          </cell>
          <cell r="AE583">
            <v>4.2549999999999999</v>
          </cell>
          <cell r="AF583">
            <v>7.6500000953674316</v>
          </cell>
          <cell r="AG583">
            <v>13.25</v>
          </cell>
          <cell r="AH583">
            <v>14.25</v>
          </cell>
          <cell r="AI583">
            <v>13.89</v>
          </cell>
        </row>
        <row r="584">
          <cell r="A584">
            <v>36984</v>
          </cell>
          <cell r="B584">
            <v>4.79</v>
          </cell>
          <cell r="C584">
            <v>3.645</v>
          </cell>
          <cell r="D584">
            <v>12.5</v>
          </cell>
          <cell r="E584">
            <v>3.3250000000000002</v>
          </cell>
          <cell r="F584">
            <v>4.9550000000000001</v>
          </cell>
          <cell r="G584">
            <v>7.71</v>
          </cell>
          <cell r="H584">
            <v>8.8550000000000004</v>
          </cell>
          <cell r="I584">
            <v>1.145</v>
          </cell>
          <cell r="J584">
            <v>0.16500000000000004</v>
          </cell>
          <cell r="K584">
            <v>1.31</v>
          </cell>
          <cell r="L584">
            <v>0.31999999999999984</v>
          </cell>
          <cell r="M584">
            <v>5.35</v>
          </cell>
          <cell r="N584">
            <v>8.44</v>
          </cell>
          <cell r="O584">
            <v>7.165</v>
          </cell>
          <cell r="P584">
            <v>5.1050000000000004</v>
          </cell>
          <cell r="Q584">
            <v>5.15</v>
          </cell>
          <cell r="R584">
            <v>-4.0600000000000005</v>
          </cell>
          <cell r="S584">
            <v>3.09</v>
          </cell>
          <cell r="T584">
            <v>4.9550000000000001</v>
          </cell>
          <cell r="U584">
            <v>5.03</v>
          </cell>
          <cell r="V584">
            <v>3.34</v>
          </cell>
          <cell r="W584">
            <v>3.2949999999999999</v>
          </cell>
          <cell r="X584">
            <v>3.3650000000000002</v>
          </cell>
          <cell r="Y584">
            <v>5.14</v>
          </cell>
          <cell r="Z584">
            <v>4.99</v>
          </cell>
          <cell r="AA584">
            <v>4.87</v>
          </cell>
          <cell r="AB584">
            <v>4.99</v>
          </cell>
          <cell r="AC584">
            <v>4.8849999999999998</v>
          </cell>
          <cell r="AD584">
            <v>5.335</v>
          </cell>
          <cell r="AE584">
            <v>3.4550000000000001</v>
          </cell>
          <cell r="AF584">
            <v>6.0349998474121094</v>
          </cell>
          <cell r="AG584">
            <v>11.25</v>
          </cell>
          <cell r="AH584">
            <v>13.15</v>
          </cell>
          <cell r="AI584">
            <v>12.4</v>
          </cell>
        </row>
        <row r="585">
          <cell r="A585">
            <v>36985</v>
          </cell>
          <cell r="B585">
            <v>5.0049999999999999</v>
          </cell>
          <cell r="C585">
            <v>4.5049999999999999</v>
          </cell>
          <cell r="D585">
            <v>14.71</v>
          </cell>
          <cell r="E585">
            <v>4.01</v>
          </cell>
          <cell r="F585">
            <v>5.2149999999999999</v>
          </cell>
          <cell r="G585">
            <v>9.7050000000000018</v>
          </cell>
          <cell r="H585">
            <v>10.205000000000002</v>
          </cell>
          <cell r="I585">
            <v>0.5</v>
          </cell>
          <cell r="J585">
            <v>0.20999999999999996</v>
          </cell>
          <cell r="K585">
            <v>0.71</v>
          </cell>
          <cell r="L585">
            <v>0.49500000000000011</v>
          </cell>
          <cell r="M585">
            <v>5.8449999999999998</v>
          </cell>
          <cell r="N585">
            <v>10.63</v>
          </cell>
          <cell r="O585">
            <v>7.5</v>
          </cell>
          <cell r="P585">
            <v>5.2149999999999999</v>
          </cell>
          <cell r="Q585">
            <v>5.3049999999999997</v>
          </cell>
          <cell r="R585">
            <v>-4.08</v>
          </cell>
          <cell r="S585">
            <v>4.785000000000001</v>
          </cell>
          <cell r="T585">
            <v>5.1950000000000003</v>
          </cell>
          <cell r="U585">
            <v>5.2350000000000003</v>
          </cell>
          <cell r="V585">
            <v>3.645</v>
          </cell>
          <cell r="W585">
            <v>3.66</v>
          </cell>
          <cell r="X585">
            <v>3.79</v>
          </cell>
          <cell r="Y585">
            <v>5.3250000000000002</v>
          </cell>
          <cell r="Z585">
            <v>5.23</v>
          </cell>
          <cell r="AA585">
            <v>5.0750000000000002</v>
          </cell>
          <cell r="AB585">
            <v>5.1950000000000003</v>
          </cell>
          <cell r="AC585">
            <v>5.0750000000000002</v>
          </cell>
          <cell r="AD585">
            <v>5.5149999999999997</v>
          </cell>
          <cell r="AE585">
            <v>3.895</v>
          </cell>
          <cell r="AF585">
            <v>7.9600000381469727</v>
          </cell>
          <cell r="AG585">
            <v>13.5</v>
          </cell>
          <cell r="AH585">
            <v>15.9</v>
          </cell>
          <cell r="AI585">
            <v>14.73</v>
          </cell>
        </row>
        <row r="586">
          <cell r="A586">
            <v>36986</v>
          </cell>
          <cell r="B586">
            <v>5.0949999999999998</v>
          </cell>
          <cell r="C586">
            <v>4.7450000000000001</v>
          </cell>
          <cell r="D586">
            <v>15.63</v>
          </cell>
          <cell r="E586">
            <v>4.74</v>
          </cell>
          <cell r="F586">
            <v>5.23</v>
          </cell>
          <cell r="G586">
            <v>10.535</v>
          </cell>
          <cell r="H586">
            <v>10.885000000000002</v>
          </cell>
          <cell r="I586">
            <v>0.34999999999999964</v>
          </cell>
          <cell r="J586">
            <v>0.13500000000000068</v>
          </cell>
          <cell r="K586">
            <v>0.48500000000000032</v>
          </cell>
          <cell r="L586">
            <v>4.9999999999998934E-3</v>
          </cell>
          <cell r="M586">
            <v>7.3</v>
          </cell>
          <cell r="N586">
            <v>12.815</v>
          </cell>
          <cell r="O586">
            <v>7.3650000000000002</v>
          </cell>
          <cell r="P586">
            <v>5.2</v>
          </cell>
          <cell r="Q586">
            <v>5.27</v>
          </cell>
          <cell r="R586">
            <v>-2.8150000000000013</v>
          </cell>
          <cell r="S586">
            <v>5.5149999999999997</v>
          </cell>
          <cell r="T586">
            <v>5.1349999999999998</v>
          </cell>
          <cell r="U586">
            <v>5.2249999999999996</v>
          </cell>
          <cell r="V586">
            <v>4.6500000000000004</v>
          </cell>
          <cell r="W586">
            <v>4.6449999999999996</v>
          </cell>
          <cell r="X586">
            <v>4.7549999999999999</v>
          </cell>
          <cell r="Y586">
            <v>5.335</v>
          </cell>
          <cell r="Z586">
            <v>5.23</v>
          </cell>
          <cell r="AA586">
            <v>5.09</v>
          </cell>
          <cell r="AB586">
            <v>5.1950000000000003</v>
          </cell>
          <cell r="AC586">
            <v>5.0949999999999998</v>
          </cell>
          <cell r="AD586">
            <v>5.48</v>
          </cell>
          <cell r="AE586">
            <v>4.8550000000000004</v>
          </cell>
          <cell r="AF586">
            <v>10.895000457763672</v>
          </cell>
          <cell r="AG586">
            <v>14.45</v>
          </cell>
          <cell r="AH586">
            <v>16.5</v>
          </cell>
          <cell r="AI586">
            <v>15.63</v>
          </cell>
        </row>
        <row r="587">
          <cell r="A587">
            <v>36987</v>
          </cell>
          <cell r="B587">
            <v>5.0199999999999996</v>
          </cell>
          <cell r="C587">
            <v>4.6550000000000002</v>
          </cell>
          <cell r="D587">
            <v>15.59</v>
          </cell>
          <cell r="E587">
            <v>4.585</v>
          </cell>
          <cell r="F587">
            <v>5.1550000000000002</v>
          </cell>
          <cell r="G587">
            <v>10.57</v>
          </cell>
          <cell r="H587">
            <v>10.934999999999999</v>
          </cell>
          <cell r="I587">
            <v>0.36499999999999932</v>
          </cell>
          <cell r="J587">
            <v>0.13500000000000068</v>
          </cell>
          <cell r="K587">
            <v>0.5</v>
          </cell>
          <cell r="L587">
            <v>7.0000000000000284E-2</v>
          </cell>
          <cell r="M587">
            <v>11.005000000000001</v>
          </cell>
          <cell r="N587">
            <v>13.324999999999999</v>
          </cell>
          <cell r="O587">
            <v>7.4850000000000003</v>
          </cell>
          <cell r="P587">
            <v>5.36</v>
          </cell>
          <cell r="Q587">
            <v>5.3650000000000002</v>
          </cell>
          <cell r="R587">
            <v>-2.2650000000000006</v>
          </cell>
          <cell r="S587">
            <v>2.3199999999999985</v>
          </cell>
          <cell r="T587">
            <v>5.2649999999999997</v>
          </cell>
          <cell r="U587">
            <v>5.2350000000000003</v>
          </cell>
          <cell r="V587">
            <v>4.5149999999999997</v>
          </cell>
          <cell r="W587">
            <v>4.58</v>
          </cell>
          <cell r="X587">
            <v>4.66</v>
          </cell>
          <cell r="Y587">
            <v>5.3449999999999998</v>
          </cell>
          <cell r="Z587">
            <v>5.1950000000000003</v>
          </cell>
          <cell r="AA587">
            <v>5.0949999999999998</v>
          </cell>
          <cell r="AB587">
            <v>5.19</v>
          </cell>
          <cell r="AC587">
            <v>5.0999999999999996</v>
          </cell>
          <cell r="AD587">
            <v>5.5350000000000001</v>
          </cell>
          <cell r="AE587">
            <v>4.7050000000000001</v>
          </cell>
          <cell r="AF587">
            <v>11.59</v>
          </cell>
          <cell r="AG587">
            <v>13.75</v>
          </cell>
          <cell r="AH587">
            <v>16.75</v>
          </cell>
          <cell r="AI587">
            <v>15.59</v>
          </cell>
        </row>
        <row r="588">
          <cell r="A588">
            <v>36988</v>
          </cell>
          <cell r="B588">
            <v>5.13</v>
          </cell>
          <cell r="C588">
            <v>4.67</v>
          </cell>
          <cell r="D588">
            <v>14.5</v>
          </cell>
          <cell r="E588">
            <v>4.51</v>
          </cell>
          <cell r="F588">
            <v>5.24</v>
          </cell>
          <cell r="G588">
            <v>9.370000000000001</v>
          </cell>
          <cell r="H588">
            <v>9.83</v>
          </cell>
          <cell r="I588">
            <v>0.45999999999999996</v>
          </cell>
          <cell r="J588">
            <v>0.11000000000000032</v>
          </cell>
          <cell r="K588">
            <v>0.57000000000000028</v>
          </cell>
          <cell r="L588">
            <v>0.16000000000000014</v>
          </cell>
          <cell r="M588">
            <v>10.555</v>
          </cell>
          <cell r="N588">
            <v>12.3</v>
          </cell>
          <cell r="O588">
            <v>7.6849999999999996</v>
          </cell>
          <cell r="P588">
            <v>5.5350000000000001</v>
          </cell>
          <cell r="Q588">
            <v>5.49</v>
          </cell>
          <cell r="R588">
            <v>-2.1999999999999993</v>
          </cell>
          <cell r="S588">
            <v>1.745000000000001</v>
          </cell>
          <cell r="T588">
            <v>5.42</v>
          </cell>
          <cell r="U588">
            <v>5.3550000000000004</v>
          </cell>
          <cell r="V588">
            <v>4.5350000000000001</v>
          </cell>
          <cell r="W588">
            <v>4.63</v>
          </cell>
          <cell r="X588">
            <v>4.62</v>
          </cell>
          <cell r="Y588">
            <v>5.4550000000000001</v>
          </cell>
          <cell r="Z588">
            <v>5.32</v>
          </cell>
          <cell r="AA588">
            <v>5.19</v>
          </cell>
          <cell r="AB588">
            <v>5.29</v>
          </cell>
          <cell r="AC588">
            <v>5.2050000000000001</v>
          </cell>
          <cell r="AD588">
            <v>5.6849999999999996</v>
          </cell>
          <cell r="AE588">
            <v>4.71</v>
          </cell>
          <cell r="AF588">
            <v>11.83</v>
          </cell>
          <cell r="AG588">
            <v>13.5</v>
          </cell>
          <cell r="AH588">
            <v>15.5</v>
          </cell>
          <cell r="AI588">
            <v>14.5</v>
          </cell>
        </row>
        <row r="589">
          <cell r="A589">
            <v>36989</v>
          </cell>
          <cell r="B589">
            <v>5.13</v>
          </cell>
          <cell r="C589">
            <v>4.67</v>
          </cell>
          <cell r="D589">
            <v>14.5</v>
          </cell>
          <cell r="E589">
            <v>4.51</v>
          </cell>
          <cell r="F589">
            <v>5.24</v>
          </cell>
          <cell r="G589">
            <v>9.370000000000001</v>
          </cell>
          <cell r="H589">
            <v>9.83</v>
          </cell>
          <cell r="I589">
            <v>0.45999999999999996</v>
          </cell>
          <cell r="J589">
            <v>0.11000000000000032</v>
          </cell>
          <cell r="K589">
            <v>0.57000000000000028</v>
          </cell>
          <cell r="L589">
            <v>0.16000000000000014</v>
          </cell>
          <cell r="M589">
            <v>10.555</v>
          </cell>
          <cell r="N589">
            <v>12.3</v>
          </cell>
          <cell r="O589">
            <v>7.6849999999999996</v>
          </cell>
          <cell r="P589">
            <v>5.5350000000000001</v>
          </cell>
          <cell r="Q589">
            <v>5.49</v>
          </cell>
          <cell r="R589">
            <v>-2.1999999999999993</v>
          </cell>
          <cell r="S589">
            <v>1.745000000000001</v>
          </cell>
          <cell r="T589">
            <v>5.42</v>
          </cell>
          <cell r="U589">
            <v>5.3550000000000004</v>
          </cell>
          <cell r="V589">
            <v>4.5350000000000001</v>
          </cell>
          <cell r="W589">
            <v>4.63</v>
          </cell>
          <cell r="X589">
            <v>4.62</v>
          </cell>
          <cell r="Y589">
            <v>5.4550000000000001</v>
          </cell>
          <cell r="Z589">
            <v>5.32</v>
          </cell>
          <cell r="AA589">
            <v>5.19</v>
          </cell>
          <cell r="AB589">
            <v>5.29</v>
          </cell>
          <cell r="AC589">
            <v>5.2050000000000001</v>
          </cell>
          <cell r="AD589">
            <v>5.6849999999999996</v>
          </cell>
          <cell r="AE589">
            <v>4.71</v>
          </cell>
          <cell r="AF589">
            <v>11.83</v>
          </cell>
          <cell r="AG589">
            <v>13.5</v>
          </cell>
          <cell r="AH589">
            <v>15.5</v>
          </cell>
          <cell r="AI589">
            <v>14.5</v>
          </cell>
        </row>
        <row r="590">
          <cell r="A590">
            <v>36990</v>
          </cell>
          <cell r="B590">
            <v>5.13</v>
          </cell>
          <cell r="C590">
            <v>4.67</v>
          </cell>
          <cell r="D590">
            <v>14.5</v>
          </cell>
          <cell r="E590">
            <v>4.51</v>
          </cell>
          <cell r="F590">
            <v>5.24</v>
          </cell>
          <cell r="G590">
            <v>9.370000000000001</v>
          </cell>
          <cell r="H590">
            <v>9.83</v>
          </cell>
          <cell r="I590">
            <v>0.45999999999999996</v>
          </cell>
          <cell r="J590">
            <v>0.11000000000000032</v>
          </cell>
          <cell r="K590">
            <v>0.57000000000000028</v>
          </cell>
          <cell r="L590">
            <v>0.16000000000000014</v>
          </cell>
          <cell r="M590">
            <v>10.555</v>
          </cell>
          <cell r="N590">
            <v>12.3</v>
          </cell>
          <cell r="O590">
            <v>7.6849999999999996</v>
          </cell>
          <cell r="P590">
            <v>5.5350000000000001</v>
          </cell>
          <cell r="Q590">
            <v>5.49</v>
          </cell>
          <cell r="R590">
            <v>-2.1999999999999993</v>
          </cell>
          <cell r="S590">
            <v>1.745000000000001</v>
          </cell>
          <cell r="T590">
            <v>5.42</v>
          </cell>
          <cell r="U590">
            <v>5.3550000000000004</v>
          </cell>
          <cell r="V590">
            <v>4.5350000000000001</v>
          </cell>
          <cell r="W590">
            <v>4.63</v>
          </cell>
          <cell r="X590">
            <v>4.62</v>
          </cell>
          <cell r="Y590">
            <v>5.4550000000000001</v>
          </cell>
          <cell r="Z590">
            <v>5.32</v>
          </cell>
          <cell r="AA590">
            <v>5.19</v>
          </cell>
          <cell r="AB590">
            <v>5.29</v>
          </cell>
          <cell r="AC590">
            <v>5.2050000000000001</v>
          </cell>
          <cell r="AD590">
            <v>5.6849999999999996</v>
          </cell>
          <cell r="AE590">
            <v>4.71</v>
          </cell>
          <cell r="AF590">
            <v>11.83</v>
          </cell>
          <cell r="AG590">
            <v>13.5</v>
          </cell>
          <cell r="AH590">
            <v>15.5</v>
          </cell>
          <cell r="AI590">
            <v>14.5</v>
          </cell>
        </row>
        <row r="591">
          <cell r="A591">
            <v>36991</v>
          </cell>
          <cell r="B591">
            <v>5.25</v>
          </cell>
          <cell r="C591">
            <v>4.8250000000000002</v>
          </cell>
          <cell r="D591">
            <v>13.75</v>
          </cell>
          <cell r="E591">
            <v>4.7850000000000001</v>
          </cell>
          <cell r="F591">
            <v>5.3550000000000004</v>
          </cell>
          <cell r="G591">
            <v>8.5</v>
          </cell>
          <cell r="H591">
            <v>8.9250000000000007</v>
          </cell>
          <cell r="I591">
            <v>0.42499999999999982</v>
          </cell>
          <cell r="J591">
            <v>0.10500000000000043</v>
          </cell>
          <cell r="K591">
            <v>0.53000000000000025</v>
          </cell>
          <cell r="L591">
            <v>4.0000000000000036E-2</v>
          </cell>
          <cell r="M591">
            <v>10.664999999999999</v>
          </cell>
          <cell r="N591">
            <v>12.615</v>
          </cell>
          <cell r="O591">
            <v>7.7350000000000003</v>
          </cell>
          <cell r="P591">
            <v>5.58</v>
          </cell>
          <cell r="Q591">
            <v>5.64</v>
          </cell>
          <cell r="R591">
            <v>-1.1349999999999998</v>
          </cell>
          <cell r="S591">
            <v>1.9500000000000011</v>
          </cell>
          <cell r="T591">
            <v>5.6</v>
          </cell>
          <cell r="U591">
            <v>5.47</v>
          </cell>
          <cell r="V591">
            <v>4.75</v>
          </cell>
          <cell r="W591">
            <v>4.82</v>
          </cell>
          <cell r="X591">
            <v>4.8550000000000004</v>
          </cell>
          <cell r="Y591">
            <v>5.56</v>
          </cell>
          <cell r="Z591">
            <v>5.45</v>
          </cell>
          <cell r="AA591">
            <v>5.3</v>
          </cell>
          <cell r="AB591">
            <v>5.3949999999999996</v>
          </cell>
          <cell r="AC591">
            <v>5.3250000000000002</v>
          </cell>
          <cell r="AD591">
            <v>5.8049999999999997</v>
          </cell>
          <cell r="AE591">
            <v>4.84</v>
          </cell>
          <cell r="AF591">
            <v>11.574999999999999</v>
          </cell>
          <cell r="AG591">
            <v>12.4</v>
          </cell>
          <cell r="AH591">
            <v>16</v>
          </cell>
          <cell r="AI591">
            <v>13.75</v>
          </cell>
        </row>
        <row r="592">
          <cell r="A592">
            <v>36992</v>
          </cell>
          <cell r="B592">
            <v>5.3449999999999998</v>
          </cell>
          <cell r="C592">
            <v>4.9649999999999999</v>
          </cell>
          <cell r="D592">
            <v>13.51</v>
          </cell>
          <cell r="E592">
            <v>4.9749999999999996</v>
          </cell>
          <cell r="F592">
            <v>5.4749999999999996</v>
          </cell>
          <cell r="G592">
            <v>8.1649999999999991</v>
          </cell>
          <cell r="H592">
            <v>8.5449999999999999</v>
          </cell>
          <cell r="I592">
            <v>0.37999999999999989</v>
          </cell>
          <cell r="J592">
            <v>0.12999999999999989</v>
          </cell>
          <cell r="K592">
            <v>0.50999999999999979</v>
          </cell>
          <cell r="L592">
            <v>-9.9999999999997868E-3</v>
          </cell>
          <cell r="M592">
            <v>10.914999999999999</v>
          </cell>
          <cell r="N592">
            <v>12.1</v>
          </cell>
          <cell r="O592">
            <v>7.81</v>
          </cell>
          <cell r="P592">
            <v>5.56</v>
          </cell>
          <cell r="Q592">
            <v>5.6449999999999996</v>
          </cell>
          <cell r="R592">
            <v>-1.4100000000000001</v>
          </cell>
          <cell r="S592">
            <v>1.1850000000000005</v>
          </cell>
          <cell r="T592">
            <v>5.6</v>
          </cell>
          <cell r="U592">
            <v>5.5449999999999999</v>
          </cell>
          <cell r="V592">
            <v>4.8849999999999998</v>
          </cell>
          <cell r="W592">
            <v>4.93</v>
          </cell>
          <cell r="X592">
            <v>5.0149999999999997</v>
          </cell>
          <cell r="Y592">
            <v>5.6449999999999996</v>
          </cell>
          <cell r="Z592">
            <v>5.5350000000000001</v>
          </cell>
          <cell r="AA592">
            <v>5.3949999999999996</v>
          </cell>
          <cell r="AB592">
            <v>5.47</v>
          </cell>
          <cell r="AC592">
            <v>5.41</v>
          </cell>
          <cell r="AD592">
            <v>5.8650000000000002</v>
          </cell>
          <cell r="AE592">
            <v>4.9850000000000003</v>
          </cell>
          <cell r="AF592">
            <v>11.73</v>
          </cell>
          <cell r="AG592">
            <v>12.4</v>
          </cell>
          <cell r="AH592">
            <v>14.75</v>
          </cell>
          <cell r="AI592">
            <v>13.51</v>
          </cell>
        </row>
        <row r="593">
          <cell r="A593">
            <v>36993</v>
          </cell>
          <cell r="B593">
            <v>5.2750000000000004</v>
          </cell>
          <cell r="C593">
            <v>5.18</v>
          </cell>
          <cell r="D593">
            <v>14.234999999999999</v>
          </cell>
          <cell r="E593">
            <v>5.1150000000000002</v>
          </cell>
          <cell r="F593">
            <v>5.3849999999999998</v>
          </cell>
          <cell r="G593">
            <v>8.9599999999999991</v>
          </cell>
          <cell r="H593">
            <v>9.0549999999999997</v>
          </cell>
          <cell r="I593">
            <v>9.5000000000000639E-2</v>
          </cell>
          <cell r="J593">
            <v>0.10999999999999943</v>
          </cell>
          <cell r="K593">
            <v>0.20500000000000007</v>
          </cell>
          <cell r="L593">
            <v>6.4999999999999503E-2</v>
          </cell>
          <cell r="M593">
            <v>11.395</v>
          </cell>
          <cell r="N593">
            <v>12.3</v>
          </cell>
          <cell r="O593">
            <v>7.68</v>
          </cell>
          <cell r="P593">
            <v>5.51</v>
          </cell>
          <cell r="Q593">
            <v>5.5750000000000002</v>
          </cell>
          <cell r="R593">
            <v>-1.9349999999999987</v>
          </cell>
          <cell r="S593">
            <v>0.90500000000000114</v>
          </cell>
          <cell r="T593">
            <v>5.47</v>
          </cell>
          <cell r="U593">
            <v>5.47</v>
          </cell>
          <cell r="V593">
            <v>5.01</v>
          </cell>
          <cell r="W593">
            <v>5.05</v>
          </cell>
          <cell r="X593">
            <v>5.15</v>
          </cell>
          <cell r="Y593">
            <v>5.58</v>
          </cell>
          <cell r="Z593">
            <v>5.43</v>
          </cell>
          <cell r="AA593">
            <v>5.32</v>
          </cell>
          <cell r="AB593">
            <v>5.43</v>
          </cell>
          <cell r="AC593">
            <v>5.335</v>
          </cell>
          <cell r="AD593">
            <v>5.7750000000000004</v>
          </cell>
          <cell r="AE593">
            <v>5.125</v>
          </cell>
          <cell r="AF593">
            <v>11.62</v>
          </cell>
          <cell r="AG593">
            <v>13.5</v>
          </cell>
          <cell r="AH593">
            <v>14.6</v>
          </cell>
          <cell r="AI593">
            <v>14.234999999999999</v>
          </cell>
        </row>
        <row r="594">
          <cell r="A594">
            <v>36994</v>
          </cell>
          <cell r="B594">
            <v>5.1749999999999998</v>
          </cell>
          <cell r="C594">
            <v>4.8600000000000003</v>
          </cell>
          <cell r="D594">
            <v>13.465</v>
          </cell>
          <cell r="E594">
            <v>5.0149999999999997</v>
          </cell>
          <cell r="F594">
            <v>5.22</v>
          </cell>
          <cell r="G594">
            <v>8.2899999999999991</v>
          </cell>
          <cell r="H594">
            <v>8.6050000000000004</v>
          </cell>
          <cell r="I594">
            <v>0.3149999999999995</v>
          </cell>
          <cell r="J594">
            <v>4.4999999999999929E-2</v>
          </cell>
          <cell r="K594">
            <v>0.35999999999999943</v>
          </cell>
          <cell r="L594">
            <v>-0.15499999999999936</v>
          </cell>
          <cell r="M594">
            <v>11.225</v>
          </cell>
          <cell r="N594">
            <v>12.11</v>
          </cell>
          <cell r="O594">
            <v>7.58</v>
          </cell>
          <cell r="P594">
            <v>5.42</v>
          </cell>
          <cell r="Q594">
            <v>5.4349999999999996</v>
          </cell>
          <cell r="R594">
            <v>-1.3550000000000004</v>
          </cell>
          <cell r="S594">
            <v>0.88499999999999979</v>
          </cell>
          <cell r="T594">
            <v>5.33</v>
          </cell>
          <cell r="U594">
            <v>5.3449999999999998</v>
          </cell>
          <cell r="V594">
            <v>4.8949999999999996</v>
          </cell>
          <cell r="W594">
            <v>4.8949999999999996</v>
          </cell>
          <cell r="X594">
            <v>5.0350000000000001</v>
          </cell>
          <cell r="Y594">
            <v>5.47</v>
          </cell>
          <cell r="Z594">
            <v>5.28</v>
          </cell>
          <cell r="AA594">
            <v>5.21</v>
          </cell>
          <cell r="AB594">
            <v>5.3449999999999998</v>
          </cell>
          <cell r="AC594">
            <v>5.2249999999999996</v>
          </cell>
          <cell r="AD594">
            <v>5.65</v>
          </cell>
          <cell r="AE594">
            <v>5.1050000000000004</v>
          </cell>
          <cell r="AF594">
            <v>11.805</v>
          </cell>
          <cell r="AG594">
            <v>12.3</v>
          </cell>
          <cell r="AH594">
            <v>14.25</v>
          </cell>
          <cell r="AI594">
            <v>13.49</v>
          </cell>
        </row>
        <row r="595">
          <cell r="A595">
            <v>36995</v>
          </cell>
          <cell r="B595">
            <v>5.1749999999999998</v>
          </cell>
          <cell r="C595">
            <v>4.8600000000000003</v>
          </cell>
          <cell r="D595">
            <v>13.465</v>
          </cell>
          <cell r="E595">
            <v>5.0149999999999997</v>
          </cell>
          <cell r="F595">
            <v>5.22</v>
          </cell>
          <cell r="G595">
            <v>8.2899999999999991</v>
          </cell>
          <cell r="H595">
            <v>8.6050000000000004</v>
          </cell>
          <cell r="I595">
            <v>0.3149999999999995</v>
          </cell>
          <cell r="J595">
            <v>4.4999999999999929E-2</v>
          </cell>
          <cell r="K595">
            <v>0.35999999999999943</v>
          </cell>
          <cell r="L595">
            <v>-0.15499999999999936</v>
          </cell>
          <cell r="M595">
            <v>11.225</v>
          </cell>
          <cell r="N595">
            <v>12.11</v>
          </cell>
          <cell r="O595">
            <v>7.58</v>
          </cell>
          <cell r="P595">
            <v>5.42</v>
          </cell>
          <cell r="Q595">
            <v>5.4349999999999996</v>
          </cell>
          <cell r="R595">
            <v>-1.3550000000000004</v>
          </cell>
          <cell r="S595">
            <v>0.88499999999999979</v>
          </cell>
          <cell r="T595">
            <v>5.33</v>
          </cell>
          <cell r="U595">
            <v>5.3449999999999998</v>
          </cell>
          <cell r="V595">
            <v>4.8949999999999996</v>
          </cell>
          <cell r="W595">
            <v>4.8949999999999996</v>
          </cell>
          <cell r="X595">
            <v>5.0350000000000001</v>
          </cell>
          <cell r="Y595">
            <v>5.47</v>
          </cell>
          <cell r="Z595">
            <v>5.28</v>
          </cell>
          <cell r="AA595">
            <v>5.21</v>
          </cell>
          <cell r="AB595">
            <v>5.3449999999999998</v>
          </cell>
          <cell r="AC595">
            <v>5.2249999999999996</v>
          </cell>
          <cell r="AD595">
            <v>5.65</v>
          </cell>
          <cell r="AE595">
            <v>5.1050000000000004</v>
          </cell>
          <cell r="AF595">
            <v>11.805</v>
          </cell>
          <cell r="AG595">
            <v>12.3</v>
          </cell>
          <cell r="AH595">
            <v>14.25</v>
          </cell>
          <cell r="AI595">
            <v>13.49</v>
          </cell>
        </row>
        <row r="596">
          <cell r="A596">
            <v>36996</v>
          </cell>
          <cell r="B596">
            <v>5.1749999999999998</v>
          </cell>
          <cell r="C596">
            <v>4.8600000000000003</v>
          </cell>
          <cell r="D596">
            <v>13.465</v>
          </cell>
          <cell r="E596">
            <v>5.0149999999999997</v>
          </cell>
          <cell r="F596">
            <v>5.22</v>
          </cell>
          <cell r="G596">
            <v>8.2899999999999991</v>
          </cell>
          <cell r="H596">
            <v>8.6050000000000004</v>
          </cell>
          <cell r="I596">
            <v>0.3149999999999995</v>
          </cell>
          <cell r="J596">
            <v>4.4999999999999929E-2</v>
          </cell>
          <cell r="K596">
            <v>0.35999999999999943</v>
          </cell>
          <cell r="L596">
            <v>-0.15499999999999936</v>
          </cell>
          <cell r="M596">
            <v>11.225</v>
          </cell>
          <cell r="N596">
            <v>12.11</v>
          </cell>
          <cell r="O596">
            <v>7.58</v>
          </cell>
          <cell r="P596">
            <v>5.42</v>
          </cell>
          <cell r="Q596">
            <v>5.4349999999999996</v>
          </cell>
          <cell r="R596">
            <v>-1.3550000000000004</v>
          </cell>
          <cell r="S596">
            <v>0.88499999999999979</v>
          </cell>
          <cell r="T596">
            <v>5.33</v>
          </cell>
          <cell r="U596">
            <v>5.3449999999999998</v>
          </cell>
          <cell r="V596">
            <v>4.8949999999999996</v>
          </cell>
          <cell r="W596">
            <v>4.8949999999999996</v>
          </cell>
          <cell r="X596">
            <v>5.0350000000000001</v>
          </cell>
          <cell r="Y596">
            <v>5.47</v>
          </cell>
          <cell r="Z596">
            <v>5.28</v>
          </cell>
          <cell r="AA596">
            <v>5.21</v>
          </cell>
          <cell r="AB596">
            <v>5.3449999999999998</v>
          </cell>
          <cell r="AC596">
            <v>5.2249999999999996</v>
          </cell>
          <cell r="AD596">
            <v>5.65</v>
          </cell>
          <cell r="AE596">
            <v>5.1050000000000004</v>
          </cell>
          <cell r="AF596">
            <v>11.805</v>
          </cell>
          <cell r="AG596">
            <v>12.3</v>
          </cell>
          <cell r="AH596">
            <v>14.25</v>
          </cell>
          <cell r="AI596">
            <v>13.49</v>
          </cell>
        </row>
        <row r="597">
          <cell r="A597">
            <v>36997</v>
          </cell>
          <cell r="B597">
            <v>5.1749999999999998</v>
          </cell>
          <cell r="C597">
            <v>4.8600000000000003</v>
          </cell>
          <cell r="D597">
            <v>13.465</v>
          </cell>
          <cell r="E597">
            <v>5.0149999999999997</v>
          </cell>
          <cell r="F597">
            <v>5.22</v>
          </cell>
          <cell r="G597">
            <v>8.2899999999999991</v>
          </cell>
          <cell r="H597">
            <v>8.6050000000000004</v>
          </cell>
          <cell r="I597">
            <v>0.3149999999999995</v>
          </cell>
          <cell r="J597">
            <v>4.4999999999999929E-2</v>
          </cell>
          <cell r="K597">
            <v>0.35999999999999943</v>
          </cell>
          <cell r="L597">
            <v>-0.15499999999999936</v>
          </cell>
          <cell r="M597">
            <v>11.225</v>
          </cell>
          <cell r="N597">
            <v>12.11</v>
          </cell>
          <cell r="O597">
            <v>7.58</v>
          </cell>
          <cell r="P597">
            <v>5.42</v>
          </cell>
          <cell r="Q597">
            <v>5.4349999999999996</v>
          </cell>
          <cell r="R597">
            <v>-1.3550000000000004</v>
          </cell>
          <cell r="S597">
            <v>0.88499999999999979</v>
          </cell>
          <cell r="T597">
            <v>5.33</v>
          </cell>
          <cell r="U597">
            <v>5.3449999999999998</v>
          </cell>
          <cell r="V597">
            <v>4.8949999999999996</v>
          </cell>
          <cell r="W597">
            <v>4.8949999999999996</v>
          </cell>
          <cell r="X597">
            <v>5.0350000000000001</v>
          </cell>
          <cell r="Y597">
            <v>5.47</v>
          </cell>
          <cell r="Z597">
            <v>5.28</v>
          </cell>
          <cell r="AA597">
            <v>5.21</v>
          </cell>
          <cell r="AB597">
            <v>5.3449999999999998</v>
          </cell>
          <cell r="AC597">
            <v>5.2249999999999996</v>
          </cell>
          <cell r="AD597">
            <v>5.65</v>
          </cell>
          <cell r="AE597">
            <v>5.1050000000000004</v>
          </cell>
          <cell r="AF597">
            <v>11.805</v>
          </cell>
          <cell r="AG597">
            <v>12.3</v>
          </cell>
          <cell r="AH597">
            <v>14.25</v>
          </cell>
          <cell r="AI597">
            <v>13.49</v>
          </cell>
        </row>
        <row r="598">
          <cell r="A598">
            <v>36998</v>
          </cell>
          <cell r="B598">
            <v>5.28</v>
          </cell>
          <cell r="C598">
            <v>4.96</v>
          </cell>
          <cell r="D598">
            <v>12.9</v>
          </cell>
          <cell r="E598">
            <v>5.0549999999999997</v>
          </cell>
          <cell r="F598">
            <v>5.335</v>
          </cell>
          <cell r="G598">
            <v>7.62</v>
          </cell>
          <cell r="H598">
            <v>7.94</v>
          </cell>
          <cell r="I598">
            <v>0.32000000000000028</v>
          </cell>
          <cell r="J598">
            <v>5.4999999999999716E-2</v>
          </cell>
          <cell r="K598">
            <v>0.375</v>
          </cell>
          <cell r="L598">
            <v>-9.4999999999999751E-2</v>
          </cell>
          <cell r="M598">
            <v>10.845000000000001</v>
          </cell>
          <cell r="N598">
            <v>12.015000000000001</v>
          </cell>
          <cell r="O598">
            <v>7.7</v>
          </cell>
          <cell r="P598">
            <v>5.43</v>
          </cell>
          <cell r="Q598">
            <v>5.47</v>
          </cell>
          <cell r="R598">
            <v>-0.88499999999999979</v>
          </cell>
          <cell r="S598">
            <v>1.17</v>
          </cell>
          <cell r="T598" t="str">
            <v>N/A</v>
          </cell>
          <cell r="U598">
            <v>5.48</v>
          </cell>
          <cell r="V598">
            <v>4.9400000000000004</v>
          </cell>
          <cell r="W598">
            <v>4.96</v>
          </cell>
          <cell r="X598">
            <v>5.0549999999999997</v>
          </cell>
          <cell r="Y598">
            <v>5.6</v>
          </cell>
          <cell r="Z598">
            <v>5.4050000000000002</v>
          </cell>
          <cell r="AA598">
            <v>5.335</v>
          </cell>
          <cell r="AB598">
            <v>5.47</v>
          </cell>
          <cell r="AC598">
            <v>5.34</v>
          </cell>
          <cell r="AD598">
            <v>5.77</v>
          </cell>
          <cell r="AE598">
            <v>5.0449999999999999</v>
          </cell>
          <cell r="AF598">
            <v>11.775</v>
          </cell>
          <cell r="AG598">
            <v>12.3</v>
          </cell>
          <cell r="AH598">
            <v>14.25</v>
          </cell>
          <cell r="AI598">
            <v>13.49</v>
          </cell>
        </row>
        <row r="599">
          <cell r="A599">
            <v>36999</v>
          </cell>
          <cell r="B599">
            <v>5.18</v>
          </cell>
          <cell r="C599">
            <v>4.79</v>
          </cell>
          <cell r="D599">
            <v>12.84</v>
          </cell>
          <cell r="E599">
            <v>4.78</v>
          </cell>
          <cell r="F599">
            <v>5.2350000000000003</v>
          </cell>
          <cell r="G599">
            <v>7.66</v>
          </cell>
          <cell r="H599">
            <v>8.0500000000000007</v>
          </cell>
          <cell r="I599">
            <v>0.38999999999999968</v>
          </cell>
          <cell r="J599">
            <v>5.5000000000000604E-2</v>
          </cell>
          <cell r="K599">
            <v>0.44500000000000028</v>
          </cell>
          <cell r="L599">
            <v>9.9999999999997868E-3</v>
          </cell>
          <cell r="M599">
            <v>10.215</v>
          </cell>
          <cell r="N599">
            <v>11.805</v>
          </cell>
          <cell r="O599">
            <v>7.4649999999999999</v>
          </cell>
          <cell r="P599">
            <v>5.34</v>
          </cell>
          <cell r="Q599">
            <v>5.36</v>
          </cell>
          <cell r="R599">
            <v>-1.0350000000000001</v>
          </cell>
          <cell r="S599">
            <v>1.5899999999999999</v>
          </cell>
          <cell r="T599">
            <v>5.2850000000000001</v>
          </cell>
          <cell r="U599">
            <v>5.375</v>
          </cell>
          <cell r="V599">
            <v>4.75</v>
          </cell>
          <cell r="W599">
            <v>4.6900000000000004</v>
          </cell>
          <cell r="X599">
            <v>4.83</v>
          </cell>
          <cell r="Y599">
            <v>5.5</v>
          </cell>
          <cell r="Z599">
            <v>5.3049999999999997</v>
          </cell>
          <cell r="AA599">
            <v>5.2450000000000001</v>
          </cell>
          <cell r="AB599">
            <v>5.3150000000000004</v>
          </cell>
          <cell r="AC599">
            <v>5.24</v>
          </cell>
          <cell r="AD599">
            <v>5.69</v>
          </cell>
          <cell r="AE599">
            <v>4.8049999999999997</v>
          </cell>
          <cell r="AF599">
            <v>11.4</v>
          </cell>
          <cell r="AG599">
            <v>11.55</v>
          </cell>
          <cell r="AH599">
            <v>13.5</v>
          </cell>
          <cell r="AI599">
            <v>12.81</v>
          </cell>
        </row>
        <row r="600">
          <cell r="A600">
            <v>37000</v>
          </cell>
          <cell r="B600">
            <v>4.9800000000000004</v>
          </cell>
          <cell r="C600">
            <v>4.5549999999999997</v>
          </cell>
          <cell r="D600">
            <v>12.664999999999999</v>
          </cell>
          <cell r="E600">
            <v>4.415</v>
          </cell>
          <cell r="F600">
            <v>5.0650000000000004</v>
          </cell>
          <cell r="G600">
            <v>7.6849999999999987</v>
          </cell>
          <cell r="H600">
            <v>8.11</v>
          </cell>
          <cell r="I600">
            <v>0.42500000000000071</v>
          </cell>
          <cell r="J600">
            <v>8.4999999999999964E-2</v>
          </cell>
          <cell r="K600">
            <v>0.51000000000000068</v>
          </cell>
          <cell r="L600">
            <v>0.13999999999999968</v>
          </cell>
          <cell r="M600">
            <v>10.67</v>
          </cell>
          <cell r="N600">
            <v>11.904999999999999</v>
          </cell>
          <cell r="O600">
            <v>7.24</v>
          </cell>
          <cell r="P600">
            <v>5.17</v>
          </cell>
          <cell r="Q600">
            <v>5.1849999999999996</v>
          </cell>
          <cell r="R600">
            <v>-0.75999999999999979</v>
          </cell>
          <cell r="S600">
            <v>1.2349999999999994</v>
          </cell>
          <cell r="T600">
            <v>5.0199999999999996</v>
          </cell>
          <cell r="U600">
            <v>5.1550000000000002</v>
          </cell>
          <cell r="V600">
            <v>4.4050000000000002</v>
          </cell>
          <cell r="W600">
            <v>4.3499999999999996</v>
          </cell>
          <cell r="X600">
            <v>4.4450000000000003</v>
          </cell>
          <cell r="Y600">
            <v>5.26</v>
          </cell>
          <cell r="Z600">
            <v>5.1100000000000003</v>
          </cell>
          <cell r="AA600">
            <v>5.0199999999999996</v>
          </cell>
          <cell r="AB600">
            <v>5.085</v>
          </cell>
          <cell r="AC600">
            <v>5.03</v>
          </cell>
          <cell r="AD600">
            <v>5.4550000000000001</v>
          </cell>
          <cell r="AE600">
            <v>4.4950000000000001</v>
          </cell>
          <cell r="AF600">
            <v>11.37</v>
          </cell>
          <cell r="AG600">
            <v>11.7</v>
          </cell>
          <cell r="AH600">
            <v>13</v>
          </cell>
          <cell r="AI600">
            <v>12.64</v>
          </cell>
        </row>
        <row r="601">
          <cell r="A601">
            <v>37001</v>
          </cell>
          <cell r="B601">
            <v>4.8849999999999998</v>
          </cell>
          <cell r="C601">
            <v>4.3650000000000002</v>
          </cell>
          <cell r="D601">
            <v>12.595000000000001</v>
          </cell>
          <cell r="E601">
            <v>4.21</v>
          </cell>
          <cell r="F601">
            <v>4.99</v>
          </cell>
          <cell r="G601">
            <v>7.7100000000000009</v>
          </cell>
          <cell r="H601">
            <v>8.23</v>
          </cell>
          <cell r="I601">
            <v>0.51999999999999957</v>
          </cell>
          <cell r="J601">
            <v>0.10500000000000043</v>
          </cell>
          <cell r="K601">
            <v>0.625</v>
          </cell>
          <cell r="L601">
            <v>0.15500000000000025</v>
          </cell>
          <cell r="M601">
            <v>10.545</v>
          </cell>
          <cell r="N601">
            <v>11.675000000000001</v>
          </cell>
          <cell r="O601">
            <v>7.1050000000000004</v>
          </cell>
          <cell r="P601">
            <v>5.165</v>
          </cell>
          <cell r="Q601">
            <v>5.2</v>
          </cell>
          <cell r="R601">
            <v>-0.91999999999999993</v>
          </cell>
          <cell r="S601">
            <v>1.1300000000000008</v>
          </cell>
          <cell r="T601" t="str">
            <v>N/A</v>
          </cell>
          <cell r="U601">
            <v>5.07</v>
          </cell>
          <cell r="V601">
            <v>4.2249999999999996</v>
          </cell>
          <cell r="W601">
            <v>4.1849999999999996</v>
          </cell>
          <cell r="X601">
            <v>4.25</v>
          </cell>
          <cell r="Y601">
            <v>5.19</v>
          </cell>
          <cell r="Z601">
            <v>5.03</v>
          </cell>
          <cell r="AA601">
            <v>4.93</v>
          </cell>
          <cell r="AB601">
            <v>4.9749999999999996</v>
          </cell>
          <cell r="AC601">
            <v>4.96</v>
          </cell>
          <cell r="AD601">
            <v>5.39</v>
          </cell>
          <cell r="AE601">
            <v>4.29</v>
          </cell>
          <cell r="AF601">
            <v>11.045</v>
          </cell>
          <cell r="AG601">
            <v>12.3</v>
          </cell>
          <cell r="AH601">
            <v>13</v>
          </cell>
          <cell r="AI601">
            <v>12.59</v>
          </cell>
        </row>
        <row r="602">
          <cell r="A602">
            <v>37002</v>
          </cell>
          <cell r="B602">
            <v>4.84</v>
          </cell>
          <cell r="C602">
            <v>4.2050000000000001</v>
          </cell>
          <cell r="D602">
            <v>12.605</v>
          </cell>
          <cell r="E602">
            <v>4.0750000000000002</v>
          </cell>
          <cell r="F602">
            <v>4.9050000000000002</v>
          </cell>
          <cell r="G602">
            <v>7.7650000000000006</v>
          </cell>
          <cell r="H602">
            <v>8.4</v>
          </cell>
          <cell r="I602">
            <v>0.63499999999999979</v>
          </cell>
          <cell r="J602">
            <v>6.5000000000000391E-2</v>
          </cell>
          <cell r="K602">
            <v>0.70000000000000018</v>
          </cell>
          <cell r="L602">
            <v>0.12999999999999989</v>
          </cell>
          <cell r="M602">
            <v>10.119999999999999</v>
          </cell>
          <cell r="N602">
            <v>11.61</v>
          </cell>
          <cell r="O602">
            <v>6.97</v>
          </cell>
          <cell r="P602">
            <v>5.0750000000000002</v>
          </cell>
          <cell r="Q602">
            <v>5.1550000000000002</v>
          </cell>
          <cell r="R602">
            <v>-0.99500000000000099</v>
          </cell>
          <cell r="S602">
            <v>1.4900000000000002</v>
          </cell>
          <cell r="T602">
            <v>4.9850000000000003</v>
          </cell>
          <cell r="U602">
            <v>5.01</v>
          </cell>
          <cell r="V602">
            <v>4.08</v>
          </cell>
          <cell r="W602" t="str">
            <v>N/A</v>
          </cell>
          <cell r="X602">
            <v>4.1449999999999996</v>
          </cell>
          <cell r="Y602">
            <v>5.125</v>
          </cell>
          <cell r="Z602">
            <v>4.96</v>
          </cell>
          <cell r="AA602">
            <v>4.88</v>
          </cell>
          <cell r="AB602">
            <v>4.9349999999999996</v>
          </cell>
          <cell r="AC602">
            <v>4.9050000000000002</v>
          </cell>
          <cell r="AD602">
            <v>5.31</v>
          </cell>
          <cell r="AE602">
            <v>4.17</v>
          </cell>
          <cell r="AF602">
            <v>10.67</v>
          </cell>
          <cell r="AG602">
            <v>11.3</v>
          </cell>
          <cell r="AH602">
            <v>13</v>
          </cell>
          <cell r="AI602">
            <v>12.58</v>
          </cell>
        </row>
        <row r="603">
          <cell r="A603">
            <v>37003</v>
          </cell>
          <cell r="B603">
            <v>4.84</v>
          </cell>
          <cell r="C603">
            <v>4.2050000000000001</v>
          </cell>
          <cell r="D603">
            <v>12.605</v>
          </cell>
          <cell r="E603">
            <v>4.0750000000000002</v>
          </cell>
          <cell r="F603">
            <v>4.9050000000000002</v>
          </cell>
          <cell r="G603">
            <v>7.7650000000000006</v>
          </cell>
          <cell r="H603">
            <v>8.4</v>
          </cell>
          <cell r="I603">
            <v>0.63499999999999979</v>
          </cell>
          <cell r="J603">
            <v>6.5000000000000391E-2</v>
          </cell>
          <cell r="K603">
            <v>0.70000000000000018</v>
          </cell>
          <cell r="L603">
            <v>0.12999999999999989</v>
          </cell>
          <cell r="M603">
            <v>10.119999999999999</v>
          </cell>
          <cell r="N603">
            <v>11.61</v>
          </cell>
          <cell r="O603">
            <v>6.97</v>
          </cell>
          <cell r="P603">
            <v>5.0750000000000002</v>
          </cell>
          <cell r="Q603">
            <v>5.1550000000000002</v>
          </cell>
          <cell r="R603">
            <v>-0.99500000000000099</v>
          </cell>
          <cell r="S603">
            <v>1.4900000000000002</v>
          </cell>
          <cell r="T603">
            <v>4.9850000000000003</v>
          </cell>
          <cell r="U603">
            <v>5.01</v>
          </cell>
          <cell r="V603">
            <v>4.08</v>
          </cell>
          <cell r="W603" t="str">
            <v>N/A</v>
          </cell>
          <cell r="X603">
            <v>4.1449999999999996</v>
          </cell>
          <cell r="Y603">
            <v>5.125</v>
          </cell>
          <cell r="Z603">
            <v>4.96</v>
          </cell>
          <cell r="AA603">
            <v>4.88</v>
          </cell>
          <cell r="AB603">
            <v>4.9349999999999996</v>
          </cell>
          <cell r="AC603">
            <v>4.9050000000000002</v>
          </cell>
          <cell r="AD603">
            <v>5.31</v>
          </cell>
          <cell r="AE603">
            <v>4.17</v>
          </cell>
          <cell r="AF603">
            <v>10.67</v>
          </cell>
          <cell r="AG603">
            <v>11.3</v>
          </cell>
          <cell r="AH603">
            <v>13</v>
          </cell>
          <cell r="AI603">
            <v>12.58</v>
          </cell>
        </row>
        <row r="604">
          <cell r="A604">
            <v>37004</v>
          </cell>
          <cell r="B604">
            <v>4.84</v>
          </cell>
          <cell r="C604">
            <v>4.2050000000000001</v>
          </cell>
          <cell r="D604">
            <v>12.605</v>
          </cell>
          <cell r="E604">
            <v>4.0750000000000002</v>
          </cell>
          <cell r="F604">
            <v>4.9050000000000002</v>
          </cell>
          <cell r="G604">
            <v>7.7650000000000006</v>
          </cell>
          <cell r="H604">
            <v>8.4</v>
          </cell>
          <cell r="I604">
            <v>0.63499999999999979</v>
          </cell>
          <cell r="J604">
            <v>6.5000000000000391E-2</v>
          </cell>
          <cell r="K604">
            <v>0.70000000000000018</v>
          </cell>
          <cell r="L604">
            <v>0.12999999999999989</v>
          </cell>
          <cell r="M604">
            <v>10.119999999999999</v>
          </cell>
          <cell r="N604">
            <v>11.61</v>
          </cell>
          <cell r="O604">
            <v>6.97</v>
          </cell>
          <cell r="P604">
            <v>5.0750000000000002</v>
          </cell>
          <cell r="Q604">
            <v>5.1550000000000002</v>
          </cell>
          <cell r="R604">
            <v>-0.99500000000000099</v>
          </cell>
          <cell r="S604">
            <v>1.4900000000000002</v>
          </cell>
          <cell r="T604">
            <v>4.9850000000000003</v>
          </cell>
          <cell r="U604">
            <v>5.01</v>
          </cell>
          <cell r="V604">
            <v>4.08</v>
          </cell>
          <cell r="W604" t="str">
            <v>N/A</v>
          </cell>
          <cell r="X604">
            <v>4.1449999999999996</v>
          </cell>
          <cell r="Y604">
            <v>5.125</v>
          </cell>
          <cell r="Z604">
            <v>4.96</v>
          </cell>
          <cell r="AA604">
            <v>4.88</v>
          </cell>
          <cell r="AB604">
            <v>4.9349999999999996</v>
          </cell>
          <cell r="AC604">
            <v>4.9050000000000002</v>
          </cell>
          <cell r="AD604">
            <v>5.31</v>
          </cell>
          <cell r="AE604">
            <v>4.17</v>
          </cell>
          <cell r="AF604">
            <v>10.67</v>
          </cell>
          <cell r="AG604">
            <v>11.3</v>
          </cell>
          <cell r="AH604">
            <v>13</v>
          </cell>
          <cell r="AI604">
            <v>12.58</v>
          </cell>
        </row>
        <row r="605">
          <cell r="A605">
            <v>37005</v>
          </cell>
          <cell r="B605">
            <v>4.91</v>
          </cell>
          <cell r="C605">
            <v>4.83</v>
          </cell>
          <cell r="D605">
            <v>13.244999999999999</v>
          </cell>
          <cell r="E605">
            <v>4.9400000000000004</v>
          </cell>
          <cell r="F605">
            <v>4.9850000000000003</v>
          </cell>
          <cell r="G605">
            <v>8.3349999999999991</v>
          </cell>
          <cell r="H605">
            <v>8.4149999999999991</v>
          </cell>
          <cell r="I605">
            <v>8.0000000000000071E-2</v>
          </cell>
          <cell r="J605">
            <v>7.5000000000000178E-2</v>
          </cell>
          <cell r="K605">
            <v>0.15500000000000025</v>
          </cell>
          <cell r="L605">
            <v>-0.11000000000000032</v>
          </cell>
          <cell r="M605">
            <v>10.27</v>
          </cell>
          <cell r="N605">
            <v>11.685</v>
          </cell>
          <cell r="O605">
            <v>7.11</v>
          </cell>
          <cell r="P605">
            <v>5.165</v>
          </cell>
          <cell r="Q605">
            <v>5.2149999999999999</v>
          </cell>
          <cell r="R605">
            <v>-1.5599999999999987</v>
          </cell>
          <cell r="S605">
            <v>1.4150000000000009</v>
          </cell>
          <cell r="T605">
            <v>5.085</v>
          </cell>
          <cell r="U605">
            <v>5.07</v>
          </cell>
          <cell r="V605">
            <v>4.6050000000000004</v>
          </cell>
          <cell r="W605">
            <v>4.71</v>
          </cell>
          <cell r="X605">
            <v>5.1550000000000002</v>
          </cell>
          <cell r="Y605">
            <v>5.19</v>
          </cell>
          <cell r="Z605">
            <v>5.0350000000000001</v>
          </cell>
          <cell r="AA605">
            <v>4.95</v>
          </cell>
          <cell r="AB605">
            <v>5.0250000000000004</v>
          </cell>
          <cell r="AC605">
            <v>4.97</v>
          </cell>
          <cell r="AD605">
            <v>5.38</v>
          </cell>
          <cell r="AE605">
            <v>4.7850000000000001</v>
          </cell>
          <cell r="AF605">
            <v>10.855</v>
          </cell>
          <cell r="AG605">
            <v>12.55</v>
          </cell>
          <cell r="AH605">
            <v>14</v>
          </cell>
          <cell r="AI605">
            <v>13.09</v>
          </cell>
        </row>
        <row r="606">
          <cell r="A606">
            <v>37006</v>
          </cell>
          <cell r="B606">
            <v>4.9550000000000001</v>
          </cell>
          <cell r="C606">
            <v>4.8250000000000002</v>
          </cell>
          <cell r="D606">
            <v>14.71</v>
          </cell>
          <cell r="E606">
            <v>4.66</v>
          </cell>
          <cell r="F606">
            <v>5.03</v>
          </cell>
          <cell r="G606">
            <v>9.7550000000000008</v>
          </cell>
          <cell r="H606">
            <v>9.8850000000000016</v>
          </cell>
          <cell r="I606">
            <v>0.12999999999999989</v>
          </cell>
          <cell r="J606">
            <v>7.5000000000000178E-2</v>
          </cell>
          <cell r="K606">
            <v>0.20500000000000007</v>
          </cell>
          <cell r="L606">
            <v>0.16500000000000004</v>
          </cell>
          <cell r="M606">
            <v>9.59</v>
          </cell>
          <cell r="N606">
            <v>12.39</v>
          </cell>
          <cell r="O606">
            <v>7.0350000000000001</v>
          </cell>
          <cell r="P606">
            <v>5.165</v>
          </cell>
          <cell r="Q606">
            <v>5.21</v>
          </cell>
          <cell r="R606">
            <v>-2.3200000000000003</v>
          </cell>
          <cell r="S606">
            <v>2.8000000000000007</v>
          </cell>
          <cell r="T606">
            <v>5.04</v>
          </cell>
          <cell r="U606">
            <v>5.12</v>
          </cell>
          <cell r="V606">
            <v>4.5599999999999996</v>
          </cell>
          <cell r="W606">
            <v>4.5449999999999999</v>
          </cell>
          <cell r="X606">
            <v>4.7549999999999999</v>
          </cell>
          <cell r="Y606">
            <v>5.2149999999999999</v>
          </cell>
          <cell r="Z606">
            <v>5.0549999999999997</v>
          </cell>
          <cell r="AA606">
            <v>4.97</v>
          </cell>
          <cell r="AB606">
            <v>5.0599999999999996</v>
          </cell>
          <cell r="AC606">
            <v>5</v>
          </cell>
          <cell r="AD606">
            <v>5.3949999999999996</v>
          </cell>
          <cell r="AE606">
            <v>4.7050000000000001</v>
          </cell>
          <cell r="AF606">
            <v>11.994999999999999</v>
          </cell>
          <cell r="AG606">
            <v>14</v>
          </cell>
          <cell r="AH606">
            <v>15.6</v>
          </cell>
          <cell r="AI606">
            <v>14.72</v>
          </cell>
        </row>
        <row r="607">
          <cell r="A607">
            <v>37007</v>
          </cell>
          <cell r="B607">
            <v>4.7649999999999997</v>
          </cell>
          <cell r="C607">
            <v>4.6849999999999996</v>
          </cell>
          <cell r="D607">
            <v>15.154999999999999</v>
          </cell>
          <cell r="E607">
            <v>4.28</v>
          </cell>
          <cell r="F607">
            <v>4.8250000000000002</v>
          </cell>
          <cell r="G607">
            <v>10.39</v>
          </cell>
          <cell r="H607">
            <v>10.469999999999999</v>
          </cell>
          <cell r="I607">
            <v>8.0000000000000071E-2</v>
          </cell>
          <cell r="J607">
            <v>6.0000000000000497E-2</v>
          </cell>
          <cell r="K607">
            <v>0.14000000000000057</v>
          </cell>
          <cell r="L607">
            <v>0.40499999999999936</v>
          </cell>
          <cell r="M607">
            <v>8.4499999999999993</v>
          </cell>
          <cell r="N607">
            <v>12.74</v>
          </cell>
          <cell r="O607">
            <v>6.8449999999999998</v>
          </cell>
          <cell r="P607">
            <v>5.13</v>
          </cell>
          <cell r="Q607">
            <v>5.23</v>
          </cell>
          <cell r="R607">
            <v>-2.4149999999999991</v>
          </cell>
          <cell r="S607">
            <v>4.2900000000000009</v>
          </cell>
          <cell r="T607">
            <v>4.9349999999999996</v>
          </cell>
          <cell r="U607">
            <v>4.9950000000000001</v>
          </cell>
          <cell r="V607">
            <v>4.2149999999999999</v>
          </cell>
          <cell r="W607">
            <v>4.2300000000000004</v>
          </cell>
          <cell r="X607">
            <v>4.3049999999999997</v>
          </cell>
          <cell r="Y607">
            <v>5.09</v>
          </cell>
          <cell r="Z607">
            <v>4.8849999999999998</v>
          </cell>
          <cell r="AA607">
            <v>4.83</v>
          </cell>
          <cell r="AB607">
            <v>4.8949999999999996</v>
          </cell>
          <cell r="AC607">
            <v>4.8550000000000004</v>
          </cell>
          <cell r="AD607">
            <v>5.3049999999999997</v>
          </cell>
          <cell r="AE607">
            <v>4.28</v>
          </cell>
          <cell r="AF607">
            <v>12.52</v>
          </cell>
          <cell r="AG607">
            <v>14.5</v>
          </cell>
          <cell r="AH607">
            <v>15.75</v>
          </cell>
          <cell r="AI607">
            <v>15.04</v>
          </cell>
        </row>
        <row r="608">
          <cell r="A608">
            <v>37008</v>
          </cell>
          <cell r="B608">
            <v>4.72</v>
          </cell>
          <cell r="C608">
            <v>4.585</v>
          </cell>
          <cell r="D608">
            <v>15</v>
          </cell>
          <cell r="E608">
            <v>4.1349999999999998</v>
          </cell>
          <cell r="F608">
            <v>4.7949999999999999</v>
          </cell>
          <cell r="G608">
            <v>10.280000000000001</v>
          </cell>
          <cell r="H608">
            <v>10.414999999999999</v>
          </cell>
          <cell r="I608">
            <v>0.13499999999999979</v>
          </cell>
          <cell r="J608">
            <v>7.5000000000000178E-2</v>
          </cell>
          <cell r="K608">
            <v>0.20999999999999996</v>
          </cell>
          <cell r="L608">
            <v>0.45000000000000018</v>
          </cell>
          <cell r="M608">
            <v>6.72</v>
          </cell>
          <cell r="N608">
            <v>12.33</v>
          </cell>
          <cell r="O608">
            <v>6.8150000000000004</v>
          </cell>
          <cell r="P608">
            <v>5.0149999999999997</v>
          </cell>
          <cell r="Q608">
            <v>5.18</v>
          </cell>
          <cell r="R608">
            <v>-2.67</v>
          </cell>
          <cell r="S608">
            <v>5.61</v>
          </cell>
          <cell r="T608">
            <v>4.84</v>
          </cell>
          <cell r="U608">
            <v>4.9249999999999998</v>
          </cell>
          <cell r="V608">
            <v>4.08</v>
          </cell>
          <cell r="W608">
            <v>4.05</v>
          </cell>
          <cell r="X608">
            <v>4.13</v>
          </cell>
          <cell r="Y608">
            <v>5.0049999999999999</v>
          </cell>
          <cell r="Z608">
            <v>4.8650000000000002</v>
          </cell>
          <cell r="AA608">
            <v>4.7649999999999997</v>
          </cell>
          <cell r="AB608">
            <v>4.82</v>
          </cell>
          <cell r="AC608">
            <v>4.7699999999999996</v>
          </cell>
          <cell r="AD608">
            <v>5.2149999999999999</v>
          </cell>
          <cell r="AE608">
            <v>4.18</v>
          </cell>
          <cell r="AF608">
            <v>12.105</v>
          </cell>
          <cell r="AG608">
            <v>12.1</v>
          </cell>
          <cell r="AH608">
            <v>15.5</v>
          </cell>
          <cell r="AI608">
            <v>14.91</v>
          </cell>
        </row>
        <row r="609">
          <cell r="A609">
            <v>37009</v>
          </cell>
          <cell r="B609">
            <v>4.625</v>
          </cell>
          <cell r="C609">
            <v>4.4950000000000001</v>
          </cell>
          <cell r="D609">
            <v>14.63</v>
          </cell>
          <cell r="E609">
            <v>4.08</v>
          </cell>
          <cell r="F609">
            <v>4.66</v>
          </cell>
          <cell r="G609">
            <v>10.005000000000001</v>
          </cell>
          <cell r="H609">
            <v>10.135000000000002</v>
          </cell>
          <cell r="I609">
            <v>0.12999999999999989</v>
          </cell>
          <cell r="J609">
            <v>3.5000000000000142E-2</v>
          </cell>
          <cell r="K609">
            <v>0.16500000000000004</v>
          </cell>
          <cell r="L609">
            <v>0.41500000000000004</v>
          </cell>
          <cell r="M609">
            <v>5.91</v>
          </cell>
          <cell r="N609">
            <v>12.2</v>
          </cell>
          <cell r="O609">
            <v>6.68</v>
          </cell>
          <cell r="P609">
            <v>4.9000000000000004</v>
          </cell>
          <cell r="Q609">
            <v>5.1100000000000003</v>
          </cell>
          <cell r="R609">
            <v>-2.4300000000000015</v>
          </cell>
          <cell r="S609">
            <v>6.2899999999999991</v>
          </cell>
          <cell r="T609">
            <v>4.7649999999999997</v>
          </cell>
          <cell r="U609">
            <v>4.82</v>
          </cell>
          <cell r="V609">
            <v>3.9849999999999999</v>
          </cell>
          <cell r="W609">
            <v>3.9849999999999999</v>
          </cell>
          <cell r="X609">
            <v>4.05</v>
          </cell>
          <cell r="Y609">
            <v>4.8949999999999996</v>
          </cell>
          <cell r="Z609">
            <v>4.7249999999999996</v>
          </cell>
          <cell r="AA609">
            <v>4.67</v>
          </cell>
          <cell r="AB609">
            <v>4.72</v>
          </cell>
          <cell r="AC609">
            <v>4.67</v>
          </cell>
          <cell r="AD609">
            <v>5.1050000000000004</v>
          </cell>
          <cell r="AE609">
            <v>4.0750000000000002</v>
          </cell>
          <cell r="AF609">
            <v>12.005000000000001</v>
          </cell>
          <cell r="AG609">
            <v>12.25</v>
          </cell>
          <cell r="AH609">
            <v>14.8</v>
          </cell>
          <cell r="AI609">
            <v>14.48</v>
          </cell>
        </row>
        <row r="610">
          <cell r="A610">
            <v>37010</v>
          </cell>
          <cell r="B610">
            <v>4.625</v>
          </cell>
          <cell r="C610">
            <v>4.4950000000000001</v>
          </cell>
          <cell r="D610">
            <v>14.63</v>
          </cell>
          <cell r="E610">
            <v>4.08</v>
          </cell>
          <cell r="F610">
            <v>4.66</v>
          </cell>
          <cell r="G610">
            <v>10.005000000000001</v>
          </cell>
          <cell r="H610">
            <v>10.135000000000002</v>
          </cell>
          <cell r="I610">
            <v>0.12999999999999989</v>
          </cell>
          <cell r="J610">
            <v>3.5000000000000142E-2</v>
          </cell>
          <cell r="K610">
            <v>0.16500000000000004</v>
          </cell>
          <cell r="L610">
            <v>0.41500000000000004</v>
          </cell>
          <cell r="M610">
            <v>5.91</v>
          </cell>
          <cell r="N610">
            <v>12.2</v>
          </cell>
          <cell r="O610">
            <v>6.68</v>
          </cell>
          <cell r="P610">
            <v>4.9000000000000004</v>
          </cell>
          <cell r="Q610">
            <v>5.1100000000000003</v>
          </cell>
          <cell r="R610">
            <v>-2.4300000000000015</v>
          </cell>
          <cell r="S610">
            <v>6.2899999999999991</v>
          </cell>
          <cell r="T610">
            <v>4.7649999999999997</v>
          </cell>
          <cell r="U610">
            <v>4.82</v>
          </cell>
          <cell r="V610">
            <v>3.9849999999999999</v>
          </cell>
          <cell r="W610">
            <v>3.9849999999999999</v>
          </cell>
          <cell r="X610">
            <v>4.05</v>
          </cell>
          <cell r="Y610">
            <v>4.8949999999999996</v>
          </cell>
          <cell r="Z610">
            <v>4.7249999999999996</v>
          </cell>
          <cell r="AA610">
            <v>4.67</v>
          </cell>
          <cell r="AB610">
            <v>4.72</v>
          </cell>
          <cell r="AC610">
            <v>4.67</v>
          </cell>
          <cell r="AD610">
            <v>5.1050000000000004</v>
          </cell>
          <cell r="AE610">
            <v>4.0750000000000002</v>
          </cell>
          <cell r="AF610">
            <v>12.005000000000001</v>
          </cell>
          <cell r="AG610">
            <v>12.25</v>
          </cell>
          <cell r="AH610">
            <v>14.8</v>
          </cell>
          <cell r="AI610">
            <v>14.48</v>
          </cell>
        </row>
        <row r="611">
          <cell r="A611">
            <v>37011</v>
          </cell>
          <cell r="B611">
            <v>4.625</v>
          </cell>
          <cell r="C611">
            <v>4.4950000000000001</v>
          </cell>
          <cell r="D611">
            <v>14.63</v>
          </cell>
          <cell r="E611">
            <v>4.08</v>
          </cell>
          <cell r="F611">
            <v>4.66</v>
          </cell>
          <cell r="G611">
            <v>10.005000000000001</v>
          </cell>
          <cell r="H611">
            <v>10.135000000000002</v>
          </cell>
          <cell r="I611">
            <v>0.12999999999999989</v>
          </cell>
          <cell r="J611">
            <v>3.5000000000000142E-2</v>
          </cell>
          <cell r="K611">
            <v>0.16500000000000004</v>
          </cell>
          <cell r="L611">
            <v>0.41500000000000004</v>
          </cell>
          <cell r="M611">
            <v>5.91</v>
          </cell>
          <cell r="N611">
            <v>12.2</v>
          </cell>
          <cell r="O611">
            <v>6.68</v>
          </cell>
          <cell r="P611">
            <v>4.9000000000000004</v>
          </cell>
          <cell r="Q611">
            <v>5.1100000000000003</v>
          </cell>
          <cell r="R611">
            <v>-2.4300000000000015</v>
          </cell>
          <cell r="S611">
            <v>6.2899999999999991</v>
          </cell>
          <cell r="T611">
            <v>4.7649999999999997</v>
          </cell>
          <cell r="U611">
            <v>4.82</v>
          </cell>
          <cell r="V611">
            <v>3.9849999999999999</v>
          </cell>
          <cell r="W611">
            <v>3.9849999999999999</v>
          </cell>
          <cell r="X611">
            <v>4.05</v>
          </cell>
          <cell r="Y611">
            <v>4.8949999999999996</v>
          </cell>
          <cell r="Z611">
            <v>4.7249999999999996</v>
          </cell>
          <cell r="AA611">
            <v>4.67</v>
          </cell>
          <cell r="AB611">
            <v>4.72</v>
          </cell>
          <cell r="AC611">
            <v>4.67</v>
          </cell>
          <cell r="AD611">
            <v>5.1050000000000004</v>
          </cell>
          <cell r="AE611">
            <v>4.0750000000000002</v>
          </cell>
          <cell r="AF611">
            <v>12.005000000000001</v>
          </cell>
          <cell r="AG611">
            <v>12.25</v>
          </cell>
          <cell r="AH611">
            <v>14.8</v>
          </cell>
          <cell r="AI611">
            <v>14.48</v>
          </cell>
        </row>
        <row r="612">
          <cell r="A612">
            <v>37012</v>
          </cell>
          <cell r="B612">
            <v>4.59</v>
          </cell>
          <cell r="C612">
            <v>4.5599999999999996</v>
          </cell>
          <cell r="D612">
            <v>14.51</v>
          </cell>
          <cell r="E612">
            <v>4.33</v>
          </cell>
          <cell r="F612">
            <v>4.6449999999999996</v>
          </cell>
          <cell r="G612">
            <v>9.92</v>
          </cell>
          <cell r="H612">
            <v>9.9499999999999993</v>
          </cell>
          <cell r="I612">
            <v>3.0000000000000249E-2</v>
          </cell>
          <cell r="J612">
            <v>5.4999999999999716E-2</v>
          </cell>
          <cell r="K612">
            <v>8.4999999999999964E-2</v>
          </cell>
          <cell r="L612">
            <v>0.22999999999999954</v>
          </cell>
          <cell r="M612">
            <v>7.72</v>
          </cell>
          <cell r="N612">
            <v>12.115</v>
          </cell>
          <cell r="O612">
            <v>6.4</v>
          </cell>
          <cell r="P612">
            <v>4.7750000000000004</v>
          </cell>
          <cell r="Q612">
            <v>4.9349999999999996</v>
          </cell>
          <cell r="R612">
            <v>-2.3949999999999996</v>
          </cell>
          <cell r="S612">
            <v>4.3950000000000005</v>
          </cell>
          <cell r="T612">
            <v>4.5</v>
          </cell>
          <cell r="U612">
            <v>4.7300000000000004</v>
          </cell>
          <cell r="V612">
            <v>4.1500000000000004</v>
          </cell>
          <cell r="W612">
            <v>4.18</v>
          </cell>
          <cell r="X612">
            <v>4.3250000000000002</v>
          </cell>
          <cell r="Y612">
            <v>4.84</v>
          </cell>
          <cell r="Z612">
            <v>4.7149999999999999</v>
          </cell>
          <cell r="AA612">
            <v>4.6100000000000003</v>
          </cell>
          <cell r="AB612">
            <v>4.6399999999999997</v>
          </cell>
          <cell r="AC612">
            <v>4.63</v>
          </cell>
          <cell r="AD612">
            <v>4.9749999999999996</v>
          </cell>
          <cell r="AE612">
            <v>4.2750000000000004</v>
          </cell>
          <cell r="AF612">
            <v>11.94</v>
          </cell>
          <cell r="AG612">
            <v>13.4</v>
          </cell>
          <cell r="AH612">
            <v>14.8</v>
          </cell>
          <cell r="AI612">
            <v>14.43</v>
          </cell>
        </row>
        <row r="613">
          <cell r="A613">
            <v>37013</v>
          </cell>
          <cell r="B613">
            <v>4.4000000000000004</v>
          </cell>
          <cell r="C613">
            <v>4.4249999999999998</v>
          </cell>
          <cell r="D613">
            <v>13.2</v>
          </cell>
          <cell r="E613">
            <v>4.1500000000000004</v>
          </cell>
          <cell r="F613">
            <v>4.4850000000000003</v>
          </cell>
          <cell r="G613">
            <v>8.7999999999999989</v>
          </cell>
          <cell r="H613">
            <v>8.7749999999999986</v>
          </cell>
          <cell r="I613">
            <v>-2.4999999999999467E-2</v>
          </cell>
          <cell r="J613">
            <v>8.4999999999999964E-2</v>
          </cell>
          <cell r="K613">
            <v>6.0000000000000497E-2</v>
          </cell>
          <cell r="L613">
            <v>0.27499999999999947</v>
          </cell>
          <cell r="M613">
            <v>7.95</v>
          </cell>
          <cell r="N613">
            <v>10.63</v>
          </cell>
          <cell r="O613">
            <v>6.1</v>
          </cell>
          <cell r="P613">
            <v>4.5449999999999999</v>
          </cell>
          <cell r="Q613">
            <v>4.7300000000000004</v>
          </cell>
          <cell r="R613">
            <v>-2.5699999999999985</v>
          </cell>
          <cell r="S613">
            <v>2.6800000000000006</v>
          </cell>
          <cell r="T613" t="str">
            <v>N/A</v>
          </cell>
          <cell r="U613">
            <v>4.55</v>
          </cell>
          <cell r="V613">
            <v>4.1150000000000002</v>
          </cell>
          <cell r="W613">
            <v>4.0949999999999998</v>
          </cell>
          <cell r="X613">
            <v>4.1550000000000002</v>
          </cell>
          <cell r="Y613">
            <v>4.67</v>
          </cell>
          <cell r="Z613">
            <v>4.5350000000000001</v>
          </cell>
          <cell r="AA613">
            <v>4.4400000000000004</v>
          </cell>
          <cell r="AB613">
            <v>4.47</v>
          </cell>
          <cell r="AC613">
            <v>4.4400000000000004</v>
          </cell>
          <cell r="AD613">
            <v>4.76</v>
          </cell>
          <cell r="AE613">
            <v>4.2300000000000004</v>
          </cell>
          <cell r="AF613">
            <v>10.365</v>
          </cell>
          <cell r="AG613">
            <v>12.1</v>
          </cell>
          <cell r="AH613">
            <v>14.2</v>
          </cell>
          <cell r="AI613">
            <v>13.23</v>
          </cell>
        </row>
        <row r="614">
          <cell r="A614">
            <v>37014</v>
          </cell>
          <cell r="B614">
            <v>4.4000000000000004</v>
          </cell>
          <cell r="C614">
            <v>4.24</v>
          </cell>
          <cell r="D614">
            <v>12.9</v>
          </cell>
          <cell r="E614">
            <v>4.07</v>
          </cell>
          <cell r="F614">
            <v>4.47</v>
          </cell>
          <cell r="G614">
            <v>8.5</v>
          </cell>
          <cell r="H614">
            <v>8.66</v>
          </cell>
          <cell r="I614">
            <v>0.16000000000000014</v>
          </cell>
          <cell r="J614">
            <v>6.9999999999999396E-2</v>
          </cell>
          <cell r="K614">
            <v>0.22999999999999954</v>
          </cell>
          <cell r="L614">
            <v>0.16999999999999993</v>
          </cell>
          <cell r="M614">
            <v>7.48</v>
          </cell>
          <cell r="N614">
            <v>9.24</v>
          </cell>
          <cell r="O614">
            <v>6.08</v>
          </cell>
          <cell r="P614">
            <v>4.5149999999999997</v>
          </cell>
          <cell r="Q614">
            <v>4.63</v>
          </cell>
          <cell r="R614">
            <v>-3.66</v>
          </cell>
          <cell r="S614">
            <v>1.7599999999999998</v>
          </cell>
          <cell r="T614" t="str">
            <v>N/A</v>
          </cell>
          <cell r="U614">
            <v>4.53</v>
          </cell>
          <cell r="V614">
            <v>4.0049999999999999</v>
          </cell>
          <cell r="W614">
            <v>3.9750000000000001</v>
          </cell>
          <cell r="X614">
            <v>4.08</v>
          </cell>
          <cell r="Y614">
            <v>4.66</v>
          </cell>
          <cell r="Z614">
            <v>4.54</v>
          </cell>
          <cell r="AA614">
            <v>4.4349999999999996</v>
          </cell>
          <cell r="AB614">
            <v>4.4850000000000003</v>
          </cell>
          <cell r="AC614">
            <v>4.4400000000000004</v>
          </cell>
          <cell r="AD614">
            <v>4.76</v>
          </cell>
          <cell r="AE614">
            <v>4.125</v>
          </cell>
          <cell r="AF614">
            <v>9.0749999999999993</v>
          </cell>
          <cell r="AG614">
            <v>12.38</v>
          </cell>
          <cell r="AH614">
            <v>13.4</v>
          </cell>
          <cell r="AI614">
            <v>12.94</v>
          </cell>
        </row>
        <row r="615">
          <cell r="A615">
            <v>37015</v>
          </cell>
          <cell r="B615">
            <v>4.3</v>
          </cell>
          <cell r="C615">
            <v>4.125</v>
          </cell>
          <cell r="D615">
            <v>12.715</v>
          </cell>
          <cell r="E615">
            <v>4.0149999999999997</v>
          </cell>
          <cell r="F615">
            <v>4.4000000000000004</v>
          </cell>
          <cell r="G615">
            <v>8.4149999999999991</v>
          </cell>
          <cell r="H615">
            <v>8.59</v>
          </cell>
          <cell r="I615">
            <v>0.17499999999999982</v>
          </cell>
          <cell r="J615">
            <v>0.10000000000000053</v>
          </cell>
          <cell r="K615">
            <v>0.27500000000000036</v>
          </cell>
          <cell r="L615">
            <v>0.11000000000000032</v>
          </cell>
          <cell r="M615">
            <v>5.9850000000000003</v>
          </cell>
          <cell r="N615">
            <v>8.625</v>
          </cell>
          <cell r="O615">
            <v>6.01</v>
          </cell>
          <cell r="P615">
            <v>4.42</v>
          </cell>
          <cell r="Q615">
            <v>4.54</v>
          </cell>
          <cell r="R615">
            <v>-4.09</v>
          </cell>
          <cell r="S615">
            <v>2.6399999999999997</v>
          </cell>
          <cell r="T615">
            <v>4.3</v>
          </cell>
          <cell r="U615">
            <v>4.4450000000000003</v>
          </cell>
          <cell r="V615">
            <v>3.94</v>
          </cell>
          <cell r="W615">
            <v>3.9449999999999998</v>
          </cell>
          <cell r="X615">
            <v>4.01</v>
          </cell>
          <cell r="Y615">
            <v>4.57</v>
          </cell>
          <cell r="Z615">
            <v>4.4400000000000004</v>
          </cell>
          <cell r="AA615">
            <v>4.3449999999999998</v>
          </cell>
          <cell r="AB615">
            <v>4.41</v>
          </cell>
          <cell r="AC615">
            <v>4.3499999999999996</v>
          </cell>
          <cell r="AD615">
            <v>4.67</v>
          </cell>
          <cell r="AE615">
            <v>4.0599999999999996</v>
          </cell>
          <cell r="AF615">
            <v>8.3450000000000006</v>
          </cell>
          <cell r="AG615">
            <v>12.3</v>
          </cell>
          <cell r="AH615">
            <v>13.1</v>
          </cell>
          <cell r="AI615">
            <v>12.71</v>
          </cell>
        </row>
        <row r="616">
          <cell r="A616">
            <v>37016</v>
          </cell>
          <cell r="B616">
            <v>4.335</v>
          </cell>
          <cell r="C616">
            <v>3.96</v>
          </cell>
          <cell r="D616">
            <v>12.385</v>
          </cell>
          <cell r="E616">
            <v>3.92</v>
          </cell>
          <cell r="F616">
            <v>4.3949999999999996</v>
          </cell>
          <cell r="G616">
            <v>8.0500000000000007</v>
          </cell>
          <cell r="H616">
            <v>8.4250000000000007</v>
          </cell>
          <cell r="I616">
            <v>0.375</v>
          </cell>
          <cell r="J616">
            <v>5.9999999999999609E-2</v>
          </cell>
          <cell r="K616">
            <v>0.43499999999999961</v>
          </cell>
          <cell r="L616">
            <v>4.0000000000000036E-2</v>
          </cell>
          <cell r="M616">
            <v>4.9450000000000003</v>
          </cell>
          <cell r="N616">
            <v>7.69</v>
          </cell>
          <cell r="O616">
            <v>6.0049999999999999</v>
          </cell>
          <cell r="P616">
            <v>4.375</v>
          </cell>
          <cell r="Q616">
            <v>4.45</v>
          </cell>
          <cell r="R616">
            <v>-4.6949999999999994</v>
          </cell>
          <cell r="S616">
            <v>2.7450000000000001</v>
          </cell>
          <cell r="T616">
            <v>4.26</v>
          </cell>
          <cell r="U616">
            <v>4.4850000000000003</v>
          </cell>
          <cell r="V616">
            <v>3.8650000000000002</v>
          </cell>
          <cell r="W616">
            <v>3.8650000000000002</v>
          </cell>
          <cell r="X616">
            <v>3.95</v>
          </cell>
          <cell r="Y616">
            <v>4.6150000000000002</v>
          </cell>
          <cell r="Z616">
            <v>4.4800000000000004</v>
          </cell>
          <cell r="AA616">
            <v>4.375</v>
          </cell>
          <cell r="AB616">
            <v>4.4000000000000004</v>
          </cell>
          <cell r="AC616">
            <v>4.375</v>
          </cell>
          <cell r="AD616">
            <v>4.74</v>
          </cell>
          <cell r="AE616">
            <v>4.01</v>
          </cell>
          <cell r="AF616">
            <v>7.74</v>
          </cell>
          <cell r="AG616">
            <v>12</v>
          </cell>
          <cell r="AH616">
            <v>12.8</v>
          </cell>
          <cell r="AI616">
            <v>12.38</v>
          </cell>
        </row>
        <row r="617">
          <cell r="A617">
            <v>37017</v>
          </cell>
          <cell r="B617">
            <v>4.335</v>
          </cell>
          <cell r="C617">
            <v>3.96</v>
          </cell>
          <cell r="D617">
            <v>12.385</v>
          </cell>
          <cell r="E617">
            <v>3.92</v>
          </cell>
          <cell r="F617">
            <v>4.3949999999999996</v>
          </cell>
          <cell r="G617">
            <v>8.0500000000000007</v>
          </cell>
          <cell r="H617">
            <v>8.4250000000000007</v>
          </cell>
          <cell r="I617">
            <v>0.375</v>
          </cell>
          <cell r="J617">
            <v>5.9999999999999609E-2</v>
          </cell>
          <cell r="K617">
            <v>0.43499999999999961</v>
          </cell>
          <cell r="L617">
            <v>4.0000000000000036E-2</v>
          </cell>
          <cell r="M617">
            <v>4.9450000000000003</v>
          </cell>
          <cell r="N617">
            <v>7.69</v>
          </cell>
          <cell r="O617">
            <v>6.0049999999999999</v>
          </cell>
          <cell r="P617">
            <v>4.375</v>
          </cell>
          <cell r="Q617">
            <v>4.45</v>
          </cell>
          <cell r="R617">
            <v>-4.6949999999999994</v>
          </cell>
          <cell r="S617">
            <v>2.7450000000000001</v>
          </cell>
          <cell r="T617">
            <v>4.26</v>
          </cell>
          <cell r="U617">
            <v>4.4850000000000003</v>
          </cell>
          <cell r="V617">
            <v>3.8650000000000002</v>
          </cell>
          <cell r="W617">
            <v>3.8650000000000002</v>
          </cell>
          <cell r="X617">
            <v>3.95</v>
          </cell>
          <cell r="Y617">
            <v>4.6150000000000002</v>
          </cell>
          <cell r="Z617">
            <v>4.4800000000000004</v>
          </cell>
          <cell r="AA617">
            <v>4.375</v>
          </cell>
          <cell r="AB617">
            <v>4.4000000000000004</v>
          </cell>
          <cell r="AC617">
            <v>4.375</v>
          </cell>
          <cell r="AD617">
            <v>4.74</v>
          </cell>
          <cell r="AE617">
            <v>4.01</v>
          </cell>
          <cell r="AF617">
            <v>7.74</v>
          </cell>
          <cell r="AG617">
            <v>12</v>
          </cell>
          <cell r="AH617">
            <v>12.8</v>
          </cell>
          <cell r="AI617">
            <v>12.38</v>
          </cell>
        </row>
        <row r="618">
          <cell r="A618">
            <v>37018</v>
          </cell>
          <cell r="B618">
            <v>4.335</v>
          </cell>
          <cell r="C618">
            <v>3.96</v>
          </cell>
          <cell r="D618">
            <v>12.385</v>
          </cell>
          <cell r="E618">
            <v>3.92</v>
          </cell>
          <cell r="F618">
            <v>4.3949999999999996</v>
          </cell>
          <cell r="G618">
            <v>8.0500000000000007</v>
          </cell>
          <cell r="H618">
            <v>8.4250000000000007</v>
          </cell>
          <cell r="I618">
            <v>0.375</v>
          </cell>
          <cell r="J618">
            <v>5.9999999999999609E-2</v>
          </cell>
          <cell r="K618">
            <v>0.43499999999999961</v>
          </cell>
          <cell r="L618">
            <v>4.0000000000000036E-2</v>
          </cell>
          <cell r="M618">
            <v>4.9450000000000003</v>
          </cell>
          <cell r="N618">
            <v>7.69</v>
          </cell>
          <cell r="O618">
            <v>6.0049999999999999</v>
          </cell>
          <cell r="P618">
            <v>4.375</v>
          </cell>
          <cell r="Q618">
            <v>4.45</v>
          </cell>
          <cell r="R618">
            <v>-4.6949999999999994</v>
          </cell>
          <cell r="S618">
            <v>2.7450000000000001</v>
          </cell>
          <cell r="T618">
            <v>4.26</v>
          </cell>
          <cell r="U618">
            <v>4.4850000000000003</v>
          </cell>
          <cell r="V618">
            <v>3.8650000000000002</v>
          </cell>
          <cell r="W618">
            <v>3.8650000000000002</v>
          </cell>
          <cell r="X618">
            <v>3.95</v>
          </cell>
          <cell r="Y618">
            <v>4.6150000000000002</v>
          </cell>
          <cell r="Z618">
            <v>4.4800000000000004</v>
          </cell>
          <cell r="AA618">
            <v>4.375</v>
          </cell>
          <cell r="AB618">
            <v>4.4000000000000004</v>
          </cell>
          <cell r="AC618">
            <v>4.375</v>
          </cell>
          <cell r="AD618">
            <v>4.74</v>
          </cell>
          <cell r="AE618">
            <v>4.01</v>
          </cell>
          <cell r="AF618">
            <v>7.74</v>
          </cell>
          <cell r="AG618">
            <v>12</v>
          </cell>
          <cell r="AH618">
            <v>12.8</v>
          </cell>
          <cell r="AI618">
            <v>12.38</v>
          </cell>
        </row>
        <row r="619">
          <cell r="A619">
            <v>37019</v>
          </cell>
          <cell r="B619">
            <v>4.2</v>
          </cell>
          <cell r="C619">
            <v>3.89</v>
          </cell>
          <cell r="D619">
            <v>12.73</v>
          </cell>
          <cell r="E619">
            <v>3.8149999999999999</v>
          </cell>
          <cell r="F619">
            <v>4.2450000000000001</v>
          </cell>
          <cell r="G619">
            <v>8.5300000000000011</v>
          </cell>
          <cell r="H619">
            <v>8.84</v>
          </cell>
          <cell r="I619">
            <v>0.31000000000000005</v>
          </cell>
          <cell r="J619">
            <v>4.4999999999999929E-2</v>
          </cell>
          <cell r="K619">
            <v>0.35499999999999998</v>
          </cell>
          <cell r="L619">
            <v>7.5000000000000178E-2</v>
          </cell>
          <cell r="M619">
            <v>4.8650000000000002</v>
          </cell>
          <cell r="N619">
            <v>7.4950000000000001</v>
          </cell>
          <cell r="O619">
            <v>5.8550000000000004</v>
          </cell>
          <cell r="P619">
            <v>4.2850000000000001</v>
          </cell>
          <cell r="Q619">
            <v>4.3650000000000002</v>
          </cell>
          <cell r="R619">
            <v>-5.2350000000000003</v>
          </cell>
          <cell r="S619">
            <v>2.63</v>
          </cell>
          <cell r="T619">
            <v>4.16</v>
          </cell>
          <cell r="U619">
            <v>4.3150000000000004</v>
          </cell>
          <cell r="V619">
            <v>3.78</v>
          </cell>
          <cell r="W619">
            <v>3.73</v>
          </cell>
          <cell r="X619">
            <v>3.82</v>
          </cell>
          <cell r="Y619">
            <v>4.4400000000000004</v>
          </cell>
          <cell r="Z619">
            <v>4.3049999999999997</v>
          </cell>
          <cell r="AA619">
            <v>4.2249999999999996</v>
          </cell>
          <cell r="AB619">
            <v>4.25</v>
          </cell>
          <cell r="AC619">
            <v>4.2350000000000003</v>
          </cell>
          <cell r="AD619">
            <v>4.5750000000000002</v>
          </cell>
          <cell r="AE619">
            <v>3.9049999999999998</v>
          </cell>
          <cell r="AF619">
            <v>7.2350000000000003</v>
          </cell>
          <cell r="AG619">
            <v>12.45</v>
          </cell>
          <cell r="AH619">
            <v>13.25</v>
          </cell>
          <cell r="AI619">
            <v>12.8</v>
          </cell>
        </row>
        <row r="620">
          <cell r="A620">
            <v>37020</v>
          </cell>
          <cell r="B620">
            <v>4.1050000000000004</v>
          </cell>
          <cell r="C620">
            <v>3.7149999999999999</v>
          </cell>
          <cell r="D620">
            <v>12.57</v>
          </cell>
          <cell r="E620">
            <v>3.76</v>
          </cell>
          <cell r="F620">
            <v>4.13</v>
          </cell>
          <cell r="G620">
            <v>8.4649999999999999</v>
          </cell>
          <cell r="H620">
            <v>8.8550000000000004</v>
          </cell>
          <cell r="I620">
            <v>0.39000000000000057</v>
          </cell>
          <cell r="J620">
            <v>2.4999999999999467E-2</v>
          </cell>
          <cell r="K620">
            <v>0.41500000000000004</v>
          </cell>
          <cell r="L620">
            <v>-4.4999999999999929E-2</v>
          </cell>
          <cell r="M620">
            <v>4.6950000000000003</v>
          </cell>
          <cell r="N620">
            <v>8.81</v>
          </cell>
          <cell r="O620">
            <v>5.78</v>
          </cell>
          <cell r="P620">
            <v>4.21</v>
          </cell>
          <cell r="Q620">
            <v>4.3650000000000002</v>
          </cell>
          <cell r="R620">
            <v>-3.76</v>
          </cell>
          <cell r="S620">
            <v>4.1150000000000002</v>
          </cell>
          <cell r="T620">
            <v>4.1349999999999998</v>
          </cell>
          <cell r="U620">
            <v>4.2300000000000004</v>
          </cell>
          <cell r="V620">
            <v>3.6949999999999998</v>
          </cell>
          <cell r="W620">
            <v>3.71</v>
          </cell>
          <cell r="X620">
            <v>3.7749999999999999</v>
          </cell>
          <cell r="Y620">
            <v>4.3499999999999996</v>
          </cell>
          <cell r="Z620">
            <v>4.2149999999999999</v>
          </cell>
          <cell r="AA620">
            <v>4.125</v>
          </cell>
          <cell r="AB620">
            <v>4.1449999999999996</v>
          </cell>
          <cell r="AC620">
            <v>4.13</v>
          </cell>
          <cell r="AD620">
            <v>4.4800000000000004</v>
          </cell>
          <cell r="AE620">
            <v>3.855</v>
          </cell>
          <cell r="AF620">
            <v>8.6</v>
          </cell>
          <cell r="AG620">
            <v>12</v>
          </cell>
          <cell r="AH620">
            <v>13</v>
          </cell>
          <cell r="AI620">
            <v>12.55</v>
          </cell>
        </row>
        <row r="621">
          <cell r="A621">
            <v>37021</v>
          </cell>
          <cell r="B621">
            <v>4</v>
          </cell>
          <cell r="C621">
            <v>3.63</v>
          </cell>
          <cell r="D621">
            <v>12.43</v>
          </cell>
          <cell r="E621">
            <v>3.57</v>
          </cell>
          <cell r="F621">
            <v>4.0549999999999997</v>
          </cell>
          <cell r="G621">
            <v>8.43</v>
          </cell>
          <cell r="H621">
            <v>8.8000000000000007</v>
          </cell>
          <cell r="I621">
            <v>0.37000000000000011</v>
          </cell>
          <cell r="J621">
            <v>5.4999999999999716E-2</v>
          </cell>
          <cell r="K621">
            <v>0.42499999999999982</v>
          </cell>
          <cell r="L621">
            <v>6.0000000000000053E-2</v>
          </cell>
          <cell r="M621">
            <v>4.6050000000000004</v>
          </cell>
          <cell r="N621">
            <v>8.2949999999999999</v>
          </cell>
          <cell r="O621">
            <v>5.665</v>
          </cell>
          <cell r="P621">
            <v>4.0599999999999996</v>
          </cell>
          <cell r="Q621">
            <v>4.17</v>
          </cell>
          <cell r="R621">
            <v>-4.1349999999999998</v>
          </cell>
          <cell r="S621">
            <v>3.6899999999999995</v>
          </cell>
          <cell r="T621">
            <v>4</v>
          </cell>
          <cell r="U621">
            <v>4.1449999999999996</v>
          </cell>
          <cell r="V621">
            <v>3.47</v>
          </cell>
          <cell r="W621">
            <v>3.57</v>
          </cell>
          <cell r="X621">
            <v>3.61</v>
          </cell>
          <cell r="Y621">
            <v>4.2300000000000004</v>
          </cell>
          <cell r="Z621">
            <v>4.1349999999999998</v>
          </cell>
          <cell r="AA621">
            <v>4.03</v>
          </cell>
          <cell r="AB621">
            <v>4.05</v>
          </cell>
          <cell r="AC621">
            <v>4.0449999999999999</v>
          </cell>
          <cell r="AD621">
            <v>4.4050000000000002</v>
          </cell>
          <cell r="AE621">
            <v>3.7</v>
          </cell>
          <cell r="AF621">
            <v>8.3049999999999997</v>
          </cell>
          <cell r="AG621">
            <v>12</v>
          </cell>
          <cell r="AH621">
            <v>12.95</v>
          </cell>
          <cell r="AI621">
            <v>12.42</v>
          </cell>
        </row>
        <row r="622">
          <cell r="A622">
            <v>37022</v>
          </cell>
          <cell r="B622">
            <v>3.9849999999999999</v>
          </cell>
          <cell r="C622">
            <v>3.52</v>
          </cell>
          <cell r="D622">
            <v>12.335000000000001</v>
          </cell>
          <cell r="E622">
            <v>3.37</v>
          </cell>
          <cell r="F622">
            <v>4.07</v>
          </cell>
          <cell r="G622">
            <v>8.3500000000000014</v>
          </cell>
          <cell r="H622">
            <v>8.8150000000000013</v>
          </cell>
          <cell r="I622">
            <v>0.46499999999999986</v>
          </cell>
          <cell r="J622">
            <v>8.5000000000000409E-2</v>
          </cell>
          <cell r="K622">
            <v>0.55000000000000027</v>
          </cell>
          <cell r="L622">
            <v>0.14999999999999991</v>
          </cell>
          <cell r="M622">
            <v>5.8949999999999996</v>
          </cell>
          <cell r="N622">
            <v>6.6550000000000002</v>
          </cell>
          <cell r="O622">
            <v>5.6950000000000003</v>
          </cell>
          <cell r="P622">
            <v>3.97</v>
          </cell>
          <cell r="Q622">
            <v>4.17</v>
          </cell>
          <cell r="R622">
            <v>-5.6800000000000006</v>
          </cell>
          <cell r="S622">
            <v>0.76000000000000068</v>
          </cell>
          <cell r="T622" t="str">
            <v>N/A</v>
          </cell>
          <cell r="U622">
            <v>4.165</v>
          </cell>
          <cell r="V622">
            <v>3.3050000000000002</v>
          </cell>
          <cell r="W622">
            <v>3.3050000000000002</v>
          </cell>
          <cell r="X622">
            <v>3.41</v>
          </cell>
          <cell r="Y622">
            <v>4.2450000000000001</v>
          </cell>
          <cell r="Z622">
            <v>4.1500000000000004</v>
          </cell>
          <cell r="AA622">
            <v>4.0449999999999999</v>
          </cell>
          <cell r="AB622">
            <v>4.0549999999999997</v>
          </cell>
          <cell r="AC622">
            <v>4.0599999999999996</v>
          </cell>
          <cell r="AD622">
            <v>4.4249999999999998</v>
          </cell>
          <cell r="AE622">
            <v>3.43</v>
          </cell>
          <cell r="AF622">
            <v>6.42</v>
          </cell>
          <cell r="AG622">
            <v>12</v>
          </cell>
          <cell r="AH622">
            <v>12.6</v>
          </cell>
          <cell r="AI622">
            <v>12.31</v>
          </cell>
        </row>
        <row r="623">
          <cell r="A623">
            <v>37023</v>
          </cell>
          <cell r="B623">
            <v>4.085</v>
          </cell>
          <cell r="C623">
            <v>3.3149999999999999</v>
          </cell>
          <cell r="D623">
            <v>11.92</v>
          </cell>
          <cell r="E623">
            <v>3.27</v>
          </cell>
          <cell r="F623">
            <v>4.165</v>
          </cell>
          <cell r="G623">
            <v>7.835</v>
          </cell>
          <cell r="H623">
            <v>8.6050000000000004</v>
          </cell>
          <cell r="I623">
            <v>0.77</v>
          </cell>
          <cell r="J623">
            <v>8.0000000000000071E-2</v>
          </cell>
          <cell r="K623">
            <v>0.85000000000000009</v>
          </cell>
          <cell r="L623">
            <v>4.4999999999999929E-2</v>
          </cell>
          <cell r="M623">
            <v>4.1150000000000002</v>
          </cell>
          <cell r="N623">
            <v>4.22</v>
          </cell>
          <cell r="O623">
            <v>5.7050000000000001</v>
          </cell>
          <cell r="P623">
            <v>3.94</v>
          </cell>
          <cell r="Q623">
            <v>4.1500000000000004</v>
          </cell>
          <cell r="R623">
            <v>-7.7</v>
          </cell>
          <cell r="S623">
            <v>0.10499999999999954</v>
          </cell>
          <cell r="T623" t="str">
            <v>N/A</v>
          </cell>
          <cell r="U623">
            <v>4.25</v>
          </cell>
          <cell r="V623">
            <v>3.1850000000000001</v>
          </cell>
          <cell r="W623">
            <v>3.21</v>
          </cell>
          <cell r="X623">
            <v>3.3</v>
          </cell>
          <cell r="Y623">
            <v>4.3499999999999996</v>
          </cell>
          <cell r="Z623">
            <v>4.2300000000000004</v>
          </cell>
          <cell r="AA623">
            <v>4.1100000000000003</v>
          </cell>
          <cell r="AB623">
            <v>4.13</v>
          </cell>
          <cell r="AC623">
            <v>4.13</v>
          </cell>
          <cell r="AD623">
            <v>4.55</v>
          </cell>
          <cell r="AE623">
            <v>3.335</v>
          </cell>
          <cell r="AF623">
            <v>4.18</v>
          </cell>
          <cell r="AG623">
            <v>11.25</v>
          </cell>
          <cell r="AH623">
            <v>12.4</v>
          </cell>
          <cell r="AI623">
            <v>11.93</v>
          </cell>
        </row>
        <row r="624">
          <cell r="A624">
            <v>37024</v>
          </cell>
          <cell r="B624">
            <v>4.085</v>
          </cell>
          <cell r="C624">
            <v>3.3149999999999999</v>
          </cell>
          <cell r="D624">
            <v>11.92</v>
          </cell>
          <cell r="E624">
            <v>3.27</v>
          </cell>
          <cell r="F624">
            <v>4.165</v>
          </cell>
          <cell r="G624">
            <v>7.835</v>
          </cell>
          <cell r="H624">
            <v>8.6050000000000004</v>
          </cell>
          <cell r="I624">
            <v>0.77</v>
          </cell>
          <cell r="J624">
            <v>8.0000000000000071E-2</v>
          </cell>
          <cell r="K624">
            <v>0.85000000000000009</v>
          </cell>
          <cell r="L624">
            <v>4.4999999999999929E-2</v>
          </cell>
          <cell r="M624">
            <v>4.1150000000000002</v>
          </cell>
          <cell r="N624">
            <v>4.22</v>
          </cell>
          <cell r="O624">
            <v>5.7050000000000001</v>
          </cell>
          <cell r="P624">
            <v>3.94</v>
          </cell>
          <cell r="Q624">
            <v>4.1500000000000004</v>
          </cell>
          <cell r="R624">
            <v>-7.7</v>
          </cell>
          <cell r="S624">
            <v>0.10499999999999954</v>
          </cell>
          <cell r="T624" t="str">
            <v>N/A</v>
          </cell>
          <cell r="U624">
            <v>4.25</v>
          </cell>
          <cell r="V624">
            <v>3.1850000000000001</v>
          </cell>
          <cell r="W624">
            <v>3.21</v>
          </cell>
          <cell r="X624">
            <v>3.3</v>
          </cell>
          <cell r="Y624">
            <v>4.3499999999999996</v>
          </cell>
          <cell r="Z624">
            <v>4.2300000000000004</v>
          </cell>
          <cell r="AA624">
            <v>4.1100000000000003</v>
          </cell>
          <cell r="AB624">
            <v>4.13</v>
          </cell>
          <cell r="AC624">
            <v>4.13</v>
          </cell>
          <cell r="AD624">
            <v>4.55</v>
          </cell>
          <cell r="AE624">
            <v>3.335</v>
          </cell>
          <cell r="AF624">
            <v>4.18</v>
          </cell>
          <cell r="AG624">
            <v>11.25</v>
          </cell>
          <cell r="AH624">
            <v>12.4</v>
          </cell>
          <cell r="AI624">
            <v>11.93</v>
          </cell>
        </row>
        <row r="625">
          <cell r="A625">
            <v>37025</v>
          </cell>
          <cell r="B625">
            <v>4.085</v>
          </cell>
          <cell r="C625">
            <v>3.3149999999999999</v>
          </cell>
          <cell r="D625">
            <v>11.92</v>
          </cell>
          <cell r="E625">
            <v>3.27</v>
          </cell>
          <cell r="F625">
            <v>4.165</v>
          </cell>
          <cell r="G625">
            <v>7.835</v>
          </cell>
          <cell r="H625">
            <v>8.6050000000000004</v>
          </cell>
          <cell r="I625">
            <v>0.77</v>
          </cell>
          <cell r="J625">
            <v>8.0000000000000071E-2</v>
          </cell>
          <cell r="K625">
            <v>0.85000000000000009</v>
          </cell>
          <cell r="L625">
            <v>4.4999999999999929E-2</v>
          </cell>
          <cell r="M625">
            <v>4.1150000000000002</v>
          </cell>
          <cell r="N625">
            <v>4.22</v>
          </cell>
          <cell r="O625">
            <v>5.7050000000000001</v>
          </cell>
          <cell r="P625">
            <v>3.94</v>
          </cell>
          <cell r="Q625">
            <v>4.1500000000000004</v>
          </cell>
          <cell r="R625">
            <v>-7.7</v>
          </cell>
          <cell r="S625">
            <v>0.10499999999999954</v>
          </cell>
          <cell r="T625" t="str">
            <v>N/A</v>
          </cell>
          <cell r="U625">
            <v>4.25</v>
          </cell>
          <cell r="V625">
            <v>3.1850000000000001</v>
          </cell>
          <cell r="W625">
            <v>3.21</v>
          </cell>
          <cell r="X625">
            <v>3.3</v>
          </cell>
          <cell r="Y625">
            <v>4.3499999999999996</v>
          </cell>
          <cell r="Z625">
            <v>4.2300000000000004</v>
          </cell>
          <cell r="AA625">
            <v>4.1100000000000003</v>
          </cell>
          <cell r="AB625">
            <v>4.13</v>
          </cell>
          <cell r="AC625">
            <v>4.13</v>
          </cell>
          <cell r="AD625">
            <v>4.55</v>
          </cell>
          <cell r="AE625">
            <v>3.335</v>
          </cell>
          <cell r="AF625">
            <v>4.18</v>
          </cell>
          <cell r="AG625">
            <v>11.25</v>
          </cell>
          <cell r="AH625">
            <v>12.4</v>
          </cell>
          <cell r="AI625">
            <v>11.93</v>
          </cell>
        </row>
        <row r="626">
          <cell r="A626">
            <v>37026</v>
          </cell>
          <cell r="B626">
            <v>4.0999999999999996</v>
          </cell>
          <cell r="C626">
            <v>3.2949999999999999</v>
          </cell>
          <cell r="D626">
            <v>11.255000000000001</v>
          </cell>
          <cell r="E626">
            <v>3.17</v>
          </cell>
          <cell r="F626">
            <v>4.2249999999999996</v>
          </cell>
          <cell r="G626">
            <v>7.1550000000000011</v>
          </cell>
          <cell r="H626">
            <v>7.9600000000000009</v>
          </cell>
          <cell r="I626">
            <v>0.80499999999999972</v>
          </cell>
          <cell r="J626">
            <v>0.125</v>
          </cell>
          <cell r="K626">
            <v>0.92999999999999972</v>
          </cell>
          <cell r="L626">
            <v>0.125</v>
          </cell>
          <cell r="M626">
            <v>4.585</v>
          </cell>
          <cell r="N626">
            <v>5.1550000000000002</v>
          </cell>
          <cell r="O626">
            <v>5.84</v>
          </cell>
          <cell r="P626">
            <v>4.0999999999999996</v>
          </cell>
          <cell r="Q626">
            <v>4.2149999999999999</v>
          </cell>
          <cell r="R626">
            <v>-6.1000000000000005</v>
          </cell>
          <cell r="S626">
            <v>0.57000000000000028</v>
          </cell>
          <cell r="T626">
            <v>4.0999999999999996</v>
          </cell>
          <cell r="U626">
            <v>4.2750000000000004</v>
          </cell>
          <cell r="V626">
            <v>3.1349999999999998</v>
          </cell>
          <cell r="W626">
            <v>3.165</v>
          </cell>
          <cell r="X626">
            <v>3.21</v>
          </cell>
          <cell r="Y626">
            <v>4.3600000000000003</v>
          </cell>
          <cell r="Z626">
            <v>4.3150000000000004</v>
          </cell>
          <cell r="AA626">
            <v>4.1399999999999997</v>
          </cell>
          <cell r="AB626">
            <v>4.17</v>
          </cell>
          <cell r="AC626">
            <v>4.16</v>
          </cell>
          <cell r="AD626">
            <v>4.5350000000000001</v>
          </cell>
          <cell r="AE626">
            <v>3.2450000000000001</v>
          </cell>
          <cell r="AF626">
            <v>5.0949999999999998</v>
          </cell>
          <cell r="AG626">
            <v>10.7</v>
          </cell>
          <cell r="AH626">
            <v>11.8</v>
          </cell>
          <cell r="AI626">
            <v>11.12</v>
          </cell>
        </row>
        <row r="627">
          <cell r="A627">
            <v>37027</v>
          </cell>
          <cell r="B627">
            <v>4.3049999999999997</v>
          </cell>
          <cell r="C627">
            <v>3.29</v>
          </cell>
          <cell r="D627">
            <v>10.705</v>
          </cell>
          <cell r="E627">
            <v>3.05</v>
          </cell>
          <cell r="F627">
            <v>4.37</v>
          </cell>
          <cell r="G627">
            <v>6.4</v>
          </cell>
          <cell r="H627">
            <v>7.415</v>
          </cell>
          <cell r="I627">
            <v>1.0149999999999997</v>
          </cell>
          <cell r="J627">
            <v>6.5000000000000391E-2</v>
          </cell>
          <cell r="K627">
            <v>1.08</v>
          </cell>
          <cell r="L627">
            <v>0.24000000000000021</v>
          </cell>
          <cell r="M627">
            <v>4.84</v>
          </cell>
          <cell r="N627">
            <v>6.085</v>
          </cell>
          <cell r="O627">
            <v>6.08</v>
          </cell>
          <cell r="P627">
            <v>4.375</v>
          </cell>
          <cell r="Q627">
            <v>4.5</v>
          </cell>
          <cell r="R627">
            <v>-4.62</v>
          </cell>
          <cell r="S627">
            <v>1.2450000000000001</v>
          </cell>
          <cell r="T627">
            <v>4.28</v>
          </cell>
          <cell r="U627">
            <v>4.4550000000000001</v>
          </cell>
          <cell r="V627">
            <v>3.03</v>
          </cell>
          <cell r="W627">
            <v>3.0049999999999999</v>
          </cell>
          <cell r="X627">
            <v>3.1</v>
          </cell>
          <cell r="Y627">
            <v>4.55</v>
          </cell>
          <cell r="Z627">
            <v>4.4349999999999996</v>
          </cell>
          <cell r="AA627">
            <v>4.3250000000000002</v>
          </cell>
          <cell r="AB627">
            <v>4.32</v>
          </cell>
          <cell r="AC627">
            <v>4.33</v>
          </cell>
          <cell r="AD627">
            <v>4.6900000000000004</v>
          </cell>
          <cell r="AE627">
            <v>3.125</v>
          </cell>
          <cell r="AF627">
            <v>4.55</v>
          </cell>
          <cell r="AG627">
            <v>10.4</v>
          </cell>
          <cell r="AH627">
            <v>11.1</v>
          </cell>
          <cell r="AI627">
            <v>10.73</v>
          </cell>
        </row>
        <row r="628">
          <cell r="A628">
            <v>37028</v>
          </cell>
          <cell r="B628">
            <v>4.29</v>
          </cell>
          <cell r="C628">
            <v>3.26</v>
          </cell>
          <cell r="D628">
            <v>10.574999999999999</v>
          </cell>
          <cell r="E628">
            <v>3.04</v>
          </cell>
          <cell r="F628">
            <v>4.37</v>
          </cell>
          <cell r="G628">
            <v>6.2849999999999993</v>
          </cell>
          <cell r="H628">
            <v>7.3149999999999995</v>
          </cell>
          <cell r="I628">
            <v>1.0300000000000002</v>
          </cell>
          <cell r="J628">
            <v>8.0000000000000071E-2</v>
          </cell>
          <cell r="K628">
            <v>1.1100000000000003</v>
          </cell>
          <cell r="L628">
            <v>0.21999999999999975</v>
          </cell>
          <cell r="M628">
            <v>4.835</v>
          </cell>
          <cell r="N628">
            <v>6.15</v>
          </cell>
          <cell r="O628">
            <v>6.02</v>
          </cell>
          <cell r="P628">
            <v>4.375</v>
          </cell>
          <cell r="Q628">
            <v>4.4450000000000003</v>
          </cell>
          <cell r="R628">
            <v>-4.4249999999999989</v>
          </cell>
          <cell r="S628">
            <v>1.3150000000000004</v>
          </cell>
          <cell r="T628">
            <v>4.28</v>
          </cell>
          <cell r="U628">
            <v>4.47</v>
          </cell>
          <cell r="V628">
            <v>3.01</v>
          </cell>
          <cell r="W628">
            <v>2.97</v>
          </cell>
          <cell r="X628">
            <v>3.06</v>
          </cell>
          <cell r="Y628">
            <v>4.5549999999999997</v>
          </cell>
          <cell r="Z628">
            <v>4.46</v>
          </cell>
          <cell r="AA628">
            <v>4.32</v>
          </cell>
          <cell r="AB628">
            <v>4.33</v>
          </cell>
          <cell r="AC628">
            <v>4.33</v>
          </cell>
          <cell r="AD628">
            <v>4.7050000000000001</v>
          </cell>
          <cell r="AE628">
            <v>3.085</v>
          </cell>
          <cell r="AF628">
            <v>5.9550000000000001</v>
          </cell>
          <cell r="AG628">
            <v>10.130000000000001</v>
          </cell>
          <cell r="AH628">
            <v>11.25</v>
          </cell>
          <cell r="AI628">
            <v>10.5</v>
          </cell>
        </row>
        <row r="629">
          <cell r="A629">
            <v>37029</v>
          </cell>
          <cell r="B629">
            <v>4</v>
          </cell>
          <cell r="C629">
            <v>2.99</v>
          </cell>
          <cell r="D629">
            <v>9.9600000000000009</v>
          </cell>
          <cell r="E629">
            <v>2.7949999999999999</v>
          </cell>
          <cell r="F629">
            <v>4.0650000000000004</v>
          </cell>
          <cell r="G629">
            <v>5.9600000000000009</v>
          </cell>
          <cell r="H629">
            <v>6.9700000000000006</v>
          </cell>
          <cell r="I629">
            <v>1.0099999999999998</v>
          </cell>
          <cell r="J629">
            <v>6.5000000000000391E-2</v>
          </cell>
          <cell r="K629">
            <v>1.0750000000000002</v>
          </cell>
          <cell r="L629">
            <v>0.19500000000000028</v>
          </cell>
          <cell r="M629">
            <v>4.165</v>
          </cell>
          <cell r="N629">
            <v>4.585</v>
          </cell>
          <cell r="O629">
            <v>5.67</v>
          </cell>
          <cell r="P629">
            <v>3.99</v>
          </cell>
          <cell r="Q629">
            <v>4.085</v>
          </cell>
          <cell r="R629">
            <v>-5.3750000000000009</v>
          </cell>
          <cell r="S629">
            <v>0.41999999999999993</v>
          </cell>
          <cell r="T629">
            <v>3.95</v>
          </cell>
          <cell r="U629">
            <v>4.18</v>
          </cell>
          <cell r="V629">
            <v>2.7</v>
          </cell>
          <cell r="W629">
            <v>2.6749999999999998</v>
          </cell>
          <cell r="X629">
            <v>2.79</v>
          </cell>
          <cell r="Y629">
            <v>4.25</v>
          </cell>
          <cell r="Z629">
            <v>4.1749999999999998</v>
          </cell>
          <cell r="AA629">
            <v>4.0449999999999999</v>
          </cell>
          <cell r="AB629">
            <v>4.0599999999999996</v>
          </cell>
          <cell r="AC629">
            <v>4.0650000000000004</v>
          </cell>
          <cell r="AD629">
            <v>4.41</v>
          </cell>
          <cell r="AE629">
            <v>2.7949999999999999</v>
          </cell>
          <cell r="AF629">
            <v>4.4649999999999999</v>
          </cell>
          <cell r="AG629">
            <v>9.6</v>
          </cell>
          <cell r="AH629">
            <v>10.25</v>
          </cell>
          <cell r="AI629">
            <v>9.92</v>
          </cell>
        </row>
        <row r="630">
          <cell r="A630">
            <v>37030</v>
          </cell>
          <cell r="B630">
            <v>4</v>
          </cell>
          <cell r="C630">
            <v>2.7050000000000001</v>
          </cell>
          <cell r="D630">
            <v>9.98</v>
          </cell>
          <cell r="E630">
            <v>2.4249999999999998</v>
          </cell>
          <cell r="F630">
            <v>3.9849999999999999</v>
          </cell>
          <cell r="G630">
            <v>5.98</v>
          </cell>
          <cell r="H630">
            <v>7.2750000000000004</v>
          </cell>
          <cell r="I630">
            <v>1.2949999999999999</v>
          </cell>
          <cell r="J630">
            <v>-1.5000000000000124E-2</v>
          </cell>
          <cell r="K630">
            <v>1.2799999999999998</v>
          </cell>
          <cell r="L630">
            <v>0.28000000000000025</v>
          </cell>
          <cell r="M630">
            <v>3.92</v>
          </cell>
          <cell r="N630">
            <v>3.9649999999999999</v>
          </cell>
          <cell r="O630">
            <v>5.42</v>
          </cell>
          <cell r="P630">
            <v>3.88</v>
          </cell>
          <cell r="Q630">
            <v>3.93</v>
          </cell>
          <cell r="R630">
            <v>-6.0150000000000006</v>
          </cell>
          <cell r="S630">
            <v>4.4999999999999929E-2</v>
          </cell>
          <cell r="T630">
            <v>3.82</v>
          </cell>
          <cell r="U630">
            <v>4.1500000000000004</v>
          </cell>
          <cell r="V630">
            <v>2.3650000000000002</v>
          </cell>
          <cell r="W630">
            <v>2.3650000000000002</v>
          </cell>
          <cell r="X630">
            <v>2.4649999999999999</v>
          </cell>
          <cell r="Y630">
            <v>4.1950000000000003</v>
          </cell>
          <cell r="Z630">
            <v>4.1150000000000002</v>
          </cell>
          <cell r="AA630">
            <v>3.9950000000000001</v>
          </cell>
          <cell r="AB630">
            <v>4.0199999999999996</v>
          </cell>
          <cell r="AC630">
            <v>4.0350000000000001</v>
          </cell>
          <cell r="AD630">
            <v>4.3600000000000003</v>
          </cell>
          <cell r="AE630">
            <v>2.4950000000000001</v>
          </cell>
          <cell r="AF630">
            <v>3.96</v>
          </cell>
          <cell r="AG630">
            <v>8.8800000000000008</v>
          </cell>
          <cell r="AH630">
            <v>11.6</v>
          </cell>
          <cell r="AI630">
            <v>9.8699999999999992</v>
          </cell>
        </row>
        <row r="631">
          <cell r="A631">
            <v>37031</v>
          </cell>
          <cell r="B631">
            <v>4</v>
          </cell>
          <cell r="C631">
            <v>2.7050000000000001</v>
          </cell>
          <cell r="D631">
            <v>9.98</v>
          </cell>
          <cell r="E631">
            <v>2.4249999999999998</v>
          </cell>
          <cell r="F631">
            <v>3.9849999999999999</v>
          </cell>
          <cell r="G631">
            <v>5.98</v>
          </cell>
          <cell r="H631">
            <v>7.2750000000000004</v>
          </cell>
          <cell r="I631">
            <v>1.2949999999999999</v>
          </cell>
          <cell r="J631">
            <v>-1.5000000000000124E-2</v>
          </cell>
          <cell r="K631">
            <v>1.2799999999999998</v>
          </cell>
          <cell r="L631">
            <v>0.28000000000000025</v>
          </cell>
          <cell r="M631">
            <v>3.92</v>
          </cell>
          <cell r="N631">
            <v>3.9649999999999999</v>
          </cell>
          <cell r="O631">
            <v>5.42</v>
          </cell>
          <cell r="P631">
            <v>3.88</v>
          </cell>
          <cell r="Q631">
            <v>3.93</v>
          </cell>
          <cell r="R631">
            <v>-6.0150000000000006</v>
          </cell>
          <cell r="S631">
            <v>4.4999999999999929E-2</v>
          </cell>
          <cell r="T631">
            <v>3.82</v>
          </cell>
          <cell r="U631">
            <v>4.1500000000000004</v>
          </cell>
          <cell r="V631">
            <v>2.3650000000000002</v>
          </cell>
          <cell r="W631">
            <v>2.3650000000000002</v>
          </cell>
          <cell r="X631">
            <v>2.4649999999999999</v>
          </cell>
          <cell r="Y631">
            <v>4.1950000000000003</v>
          </cell>
          <cell r="Z631">
            <v>4.1150000000000002</v>
          </cell>
          <cell r="AA631">
            <v>3.9950000000000001</v>
          </cell>
          <cell r="AB631">
            <v>4.0199999999999996</v>
          </cell>
          <cell r="AC631">
            <v>4.0350000000000001</v>
          </cell>
          <cell r="AD631">
            <v>4.3600000000000003</v>
          </cell>
          <cell r="AE631">
            <v>2.4950000000000001</v>
          </cell>
          <cell r="AF631">
            <v>3.96</v>
          </cell>
          <cell r="AG631">
            <v>8.8800000000000008</v>
          </cell>
          <cell r="AH631">
            <v>11.6</v>
          </cell>
          <cell r="AI631">
            <v>9.8699999999999992</v>
          </cell>
        </row>
        <row r="632">
          <cell r="A632">
            <v>37032</v>
          </cell>
          <cell r="B632">
            <v>4</v>
          </cell>
          <cell r="C632">
            <v>2.7050000000000001</v>
          </cell>
          <cell r="D632">
            <v>9.98</v>
          </cell>
          <cell r="E632">
            <v>2.4249999999999998</v>
          </cell>
          <cell r="F632">
            <v>3.9849999999999999</v>
          </cell>
          <cell r="G632">
            <v>5.98</v>
          </cell>
          <cell r="H632">
            <v>7.2750000000000004</v>
          </cell>
          <cell r="I632">
            <v>1.2949999999999999</v>
          </cell>
          <cell r="J632">
            <v>-1.5000000000000124E-2</v>
          </cell>
          <cell r="K632">
            <v>1.2799999999999998</v>
          </cell>
          <cell r="L632">
            <v>0.28000000000000025</v>
          </cell>
          <cell r="M632">
            <v>3.92</v>
          </cell>
          <cell r="N632">
            <v>3.9649999999999999</v>
          </cell>
          <cell r="O632">
            <v>5.42</v>
          </cell>
          <cell r="P632">
            <v>3.88</v>
          </cell>
          <cell r="Q632">
            <v>3.93</v>
          </cell>
          <cell r="R632">
            <v>-6.0150000000000006</v>
          </cell>
          <cell r="S632">
            <v>4.4999999999999929E-2</v>
          </cell>
          <cell r="T632">
            <v>3.82</v>
          </cell>
          <cell r="U632">
            <v>4.1500000000000004</v>
          </cell>
          <cell r="V632">
            <v>2.3650000000000002</v>
          </cell>
          <cell r="W632">
            <v>2.3650000000000002</v>
          </cell>
          <cell r="X632">
            <v>2.4649999999999999</v>
          </cell>
          <cell r="Y632">
            <v>4.1950000000000003</v>
          </cell>
          <cell r="Z632">
            <v>4.1150000000000002</v>
          </cell>
          <cell r="AA632">
            <v>3.9950000000000001</v>
          </cell>
          <cell r="AB632">
            <v>4.0199999999999996</v>
          </cell>
          <cell r="AC632">
            <v>4.0350000000000001</v>
          </cell>
          <cell r="AD632">
            <v>4.3600000000000003</v>
          </cell>
          <cell r="AE632">
            <v>2.4950000000000001</v>
          </cell>
          <cell r="AF632">
            <v>3.96</v>
          </cell>
          <cell r="AG632">
            <v>8.8800000000000008</v>
          </cell>
          <cell r="AH632">
            <v>11.6</v>
          </cell>
          <cell r="AI632">
            <v>9.8699999999999992</v>
          </cell>
        </row>
        <row r="633">
          <cell r="A633">
            <v>37033</v>
          </cell>
          <cell r="B633">
            <v>4</v>
          </cell>
          <cell r="C633">
            <v>3.1949999999999998</v>
          </cell>
          <cell r="D633">
            <v>12.605</v>
          </cell>
          <cell r="E633">
            <v>2.77</v>
          </cell>
          <cell r="F633">
            <v>4.0350000000000001</v>
          </cell>
          <cell r="G633">
            <v>8.6050000000000004</v>
          </cell>
          <cell r="H633">
            <v>9.41</v>
          </cell>
          <cell r="I633">
            <v>0.80500000000000016</v>
          </cell>
          <cell r="J633">
            <v>3.5000000000000142E-2</v>
          </cell>
          <cell r="K633">
            <v>0.8400000000000003</v>
          </cell>
          <cell r="L633">
            <v>0.42499999999999982</v>
          </cell>
          <cell r="M633">
            <v>5.1050000000000004</v>
          </cell>
          <cell r="N633">
            <v>7.6550000000000002</v>
          </cell>
          <cell r="O633">
            <v>5.42</v>
          </cell>
          <cell r="P633">
            <v>3.89</v>
          </cell>
          <cell r="Q633">
            <v>4.0250000000000004</v>
          </cell>
          <cell r="R633">
            <v>-4.95</v>
          </cell>
          <cell r="S633">
            <v>2.5499999999999998</v>
          </cell>
          <cell r="T633">
            <v>3.82</v>
          </cell>
          <cell r="U633">
            <v>4.1500000000000004</v>
          </cell>
          <cell r="V633">
            <v>2.71</v>
          </cell>
          <cell r="W633">
            <v>2.66</v>
          </cell>
          <cell r="X633">
            <v>2.8650000000000002</v>
          </cell>
          <cell r="Y633">
            <v>4.2300000000000004</v>
          </cell>
          <cell r="Z633">
            <v>4.125</v>
          </cell>
          <cell r="AA633">
            <v>4.0199999999999996</v>
          </cell>
          <cell r="AB633">
            <v>4.0750000000000002</v>
          </cell>
          <cell r="AC633">
            <v>4.04</v>
          </cell>
          <cell r="AD633">
            <v>4.3600000000000003</v>
          </cell>
          <cell r="AE633">
            <v>2.81</v>
          </cell>
          <cell r="AF633">
            <v>7.69</v>
          </cell>
          <cell r="AG633">
            <v>11.4</v>
          </cell>
          <cell r="AH633">
            <v>13.35</v>
          </cell>
          <cell r="AI633">
            <v>12.53</v>
          </cell>
        </row>
        <row r="634">
          <cell r="A634">
            <v>37034</v>
          </cell>
          <cell r="B634">
            <v>3.9049999999999998</v>
          </cell>
          <cell r="C634">
            <v>3.4449999999999998</v>
          </cell>
          <cell r="D634">
            <v>13.25</v>
          </cell>
          <cell r="E634">
            <v>2.96</v>
          </cell>
          <cell r="F634">
            <v>3.92</v>
          </cell>
          <cell r="G634">
            <v>9.3450000000000006</v>
          </cell>
          <cell r="H634">
            <v>9.8049999999999997</v>
          </cell>
          <cell r="I634">
            <v>0.45999999999999996</v>
          </cell>
          <cell r="J634">
            <v>1.5000000000000124E-2</v>
          </cell>
          <cell r="K634">
            <v>0.47500000000000009</v>
          </cell>
          <cell r="L634">
            <v>0.48499999999999988</v>
          </cell>
          <cell r="M634">
            <v>5.2350000000000003</v>
          </cell>
          <cell r="N634">
            <v>9.33</v>
          </cell>
          <cell r="O634">
            <v>5.35</v>
          </cell>
          <cell r="P634">
            <v>3.86</v>
          </cell>
          <cell r="Q634">
            <v>3.9449999999999998</v>
          </cell>
          <cell r="R634">
            <v>-3.92</v>
          </cell>
          <cell r="S634">
            <v>4.0949999999999998</v>
          </cell>
          <cell r="T634">
            <v>3.82</v>
          </cell>
          <cell r="U634">
            <v>4.0350000000000001</v>
          </cell>
          <cell r="V634">
            <v>2.9</v>
          </cell>
          <cell r="W634">
            <v>2.8450000000000002</v>
          </cell>
          <cell r="X634">
            <v>2.93</v>
          </cell>
          <cell r="Y634">
            <v>4.1050000000000004</v>
          </cell>
          <cell r="Z634">
            <v>4.0049999999999999</v>
          </cell>
          <cell r="AA634">
            <v>3.91</v>
          </cell>
          <cell r="AB634">
            <v>3.96</v>
          </cell>
          <cell r="AC634">
            <v>3.92</v>
          </cell>
          <cell r="AD634">
            <v>4.2699999999999996</v>
          </cell>
          <cell r="AE634">
            <v>2.9649999999999999</v>
          </cell>
          <cell r="AF634">
            <v>9.2449999999999992</v>
          </cell>
          <cell r="AG634">
            <v>12.55</v>
          </cell>
          <cell r="AH634">
            <v>13.7</v>
          </cell>
          <cell r="AI634">
            <v>13.2</v>
          </cell>
        </row>
        <row r="635">
          <cell r="A635">
            <v>37035</v>
          </cell>
          <cell r="B635">
            <v>3.9750000000000001</v>
          </cell>
          <cell r="C635">
            <v>3.4849999999999999</v>
          </cell>
          <cell r="D635">
            <v>13.83</v>
          </cell>
          <cell r="E635">
            <v>2.86</v>
          </cell>
          <cell r="F635">
            <v>3.9950000000000001</v>
          </cell>
          <cell r="G635">
            <v>9.8550000000000004</v>
          </cell>
          <cell r="H635">
            <v>10.345000000000001</v>
          </cell>
          <cell r="I635">
            <v>0.49000000000000021</v>
          </cell>
          <cell r="J635">
            <v>2.0000000000000018E-2</v>
          </cell>
          <cell r="K635">
            <v>0.51000000000000023</v>
          </cell>
          <cell r="L635">
            <v>0.625</v>
          </cell>
          <cell r="M635">
            <v>5.8550000000000004</v>
          </cell>
          <cell r="N635">
            <v>9.25</v>
          </cell>
          <cell r="O635">
            <v>5.46</v>
          </cell>
          <cell r="P635">
            <v>3.95</v>
          </cell>
          <cell r="Q635">
            <v>4.0049999999999999</v>
          </cell>
          <cell r="R635">
            <v>-4.58</v>
          </cell>
          <cell r="S635">
            <v>3.3949999999999996</v>
          </cell>
          <cell r="T635">
            <v>3.895</v>
          </cell>
          <cell r="U635">
            <v>4.0949999999999998</v>
          </cell>
          <cell r="V635">
            <v>2.84</v>
          </cell>
          <cell r="W635">
            <v>2.75</v>
          </cell>
          <cell r="X635">
            <v>2.88</v>
          </cell>
          <cell r="Y635">
            <v>4.17</v>
          </cell>
          <cell r="Z635">
            <v>4.0549999999999997</v>
          </cell>
          <cell r="AA635">
            <v>3.98</v>
          </cell>
          <cell r="AB635">
            <v>4.04</v>
          </cell>
          <cell r="AC635">
            <v>4</v>
          </cell>
          <cell r="AD635">
            <v>4.3449999999999998</v>
          </cell>
          <cell r="AE635">
            <v>2.91</v>
          </cell>
          <cell r="AF635">
            <v>9.1349999999999998</v>
          </cell>
          <cell r="AG635">
            <v>13</v>
          </cell>
          <cell r="AH635">
            <v>14.1</v>
          </cell>
          <cell r="AI635">
            <v>13.75</v>
          </cell>
        </row>
        <row r="636">
          <cell r="A636">
            <v>37036</v>
          </cell>
          <cell r="B636">
            <v>4</v>
          </cell>
          <cell r="C636">
            <v>3.5</v>
          </cell>
          <cell r="D636">
            <v>12.615</v>
          </cell>
          <cell r="E636">
            <v>3.0049999999999999</v>
          </cell>
          <cell r="F636">
            <v>4.0199999999999996</v>
          </cell>
          <cell r="G636">
            <v>8.6150000000000002</v>
          </cell>
          <cell r="H636">
            <v>9.1150000000000002</v>
          </cell>
          <cell r="I636">
            <v>0.5</v>
          </cell>
          <cell r="J636">
            <v>1.9999999999999574E-2</v>
          </cell>
          <cell r="K636">
            <v>0.51999999999999957</v>
          </cell>
          <cell r="L636">
            <v>0.49500000000000011</v>
          </cell>
          <cell r="M636">
            <v>7.3</v>
          </cell>
          <cell r="N636">
            <v>8.5449999999999999</v>
          </cell>
          <cell r="O636">
            <v>5.6150000000000002</v>
          </cell>
          <cell r="P636">
            <v>3.9750000000000001</v>
          </cell>
          <cell r="Q636">
            <v>4.01</v>
          </cell>
          <cell r="R636">
            <v>-4.07</v>
          </cell>
          <cell r="S636">
            <v>1.2450000000000001</v>
          </cell>
          <cell r="T636">
            <v>3.94</v>
          </cell>
          <cell r="U636">
            <v>4.125</v>
          </cell>
          <cell r="V636">
            <v>2.91</v>
          </cell>
          <cell r="W636">
            <v>2.89</v>
          </cell>
          <cell r="X636">
            <v>3.0249999999999999</v>
          </cell>
          <cell r="Y636">
            <v>4.21</v>
          </cell>
          <cell r="Z636">
            <v>4.09</v>
          </cell>
          <cell r="AA636">
            <v>4.0149999999999997</v>
          </cell>
          <cell r="AB636">
            <v>4.0599999999999996</v>
          </cell>
          <cell r="AC636">
            <v>4.03</v>
          </cell>
          <cell r="AD636">
            <v>4.3650000000000002</v>
          </cell>
          <cell r="AE636">
            <v>3.01</v>
          </cell>
          <cell r="AF636">
            <v>8.67</v>
          </cell>
          <cell r="AG636">
            <v>12</v>
          </cell>
          <cell r="AH636">
            <v>13.3</v>
          </cell>
          <cell r="AI636">
            <v>12.61</v>
          </cell>
        </row>
        <row r="637">
          <cell r="A637">
            <v>37037</v>
          </cell>
          <cell r="B637">
            <v>3.7050000000000001</v>
          </cell>
          <cell r="C637">
            <v>2.86</v>
          </cell>
          <cell r="D637">
            <v>10.295</v>
          </cell>
          <cell r="E637">
            <v>2.4900000000000002</v>
          </cell>
          <cell r="F637">
            <v>3.64</v>
          </cell>
          <cell r="G637">
            <v>6.59</v>
          </cell>
          <cell r="H637">
            <v>7.4350000000000005</v>
          </cell>
          <cell r="I637">
            <v>0.8450000000000002</v>
          </cell>
          <cell r="J637">
            <v>-6.4999999999999947E-2</v>
          </cell>
          <cell r="K637">
            <v>0.78000000000000025</v>
          </cell>
          <cell r="L637">
            <v>0.36999999999999966</v>
          </cell>
          <cell r="M637">
            <v>3.73</v>
          </cell>
          <cell r="N637">
            <v>4.0049999999999999</v>
          </cell>
          <cell r="O637">
            <v>5.21</v>
          </cell>
          <cell r="P637">
            <v>3.6150000000000002</v>
          </cell>
          <cell r="Q637">
            <v>3.74</v>
          </cell>
          <cell r="R637">
            <v>-6.29</v>
          </cell>
          <cell r="S637">
            <v>0.27499999999999991</v>
          </cell>
          <cell r="T637">
            <v>3.62</v>
          </cell>
          <cell r="U637">
            <v>3.84</v>
          </cell>
          <cell r="V637">
            <v>2.3149999999999999</v>
          </cell>
          <cell r="W637">
            <v>2.29</v>
          </cell>
          <cell r="X637">
            <v>10</v>
          </cell>
          <cell r="Y637">
            <v>3.4</v>
          </cell>
          <cell r="Z637">
            <v>3.8050000000000002</v>
          </cell>
          <cell r="AA637">
            <v>3.72</v>
          </cell>
          <cell r="AB637">
            <v>3.7650000000000001</v>
          </cell>
          <cell r="AC637">
            <v>3.74</v>
          </cell>
          <cell r="AD637">
            <v>4.1349999999999998</v>
          </cell>
          <cell r="AE637">
            <v>2.4700000000000002</v>
          </cell>
          <cell r="AF637">
            <v>4.2350000000000003</v>
          </cell>
          <cell r="AG637">
            <v>9.6</v>
          </cell>
          <cell r="AH637">
            <v>11.3</v>
          </cell>
          <cell r="AI637">
            <v>10.39</v>
          </cell>
        </row>
        <row r="638">
          <cell r="A638">
            <v>37038</v>
          </cell>
          <cell r="B638">
            <v>3.7050000000000001</v>
          </cell>
          <cell r="C638">
            <v>2.86</v>
          </cell>
          <cell r="D638">
            <v>10.295</v>
          </cell>
          <cell r="E638">
            <v>2.4900000000000002</v>
          </cell>
          <cell r="F638">
            <v>3.64</v>
          </cell>
          <cell r="G638">
            <v>6.59</v>
          </cell>
          <cell r="H638">
            <v>7.4350000000000005</v>
          </cell>
          <cell r="I638">
            <v>0.8450000000000002</v>
          </cell>
          <cell r="J638">
            <v>-6.4999999999999947E-2</v>
          </cell>
          <cell r="K638">
            <v>0.78000000000000025</v>
          </cell>
          <cell r="L638">
            <v>0.36999999999999966</v>
          </cell>
          <cell r="M638">
            <v>3.73</v>
          </cell>
          <cell r="N638">
            <v>4.0049999999999999</v>
          </cell>
          <cell r="O638">
            <v>5.21</v>
          </cell>
          <cell r="P638">
            <v>3.6150000000000002</v>
          </cell>
          <cell r="Q638">
            <v>3.74</v>
          </cell>
          <cell r="R638">
            <v>-6.29</v>
          </cell>
          <cell r="S638">
            <v>0.27499999999999991</v>
          </cell>
          <cell r="T638">
            <v>3.62</v>
          </cell>
          <cell r="U638">
            <v>3.84</v>
          </cell>
          <cell r="V638">
            <v>2.3149999999999999</v>
          </cell>
          <cell r="W638">
            <v>2.29</v>
          </cell>
          <cell r="X638">
            <v>10</v>
          </cell>
          <cell r="Y638">
            <v>3.4</v>
          </cell>
          <cell r="Z638">
            <v>3.8050000000000002</v>
          </cell>
          <cell r="AA638">
            <v>3.72</v>
          </cell>
          <cell r="AB638">
            <v>3.7650000000000001</v>
          </cell>
          <cell r="AC638">
            <v>3.74</v>
          </cell>
          <cell r="AD638">
            <v>4.1349999999999998</v>
          </cell>
          <cell r="AE638">
            <v>2.4700000000000002</v>
          </cell>
          <cell r="AF638">
            <v>4.2350000000000003</v>
          </cell>
          <cell r="AG638">
            <v>9.6</v>
          </cell>
          <cell r="AH638">
            <v>11.3</v>
          </cell>
          <cell r="AI638">
            <v>10.39</v>
          </cell>
        </row>
        <row r="639">
          <cell r="A639">
            <v>37039</v>
          </cell>
          <cell r="B639">
            <v>3.7050000000000001</v>
          </cell>
          <cell r="C639">
            <v>2.86</v>
          </cell>
          <cell r="D639">
            <v>10.295</v>
          </cell>
          <cell r="E639">
            <v>2.4900000000000002</v>
          </cell>
          <cell r="F639">
            <v>3.64</v>
          </cell>
          <cell r="G639">
            <v>6.59</v>
          </cell>
          <cell r="H639">
            <v>7.4350000000000005</v>
          </cell>
          <cell r="I639">
            <v>0.8450000000000002</v>
          </cell>
          <cell r="J639">
            <v>-6.4999999999999947E-2</v>
          </cell>
          <cell r="K639">
            <v>0.78000000000000025</v>
          </cell>
          <cell r="L639">
            <v>0.36999999999999966</v>
          </cell>
          <cell r="M639">
            <v>3.73</v>
          </cell>
          <cell r="N639">
            <v>4.0049999999999999</v>
          </cell>
          <cell r="O639">
            <v>5.21</v>
          </cell>
          <cell r="P639">
            <v>3.6150000000000002</v>
          </cell>
          <cell r="Q639">
            <v>3.74</v>
          </cell>
          <cell r="R639">
            <v>-6.29</v>
          </cell>
          <cell r="S639">
            <v>0.27499999999999991</v>
          </cell>
          <cell r="T639">
            <v>3.62</v>
          </cell>
          <cell r="U639">
            <v>3.84</v>
          </cell>
          <cell r="V639">
            <v>2.3149999999999999</v>
          </cell>
          <cell r="W639">
            <v>2.29</v>
          </cell>
          <cell r="X639">
            <v>10</v>
          </cell>
          <cell r="Y639">
            <v>3.4</v>
          </cell>
          <cell r="Z639">
            <v>3.8050000000000002</v>
          </cell>
          <cell r="AA639">
            <v>3.72</v>
          </cell>
          <cell r="AB639">
            <v>3.7650000000000001</v>
          </cell>
          <cell r="AC639">
            <v>3.74</v>
          </cell>
          <cell r="AD639">
            <v>4.1349999999999998</v>
          </cell>
          <cell r="AE639">
            <v>2.4700000000000002</v>
          </cell>
          <cell r="AF639">
            <v>4.2350000000000003</v>
          </cell>
          <cell r="AG639">
            <v>9.6</v>
          </cell>
          <cell r="AH639">
            <v>11.3</v>
          </cell>
          <cell r="AI639">
            <v>10.39</v>
          </cell>
        </row>
        <row r="640">
          <cell r="A640">
            <v>37040</v>
          </cell>
          <cell r="B640">
            <v>3.7050000000000001</v>
          </cell>
          <cell r="C640">
            <v>2.86</v>
          </cell>
          <cell r="D640">
            <v>10.295</v>
          </cell>
          <cell r="E640">
            <v>2.4900000000000002</v>
          </cell>
          <cell r="F640">
            <v>3.64</v>
          </cell>
          <cell r="G640">
            <v>6.59</v>
          </cell>
          <cell r="H640">
            <v>7.4350000000000005</v>
          </cell>
          <cell r="I640">
            <v>0.8450000000000002</v>
          </cell>
          <cell r="J640">
            <v>-6.4999999999999947E-2</v>
          </cell>
          <cell r="K640">
            <v>0.78000000000000025</v>
          </cell>
          <cell r="L640">
            <v>0.36999999999999966</v>
          </cell>
          <cell r="M640">
            <v>3.73</v>
          </cell>
          <cell r="N640">
            <v>4.0049999999999999</v>
          </cell>
          <cell r="O640">
            <v>5.21</v>
          </cell>
          <cell r="P640">
            <v>3.6150000000000002</v>
          </cell>
          <cell r="Q640">
            <v>3.74</v>
          </cell>
          <cell r="R640">
            <v>-6.29</v>
          </cell>
          <cell r="S640">
            <v>0.27499999999999991</v>
          </cell>
          <cell r="T640">
            <v>3.62</v>
          </cell>
          <cell r="U640">
            <v>3.84</v>
          </cell>
          <cell r="V640">
            <v>2.3149999999999999</v>
          </cell>
          <cell r="W640">
            <v>2.29</v>
          </cell>
          <cell r="X640">
            <v>10</v>
          </cell>
          <cell r="Y640">
            <v>3.4</v>
          </cell>
          <cell r="Z640">
            <v>3.8050000000000002</v>
          </cell>
          <cell r="AA640">
            <v>3.72</v>
          </cell>
          <cell r="AB640">
            <v>3.7650000000000001</v>
          </cell>
          <cell r="AC640">
            <v>3.74</v>
          </cell>
          <cell r="AD640">
            <v>4.1349999999999998</v>
          </cell>
          <cell r="AE640">
            <v>2.4700000000000002</v>
          </cell>
          <cell r="AF640">
            <v>4.2350000000000003</v>
          </cell>
          <cell r="AG640">
            <v>9.6</v>
          </cell>
          <cell r="AH640">
            <v>11.3</v>
          </cell>
          <cell r="AI640">
            <v>10.39</v>
          </cell>
        </row>
        <row r="641">
          <cell r="A641">
            <v>37041</v>
          </cell>
          <cell r="B641">
            <v>3.645</v>
          </cell>
          <cell r="C641">
            <v>2.9950000000000001</v>
          </cell>
          <cell r="D641">
            <v>11.125</v>
          </cell>
          <cell r="E641">
            <v>2.79</v>
          </cell>
          <cell r="F641">
            <v>3.73</v>
          </cell>
          <cell r="G641">
            <v>7.48</v>
          </cell>
          <cell r="H641">
            <v>8.129999999999999</v>
          </cell>
          <cell r="I641">
            <v>0.64999999999999991</v>
          </cell>
          <cell r="J641">
            <v>8.4999999999999964E-2</v>
          </cell>
          <cell r="K641">
            <v>0.73499999999999988</v>
          </cell>
          <cell r="L641">
            <v>0.20500000000000007</v>
          </cell>
          <cell r="M641">
            <v>4.0650000000000004</v>
          </cell>
          <cell r="N641">
            <v>4.42</v>
          </cell>
          <cell r="O641">
            <v>4.9800000000000004</v>
          </cell>
          <cell r="P641">
            <v>3.5550000000000002</v>
          </cell>
          <cell r="Q641">
            <v>3.58</v>
          </cell>
          <cell r="R641">
            <v>-6.7050000000000001</v>
          </cell>
          <cell r="S641">
            <v>0.35499999999999954</v>
          </cell>
          <cell r="T641">
            <v>3.5</v>
          </cell>
          <cell r="U641">
            <v>3.86</v>
          </cell>
          <cell r="V641">
            <v>2.7450000000000001</v>
          </cell>
          <cell r="W641">
            <v>2.7149999999999999</v>
          </cell>
          <cell r="X641">
            <v>2.87</v>
          </cell>
          <cell r="Y641">
            <v>3.9</v>
          </cell>
          <cell r="Z641">
            <v>3.83</v>
          </cell>
          <cell r="AA641">
            <v>3.7</v>
          </cell>
          <cell r="AB641">
            <v>3.73</v>
          </cell>
          <cell r="AC641">
            <v>3.7349999999999999</v>
          </cell>
          <cell r="AD641">
            <v>4.0549999999999997</v>
          </cell>
          <cell r="AE641">
            <v>2.83</v>
          </cell>
          <cell r="AF641">
            <v>3.5950000000000002</v>
          </cell>
          <cell r="AG641">
            <v>10.87</v>
          </cell>
          <cell r="AH641">
            <v>11.125</v>
          </cell>
          <cell r="AI641">
            <v>11.7</v>
          </cell>
        </row>
        <row r="642">
          <cell r="A642">
            <v>37042</v>
          </cell>
          <cell r="B642">
            <v>3.4849999999999999</v>
          </cell>
          <cell r="C642">
            <v>2.7949999999999999</v>
          </cell>
          <cell r="D642">
            <v>10.195</v>
          </cell>
          <cell r="E642">
            <v>2.4950000000000001</v>
          </cell>
          <cell r="F642">
            <v>3.5249999999999999</v>
          </cell>
          <cell r="G642">
            <v>6.7100000000000009</v>
          </cell>
          <cell r="H642">
            <v>7.4</v>
          </cell>
          <cell r="I642">
            <v>0.69</v>
          </cell>
          <cell r="J642">
            <v>4.0000000000000036E-2</v>
          </cell>
          <cell r="K642">
            <v>0.73</v>
          </cell>
          <cell r="L642">
            <v>0.29999999999999982</v>
          </cell>
          <cell r="M642">
            <v>4.2</v>
          </cell>
          <cell r="N642">
            <v>5.05</v>
          </cell>
          <cell r="O642">
            <v>4.8049999999999997</v>
          </cell>
          <cell r="P642">
            <v>3.5649999999999999</v>
          </cell>
          <cell r="Q642">
            <v>5.5949999999999998</v>
          </cell>
          <cell r="R642">
            <v>-5.1450000000000005</v>
          </cell>
          <cell r="S642">
            <v>0.84999999999999964</v>
          </cell>
          <cell r="T642">
            <v>3.4</v>
          </cell>
          <cell r="U642">
            <v>3.67</v>
          </cell>
          <cell r="V642">
            <v>2.3149999999999999</v>
          </cell>
          <cell r="W642">
            <v>2.29</v>
          </cell>
          <cell r="X642">
            <v>2.59</v>
          </cell>
          <cell r="Y642">
            <v>3.74</v>
          </cell>
          <cell r="Z642">
            <v>3.665</v>
          </cell>
          <cell r="AA642">
            <v>3.53</v>
          </cell>
          <cell r="AB642">
            <v>3.56</v>
          </cell>
          <cell r="AC642">
            <v>3.5550000000000002</v>
          </cell>
          <cell r="AD642">
            <v>3.855</v>
          </cell>
          <cell r="AE642">
            <v>2.37</v>
          </cell>
          <cell r="AF642">
            <v>5.97</v>
          </cell>
          <cell r="AG642">
            <v>9.5</v>
          </cell>
          <cell r="AH642">
            <v>10.195</v>
          </cell>
          <cell r="AI642">
            <v>10.6</v>
          </cell>
        </row>
        <row r="643">
          <cell r="A643">
            <v>37043</v>
          </cell>
          <cell r="B643">
            <v>3.59</v>
          </cell>
          <cell r="C643">
            <v>3.0649999999999999</v>
          </cell>
          <cell r="D643">
            <v>9.92</v>
          </cell>
          <cell r="E643">
            <v>2.89</v>
          </cell>
          <cell r="F643">
            <v>3.63</v>
          </cell>
          <cell r="G643">
            <v>6.33</v>
          </cell>
          <cell r="H643">
            <v>6.8550000000000004</v>
          </cell>
          <cell r="I643">
            <v>0.52499999999999991</v>
          </cell>
          <cell r="J643">
            <v>4.0000000000000036E-2</v>
          </cell>
          <cell r="K643">
            <v>0.56499999999999995</v>
          </cell>
          <cell r="L643">
            <v>0.17499999999999982</v>
          </cell>
          <cell r="M643">
            <v>4.1100000000000003</v>
          </cell>
          <cell r="N643">
            <v>5.8250000000000002</v>
          </cell>
          <cell r="O643">
            <v>4.8650000000000002</v>
          </cell>
          <cell r="P643">
            <v>3.5249999999999999</v>
          </cell>
          <cell r="Q643">
            <v>3.68</v>
          </cell>
          <cell r="R643">
            <v>-4.0949999999999998</v>
          </cell>
          <cell r="S643">
            <v>1.7149999999999999</v>
          </cell>
          <cell r="T643">
            <v>3.53</v>
          </cell>
          <cell r="U643">
            <v>3.73</v>
          </cell>
          <cell r="V643">
            <v>2.68</v>
          </cell>
          <cell r="W643">
            <v>2.665</v>
          </cell>
          <cell r="X643">
            <v>2.89</v>
          </cell>
          <cell r="Y643">
            <v>3.7850000000000001</v>
          </cell>
          <cell r="Z643">
            <v>3.83</v>
          </cell>
          <cell r="AA643">
            <v>3.5950000000000002</v>
          </cell>
          <cell r="AB643">
            <v>3.62</v>
          </cell>
          <cell r="AC643">
            <v>3.605</v>
          </cell>
          <cell r="AD643">
            <v>3.9350000000000001</v>
          </cell>
          <cell r="AE643">
            <v>2.75</v>
          </cell>
          <cell r="AF643">
            <v>4.5350000000000001</v>
          </cell>
          <cell r="AG643">
            <v>9.5</v>
          </cell>
          <cell r="AH643">
            <v>10.5</v>
          </cell>
          <cell r="AI643">
            <v>9.98</v>
          </cell>
        </row>
        <row r="644">
          <cell r="A644">
            <v>37044</v>
          </cell>
          <cell r="B644">
            <v>3.5</v>
          </cell>
          <cell r="C644">
            <v>2.5150000000000001</v>
          </cell>
          <cell r="D644">
            <v>7.915</v>
          </cell>
          <cell r="E644">
            <v>2.665</v>
          </cell>
          <cell r="F644">
            <v>3.55</v>
          </cell>
          <cell r="G644">
            <v>4.415</v>
          </cell>
          <cell r="H644">
            <v>5.4</v>
          </cell>
          <cell r="I644">
            <v>0.98499999999999988</v>
          </cell>
          <cell r="J644">
            <v>4.9999999999999822E-2</v>
          </cell>
          <cell r="K644">
            <v>1.0349999999999997</v>
          </cell>
          <cell r="L644">
            <v>-0.14999999999999991</v>
          </cell>
          <cell r="M644">
            <v>3.2050000000000001</v>
          </cell>
          <cell r="N644">
            <v>3.35</v>
          </cell>
          <cell r="O644">
            <v>4.72</v>
          </cell>
          <cell r="P644">
            <v>3.1349999999999998</v>
          </cell>
          <cell r="Q644">
            <v>3.29</v>
          </cell>
          <cell r="R644">
            <v>-4.5649999999999995</v>
          </cell>
          <cell r="S644">
            <v>0.14500000000000002</v>
          </cell>
          <cell r="T644">
            <v>3.45</v>
          </cell>
          <cell r="U644">
            <v>3.7050000000000001</v>
          </cell>
          <cell r="V644">
            <v>2.62</v>
          </cell>
          <cell r="W644">
            <v>2.645</v>
          </cell>
          <cell r="X644">
            <v>2.68</v>
          </cell>
          <cell r="Y644">
            <v>3.75</v>
          </cell>
          <cell r="Z644">
            <v>3.7250000000000001</v>
          </cell>
          <cell r="AA644">
            <v>3.53</v>
          </cell>
          <cell r="AB644">
            <v>3.5449999999999999</v>
          </cell>
          <cell r="AC644">
            <v>3.5449999999999999</v>
          </cell>
          <cell r="AD644">
            <v>3.9</v>
          </cell>
          <cell r="AE644">
            <v>2.71</v>
          </cell>
          <cell r="AF644">
            <v>3.05</v>
          </cell>
          <cell r="AG644">
            <v>7.1</v>
          </cell>
          <cell r="AH644">
            <v>9.4</v>
          </cell>
          <cell r="AI644">
            <v>7.93</v>
          </cell>
        </row>
        <row r="645">
          <cell r="A645">
            <v>37045</v>
          </cell>
          <cell r="B645">
            <v>3.5</v>
          </cell>
          <cell r="C645">
            <v>2.5150000000000001</v>
          </cell>
          <cell r="D645">
            <v>7.915</v>
          </cell>
          <cell r="E645">
            <v>2.665</v>
          </cell>
          <cell r="F645">
            <v>3.55</v>
          </cell>
          <cell r="G645">
            <v>4.415</v>
          </cell>
          <cell r="H645">
            <v>5.4</v>
          </cell>
          <cell r="I645">
            <v>0.98499999999999988</v>
          </cell>
          <cell r="J645">
            <v>4.9999999999999822E-2</v>
          </cell>
          <cell r="K645">
            <v>1.0349999999999997</v>
          </cell>
          <cell r="L645">
            <v>-0.14999999999999991</v>
          </cell>
          <cell r="M645">
            <v>3.2050000000000001</v>
          </cell>
          <cell r="N645">
            <v>3.35</v>
          </cell>
          <cell r="O645">
            <v>4.72</v>
          </cell>
          <cell r="P645">
            <v>3.1349999999999998</v>
          </cell>
          <cell r="Q645">
            <v>3.29</v>
          </cell>
          <cell r="R645">
            <v>-4.5649999999999995</v>
          </cell>
          <cell r="S645">
            <v>0.14500000000000002</v>
          </cell>
          <cell r="T645">
            <v>3.45</v>
          </cell>
          <cell r="U645">
            <v>3.7050000000000001</v>
          </cell>
          <cell r="V645">
            <v>2.62</v>
          </cell>
          <cell r="W645">
            <v>2.645</v>
          </cell>
          <cell r="X645">
            <v>2.68</v>
          </cell>
          <cell r="Y645">
            <v>3.75</v>
          </cell>
          <cell r="Z645">
            <v>3.7250000000000001</v>
          </cell>
          <cell r="AA645">
            <v>3.53</v>
          </cell>
          <cell r="AB645">
            <v>3.5449999999999999</v>
          </cell>
          <cell r="AC645">
            <v>3.5449999999999999</v>
          </cell>
          <cell r="AD645">
            <v>3.9</v>
          </cell>
          <cell r="AE645">
            <v>2.71</v>
          </cell>
          <cell r="AF645">
            <v>3.05</v>
          </cell>
          <cell r="AG645">
            <v>7.1</v>
          </cell>
          <cell r="AH645">
            <v>9.4</v>
          </cell>
          <cell r="AI645">
            <v>7.93</v>
          </cell>
        </row>
        <row r="646">
          <cell r="A646">
            <v>37046</v>
          </cell>
          <cell r="B646">
            <v>3.5</v>
          </cell>
          <cell r="C646">
            <v>2.5150000000000001</v>
          </cell>
          <cell r="D646">
            <v>7.915</v>
          </cell>
          <cell r="E646">
            <v>2.665</v>
          </cell>
          <cell r="F646">
            <v>3.55</v>
          </cell>
          <cell r="G646">
            <v>4.415</v>
          </cell>
          <cell r="H646">
            <v>5.4</v>
          </cell>
          <cell r="I646">
            <v>0.98499999999999988</v>
          </cell>
          <cell r="J646">
            <v>4.9999999999999822E-2</v>
          </cell>
          <cell r="K646">
            <v>1.0349999999999997</v>
          </cell>
          <cell r="L646">
            <v>-0.14999999999999991</v>
          </cell>
          <cell r="M646">
            <v>3.2050000000000001</v>
          </cell>
          <cell r="N646">
            <v>3.35</v>
          </cell>
          <cell r="O646">
            <v>4.72</v>
          </cell>
          <cell r="P646">
            <v>3.1349999999999998</v>
          </cell>
          <cell r="Q646">
            <v>3.29</v>
          </cell>
          <cell r="R646">
            <v>-4.5649999999999995</v>
          </cell>
          <cell r="S646">
            <v>0.14500000000000002</v>
          </cell>
          <cell r="T646">
            <v>3.45</v>
          </cell>
          <cell r="U646">
            <v>3.7050000000000001</v>
          </cell>
          <cell r="V646">
            <v>2.62</v>
          </cell>
          <cell r="W646">
            <v>2.645</v>
          </cell>
          <cell r="X646">
            <v>2.68</v>
          </cell>
          <cell r="Y646">
            <v>3.75</v>
          </cell>
          <cell r="Z646">
            <v>3.7250000000000001</v>
          </cell>
          <cell r="AA646">
            <v>3.53</v>
          </cell>
          <cell r="AB646">
            <v>3.5449999999999999</v>
          </cell>
          <cell r="AC646">
            <v>3.5449999999999999</v>
          </cell>
          <cell r="AD646">
            <v>3.9</v>
          </cell>
          <cell r="AE646">
            <v>2.71</v>
          </cell>
          <cell r="AF646">
            <v>3.05</v>
          </cell>
          <cell r="AG646">
            <v>7.1</v>
          </cell>
          <cell r="AH646">
            <v>9.4</v>
          </cell>
          <cell r="AI646">
            <v>7.93</v>
          </cell>
        </row>
        <row r="647">
          <cell r="A647">
            <v>37047</v>
          </cell>
          <cell r="B647">
            <v>3.75</v>
          </cell>
          <cell r="C647">
            <v>2.8050000000000002</v>
          </cell>
          <cell r="D647">
            <v>8.9499999999999993</v>
          </cell>
          <cell r="E647">
            <v>2.79</v>
          </cell>
          <cell r="F647">
            <v>3.88</v>
          </cell>
          <cell r="G647">
            <v>5.1999999999999993</v>
          </cell>
          <cell r="H647">
            <v>6.1449999999999996</v>
          </cell>
          <cell r="I647">
            <v>0.94499999999999984</v>
          </cell>
          <cell r="J647">
            <v>0.12999999999999989</v>
          </cell>
          <cell r="K647">
            <v>1.0749999999999997</v>
          </cell>
          <cell r="L647">
            <v>1.5000000000000124E-2</v>
          </cell>
          <cell r="M647">
            <v>3.75</v>
          </cell>
          <cell r="N647">
            <v>4.0149999999999997</v>
          </cell>
          <cell r="O647">
            <v>4.9000000000000004</v>
          </cell>
          <cell r="P647">
            <v>3.3149999999999999</v>
          </cell>
          <cell r="Q647">
            <v>3.45</v>
          </cell>
          <cell r="R647">
            <v>-4.9349999999999996</v>
          </cell>
          <cell r="S647">
            <v>0.26499999999999968</v>
          </cell>
          <cell r="T647" t="str">
            <v>N/A</v>
          </cell>
          <cell r="U647">
            <v>3.9449999999999998</v>
          </cell>
          <cell r="V647">
            <v>2.76</v>
          </cell>
          <cell r="W647">
            <v>2.625</v>
          </cell>
          <cell r="X647">
            <v>2.85</v>
          </cell>
          <cell r="Y647">
            <v>4</v>
          </cell>
          <cell r="Z647">
            <v>3.9649999999999999</v>
          </cell>
          <cell r="AA647">
            <v>3.7949999999999999</v>
          </cell>
          <cell r="AB647">
            <v>3.77</v>
          </cell>
          <cell r="AC647">
            <v>3.7850000000000001</v>
          </cell>
          <cell r="AD647">
            <v>4.13</v>
          </cell>
          <cell r="AE647">
            <v>2.855</v>
          </cell>
          <cell r="AF647">
            <v>3.51</v>
          </cell>
          <cell r="AG647">
            <v>7.9</v>
          </cell>
          <cell r="AH647">
            <v>10.25</v>
          </cell>
          <cell r="AI647">
            <v>9.24</v>
          </cell>
        </row>
        <row r="648">
          <cell r="A648">
            <v>37048</v>
          </cell>
          <cell r="B648" t="str">
            <v>N/A</v>
          </cell>
          <cell r="C648">
            <v>3.0550000000000002</v>
          </cell>
          <cell r="D648">
            <v>9.4250000000000007</v>
          </cell>
          <cell r="E648">
            <v>2.895</v>
          </cell>
          <cell r="F648">
            <v>3.99</v>
          </cell>
          <cell r="G648" t="e">
            <v>#VALUE!</v>
          </cell>
          <cell r="H648">
            <v>6.370000000000001</v>
          </cell>
          <cell r="I648" t="e">
            <v>#VALUE!</v>
          </cell>
          <cell r="J648" t="e">
            <v>#VALUE!</v>
          </cell>
          <cell r="K648">
            <v>0.93500000000000005</v>
          </cell>
          <cell r="L648">
            <v>0.16000000000000014</v>
          </cell>
          <cell r="M648">
            <v>3.61</v>
          </cell>
          <cell r="N648">
            <v>4.16</v>
          </cell>
          <cell r="O648">
            <v>4.8499999999999996</v>
          </cell>
          <cell r="P648">
            <v>3.355</v>
          </cell>
          <cell r="Q648">
            <v>3.48</v>
          </cell>
          <cell r="R648">
            <v>-5.2650000000000006</v>
          </cell>
          <cell r="S648">
            <v>0.55000000000000027</v>
          </cell>
          <cell r="T648" t="str">
            <v>N/A</v>
          </cell>
          <cell r="U648">
            <v>3.9849999999999999</v>
          </cell>
          <cell r="V648">
            <v>2.84</v>
          </cell>
          <cell r="W648">
            <v>2.83</v>
          </cell>
          <cell r="X648">
            <v>2.9</v>
          </cell>
          <cell r="Y648">
            <v>4.08</v>
          </cell>
          <cell r="Z648">
            <v>4.0350000000000001</v>
          </cell>
          <cell r="AA648">
            <v>3.895</v>
          </cell>
          <cell r="AB648">
            <v>3.85</v>
          </cell>
          <cell r="AC648">
            <v>3.89</v>
          </cell>
          <cell r="AD648">
            <v>4.16</v>
          </cell>
          <cell r="AE648">
            <v>2.9049999999999998</v>
          </cell>
          <cell r="AF648">
            <v>3.9449999999999998</v>
          </cell>
          <cell r="AG648">
            <v>9</v>
          </cell>
          <cell r="AH648">
            <v>9.9</v>
          </cell>
          <cell r="AI648">
            <v>9.3699999999999992</v>
          </cell>
        </row>
        <row r="649">
          <cell r="A649">
            <v>37049</v>
          </cell>
          <cell r="B649">
            <v>3.58</v>
          </cell>
          <cell r="C649">
            <v>2.84</v>
          </cell>
          <cell r="D649">
            <v>7.9850000000000003</v>
          </cell>
          <cell r="E649">
            <v>2.6349999999999998</v>
          </cell>
          <cell r="F649">
            <v>3.665</v>
          </cell>
          <cell r="G649">
            <v>4.4050000000000002</v>
          </cell>
          <cell r="H649">
            <v>5.1450000000000005</v>
          </cell>
          <cell r="I649">
            <v>0.74000000000000021</v>
          </cell>
          <cell r="J649">
            <v>8.4999999999999964E-2</v>
          </cell>
          <cell r="K649">
            <v>0.82500000000000018</v>
          </cell>
          <cell r="L649">
            <v>0.20500000000000007</v>
          </cell>
          <cell r="M649">
            <v>3.26</v>
          </cell>
          <cell r="N649">
            <v>3.415</v>
          </cell>
          <cell r="O649">
            <v>4.4050000000000002</v>
          </cell>
          <cell r="P649">
            <v>2.9849999999999999</v>
          </cell>
          <cell r="Q649">
            <v>3.12</v>
          </cell>
          <cell r="R649">
            <v>-4.57</v>
          </cell>
          <cell r="S649">
            <v>0.15500000000000025</v>
          </cell>
          <cell r="T649" t="str">
            <v>N/A</v>
          </cell>
          <cell r="U649">
            <v>3.75</v>
          </cell>
          <cell r="V649">
            <v>2.57</v>
          </cell>
          <cell r="W649">
            <v>2.585</v>
          </cell>
          <cell r="X649">
            <v>2.65</v>
          </cell>
          <cell r="Y649">
            <v>3.84</v>
          </cell>
          <cell r="Z649">
            <v>3.76</v>
          </cell>
          <cell r="AA649">
            <v>3.625</v>
          </cell>
          <cell r="AB649">
            <v>3.6150000000000002</v>
          </cell>
          <cell r="AC649">
            <v>3.645</v>
          </cell>
          <cell r="AD649">
            <v>3.89</v>
          </cell>
          <cell r="AE649">
            <v>2.64</v>
          </cell>
          <cell r="AF649">
            <v>3.08</v>
          </cell>
          <cell r="AG649">
            <v>7.2</v>
          </cell>
          <cell r="AH649">
            <v>9.23</v>
          </cell>
          <cell r="AI649">
            <v>8.06</v>
          </cell>
        </row>
        <row r="650">
          <cell r="A650">
            <v>37050</v>
          </cell>
          <cell r="B650">
            <v>3.5</v>
          </cell>
          <cell r="C650">
            <v>2.5150000000000001</v>
          </cell>
          <cell r="D650">
            <v>5.82</v>
          </cell>
          <cell r="E650">
            <v>2.3650000000000002</v>
          </cell>
          <cell r="F650">
            <v>3.53</v>
          </cell>
          <cell r="G650">
            <v>2.3200000000000003</v>
          </cell>
          <cell r="H650">
            <v>3.3050000000000002</v>
          </cell>
          <cell r="I650">
            <v>0.98499999999999988</v>
          </cell>
          <cell r="J650">
            <v>2.9999999999999805E-2</v>
          </cell>
          <cell r="K650">
            <v>1.0149999999999997</v>
          </cell>
          <cell r="L650">
            <v>0.14999999999999991</v>
          </cell>
          <cell r="M650">
            <v>3.105</v>
          </cell>
          <cell r="N650">
            <v>3.37</v>
          </cell>
          <cell r="O650">
            <v>4.3849999999999998</v>
          </cell>
          <cell r="P650">
            <v>2.8650000000000002</v>
          </cell>
          <cell r="Q650">
            <v>3.03</v>
          </cell>
          <cell r="R650">
            <v>-2.4500000000000002</v>
          </cell>
          <cell r="S650">
            <v>0.26500000000000012</v>
          </cell>
          <cell r="T650" t="str">
            <v>N/A</v>
          </cell>
          <cell r="U650">
            <v>3.68</v>
          </cell>
          <cell r="V650">
            <v>2.2050000000000001</v>
          </cell>
          <cell r="W650">
            <v>2.25</v>
          </cell>
          <cell r="X650">
            <v>2.36</v>
          </cell>
          <cell r="Y650">
            <v>3.73</v>
          </cell>
          <cell r="Z650">
            <v>3.6549999999999998</v>
          </cell>
          <cell r="AA650">
            <v>3.54</v>
          </cell>
          <cell r="AB650">
            <v>3.52</v>
          </cell>
          <cell r="AC650">
            <v>3.5550000000000002</v>
          </cell>
          <cell r="AD650">
            <v>3.79</v>
          </cell>
          <cell r="AE650">
            <v>2.3050000000000002</v>
          </cell>
          <cell r="AF650">
            <v>3.15</v>
          </cell>
          <cell r="AG650">
            <v>5.2</v>
          </cell>
          <cell r="AH650">
            <v>6.55</v>
          </cell>
          <cell r="AI650">
            <v>5.86</v>
          </cell>
        </row>
        <row r="651">
          <cell r="A651">
            <v>37051</v>
          </cell>
          <cell r="B651">
            <v>3.355</v>
          </cell>
          <cell r="C651">
            <v>1.7549999999999999</v>
          </cell>
          <cell r="D651">
            <v>3.5350000000000001</v>
          </cell>
          <cell r="E651">
            <v>1.4450000000000001</v>
          </cell>
          <cell r="F651">
            <v>3.36</v>
          </cell>
          <cell r="G651">
            <v>0.18000000000000016</v>
          </cell>
          <cell r="H651">
            <v>1.7800000000000002</v>
          </cell>
          <cell r="I651">
            <v>1.6</v>
          </cell>
          <cell r="J651">
            <v>4.9999999999998934E-3</v>
          </cell>
          <cell r="K651">
            <v>1.605</v>
          </cell>
          <cell r="L651">
            <v>0.30999999999999983</v>
          </cell>
          <cell r="M651">
            <v>2.665</v>
          </cell>
          <cell r="N651">
            <v>3.0449999999999999</v>
          </cell>
          <cell r="O651">
            <v>4.3650000000000002</v>
          </cell>
          <cell r="P651">
            <v>2.81</v>
          </cell>
          <cell r="Q651">
            <v>2.895</v>
          </cell>
          <cell r="R651">
            <v>-0.49000000000000021</v>
          </cell>
          <cell r="S651">
            <v>0.37999999999999989</v>
          </cell>
          <cell r="T651">
            <v>2.74</v>
          </cell>
          <cell r="U651">
            <v>3.625</v>
          </cell>
          <cell r="V651">
            <v>1.625</v>
          </cell>
          <cell r="W651">
            <v>1.58</v>
          </cell>
          <cell r="X651">
            <v>1.61</v>
          </cell>
          <cell r="Y651">
            <v>3.6349999999999998</v>
          </cell>
          <cell r="Z651">
            <v>3.585</v>
          </cell>
          <cell r="AA651">
            <v>3.415</v>
          </cell>
          <cell r="AB651">
            <v>3.395</v>
          </cell>
          <cell r="AC651">
            <v>3.43</v>
          </cell>
          <cell r="AD651">
            <v>3.75</v>
          </cell>
          <cell r="AE651">
            <v>1.665</v>
          </cell>
          <cell r="AF651">
            <v>2.915</v>
          </cell>
          <cell r="AG651">
            <v>2.9</v>
          </cell>
          <cell r="AH651">
            <v>4.55</v>
          </cell>
          <cell r="AI651">
            <v>3.54</v>
          </cell>
        </row>
        <row r="652">
          <cell r="A652">
            <v>37052</v>
          </cell>
          <cell r="B652">
            <v>3.355</v>
          </cell>
          <cell r="C652">
            <v>1.7549999999999999</v>
          </cell>
          <cell r="D652">
            <v>3.5350000000000001</v>
          </cell>
          <cell r="E652">
            <v>1.4450000000000001</v>
          </cell>
          <cell r="F652">
            <v>3.36</v>
          </cell>
          <cell r="G652">
            <v>0.18000000000000016</v>
          </cell>
          <cell r="H652">
            <v>1.7800000000000002</v>
          </cell>
          <cell r="I652">
            <v>1.6</v>
          </cell>
          <cell r="J652">
            <v>4.9999999999998934E-3</v>
          </cell>
          <cell r="K652">
            <v>1.605</v>
          </cell>
          <cell r="L652">
            <v>0.30999999999999983</v>
          </cell>
          <cell r="M652">
            <v>2.665</v>
          </cell>
          <cell r="N652">
            <v>3.0449999999999999</v>
          </cell>
          <cell r="O652">
            <v>4.3650000000000002</v>
          </cell>
          <cell r="P652">
            <v>2.81</v>
          </cell>
          <cell r="Q652">
            <v>2.895</v>
          </cell>
          <cell r="R652">
            <v>-0.49000000000000021</v>
          </cell>
          <cell r="S652">
            <v>0.37999999999999989</v>
          </cell>
          <cell r="T652">
            <v>2.74</v>
          </cell>
          <cell r="U652">
            <v>3.625</v>
          </cell>
          <cell r="V652">
            <v>1.625</v>
          </cell>
          <cell r="W652">
            <v>1.58</v>
          </cell>
          <cell r="X652">
            <v>1.61</v>
          </cell>
          <cell r="Y652">
            <v>3.6349999999999998</v>
          </cell>
          <cell r="Z652">
            <v>3.585</v>
          </cell>
          <cell r="AA652">
            <v>3.415</v>
          </cell>
          <cell r="AB652">
            <v>3.395</v>
          </cell>
          <cell r="AC652">
            <v>3.43</v>
          </cell>
          <cell r="AD652">
            <v>3.75</v>
          </cell>
          <cell r="AE652">
            <v>1.665</v>
          </cell>
          <cell r="AF652">
            <v>2.915</v>
          </cell>
          <cell r="AG652">
            <v>2.9</v>
          </cell>
          <cell r="AH652">
            <v>4.55</v>
          </cell>
          <cell r="AI652">
            <v>3.54</v>
          </cell>
        </row>
        <row r="653">
          <cell r="A653">
            <v>37053</v>
          </cell>
          <cell r="B653">
            <v>3.355</v>
          </cell>
          <cell r="C653">
            <v>1.7549999999999999</v>
          </cell>
          <cell r="D653">
            <v>3.5350000000000001</v>
          </cell>
          <cell r="E653">
            <v>1.4450000000000001</v>
          </cell>
          <cell r="F653">
            <v>3.36</v>
          </cell>
          <cell r="G653">
            <v>0.18000000000000016</v>
          </cell>
          <cell r="H653">
            <v>1.7800000000000002</v>
          </cell>
          <cell r="I653">
            <v>1.6</v>
          </cell>
          <cell r="J653">
            <v>4.9999999999998934E-3</v>
          </cell>
          <cell r="K653">
            <v>1.605</v>
          </cell>
          <cell r="L653">
            <v>0.30999999999999983</v>
          </cell>
          <cell r="M653">
            <v>2.665</v>
          </cell>
          <cell r="N653">
            <v>3.0449999999999999</v>
          </cell>
          <cell r="O653">
            <v>4.3650000000000002</v>
          </cell>
          <cell r="P653">
            <v>2.81</v>
          </cell>
          <cell r="Q653">
            <v>2.895</v>
          </cell>
          <cell r="R653">
            <v>-0.49000000000000021</v>
          </cell>
          <cell r="S653">
            <v>0.37999999999999989</v>
          </cell>
          <cell r="T653">
            <v>2.74</v>
          </cell>
          <cell r="U653">
            <v>3.625</v>
          </cell>
          <cell r="V653">
            <v>1.625</v>
          </cell>
          <cell r="W653">
            <v>1.58</v>
          </cell>
          <cell r="X653">
            <v>1.61</v>
          </cell>
          <cell r="Y653">
            <v>3.6349999999999998</v>
          </cell>
          <cell r="Z653">
            <v>3.585</v>
          </cell>
          <cell r="AA653">
            <v>3.415</v>
          </cell>
          <cell r="AB653">
            <v>3.395</v>
          </cell>
          <cell r="AC653">
            <v>3.43</v>
          </cell>
          <cell r="AD653">
            <v>3.75</v>
          </cell>
          <cell r="AE653">
            <v>1.665</v>
          </cell>
          <cell r="AF653">
            <v>2.915</v>
          </cell>
          <cell r="AG653">
            <v>2.9</v>
          </cell>
          <cell r="AH653">
            <v>4.55</v>
          </cell>
          <cell r="AI653">
            <v>3.54</v>
          </cell>
        </row>
        <row r="654">
          <cell r="A654">
            <v>37054</v>
          </cell>
          <cell r="B654">
            <v>3.5550000000000002</v>
          </cell>
          <cell r="C654">
            <v>2.48</v>
          </cell>
          <cell r="D654">
            <v>6.7350000000000003</v>
          </cell>
          <cell r="E654">
            <v>2.4049999999999998</v>
          </cell>
          <cell r="F654">
            <v>3.7050000000000001</v>
          </cell>
          <cell r="G654">
            <v>3.18</v>
          </cell>
          <cell r="H654">
            <v>4.2550000000000008</v>
          </cell>
          <cell r="I654">
            <v>1.0750000000000002</v>
          </cell>
          <cell r="J654">
            <v>0.14999999999999991</v>
          </cell>
          <cell r="K654">
            <v>1.2250000000000001</v>
          </cell>
          <cell r="L654">
            <v>7.5000000000000178E-2</v>
          </cell>
          <cell r="M654">
            <v>3.77</v>
          </cell>
          <cell r="N654">
            <v>5.14</v>
          </cell>
          <cell r="O654">
            <v>4.8250000000000002</v>
          </cell>
          <cell r="P654">
            <v>3.2</v>
          </cell>
          <cell r="Q654">
            <v>3.375</v>
          </cell>
          <cell r="R654">
            <v>-1.5950000000000006</v>
          </cell>
          <cell r="S654">
            <v>1.3699999999999997</v>
          </cell>
          <cell r="T654" t="str">
            <v>N/A</v>
          </cell>
          <cell r="U654">
            <v>3.86</v>
          </cell>
          <cell r="V654">
            <v>2.2200000000000002</v>
          </cell>
          <cell r="W654">
            <v>2.16</v>
          </cell>
          <cell r="X654">
            <v>2.41</v>
          </cell>
          <cell r="Y654">
            <v>3.9</v>
          </cell>
          <cell r="Z654">
            <v>3.8450000000000002</v>
          </cell>
          <cell r="AA654">
            <v>3.6850000000000001</v>
          </cell>
          <cell r="AB654">
            <v>3.65</v>
          </cell>
          <cell r="AC654">
            <v>3.68</v>
          </cell>
          <cell r="AD654">
            <v>4.01</v>
          </cell>
          <cell r="AE654">
            <v>2.39</v>
          </cell>
          <cell r="AF654">
            <v>3.3849999999999998</v>
          </cell>
          <cell r="AG654" t="str">
            <v>N/A</v>
          </cell>
          <cell r="AH654" t="str">
            <v>N/A</v>
          </cell>
          <cell r="AI654" t="str">
            <v>N/A</v>
          </cell>
        </row>
        <row r="655">
          <cell r="A655">
            <v>37055</v>
          </cell>
          <cell r="B655">
            <v>3.66</v>
          </cell>
          <cell r="C655">
            <v>2.8650000000000002</v>
          </cell>
          <cell r="D655">
            <v>7.5949999999999998</v>
          </cell>
          <cell r="E655">
            <v>2.54</v>
          </cell>
          <cell r="F655">
            <v>3.915</v>
          </cell>
          <cell r="G655">
            <v>3.9349999999999996</v>
          </cell>
          <cell r="H655">
            <v>4.7299999999999995</v>
          </cell>
          <cell r="I655">
            <v>0.79499999999999993</v>
          </cell>
          <cell r="J655">
            <v>0.25499999999999989</v>
          </cell>
          <cell r="K655">
            <v>1.0499999999999998</v>
          </cell>
          <cell r="L655">
            <v>0.32500000000000018</v>
          </cell>
          <cell r="M655">
            <v>3.59</v>
          </cell>
          <cell r="N655">
            <v>5.19</v>
          </cell>
          <cell r="O655">
            <v>5.15</v>
          </cell>
          <cell r="P655">
            <v>3.415</v>
          </cell>
          <cell r="Q655">
            <v>3.51</v>
          </cell>
          <cell r="R655">
            <v>-2.4049999999999994</v>
          </cell>
          <cell r="S655">
            <v>1.6000000000000005</v>
          </cell>
          <cell r="T655" t="str">
            <v>N/A</v>
          </cell>
          <cell r="U655">
            <v>3.9950000000000001</v>
          </cell>
          <cell r="V655">
            <v>2.4950000000000001</v>
          </cell>
          <cell r="W655">
            <v>2.4550000000000001</v>
          </cell>
          <cell r="X655">
            <v>2.6549999999999998</v>
          </cell>
          <cell r="Y655">
            <v>4.0350000000000001</v>
          </cell>
          <cell r="Z655">
            <v>4.0449999999999999</v>
          </cell>
          <cell r="AA655">
            <v>3.84</v>
          </cell>
          <cell r="AB655">
            <v>3.82</v>
          </cell>
          <cell r="AC655">
            <v>3.83</v>
          </cell>
          <cell r="AD655">
            <v>4.1449999999999996</v>
          </cell>
          <cell r="AE655">
            <v>2.57</v>
          </cell>
          <cell r="AF655">
            <v>3.89</v>
          </cell>
          <cell r="AG655">
            <v>6.5</v>
          </cell>
          <cell r="AH655">
            <v>8.4</v>
          </cell>
          <cell r="AI655">
            <v>7.57</v>
          </cell>
        </row>
        <row r="656">
          <cell r="A656">
            <v>37056</v>
          </cell>
          <cell r="G656"/>
          <cell r="H656"/>
          <cell r="I656"/>
          <cell r="J656"/>
          <cell r="K656"/>
          <cell r="L656"/>
          <cell r="R656"/>
          <cell r="S656"/>
        </row>
        <row r="657">
          <cell r="A657">
            <v>37057</v>
          </cell>
          <cell r="B657">
            <v>3.68</v>
          </cell>
          <cell r="C657">
            <v>3.12</v>
          </cell>
          <cell r="D657">
            <v>6.9</v>
          </cell>
          <cell r="E657">
            <v>2.9550000000000001</v>
          </cell>
          <cell r="F657">
            <v>3.8250000000000002</v>
          </cell>
          <cell r="G657">
            <v>3.22</v>
          </cell>
          <cell r="H657">
            <v>3.7800000000000002</v>
          </cell>
          <cell r="I657">
            <v>0.56000000000000005</v>
          </cell>
          <cell r="J657">
            <v>0.14500000000000002</v>
          </cell>
          <cell r="K657">
            <v>0.70500000000000007</v>
          </cell>
          <cell r="L657">
            <v>0.16500000000000004</v>
          </cell>
          <cell r="M657">
            <v>3.645</v>
          </cell>
          <cell r="N657">
            <v>3.895</v>
          </cell>
          <cell r="O657">
            <v>4.9749999999999996</v>
          </cell>
          <cell r="P657">
            <v>3.4849999999999999</v>
          </cell>
          <cell r="Q657">
            <v>3.5950000000000002</v>
          </cell>
          <cell r="R657">
            <v>-3.0050000000000003</v>
          </cell>
          <cell r="S657">
            <v>0.25</v>
          </cell>
          <cell r="T657" t="str">
            <v>N/A</v>
          </cell>
          <cell r="U657">
            <v>3.94</v>
          </cell>
          <cell r="V657">
            <v>2.8849999999999998</v>
          </cell>
          <cell r="W657">
            <v>2.8450000000000002</v>
          </cell>
          <cell r="X657">
            <v>2.9550000000000001</v>
          </cell>
          <cell r="Y657">
            <v>3.91</v>
          </cell>
          <cell r="Z657">
            <v>3.915</v>
          </cell>
          <cell r="AA657">
            <v>3.72</v>
          </cell>
          <cell r="AB657">
            <v>3.73</v>
          </cell>
          <cell r="AC657">
            <v>3.73</v>
          </cell>
          <cell r="AD657">
            <v>4.12</v>
          </cell>
          <cell r="AE657">
            <v>2.95</v>
          </cell>
          <cell r="AF657">
            <v>3.5150000000000001</v>
          </cell>
          <cell r="AG657">
            <v>6.4</v>
          </cell>
          <cell r="AH657">
            <v>7.6</v>
          </cell>
          <cell r="AI657">
            <v>6.94</v>
          </cell>
        </row>
        <row r="658">
          <cell r="A658">
            <v>37058</v>
          </cell>
          <cell r="B658">
            <v>3.62</v>
          </cell>
          <cell r="C658">
            <v>2.44</v>
          </cell>
          <cell r="D658">
            <v>3.7349999999999999</v>
          </cell>
          <cell r="E658">
            <v>2.25</v>
          </cell>
          <cell r="F658">
            <v>3.6850000000000001</v>
          </cell>
          <cell r="G658">
            <v>0.11499999999999977</v>
          </cell>
          <cell r="H658">
            <v>1.2949999999999999</v>
          </cell>
          <cell r="I658">
            <v>1.1800000000000002</v>
          </cell>
          <cell r="J658">
            <v>6.4999999999999947E-2</v>
          </cell>
          <cell r="K658">
            <v>1.2450000000000001</v>
          </cell>
          <cell r="L658">
            <v>0.18999999999999995</v>
          </cell>
          <cell r="M658">
            <v>3.375</v>
          </cell>
          <cell r="N658">
            <v>3.3650000000000002</v>
          </cell>
          <cell r="O658">
            <v>4.72</v>
          </cell>
          <cell r="P658">
            <v>3.3050000000000002</v>
          </cell>
          <cell r="Q658">
            <v>3.355</v>
          </cell>
          <cell r="R658">
            <v>-0.36999999999999966</v>
          </cell>
          <cell r="S658">
            <v>-9.9999999999997868E-3</v>
          </cell>
          <cell r="T658" t="str">
            <v>N/A</v>
          </cell>
          <cell r="U658">
            <v>3.875</v>
          </cell>
          <cell r="V658">
            <v>2.2599999999999998</v>
          </cell>
          <cell r="W658">
            <v>2.2200000000000002</v>
          </cell>
          <cell r="X658">
            <v>2.34</v>
          </cell>
          <cell r="Y658">
            <v>3.8050000000000002</v>
          </cell>
          <cell r="Z658">
            <v>3.8250000000000002</v>
          </cell>
          <cell r="AA658">
            <v>3.645</v>
          </cell>
          <cell r="AB658">
            <v>3.65</v>
          </cell>
          <cell r="AC658">
            <v>3.67</v>
          </cell>
          <cell r="AD658">
            <v>4.0250000000000004</v>
          </cell>
          <cell r="AE658">
            <v>2.35</v>
          </cell>
          <cell r="AF658">
            <v>3.0150000000000001</v>
          </cell>
          <cell r="AG658">
            <v>2.65</v>
          </cell>
          <cell r="AH658">
            <v>4.5999999999999996</v>
          </cell>
          <cell r="AI658">
            <v>3.83</v>
          </cell>
        </row>
        <row r="659">
          <cell r="A659">
            <v>37059</v>
          </cell>
          <cell r="B659">
            <v>3.62</v>
          </cell>
          <cell r="C659">
            <v>2.44</v>
          </cell>
          <cell r="D659">
            <v>3.7349999999999999</v>
          </cell>
          <cell r="E659">
            <v>2.25</v>
          </cell>
          <cell r="F659">
            <v>3.6850000000000001</v>
          </cell>
          <cell r="G659">
            <v>0.11499999999999977</v>
          </cell>
          <cell r="H659">
            <v>1.2949999999999999</v>
          </cell>
          <cell r="I659">
            <v>1.1800000000000002</v>
          </cell>
          <cell r="J659">
            <v>6.4999999999999947E-2</v>
          </cell>
          <cell r="K659">
            <v>1.2450000000000001</v>
          </cell>
          <cell r="L659">
            <v>0.18999999999999995</v>
          </cell>
          <cell r="M659">
            <v>3.375</v>
          </cell>
          <cell r="N659">
            <v>3.3650000000000002</v>
          </cell>
          <cell r="O659">
            <v>4.72</v>
          </cell>
          <cell r="P659">
            <v>3.3050000000000002</v>
          </cell>
          <cell r="Q659">
            <v>3.355</v>
          </cell>
          <cell r="R659">
            <v>-0.36999999999999966</v>
          </cell>
          <cell r="S659">
            <v>-9.9999999999997868E-3</v>
          </cell>
          <cell r="T659" t="str">
            <v>N/A</v>
          </cell>
          <cell r="U659">
            <v>3.875</v>
          </cell>
          <cell r="V659">
            <v>2.2599999999999998</v>
          </cell>
          <cell r="W659">
            <v>2.2200000000000002</v>
          </cell>
          <cell r="X659">
            <v>2.34</v>
          </cell>
          <cell r="Y659">
            <v>3.8050000000000002</v>
          </cell>
          <cell r="Z659">
            <v>3.8250000000000002</v>
          </cell>
          <cell r="AA659">
            <v>3.645</v>
          </cell>
          <cell r="AB659">
            <v>3.65</v>
          </cell>
          <cell r="AC659">
            <v>3.67</v>
          </cell>
          <cell r="AD659">
            <v>4.0250000000000004</v>
          </cell>
          <cell r="AE659">
            <v>2.35</v>
          </cell>
          <cell r="AF659">
            <v>3.0150000000000001</v>
          </cell>
          <cell r="AG659">
            <v>2.65</v>
          </cell>
          <cell r="AH659">
            <v>4.5999999999999996</v>
          </cell>
          <cell r="AI659">
            <v>3.83</v>
          </cell>
        </row>
        <row r="660">
          <cell r="A660">
            <v>37060</v>
          </cell>
          <cell r="B660">
            <v>3.62</v>
          </cell>
          <cell r="C660">
            <v>2.44</v>
          </cell>
          <cell r="D660">
            <v>3.7349999999999999</v>
          </cell>
          <cell r="E660">
            <v>2.25</v>
          </cell>
          <cell r="F660">
            <v>3.6850000000000001</v>
          </cell>
          <cell r="G660">
            <v>0.11499999999999977</v>
          </cell>
          <cell r="H660">
            <v>1.2949999999999999</v>
          </cell>
          <cell r="I660">
            <v>1.1800000000000002</v>
          </cell>
          <cell r="J660">
            <v>6.4999999999999947E-2</v>
          </cell>
          <cell r="K660">
            <v>1.2450000000000001</v>
          </cell>
          <cell r="L660">
            <v>0.18999999999999995</v>
          </cell>
          <cell r="M660">
            <v>3.375</v>
          </cell>
          <cell r="N660">
            <v>3.3650000000000002</v>
          </cell>
          <cell r="O660">
            <v>4.72</v>
          </cell>
          <cell r="P660">
            <v>3.3050000000000002</v>
          </cell>
          <cell r="Q660">
            <v>3.355</v>
          </cell>
          <cell r="R660">
            <v>-0.36999999999999966</v>
          </cell>
          <cell r="S660">
            <v>-9.9999999999997868E-3</v>
          </cell>
          <cell r="T660" t="str">
            <v>N/A</v>
          </cell>
          <cell r="U660">
            <v>3.875</v>
          </cell>
          <cell r="V660">
            <v>2.2599999999999998</v>
          </cell>
          <cell r="W660">
            <v>2.2200000000000002</v>
          </cell>
          <cell r="X660">
            <v>2.34</v>
          </cell>
          <cell r="Y660">
            <v>3.8050000000000002</v>
          </cell>
          <cell r="Z660">
            <v>3.8250000000000002</v>
          </cell>
          <cell r="AA660">
            <v>3.645</v>
          </cell>
          <cell r="AB660">
            <v>3.65</v>
          </cell>
          <cell r="AC660">
            <v>3.67</v>
          </cell>
          <cell r="AD660">
            <v>4.0250000000000004</v>
          </cell>
          <cell r="AE660">
            <v>2.35</v>
          </cell>
          <cell r="AF660">
            <v>3.0150000000000001</v>
          </cell>
          <cell r="AG660">
            <v>2.65</v>
          </cell>
          <cell r="AH660">
            <v>4.5999999999999996</v>
          </cell>
          <cell r="AI660">
            <v>3.83</v>
          </cell>
        </row>
        <row r="661">
          <cell r="A661">
            <v>37061</v>
          </cell>
          <cell r="B661">
            <v>3.62</v>
          </cell>
          <cell r="C661">
            <v>3.2549999999999999</v>
          </cell>
          <cell r="D661">
            <v>8.25</v>
          </cell>
          <cell r="E661">
            <v>3.2</v>
          </cell>
          <cell r="F661">
            <v>3.8450000000000002</v>
          </cell>
          <cell r="G661">
            <v>4.63</v>
          </cell>
          <cell r="H661">
            <v>4.9950000000000001</v>
          </cell>
          <cell r="I661">
            <v>0.36500000000000021</v>
          </cell>
          <cell r="J661">
            <v>0.22500000000000009</v>
          </cell>
          <cell r="K661">
            <v>0.5900000000000003</v>
          </cell>
          <cell r="L661">
            <v>5.4999999999999716E-2</v>
          </cell>
          <cell r="M661">
            <v>4.21</v>
          </cell>
          <cell r="N661">
            <v>5.15</v>
          </cell>
          <cell r="O661">
            <v>4.84</v>
          </cell>
          <cell r="P661">
            <v>3.52</v>
          </cell>
          <cell r="Q661">
            <v>3.585</v>
          </cell>
          <cell r="R661">
            <v>-3.0999999999999996</v>
          </cell>
          <cell r="S661">
            <v>0.94000000000000039</v>
          </cell>
          <cell r="T661" t="str">
            <v>N/A</v>
          </cell>
          <cell r="U661">
            <v>3.895</v>
          </cell>
          <cell r="V661">
            <v>3.07</v>
          </cell>
          <cell r="W661">
            <v>2.97</v>
          </cell>
          <cell r="X661">
            <v>3.13</v>
          </cell>
          <cell r="Y661">
            <v>3.88</v>
          </cell>
          <cell r="Z661">
            <v>3.91</v>
          </cell>
          <cell r="AA661">
            <v>3.68</v>
          </cell>
          <cell r="AB661">
            <v>3.7</v>
          </cell>
          <cell r="AC661">
            <v>3.7</v>
          </cell>
          <cell r="AD661">
            <v>4.04</v>
          </cell>
          <cell r="AE661">
            <v>3.1349999999999998</v>
          </cell>
          <cell r="AF661">
            <v>4.3150000000000004</v>
          </cell>
          <cell r="AG661">
            <v>3.9</v>
          </cell>
          <cell r="AH661">
            <v>8.7799999999999994</v>
          </cell>
          <cell r="AI661">
            <v>8.1199999999999992</v>
          </cell>
        </row>
        <row r="662">
          <cell r="A662">
            <v>37062</v>
          </cell>
          <cell r="B662">
            <v>3.7250000000000001</v>
          </cell>
          <cell r="C662">
            <v>3.12</v>
          </cell>
          <cell r="D662">
            <v>7.335</v>
          </cell>
          <cell r="E662">
            <v>3.0150000000000001</v>
          </cell>
          <cell r="F662">
            <v>3.9449999999999998</v>
          </cell>
          <cell r="G662">
            <v>3.61</v>
          </cell>
          <cell r="H662">
            <v>4.2149999999999999</v>
          </cell>
          <cell r="I662">
            <v>0.60499999999999998</v>
          </cell>
          <cell r="J662">
            <v>0.21999999999999975</v>
          </cell>
          <cell r="K662">
            <v>0.82499999999999973</v>
          </cell>
          <cell r="L662">
            <v>0.10499999999999998</v>
          </cell>
          <cell r="M662">
            <v>4.0449999999999999</v>
          </cell>
          <cell r="N662">
            <v>5.31</v>
          </cell>
          <cell r="O662">
            <v>4.8899999999999997</v>
          </cell>
          <cell r="P662">
            <v>3.4950000000000001</v>
          </cell>
          <cell r="Q662">
            <v>3.6150000000000002</v>
          </cell>
          <cell r="R662">
            <v>-2.0250000000000004</v>
          </cell>
          <cell r="S662">
            <v>1.2649999999999997</v>
          </cell>
          <cell r="T662" t="str">
            <v>N/A</v>
          </cell>
          <cell r="U662">
            <v>3.9350000000000001</v>
          </cell>
          <cell r="V662">
            <v>2.9950000000000001</v>
          </cell>
          <cell r="W662">
            <v>2.8650000000000002</v>
          </cell>
          <cell r="X662">
            <v>3.0049999999999999</v>
          </cell>
          <cell r="Y662">
            <v>3.9449999999999998</v>
          </cell>
          <cell r="Z662">
            <v>3.98</v>
          </cell>
          <cell r="AA662">
            <v>3.78</v>
          </cell>
          <cell r="AB662">
            <v>3.7650000000000001</v>
          </cell>
          <cell r="AC662">
            <v>3.79</v>
          </cell>
          <cell r="AD662">
            <v>4.085</v>
          </cell>
          <cell r="AE662">
            <v>3.0550000000000002</v>
          </cell>
          <cell r="AF662">
            <v>4.0650000000000004</v>
          </cell>
          <cell r="AG662" t="str">
            <v>N/A</v>
          </cell>
          <cell r="AH662" t="str">
            <v>N/A</v>
          </cell>
          <cell r="AI662" t="str">
            <v>N/A</v>
          </cell>
        </row>
        <row r="663">
          <cell r="A663">
            <v>37063</v>
          </cell>
          <cell r="B663">
            <v>3.5750000000000002</v>
          </cell>
          <cell r="C663">
            <v>2.61</v>
          </cell>
          <cell r="D663">
            <v>6.89</v>
          </cell>
          <cell r="E663">
            <v>2.5750000000000002</v>
          </cell>
          <cell r="F663">
            <v>3.8149999999999999</v>
          </cell>
          <cell r="G663">
            <v>3.3149999999999995</v>
          </cell>
          <cell r="H663">
            <v>4.2799999999999994</v>
          </cell>
          <cell r="I663">
            <v>0.9650000000000003</v>
          </cell>
          <cell r="J663">
            <v>0.23999999999999977</v>
          </cell>
          <cell r="K663">
            <v>1.2050000000000001</v>
          </cell>
          <cell r="L663">
            <v>3.4999999999999698E-2</v>
          </cell>
          <cell r="M663">
            <v>3.5750000000000002</v>
          </cell>
          <cell r="N663">
            <v>4.6550000000000002</v>
          </cell>
          <cell r="O663">
            <v>4.7050000000000001</v>
          </cell>
          <cell r="P663">
            <v>3.34</v>
          </cell>
          <cell r="Q663">
            <v>3.5150000000000001</v>
          </cell>
          <cell r="R663">
            <v>-2.2349999999999994</v>
          </cell>
          <cell r="S663">
            <v>1.08</v>
          </cell>
          <cell r="T663" t="str">
            <v>N/A</v>
          </cell>
          <cell r="U663">
            <v>3.82</v>
          </cell>
          <cell r="V663">
            <v>2.5</v>
          </cell>
          <cell r="W663">
            <v>2.4700000000000002</v>
          </cell>
          <cell r="X663">
            <v>2.59</v>
          </cell>
          <cell r="Y663">
            <v>3.81</v>
          </cell>
          <cell r="Z663">
            <v>3.855</v>
          </cell>
          <cell r="AA663">
            <v>3.65</v>
          </cell>
          <cell r="AB663">
            <v>3.645</v>
          </cell>
          <cell r="AC663">
            <v>3.665</v>
          </cell>
          <cell r="AD663">
            <v>3.9649999999999999</v>
          </cell>
          <cell r="AE663">
            <v>2.6</v>
          </cell>
          <cell r="AF663">
            <v>4.125</v>
          </cell>
          <cell r="AG663">
            <v>6.4</v>
          </cell>
          <cell r="AH663">
            <v>7.25</v>
          </cell>
          <cell r="AI663">
            <v>6.86</v>
          </cell>
        </row>
        <row r="664">
          <cell r="A664">
            <v>37064</v>
          </cell>
          <cell r="B664">
            <v>3.6150000000000002</v>
          </cell>
          <cell r="C664">
            <v>2.3250000000000002</v>
          </cell>
          <cell r="D664">
            <v>6.54</v>
          </cell>
          <cell r="E664">
            <v>2.2949999999999999</v>
          </cell>
          <cell r="F664">
            <v>3.6150000000000002</v>
          </cell>
          <cell r="G664">
            <v>2.9249999999999998</v>
          </cell>
          <cell r="H664">
            <v>4.2149999999999999</v>
          </cell>
          <cell r="I664">
            <v>1.29</v>
          </cell>
          <cell r="J664">
            <v>0</v>
          </cell>
          <cell r="K664">
            <v>1.29</v>
          </cell>
          <cell r="L664">
            <v>3.0000000000000249E-2</v>
          </cell>
          <cell r="M664">
            <v>3.46</v>
          </cell>
          <cell r="N664">
            <v>4.75</v>
          </cell>
          <cell r="O664">
            <v>4.55</v>
          </cell>
          <cell r="P664">
            <v>3.2349999999999999</v>
          </cell>
          <cell r="Q664">
            <v>3.3650000000000002</v>
          </cell>
          <cell r="R664">
            <v>-1.79</v>
          </cell>
          <cell r="S664">
            <v>1.29</v>
          </cell>
          <cell r="T664" t="str">
            <v>N/A</v>
          </cell>
          <cell r="U664">
            <v>3.6850000000000001</v>
          </cell>
          <cell r="V664">
            <v>2.19</v>
          </cell>
          <cell r="W664">
            <v>2.1349999999999998</v>
          </cell>
          <cell r="X664">
            <v>2.2949999999999999</v>
          </cell>
          <cell r="Y664">
            <v>3.6850000000000001</v>
          </cell>
          <cell r="Z664">
            <v>3.68</v>
          </cell>
          <cell r="AA664">
            <v>3.51</v>
          </cell>
          <cell r="AB664">
            <v>3.4750000000000001</v>
          </cell>
          <cell r="AC664">
            <v>3.5049999999999999</v>
          </cell>
          <cell r="AD664">
            <v>3.84</v>
          </cell>
          <cell r="AE664">
            <v>2.2850000000000001</v>
          </cell>
          <cell r="AF664">
            <v>4.4800000000000004</v>
          </cell>
          <cell r="AG664">
            <v>5.85</v>
          </cell>
          <cell r="AH664">
            <v>7</v>
          </cell>
          <cell r="AI664">
            <v>6.49</v>
          </cell>
        </row>
        <row r="665">
          <cell r="A665">
            <v>37065</v>
          </cell>
          <cell r="B665">
            <v>3.5350000000000001</v>
          </cell>
          <cell r="C665">
            <v>2.39</v>
          </cell>
          <cell r="D665">
            <v>3.88</v>
          </cell>
          <cell r="E665">
            <v>2.125</v>
          </cell>
          <cell r="F665">
            <v>3.52</v>
          </cell>
          <cell r="G665">
            <v>0.34499999999999975</v>
          </cell>
          <cell r="H665">
            <v>1.4899999999999998</v>
          </cell>
          <cell r="I665">
            <v>1.145</v>
          </cell>
          <cell r="J665">
            <v>-1.5000000000000124E-2</v>
          </cell>
          <cell r="K665">
            <v>1.1299999999999999</v>
          </cell>
          <cell r="L665">
            <v>0.26500000000000012</v>
          </cell>
          <cell r="M665">
            <v>3.355</v>
          </cell>
          <cell r="N665">
            <v>4.0549999999999997</v>
          </cell>
          <cell r="O665">
            <v>4.4850000000000003</v>
          </cell>
          <cell r="P665">
            <v>3.17</v>
          </cell>
          <cell r="Q665">
            <v>3.3</v>
          </cell>
          <cell r="R665">
            <v>0.17499999999999982</v>
          </cell>
          <cell r="S665">
            <v>0.69999999999999973</v>
          </cell>
          <cell r="T665" t="str">
            <v>N/A</v>
          </cell>
          <cell r="U665">
            <v>3.6850000000000001</v>
          </cell>
          <cell r="V665">
            <v>2.02</v>
          </cell>
          <cell r="W665">
            <v>1.865</v>
          </cell>
          <cell r="X665">
            <v>2.2000000000000002</v>
          </cell>
          <cell r="Y665">
            <v>3.68</v>
          </cell>
          <cell r="Z665">
            <v>3.645</v>
          </cell>
          <cell r="AA665">
            <v>3.4649999999999999</v>
          </cell>
          <cell r="AB665">
            <v>3.4449999999999998</v>
          </cell>
          <cell r="AC665">
            <v>3.4649999999999999</v>
          </cell>
          <cell r="AD665">
            <v>3.85</v>
          </cell>
          <cell r="AE665">
            <v>2.1349999999999998</v>
          </cell>
          <cell r="AF665">
            <v>3.76</v>
          </cell>
          <cell r="AG665">
            <v>3.2</v>
          </cell>
          <cell r="AH665">
            <v>4.75</v>
          </cell>
          <cell r="AI665">
            <v>3.93</v>
          </cell>
        </row>
        <row r="666">
          <cell r="A666">
            <v>37066</v>
          </cell>
          <cell r="B666">
            <v>3.5350000000000001</v>
          </cell>
          <cell r="C666">
            <v>2.39</v>
          </cell>
          <cell r="D666">
            <v>3.88</v>
          </cell>
          <cell r="E666">
            <v>2.125</v>
          </cell>
          <cell r="F666">
            <v>3.52</v>
          </cell>
          <cell r="G666">
            <v>0.34499999999999975</v>
          </cell>
          <cell r="H666">
            <v>1.4899999999999998</v>
          </cell>
          <cell r="I666">
            <v>1.145</v>
          </cell>
          <cell r="J666">
            <v>-1.5000000000000124E-2</v>
          </cell>
          <cell r="K666">
            <v>1.1299999999999999</v>
          </cell>
          <cell r="L666">
            <v>0.26500000000000012</v>
          </cell>
          <cell r="M666">
            <v>3.355</v>
          </cell>
          <cell r="N666">
            <v>4.0549999999999997</v>
          </cell>
          <cell r="O666">
            <v>4.4850000000000003</v>
          </cell>
          <cell r="P666">
            <v>3.17</v>
          </cell>
          <cell r="Q666">
            <v>3.3</v>
          </cell>
          <cell r="R666">
            <v>0.17499999999999982</v>
          </cell>
          <cell r="S666">
            <v>0.69999999999999973</v>
          </cell>
          <cell r="T666" t="str">
            <v>N/A</v>
          </cell>
          <cell r="U666">
            <v>3.6850000000000001</v>
          </cell>
          <cell r="V666">
            <v>2.02</v>
          </cell>
          <cell r="W666">
            <v>1.865</v>
          </cell>
          <cell r="X666">
            <v>2.2000000000000002</v>
          </cell>
          <cell r="Y666">
            <v>3.68</v>
          </cell>
          <cell r="Z666">
            <v>3.645</v>
          </cell>
          <cell r="AA666">
            <v>3.4649999999999999</v>
          </cell>
          <cell r="AB666">
            <v>3.4449999999999998</v>
          </cell>
          <cell r="AC666">
            <v>3.4649999999999999</v>
          </cell>
          <cell r="AD666">
            <v>3.85</v>
          </cell>
          <cell r="AE666">
            <v>2.1349999999999998</v>
          </cell>
          <cell r="AF666">
            <v>3.76</v>
          </cell>
          <cell r="AG666">
            <v>3.2</v>
          </cell>
          <cell r="AH666">
            <v>4.75</v>
          </cell>
          <cell r="AI666">
            <v>3.93</v>
          </cell>
        </row>
        <row r="667">
          <cell r="A667">
            <v>37067</v>
          </cell>
          <cell r="B667">
            <v>3.5350000000000001</v>
          </cell>
          <cell r="C667">
            <v>2.39</v>
          </cell>
          <cell r="D667">
            <v>3.88</v>
          </cell>
          <cell r="E667">
            <v>2.125</v>
          </cell>
          <cell r="F667">
            <v>3.52</v>
          </cell>
          <cell r="G667">
            <v>0.34499999999999975</v>
          </cell>
          <cell r="H667">
            <v>1.4899999999999998</v>
          </cell>
          <cell r="I667">
            <v>1.145</v>
          </cell>
          <cell r="J667">
            <v>-1.5000000000000124E-2</v>
          </cell>
          <cell r="K667">
            <v>1.1299999999999999</v>
          </cell>
          <cell r="L667">
            <v>0.26500000000000012</v>
          </cell>
          <cell r="M667">
            <v>3.355</v>
          </cell>
          <cell r="N667">
            <v>4.0549999999999997</v>
          </cell>
          <cell r="O667">
            <v>4.4850000000000003</v>
          </cell>
          <cell r="P667">
            <v>3.17</v>
          </cell>
          <cell r="Q667">
            <v>3.3</v>
          </cell>
          <cell r="R667">
            <v>0.17499999999999982</v>
          </cell>
          <cell r="S667">
            <v>0.69999999999999973</v>
          </cell>
          <cell r="T667" t="str">
            <v>N/A</v>
          </cell>
          <cell r="U667">
            <v>3.6850000000000001</v>
          </cell>
          <cell r="V667">
            <v>2.02</v>
          </cell>
          <cell r="W667">
            <v>1.865</v>
          </cell>
          <cell r="X667">
            <v>2.2000000000000002</v>
          </cell>
          <cell r="Y667">
            <v>3.68</v>
          </cell>
          <cell r="Z667">
            <v>3.645</v>
          </cell>
          <cell r="AA667">
            <v>3.4649999999999999</v>
          </cell>
          <cell r="AB667">
            <v>3.4449999999999998</v>
          </cell>
          <cell r="AC667">
            <v>3.4649999999999999</v>
          </cell>
          <cell r="AD667">
            <v>3.85</v>
          </cell>
          <cell r="AE667">
            <v>2.1349999999999998</v>
          </cell>
          <cell r="AF667">
            <v>3.76</v>
          </cell>
          <cell r="AG667">
            <v>3.2</v>
          </cell>
          <cell r="AH667">
            <v>4.75</v>
          </cell>
          <cell r="AI667">
            <v>3.93</v>
          </cell>
        </row>
        <row r="668">
          <cell r="A668">
            <v>37068</v>
          </cell>
          <cell r="B668">
            <v>3.39</v>
          </cell>
          <cell r="C668">
            <v>2.58</v>
          </cell>
          <cell r="D668">
            <v>6.0549999999999997</v>
          </cell>
          <cell r="E668">
            <v>2.73</v>
          </cell>
          <cell r="F668">
            <v>3.5350000000000001</v>
          </cell>
          <cell r="G668">
            <v>2.6649999999999996</v>
          </cell>
          <cell r="H668">
            <v>3.4749999999999996</v>
          </cell>
          <cell r="I668">
            <v>0.81</v>
          </cell>
          <cell r="J668">
            <v>0.14500000000000002</v>
          </cell>
          <cell r="K668">
            <v>0.95500000000000007</v>
          </cell>
          <cell r="L668">
            <v>-0.14999999999999991</v>
          </cell>
          <cell r="M668">
            <v>3.5</v>
          </cell>
          <cell r="N668">
            <v>4.45</v>
          </cell>
          <cell r="O668">
            <v>4.1349999999999998</v>
          </cell>
          <cell r="P668">
            <v>2.9249999999999998</v>
          </cell>
          <cell r="Q668">
            <v>3.14</v>
          </cell>
          <cell r="R668">
            <v>-1.6049999999999995</v>
          </cell>
          <cell r="S668">
            <v>0.95000000000000018</v>
          </cell>
          <cell r="T668" t="str">
            <v>N/A</v>
          </cell>
          <cell r="U668">
            <v>3.5550000000000002</v>
          </cell>
          <cell r="V668">
            <v>2.68</v>
          </cell>
          <cell r="W668">
            <v>2.52</v>
          </cell>
          <cell r="X668">
            <v>2.7</v>
          </cell>
          <cell r="Y668">
            <v>3.5449999999999999</v>
          </cell>
          <cell r="Z668">
            <v>3.5750000000000002</v>
          </cell>
          <cell r="AA668">
            <v>3.39</v>
          </cell>
          <cell r="AB668">
            <v>3.395</v>
          </cell>
          <cell r="AC668">
            <v>3.395</v>
          </cell>
          <cell r="AD668">
            <v>3.6749999999999998</v>
          </cell>
          <cell r="AE668">
            <v>2.75</v>
          </cell>
          <cell r="AF668">
            <v>3.9950000000000001</v>
          </cell>
          <cell r="AG668">
            <v>5.25</v>
          </cell>
          <cell r="AH668">
            <v>7.1</v>
          </cell>
          <cell r="AI668">
            <v>5.94</v>
          </cell>
        </row>
        <row r="669">
          <cell r="A669">
            <v>37069</v>
          </cell>
          <cell r="B669">
            <v>3.27</v>
          </cell>
          <cell r="C669">
            <v>2.39</v>
          </cell>
          <cell r="D669">
            <v>4.6849999999999996</v>
          </cell>
          <cell r="E669">
            <v>2.3149999999999999</v>
          </cell>
          <cell r="F669">
            <v>3.4</v>
          </cell>
          <cell r="G669">
            <v>1.4149999999999996</v>
          </cell>
          <cell r="H669">
            <v>2.2949999999999995</v>
          </cell>
          <cell r="I669">
            <v>0.87999999999999989</v>
          </cell>
          <cell r="J669">
            <v>0.12999999999999989</v>
          </cell>
          <cell r="K669">
            <v>1.0099999999999998</v>
          </cell>
          <cell r="L669">
            <v>7.5000000000000178E-2</v>
          </cell>
          <cell r="M669">
            <v>3.12</v>
          </cell>
          <cell r="N669">
            <v>3.84</v>
          </cell>
          <cell r="O669">
            <v>4.0350000000000001</v>
          </cell>
          <cell r="P669">
            <v>2.6949999999999998</v>
          </cell>
          <cell r="Q669">
            <v>2.92</v>
          </cell>
          <cell r="R669">
            <v>-0.84499999999999975</v>
          </cell>
          <cell r="S669">
            <v>0.71999999999999975</v>
          </cell>
          <cell r="T669" t="str">
            <v>N/A</v>
          </cell>
          <cell r="U669">
            <v>3.4449999999999998</v>
          </cell>
          <cell r="V669">
            <v>2.17</v>
          </cell>
          <cell r="W669">
            <v>2.08</v>
          </cell>
          <cell r="X669">
            <v>2.355</v>
          </cell>
          <cell r="Y669">
            <v>3.42</v>
          </cell>
          <cell r="Z669">
            <v>3.45</v>
          </cell>
          <cell r="AA669">
            <v>3.2850000000000001</v>
          </cell>
          <cell r="AB669">
            <v>3.3</v>
          </cell>
          <cell r="AC669">
            <v>3.3050000000000002</v>
          </cell>
          <cell r="AD669">
            <v>3.56</v>
          </cell>
          <cell r="AE669">
            <v>2.29</v>
          </cell>
          <cell r="AF669">
            <v>3.39</v>
          </cell>
          <cell r="AG669">
            <v>4.0999999999999996</v>
          </cell>
          <cell r="AH669">
            <v>5.3</v>
          </cell>
          <cell r="AI669">
            <v>4.6500000000000004</v>
          </cell>
        </row>
        <row r="670">
          <cell r="A670">
            <v>37070</v>
          </cell>
          <cell r="B670">
            <v>3.2</v>
          </cell>
          <cell r="C670">
            <v>2.5049999999999999</v>
          </cell>
          <cell r="D670">
            <v>4.68</v>
          </cell>
          <cell r="E670">
            <v>2.4500000000000002</v>
          </cell>
          <cell r="F670">
            <v>3.33</v>
          </cell>
          <cell r="G670">
            <v>1.4799999999999995</v>
          </cell>
          <cell r="H670">
            <v>2.1749999999999998</v>
          </cell>
          <cell r="I670">
            <v>0.69500000000000028</v>
          </cell>
          <cell r="J670">
            <v>0.12999999999999989</v>
          </cell>
          <cell r="K670">
            <v>0.82500000000000018</v>
          </cell>
          <cell r="L670">
            <v>5.4999999999999716E-2</v>
          </cell>
          <cell r="M670">
            <v>2.89</v>
          </cell>
          <cell r="N670">
            <v>3.3450000000000002</v>
          </cell>
          <cell r="O670">
            <v>3.91</v>
          </cell>
          <cell r="P670">
            <v>2.5950000000000002</v>
          </cell>
          <cell r="Q670">
            <v>2.74</v>
          </cell>
          <cell r="R670">
            <v>-1.3349999999999995</v>
          </cell>
          <cell r="S670">
            <v>0.45500000000000007</v>
          </cell>
          <cell r="T670" t="str">
            <v>N/A</v>
          </cell>
          <cell r="U670">
            <v>3.3849999999999998</v>
          </cell>
          <cell r="V670">
            <v>2.33</v>
          </cell>
          <cell r="W670">
            <v>2.2250000000000001</v>
          </cell>
          <cell r="X670">
            <v>2.41</v>
          </cell>
          <cell r="Y670">
            <v>3.3849999999999998</v>
          </cell>
          <cell r="Z670">
            <v>3.41</v>
          </cell>
          <cell r="AA670">
            <v>3.2250000000000001</v>
          </cell>
          <cell r="AB670">
            <v>3.25</v>
          </cell>
          <cell r="AC670">
            <v>3.2450000000000001</v>
          </cell>
          <cell r="AD670">
            <v>3.48</v>
          </cell>
          <cell r="AE670">
            <v>2.4049999999999998</v>
          </cell>
          <cell r="AF670">
            <v>2.9550000000000001</v>
          </cell>
          <cell r="AG670">
            <v>4.0999999999999996</v>
          </cell>
          <cell r="AH670">
            <v>5.0999999999999996</v>
          </cell>
          <cell r="AI670">
            <v>4.74</v>
          </cell>
        </row>
        <row r="671">
          <cell r="A671">
            <v>37071</v>
          </cell>
          <cell r="B671">
            <v>3.085</v>
          </cell>
          <cell r="C671">
            <v>2.48</v>
          </cell>
          <cell r="D671">
            <v>4.3099999999999996</v>
          </cell>
          <cell r="E671">
            <v>2.3849999999999998</v>
          </cell>
          <cell r="F671">
            <v>3.1150000000000002</v>
          </cell>
          <cell r="G671">
            <v>1.2249999999999996</v>
          </cell>
          <cell r="H671">
            <v>1.8299999999999996</v>
          </cell>
          <cell r="I671">
            <v>0.60499999999999998</v>
          </cell>
          <cell r="J671">
            <v>3.0000000000000249E-2</v>
          </cell>
          <cell r="K671">
            <v>0.63500000000000023</v>
          </cell>
          <cell r="L671">
            <v>9.5000000000000195E-2</v>
          </cell>
          <cell r="M671">
            <v>2.8250000000000002</v>
          </cell>
          <cell r="N671">
            <v>3.3650000000000002</v>
          </cell>
          <cell r="O671">
            <v>3.61</v>
          </cell>
          <cell r="P671">
            <v>2.44</v>
          </cell>
          <cell r="Q671">
            <v>2.56</v>
          </cell>
          <cell r="R671">
            <v>-0.9449999999999994</v>
          </cell>
          <cell r="S671">
            <v>0.54</v>
          </cell>
          <cell r="T671">
            <v>2.512</v>
          </cell>
          <cell r="U671">
            <v>3.2149999999999999</v>
          </cell>
          <cell r="V671">
            <v>2.2999999999999998</v>
          </cell>
          <cell r="W671">
            <v>2.21</v>
          </cell>
          <cell r="X671">
            <v>2.3849999999999998</v>
          </cell>
          <cell r="Y671">
            <v>3.17</v>
          </cell>
          <cell r="Z671">
            <v>3.41</v>
          </cell>
          <cell r="AA671">
            <v>3.0550000000000002</v>
          </cell>
          <cell r="AB671">
            <v>3.06</v>
          </cell>
          <cell r="AC671">
            <v>3.07</v>
          </cell>
          <cell r="AD671">
            <v>3.29</v>
          </cell>
          <cell r="AE671">
            <v>2.35</v>
          </cell>
          <cell r="AF671">
            <v>2.99</v>
          </cell>
          <cell r="AG671">
            <v>3.82</v>
          </cell>
          <cell r="AH671">
            <v>4.8</v>
          </cell>
          <cell r="AI671">
            <v>4.3099999999999996</v>
          </cell>
        </row>
        <row r="672">
          <cell r="A672">
            <v>37072</v>
          </cell>
          <cell r="B672">
            <v>3.085</v>
          </cell>
          <cell r="C672">
            <v>2.48</v>
          </cell>
          <cell r="D672">
            <v>4.3099999999999996</v>
          </cell>
          <cell r="E672">
            <v>2.3849999999999998</v>
          </cell>
          <cell r="F672">
            <v>3.1150000000000002</v>
          </cell>
          <cell r="G672">
            <v>1.2249999999999996</v>
          </cell>
          <cell r="H672">
            <v>1.8299999999999996</v>
          </cell>
          <cell r="I672">
            <v>0.60499999999999998</v>
          </cell>
          <cell r="J672">
            <v>3.0000000000000249E-2</v>
          </cell>
          <cell r="K672">
            <v>0.63500000000000023</v>
          </cell>
          <cell r="L672">
            <v>9.5000000000000195E-2</v>
          </cell>
          <cell r="M672">
            <v>2.8250000000000002</v>
          </cell>
          <cell r="N672">
            <v>3.3650000000000002</v>
          </cell>
          <cell r="O672">
            <v>3.61</v>
          </cell>
          <cell r="P672">
            <v>2.44</v>
          </cell>
          <cell r="Q672">
            <v>2.56</v>
          </cell>
          <cell r="R672">
            <v>-0.9449999999999994</v>
          </cell>
          <cell r="S672">
            <v>0.54</v>
          </cell>
          <cell r="T672" t="str">
            <v>N/A</v>
          </cell>
          <cell r="U672">
            <v>3.2149999999999999</v>
          </cell>
          <cell r="V672">
            <v>2.2999999999999998</v>
          </cell>
          <cell r="W672">
            <v>2.21</v>
          </cell>
          <cell r="X672">
            <v>2.3849999999999998</v>
          </cell>
          <cell r="Y672">
            <v>3.17</v>
          </cell>
          <cell r="Z672">
            <v>3.2349999999999999</v>
          </cell>
          <cell r="AA672">
            <v>3.0550000000000002</v>
          </cell>
          <cell r="AB672">
            <v>3.06</v>
          </cell>
          <cell r="AC672">
            <v>3.07</v>
          </cell>
          <cell r="AD672">
            <v>3.29</v>
          </cell>
          <cell r="AE672">
            <v>2.35</v>
          </cell>
          <cell r="AF672">
            <v>2.99</v>
          </cell>
          <cell r="AG672">
            <v>3.82</v>
          </cell>
          <cell r="AH672">
            <v>4.8</v>
          </cell>
          <cell r="AI672">
            <v>4.3099999999999996</v>
          </cell>
        </row>
        <row r="673">
          <cell r="A673">
            <v>37073</v>
          </cell>
          <cell r="B673">
            <v>2.86</v>
          </cell>
          <cell r="C673">
            <v>2.33</v>
          </cell>
          <cell r="D673">
            <v>3.83</v>
          </cell>
          <cell r="E673">
            <v>2.0350000000000001</v>
          </cell>
          <cell r="F673">
            <v>2.93</v>
          </cell>
          <cell r="G673">
            <v>0.9700000000000002</v>
          </cell>
          <cell r="H673">
            <v>1.5</v>
          </cell>
          <cell r="I673">
            <v>0.5299999999999998</v>
          </cell>
          <cell r="J673">
            <v>7.0000000000000284E-2</v>
          </cell>
          <cell r="K673">
            <v>0.60000000000000009</v>
          </cell>
          <cell r="L673">
            <v>0.29499999999999993</v>
          </cell>
          <cell r="M673">
            <v>2.56</v>
          </cell>
          <cell r="N673">
            <v>2.78</v>
          </cell>
          <cell r="O673">
            <v>3.12</v>
          </cell>
          <cell r="P673">
            <v>2.0750000000000002</v>
          </cell>
          <cell r="Q673">
            <v>2.2149999999999999</v>
          </cell>
          <cell r="R673">
            <v>-1.0500000000000003</v>
          </cell>
          <cell r="S673">
            <v>0.21999999999999975</v>
          </cell>
          <cell r="T673" t="str">
            <v>N/A</v>
          </cell>
          <cell r="U673">
            <v>2.9950000000000001</v>
          </cell>
          <cell r="V673">
            <v>1.9350000000000001</v>
          </cell>
          <cell r="W673">
            <v>2.0150000000000001</v>
          </cell>
          <cell r="X673">
            <v>2.09</v>
          </cell>
          <cell r="Y673">
            <v>3.0049999999999999</v>
          </cell>
          <cell r="Z673">
            <v>3.2349999999999999</v>
          </cell>
          <cell r="AA673">
            <v>2.855</v>
          </cell>
          <cell r="AB673">
            <v>2.88</v>
          </cell>
          <cell r="AC673">
            <v>2.875</v>
          </cell>
          <cell r="AD673">
            <v>3.145</v>
          </cell>
          <cell r="AE673">
            <v>1.9850000000000001</v>
          </cell>
          <cell r="AF673">
            <v>2.79</v>
          </cell>
          <cell r="AG673">
            <v>3.58</v>
          </cell>
          <cell r="AH673">
            <v>4.08</v>
          </cell>
          <cell r="AI673">
            <v>3.83</v>
          </cell>
        </row>
        <row r="674">
          <cell r="A674">
            <v>37074</v>
          </cell>
          <cell r="B674">
            <v>2.86</v>
          </cell>
          <cell r="C674">
            <v>2.33</v>
          </cell>
          <cell r="D674">
            <v>3.83</v>
          </cell>
          <cell r="E674">
            <v>2.0350000000000001</v>
          </cell>
          <cell r="F674">
            <v>2.93</v>
          </cell>
          <cell r="G674">
            <v>0.9700000000000002</v>
          </cell>
          <cell r="H674">
            <v>1.5</v>
          </cell>
          <cell r="I674">
            <v>0.5299999999999998</v>
          </cell>
          <cell r="J674">
            <v>7.0000000000000284E-2</v>
          </cell>
          <cell r="K674">
            <v>0.60000000000000009</v>
          </cell>
          <cell r="L674">
            <v>0.29499999999999993</v>
          </cell>
          <cell r="M674">
            <v>2.56</v>
          </cell>
          <cell r="N674">
            <v>2.79</v>
          </cell>
          <cell r="O674">
            <v>3.12</v>
          </cell>
          <cell r="P674">
            <v>2.0750000000000002</v>
          </cell>
          <cell r="Q674">
            <v>2.2149999999999999</v>
          </cell>
          <cell r="R674">
            <v>-1.04</v>
          </cell>
          <cell r="S674">
            <v>0.22999999999999998</v>
          </cell>
          <cell r="T674">
            <v>2.173</v>
          </cell>
          <cell r="U674">
            <v>2.9950000000000001</v>
          </cell>
          <cell r="V674">
            <v>1.9350000000000001</v>
          </cell>
          <cell r="W674">
            <v>2.0150000000000001</v>
          </cell>
          <cell r="X674">
            <v>2.09</v>
          </cell>
          <cell r="Y674">
            <v>3.0049999999999999</v>
          </cell>
          <cell r="Z674">
            <v>2.9950000000000001</v>
          </cell>
          <cell r="AA674">
            <v>2.855</v>
          </cell>
          <cell r="AB674">
            <v>2.88</v>
          </cell>
          <cell r="AC674">
            <v>2.875</v>
          </cell>
          <cell r="AD674">
            <v>3.145</v>
          </cell>
          <cell r="AE674">
            <v>1.9850000000000001</v>
          </cell>
          <cell r="AF674">
            <v>2.79</v>
          </cell>
          <cell r="AG674">
            <v>3.58</v>
          </cell>
          <cell r="AH674">
            <v>4.08</v>
          </cell>
          <cell r="AI674">
            <v>3.83</v>
          </cell>
        </row>
        <row r="675">
          <cell r="A675">
            <v>37075</v>
          </cell>
          <cell r="B675">
            <v>2.8149999999999999</v>
          </cell>
          <cell r="C675">
            <v>2.34</v>
          </cell>
          <cell r="D675">
            <v>5.03</v>
          </cell>
          <cell r="E675">
            <v>2.23</v>
          </cell>
          <cell r="F675">
            <v>2.85</v>
          </cell>
          <cell r="G675">
            <v>2.2150000000000003</v>
          </cell>
          <cell r="H675">
            <v>2.6900000000000004</v>
          </cell>
          <cell r="I675">
            <v>0.47500000000000009</v>
          </cell>
          <cell r="J675">
            <v>3.5000000000000142E-2</v>
          </cell>
          <cell r="K675">
            <v>0.51000000000000023</v>
          </cell>
          <cell r="L675">
            <v>0.10999999999999988</v>
          </cell>
          <cell r="M675">
            <v>2.63</v>
          </cell>
          <cell r="N675">
            <v>3.62</v>
          </cell>
          <cell r="O675">
            <v>3.22</v>
          </cell>
          <cell r="P675">
            <v>2.0699999999999998</v>
          </cell>
          <cell r="Q675">
            <v>2.4900000000000002</v>
          </cell>
          <cell r="R675">
            <v>-1.4100000000000001</v>
          </cell>
          <cell r="S675">
            <v>0.99000000000000021</v>
          </cell>
          <cell r="T675">
            <v>2.2519999999999998</v>
          </cell>
          <cell r="U675">
            <v>2.93</v>
          </cell>
          <cell r="V675">
            <v>2.1349999999999998</v>
          </cell>
          <cell r="W675">
            <v>2.1349999999999998</v>
          </cell>
          <cell r="X675">
            <v>2.3250000000000002</v>
          </cell>
          <cell r="Y675">
            <v>2.89</v>
          </cell>
          <cell r="Z675">
            <v>2.9950000000000001</v>
          </cell>
          <cell r="AA675">
            <v>2.7250000000000001</v>
          </cell>
          <cell r="AB675">
            <v>2.76</v>
          </cell>
          <cell r="AC675">
            <v>2.75</v>
          </cell>
          <cell r="AD675">
            <v>2.98</v>
          </cell>
          <cell r="AE675">
            <v>2.21</v>
          </cell>
          <cell r="AF675">
            <v>3.2949999999999999</v>
          </cell>
          <cell r="AG675">
            <v>4.78</v>
          </cell>
          <cell r="AH675">
            <v>5.28</v>
          </cell>
          <cell r="AI675">
            <v>5.03</v>
          </cell>
        </row>
        <row r="676">
          <cell r="A676">
            <v>37076</v>
          </cell>
          <cell r="B676">
            <v>2.96</v>
          </cell>
          <cell r="C676">
            <v>2.21</v>
          </cell>
          <cell r="D676">
            <v>5.58</v>
          </cell>
          <cell r="E676">
            <v>2.1949999999999998</v>
          </cell>
          <cell r="F676">
            <v>2.9750000000000001</v>
          </cell>
          <cell r="G676">
            <v>2.62</v>
          </cell>
          <cell r="H676">
            <v>3.37</v>
          </cell>
          <cell r="I676">
            <v>0.75</v>
          </cell>
          <cell r="J676">
            <v>1.5000000000000124E-2</v>
          </cell>
          <cell r="K676">
            <v>0.76500000000000012</v>
          </cell>
          <cell r="L676">
            <v>1.5000000000000124E-2</v>
          </cell>
          <cell r="M676">
            <v>3.46</v>
          </cell>
          <cell r="N676">
            <v>4.7</v>
          </cell>
          <cell r="O676">
            <v>3.2949999999999999</v>
          </cell>
          <cell r="P676">
            <v>2.2200000000000002</v>
          </cell>
          <cell r="Q676">
            <v>2.5249999999999999</v>
          </cell>
          <cell r="R676">
            <v>-0.87999999999999989</v>
          </cell>
          <cell r="S676">
            <v>1.2400000000000002</v>
          </cell>
          <cell r="T676">
            <v>2.35</v>
          </cell>
          <cell r="U676">
            <v>3</v>
          </cell>
          <cell r="V676">
            <v>2.0150000000000001</v>
          </cell>
          <cell r="W676">
            <v>2.0449999999999999</v>
          </cell>
          <cell r="X676">
            <v>2.21</v>
          </cell>
          <cell r="Y676">
            <v>2.9950000000000001</v>
          </cell>
          <cell r="Z676">
            <v>2.9350000000000001</v>
          </cell>
          <cell r="AA676">
            <v>2.83</v>
          </cell>
          <cell r="AB676">
            <v>2.87</v>
          </cell>
          <cell r="AC676">
            <v>2.8650000000000002</v>
          </cell>
          <cell r="AD676">
            <v>3.0950000000000002</v>
          </cell>
          <cell r="AE676">
            <v>2.145</v>
          </cell>
          <cell r="AF676">
            <v>3.67</v>
          </cell>
          <cell r="AG676">
            <v>5.31</v>
          </cell>
          <cell r="AH676">
            <v>5.85</v>
          </cell>
          <cell r="AI676">
            <v>5.58</v>
          </cell>
        </row>
        <row r="677">
          <cell r="A677">
            <v>37077</v>
          </cell>
          <cell r="B677">
            <v>2.96</v>
          </cell>
          <cell r="C677">
            <v>2.21</v>
          </cell>
          <cell r="D677">
            <v>5.58</v>
          </cell>
          <cell r="E677">
            <v>2.1949999999999998</v>
          </cell>
          <cell r="F677">
            <v>2.9750000000000001</v>
          </cell>
          <cell r="G677">
            <v>2.62</v>
          </cell>
          <cell r="H677">
            <v>3.37</v>
          </cell>
          <cell r="I677">
            <v>0.75</v>
          </cell>
          <cell r="J677">
            <v>1.5000000000000124E-2</v>
          </cell>
          <cell r="K677">
            <v>0.76500000000000012</v>
          </cell>
          <cell r="L677">
            <v>1.5000000000000124E-2</v>
          </cell>
          <cell r="M677">
            <v>3.46</v>
          </cell>
          <cell r="N677">
            <v>4.7</v>
          </cell>
          <cell r="O677">
            <v>3.2949999999999999</v>
          </cell>
          <cell r="P677">
            <v>2.2200000000000002</v>
          </cell>
          <cell r="Q677">
            <v>2.5249999999999999</v>
          </cell>
          <cell r="R677">
            <v>-0.87999999999999989</v>
          </cell>
          <cell r="S677">
            <v>1.2400000000000002</v>
          </cell>
          <cell r="T677">
            <v>2.35</v>
          </cell>
          <cell r="U677">
            <v>3</v>
          </cell>
          <cell r="V677">
            <v>2.0150000000000001</v>
          </cell>
          <cell r="W677">
            <v>2.0449999999999999</v>
          </cell>
          <cell r="X677">
            <v>2.21</v>
          </cell>
          <cell r="Y677">
            <v>2.9950000000000001</v>
          </cell>
          <cell r="Z677">
            <v>3.03</v>
          </cell>
          <cell r="AA677">
            <v>2.83</v>
          </cell>
          <cell r="AB677">
            <v>2.87</v>
          </cell>
          <cell r="AC677">
            <v>2.8650000000000002</v>
          </cell>
          <cell r="AD677">
            <v>3.0950000000000002</v>
          </cell>
          <cell r="AE677">
            <v>2.145</v>
          </cell>
          <cell r="AF677">
            <v>3.67</v>
          </cell>
          <cell r="AG677">
            <v>5.31</v>
          </cell>
          <cell r="AH677">
            <v>5.85</v>
          </cell>
          <cell r="AI677">
            <v>5.58</v>
          </cell>
        </row>
        <row r="678">
          <cell r="A678">
            <v>37078</v>
          </cell>
          <cell r="B678">
            <v>3.1</v>
          </cell>
          <cell r="C678">
            <v>2.355</v>
          </cell>
          <cell r="D678">
            <v>6.54</v>
          </cell>
          <cell r="E678">
            <v>2.3849999999999998</v>
          </cell>
          <cell r="F678">
            <v>3.13</v>
          </cell>
          <cell r="G678">
            <v>3.44</v>
          </cell>
          <cell r="H678">
            <v>4.1850000000000005</v>
          </cell>
          <cell r="I678">
            <v>0.74500000000000011</v>
          </cell>
          <cell r="J678">
            <v>2.9999999999999805E-2</v>
          </cell>
          <cell r="K678">
            <v>0.77499999999999991</v>
          </cell>
          <cell r="L678">
            <v>-2.9999999999999805E-2</v>
          </cell>
          <cell r="M678">
            <v>3.72</v>
          </cell>
          <cell r="N678">
            <v>4.76</v>
          </cell>
          <cell r="O678">
            <v>3.35</v>
          </cell>
          <cell r="P678">
            <v>2.335</v>
          </cell>
          <cell r="Q678">
            <v>2.59</v>
          </cell>
          <cell r="R678">
            <v>-1.7800000000000002</v>
          </cell>
          <cell r="S678">
            <v>1.0399999999999996</v>
          </cell>
          <cell r="T678">
            <v>2.4500000000000002</v>
          </cell>
          <cell r="U678">
            <v>3.1</v>
          </cell>
          <cell r="V678">
            <v>2.2349999999999999</v>
          </cell>
          <cell r="W678">
            <v>2.1349999999999998</v>
          </cell>
          <cell r="X678">
            <v>2.335</v>
          </cell>
          <cell r="Y678">
            <v>3.085</v>
          </cell>
          <cell r="Z678">
            <v>3.03</v>
          </cell>
          <cell r="AA678">
            <v>3.0150000000000001</v>
          </cell>
          <cell r="AB678">
            <v>3.0150000000000001</v>
          </cell>
          <cell r="AC678">
            <v>3.03</v>
          </cell>
          <cell r="AD678">
            <v>3.165</v>
          </cell>
          <cell r="AE678">
            <v>2.3149999999999999</v>
          </cell>
          <cell r="AF678">
            <v>3.86</v>
          </cell>
          <cell r="AG678">
            <v>6.28</v>
          </cell>
          <cell r="AH678">
            <v>6.82</v>
          </cell>
          <cell r="AI678">
            <v>6.54</v>
          </cell>
        </row>
        <row r="679">
          <cell r="A679">
            <v>37079</v>
          </cell>
          <cell r="B679">
            <v>2.915</v>
          </cell>
          <cell r="C679">
            <v>2.2850000000000001</v>
          </cell>
          <cell r="D679">
            <v>5.81</v>
          </cell>
          <cell r="E679">
            <v>2.2599999999999998</v>
          </cell>
          <cell r="F679">
            <v>2.91</v>
          </cell>
          <cell r="G679">
            <v>2.8949999999999996</v>
          </cell>
          <cell r="H679">
            <v>3.5249999999999995</v>
          </cell>
          <cell r="I679">
            <v>0.62999999999999989</v>
          </cell>
          <cell r="J679">
            <v>-4.9999999999998934E-3</v>
          </cell>
          <cell r="K679">
            <v>0.625</v>
          </cell>
          <cell r="L679">
            <v>2.5000000000000355E-2</v>
          </cell>
          <cell r="M679">
            <v>2.64</v>
          </cell>
          <cell r="N679">
            <v>2.8650000000000002</v>
          </cell>
          <cell r="O679">
            <v>3.27</v>
          </cell>
          <cell r="P679">
            <v>2.2400000000000002</v>
          </cell>
          <cell r="Q679">
            <v>2.4300000000000002</v>
          </cell>
          <cell r="R679">
            <v>-2.9449999999999994</v>
          </cell>
          <cell r="S679">
            <v>0.22500000000000009</v>
          </cell>
          <cell r="T679">
            <v>2.37</v>
          </cell>
          <cell r="U679">
            <v>2.9950000000000001</v>
          </cell>
          <cell r="V679">
            <v>2.1549999999999998</v>
          </cell>
          <cell r="W679">
            <v>2.1549999999999998</v>
          </cell>
          <cell r="X679">
            <v>2.29</v>
          </cell>
          <cell r="Y679">
            <v>2.94</v>
          </cell>
          <cell r="Z679">
            <v>3.1850000000000001</v>
          </cell>
          <cell r="AA679">
            <v>2.8250000000000002</v>
          </cell>
          <cell r="AB679">
            <v>2.87</v>
          </cell>
          <cell r="AC679">
            <v>2.87</v>
          </cell>
          <cell r="AD679">
            <v>3.07</v>
          </cell>
          <cell r="AE679">
            <v>2.2599999999999998</v>
          </cell>
          <cell r="AF679">
            <v>2.8650000000000002</v>
          </cell>
          <cell r="AG679">
            <v>5.56</v>
          </cell>
          <cell r="AH679">
            <v>6.06</v>
          </cell>
          <cell r="AI679">
            <v>5.81</v>
          </cell>
        </row>
        <row r="680">
          <cell r="A680">
            <v>37080</v>
          </cell>
          <cell r="B680">
            <v>2.915</v>
          </cell>
          <cell r="C680">
            <v>2.2850000000000001</v>
          </cell>
          <cell r="D680">
            <v>5.81</v>
          </cell>
          <cell r="E680">
            <v>2.2599999999999998</v>
          </cell>
          <cell r="F680">
            <v>2.91</v>
          </cell>
          <cell r="G680">
            <v>2.8949999999999996</v>
          </cell>
          <cell r="H680">
            <v>3.5249999999999995</v>
          </cell>
          <cell r="I680">
            <v>0.62999999999999989</v>
          </cell>
          <cell r="J680">
            <v>-4.9999999999998934E-3</v>
          </cell>
          <cell r="K680">
            <v>0.625</v>
          </cell>
          <cell r="L680">
            <v>2.5000000000000355E-2</v>
          </cell>
          <cell r="M680">
            <v>2.64</v>
          </cell>
          <cell r="N680">
            <v>2.8650000000000002</v>
          </cell>
          <cell r="O680">
            <v>3.27</v>
          </cell>
          <cell r="P680">
            <v>2.2400000000000002</v>
          </cell>
          <cell r="Q680">
            <v>2.4300000000000002</v>
          </cell>
          <cell r="R680">
            <v>-2.9449999999999994</v>
          </cell>
          <cell r="S680">
            <v>0.22500000000000009</v>
          </cell>
          <cell r="T680">
            <v>2.37</v>
          </cell>
          <cell r="U680">
            <v>2.9950000000000001</v>
          </cell>
          <cell r="V680">
            <v>2.1549999999999998</v>
          </cell>
          <cell r="W680">
            <v>2.1549999999999998</v>
          </cell>
          <cell r="X680">
            <v>2.29</v>
          </cell>
          <cell r="Y680">
            <v>2.94</v>
          </cell>
          <cell r="Z680">
            <v>3.0150000000000001</v>
          </cell>
          <cell r="AA680">
            <v>2.8250000000000002</v>
          </cell>
          <cell r="AB680">
            <v>2.87</v>
          </cell>
          <cell r="AC680">
            <v>2.87</v>
          </cell>
          <cell r="AD680">
            <v>3.07</v>
          </cell>
          <cell r="AE680">
            <v>2.2599999999999998</v>
          </cell>
          <cell r="AF680">
            <v>2.8650000000000002</v>
          </cell>
          <cell r="AG680">
            <v>5.56</v>
          </cell>
          <cell r="AH680">
            <v>6.06</v>
          </cell>
          <cell r="AI680">
            <v>5.81</v>
          </cell>
        </row>
        <row r="681">
          <cell r="A681">
            <v>37081</v>
          </cell>
          <cell r="B681">
            <v>2.915</v>
          </cell>
          <cell r="C681">
            <v>2.2850000000000001</v>
          </cell>
          <cell r="D681">
            <v>5.81</v>
          </cell>
          <cell r="E681">
            <v>2.2599999999999998</v>
          </cell>
          <cell r="F681">
            <v>2.91</v>
          </cell>
          <cell r="G681">
            <v>2.8949999999999996</v>
          </cell>
          <cell r="H681">
            <v>3.5249999999999995</v>
          </cell>
          <cell r="I681">
            <v>0.62999999999999989</v>
          </cell>
          <cell r="J681">
            <v>-4.9999999999998934E-3</v>
          </cell>
          <cell r="K681">
            <v>0.625</v>
          </cell>
          <cell r="L681">
            <v>2.5000000000000355E-2</v>
          </cell>
          <cell r="M681">
            <v>2.64</v>
          </cell>
          <cell r="N681">
            <v>2.8650000000000002</v>
          </cell>
          <cell r="O681">
            <v>3.27</v>
          </cell>
          <cell r="P681">
            <v>2.2400000000000002</v>
          </cell>
          <cell r="Q681">
            <v>2.4300000000000002</v>
          </cell>
          <cell r="R681">
            <v>-2.9449999999999994</v>
          </cell>
          <cell r="S681">
            <v>0.22500000000000009</v>
          </cell>
          <cell r="T681">
            <v>2.37</v>
          </cell>
          <cell r="U681">
            <v>2.9950000000000001</v>
          </cell>
          <cell r="V681">
            <v>2.1549999999999998</v>
          </cell>
          <cell r="W681">
            <v>2.1549999999999998</v>
          </cell>
          <cell r="X681">
            <v>2.29</v>
          </cell>
          <cell r="Y681">
            <v>2.94</v>
          </cell>
          <cell r="Z681">
            <v>3.0150000000000001</v>
          </cell>
          <cell r="AA681">
            <v>2.8250000000000002</v>
          </cell>
          <cell r="AB681">
            <v>2.87</v>
          </cell>
          <cell r="AC681">
            <v>2.87</v>
          </cell>
          <cell r="AD681">
            <v>3.07</v>
          </cell>
          <cell r="AE681">
            <v>2.2599999999999998</v>
          </cell>
          <cell r="AF681">
            <v>2.8650000000000002</v>
          </cell>
          <cell r="AG681">
            <v>5.56</v>
          </cell>
          <cell r="AH681">
            <v>6.06</v>
          </cell>
          <cell r="AI681">
            <v>5.81</v>
          </cell>
        </row>
        <row r="682">
          <cell r="A682">
            <v>37082</v>
          </cell>
          <cell r="B682">
            <v>3.08</v>
          </cell>
          <cell r="C682">
            <v>2.4700000000000002</v>
          </cell>
          <cell r="D682">
            <v>5.84</v>
          </cell>
          <cell r="E682">
            <v>2.34</v>
          </cell>
          <cell r="F682">
            <v>3.1</v>
          </cell>
          <cell r="G682">
            <v>2.76</v>
          </cell>
          <cell r="H682">
            <v>3.3699999999999997</v>
          </cell>
          <cell r="I682">
            <v>0.60999999999999988</v>
          </cell>
          <cell r="J682">
            <v>2.0000000000000018E-2</v>
          </cell>
          <cell r="K682">
            <v>0.62999999999999989</v>
          </cell>
          <cell r="L682">
            <v>0.13000000000000034</v>
          </cell>
          <cell r="M682">
            <v>3.0449999999999999</v>
          </cell>
          <cell r="N682">
            <v>4.16</v>
          </cell>
          <cell r="O682">
            <v>3.35</v>
          </cell>
          <cell r="P682">
            <v>2.31</v>
          </cell>
          <cell r="Q682">
            <v>2.5099999999999998</v>
          </cell>
          <cell r="R682">
            <v>-1.6799999999999997</v>
          </cell>
          <cell r="S682">
            <v>1.1150000000000002</v>
          </cell>
          <cell r="T682">
            <v>2.38</v>
          </cell>
          <cell r="U682">
            <v>3.1</v>
          </cell>
          <cell r="V682">
            <v>2.29</v>
          </cell>
          <cell r="W682">
            <v>2.12</v>
          </cell>
          <cell r="X682">
            <v>2.38</v>
          </cell>
          <cell r="Y682">
            <v>3.0550000000000002</v>
          </cell>
          <cell r="Z682">
            <v>3.0150000000000001</v>
          </cell>
          <cell r="AA682">
            <v>2.96</v>
          </cell>
          <cell r="AB682">
            <v>2.9950000000000001</v>
          </cell>
          <cell r="AC682">
            <v>3.0049999999999999</v>
          </cell>
          <cell r="AD682">
            <v>3.1150000000000002</v>
          </cell>
          <cell r="AE682">
            <v>2.355</v>
          </cell>
          <cell r="AF682">
            <v>3.53</v>
          </cell>
          <cell r="AG682">
            <v>5.61</v>
          </cell>
          <cell r="AH682">
            <v>6.07</v>
          </cell>
          <cell r="AI682">
            <v>5.84</v>
          </cell>
        </row>
        <row r="683">
          <cell r="A683">
            <v>37083</v>
          </cell>
          <cell r="B683">
            <v>3.1949999999999998</v>
          </cell>
          <cell r="C683">
            <v>2.59</v>
          </cell>
          <cell r="D683">
            <v>5.6449999999999996</v>
          </cell>
          <cell r="E683">
            <v>2.42</v>
          </cell>
          <cell r="F683">
            <v>3.19</v>
          </cell>
          <cell r="G683">
            <v>2.4499999999999997</v>
          </cell>
          <cell r="H683">
            <v>3.0549999999999997</v>
          </cell>
          <cell r="I683">
            <v>0.60499999999999998</v>
          </cell>
          <cell r="J683">
            <v>-4.9999999999998934E-3</v>
          </cell>
          <cell r="K683">
            <v>0.60000000000000009</v>
          </cell>
          <cell r="L683">
            <v>0.16999999999999993</v>
          </cell>
          <cell r="M683">
            <v>3.08</v>
          </cell>
          <cell r="N683">
            <v>4.1950000000000003</v>
          </cell>
          <cell r="O683">
            <v>3.54</v>
          </cell>
          <cell r="P683">
            <v>2.4500000000000002</v>
          </cell>
          <cell r="Q683">
            <v>2.56</v>
          </cell>
          <cell r="R683">
            <v>-1.4499999999999993</v>
          </cell>
          <cell r="S683">
            <v>1.1150000000000002</v>
          </cell>
          <cell r="T683">
            <v>2.5299999999999998</v>
          </cell>
          <cell r="U683">
            <v>3.18</v>
          </cell>
          <cell r="V683">
            <v>2.4049999999999998</v>
          </cell>
          <cell r="W683">
            <v>2.2400000000000002</v>
          </cell>
          <cell r="X683">
            <v>2.48</v>
          </cell>
          <cell r="Y683">
            <v>3.18</v>
          </cell>
          <cell r="Z683">
            <v>3.125</v>
          </cell>
          <cell r="AA683">
            <v>3.07</v>
          </cell>
          <cell r="AB683">
            <v>3.125</v>
          </cell>
          <cell r="AC683">
            <v>3.105</v>
          </cell>
          <cell r="AD683">
            <v>3.22</v>
          </cell>
          <cell r="AE683">
            <v>2.44</v>
          </cell>
          <cell r="AF683">
            <v>3.7050000000000001</v>
          </cell>
          <cell r="AG683">
            <v>5.48</v>
          </cell>
          <cell r="AH683">
            <v>5.81</v>
          </cell>
          <cell r="AI683">
            <v>5.6449999999999996</v>
          </cell>
        </row>
        <row r="684">
          <cell r="A684">
            <v>37084</v>
          </cell>
          <cell r="B684">
            <v>3.2250000000000001</v>
          </cell>
          <cell r="C684">
            <v>2.6</v>
          </cell>
          <cell r="D684">
            <v>4.71</v>
          </cell>
          <cell r="E684">
            <v>2.4550000000000001</v>
          </cell>
          <cell r="F684">
            <v>3.2</v>
          </cell>
          <cell r="G684">
            <v>1.4849999999999999</v>
          </cell>
          <cell r="H684">
            <v>2.11</v>
          </cell>
          <cell r="I684">
            <v>0.625</v>
          </cell>
          <cell r="J684">
            <v>-2.4999999999999911E-2</v>
          </cell>
          <cell r="K684">
            <v>0.60000000000000009</v>
          </cell>
          <cell r="L684">
            <v>0.14500000000000002</v>
          </cell>
          <cell r="M684">
            <v>2.9649999999999999</v>
          </cell>
          <cell r="N684">
            <v>4.26</v>
          </cell>
          <cell r="O684">
            <v>3.6850000000000001</v>
          </cell>
          <cell r="P684">
            <v>2.56</v>
          </cell>
          <cell r="Q684">
            <v>2.64</v>
          </cell>
          <cell r="R684">
            <v>-0.45000000000000018</v>
          </cell>
          <cell r="S684">
            <v>1.2949999999999999</v>
          </cell>
          <cell r="T684">
            <v>2.5499999999999998</v>
          </cell>
          <cell r="U684">
            <v>3.2050000000000001</v>
          </cell>
          <cell r="V684">
            <v>2.4550000000000001</v>
          </cell>
          <cell r="W684">
            <v>2.31</v>
          </cell>
          <cell r="X684">
            <v>2.5550000000000002</v>
          </cell>
          <cell r="Y684">
            <v>3.2</v>
          </cell>
          <cell r="Z684">
            <v>3.2250000000000001</v>
          </cell>
          <cell r="AA684">
            <v>3.105</v>
          </cell>
          <cell r="AB684">
            <v>3.12</v>
          </cell>
          <cell r="AC684">
            <v>3.12</v>
          </cell>
          <cell r="AD684">
            <v>3.2450000000000001</v>
          </cell>
          <cell r="AE684">
            <v>2.5299999999999998</v>
          </cell>
          <cell r="AF684">
            <v>3.7549999999999999</v>
          </cell>
          <cell r="AG684">
            <v>4.42</v>
          </cell>
          <cell r="AH684">
            <v>5</v>
          </cell>
          <cell r="AI684">
            <v>4.71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37165</v>
          </cell>
          <cell r="E8">
            <v>2.3690000000000002</v>
          </cell>
          <cell r="F8">
            <v>-0.33</v>
          </cell>
          <cell r="G8">
            <v>-0.16500000000000001</v>
          </cell>
          <cell r="H8">
            <v>-0.48</v>
          </cell>
          <cell r="I8">
            <v>-0.45350225893097001</v>
          </cell>
          <cell r="J8">
            <v>-2.5000000000000001E-2</v>
          </cell>
          <cell r="K8">
            <v>-0.27</v>
          </cell>
          <cell r="L8">
            <v>0.1</v>
          </cell>
          <cell r="M8">
            <v>0</v>
          </cell>
          <cell r="N8">
            <v>3.6405604377131702E-2</v>
          </cell>
          <cell r="O8">
            <v>-0.36</v>
          </cell>
          <cell r="P8">
            <v>-0.16</v>
          </cell>
          <cell r="Q8">
            <v>2.5000000000000001E-2</v>
          </cell>
          <cell r="R8">
            <v>-0.14000000000000001</v>
          </cell>
        </row>
        <row r="9">
          <cell r="D9">
            <v>37196</v>
          </cell>
          <cell r="E9">
            <v>2.7530000000000001</v>
          </cell>
          <cell r="F9">
            <v>-0.3</v>
          </cell>
          <cell r="G9">
            <v>-0.17</v>
          </cell>
          <cell r="H9">
            <v>-0.37</v>
          </cell>
          <cell r="I9">
            <v>-0.46500000000000002</v>
          </cell>
          <cell r="J9">
            <v>0.06</v>
          </cell>
          <cell r="K9">
            <v>0</v>
          </cell>
          <cell r="L9">
            <v>0.28999999999999998</v>
          </cell>
          <cell r="M9">
            <v>-2.5000000000000001E-3</v>
          </cell>
          <cell r="N9">
            <v>3.3984900439306902E-2</v>
          </cell>
          <cell r="O9">
            <v>-0.1</v>
          </cell>
          <cell r="P9">
            <v>-0.14499999999999999</v>
          </cell>
          <cell r="Q9">
            <v>0.09</v>
          </cell>
          <cell r="R9">
            <v>-0.14499999999999999</v>
          </cell>
        </row>
        <row r="10">
          <cell r="D10">
            <v>37226</v>
          </cell>
          <cell r="E10">
            <v>3.125</v>
          </cell>
          <cell r="F10">
            <v>-0.25</v>
          </cell>
          <cell r="G10">
            <v>-0.17</v>
          </cell>
          <cell r="H10">
            <v>-0.33</v>
          </cell>
          <cell r="I10">
            <v>-0.46500000000000002</v>
          </cell>
          <cell r="J10">
            <v>0.1</v>
          </cell>
          <cell r="K10">
            <v>0.1</v>
          </cell>
          <cell r="L10">
            <v>0.4</v>
          </cell>
          <cell r="M10">
            <v>-2.5000000000000001E-3</v>
          </cell>
          <cell r="N10">
            <v>3.2444168008004301E-2</v>
          </cell>
          <cell r="O10">
            <v>0.17</v>
          </cell>
          <cell r="P10">
            <v>-0.14749999999999999</v>
          </cell>
          <cell r="Q10">
            <v>0.2</v>
          </cell>
          <cell r="R10">
            <v>-0.14499999999999999</v>
          </cell>
        </row>
        <row r="11">
          <cell r="D11">
            <v>37257</v>
          </cell>
          <cell r="E11">
            <v>3.3029999999999999</v>
          </cell>
          <cell r="F11">
            <v>-0.24</v>
          </cell>
          <cell r="G11">
            <v>-0.16500000000000001</v>
          </cell>
          <cell r="H11">
            <v>-0.32500000000000001</v>
          </cell>
          <cell r="I11">
            <v>-0.44</v>
          </cell>
          <cell r="J11">
            <v>0.15</v>
          </cell>
          <cell r="K11">
            <v>0.15</v>
          </cell>
          <cell r="L11">
            <v>0.45</v>
          </cell>
          <cell r="M11">
            <v>-2.5000000000000001E-3</v>
          </cell>
          <cell r="N11">
            <v>3.1496054592928598E-2</v>
          </cell>
          <cell r="O11">
            <v>0.26500000000000001</v>
          </cell>
          <cell r="P11">
            <v>-0.15</v>
          </cell>
          <cell r="Q11">
            <v>0.25</v>
          </cell>
          <cell r="R11">
            <v>-0.13500000000000001</v>
          </cell>
        </row>
        <row r="12">
          <cell r="D12">
            <v>37288</v>
          </cell>
          <cell r="E12">
            <v>3.28</v>
          </cell>
          <cell r="F12">
            <v>-0.25</v>
          </cell>
          <cell r="G12">
            <v>-0.15</v>
          </cell>
          <cell r="H12">
            <v>-0.33500000000000002</v>
          </cell>
          <cell r="I12">
            <v>-0.44</v>
          </cell>
          <cell r="J12">
            <v>7.0000000000000007E-2</v>
          </cell>
          <cell r="K12">
            <v>0.06</v>
          </cell>
          <cell r="L12">
            <v>0.32</v>
          </cell>
          <cell r="M12">
            <v>-2.5000000000000001E-3</v>
          </cell>
          <cell r="N12">
            <v>3.07350720490689E-2</v>
          </cell>
          <cell r="O12">
            <v>0.11</v>
          </cell>
          <cell r="P12">
            <v>-0.14249999999999999</v>
          </cell>
          <cell r="Q12">
            <v>0.12</v>
          </cell>
          <cell r="R12">
            <v>-0.13</v>
          </cell>
        </row>
        <row r="13">
          <cell r="D13">
            <v>37316</v>
          </cell>
          <cell r="E13">
            <v>3.2149999999999999</v>
          </cell>
          <cell r="F13">
            <v>-0.27500000000000002</v>
          </cell>
          <cell r="G13">
            <v>-0.14499999999999999</v>
          </cell>
          <cell r="H13">
            <v>-0.38500000000000001</v>
          </cell>
          <cell r="I13">
            <v>-0.44</v>
          </cell>
          <cell r="J13">
            <v>0.05</v>
          </cell>
          <cell r="K13">
            <v>-0.04</v>
          </cell>
          <cell r="L13">
            <v>0.24</v>
          </cell>
          <cell r="M13">
            <v>-2.5000000000000001E-3</v>
          </cell>
          <cell r="N13">
            <v>3.0047733144958701E-2</v>
          </cell>
          <cell r="O13">
            <v>-0.25</v>
          </cell>
          <cell r="P13">
            <v>-0.14000000000000001</v>
          </cell>
          <cell r="Q13">
            <v>0.04</v>
          </cell>
          <cell r="R13">
            <v>-0.12</v>
          </cell>
        </row>
        <row r="14">
          <cell r="D14">
            <v>37347</v>
          </cell>
          <cell r="E14">
            <v>3.125</v>
          </cell>
          <cell r="F14">
            <v>-0.37</v>
          </cell>
          <cell r="G14">
            <v>-0.125</v>
          </cell>
          <cell r="H14">
            <v>-0.57499999999999996</v>
          </cell>
          <cell r="I14">
            <v>-0.45500000000000002</v>
          </cell>
          <cell r="J14">
            <v>0.05</v>
          </cell>
          <cell r="K14">
            <v>-0.04</v>
          </cell>
          <cell r="L14">
            <v>0.20499999999999999</v>
          </cell>
          <cell r="M14">
            <v>0</v>
          </cell>
          <cell r="N14">
            <v>2.9540791065590301E-2</v>
          </cell>
          <cell r="O14">
            <v>-0.3</v>
          </cell>
          <cell r="P14">
            <v>-0.14499999999999999</v>
          </cell>
          <cell r="Q14">
            <v>-4.4999999999999998E-2</v>
          </cell>
          <cell r="R14">
            <v>-9.2499999999999999E-2</v>
          </cell>
        </row>
        <row r="15">
          <cell r="D15">
            <v>37377</v>
          </cell>
          <cell r="E15">
            <v>3.15</v>
          </cell>
          <cell r="F15">
            <v>-0.37</v>
          </cell>
          <cell r="G15">
            <v>-0.125</v>
          </cell>
          <cell r="H15">
            <v>-0.57499999999999996</v>
          </cell>
          <cell r="I15">
            <v>-0.45500000000000002</v>
          </cell>
          <cell r="J15">
            <v>8.5000000000000006E-2</v>
          </cell>
          <cell r="K15">
            <v>-4.9999989999999998E-3</v>
          </cell>
          <cell r="L15">
            <v>0.24</v>
          </cell>
          <cell r="M15">
            <v>0</v>
          </cell>
          <cell r="N15">
            <v>2.9394998378042402E-2</v>
          </cell>
          <cell r="O15">
            <v>-0.3</v>
          </cell>
          <cell r="P15">
            <v>-0.14499999999999999</v>
          </cell>
          <cell r="Q15">
            <v>-0.01</v>
          </cell>
          <cell r="R15">
            <v>-9.2499999999999999E-2</v>
          </cell>
        </row>
        <row r="16">
          <cell r="D16">
            <v>37408</v>
          </cell>
          <cell r="E16">
            <v>3.1850000000000001</v>
          </cell>
          <cell r="F16">
            <v>-0.37</v>
          </cell>
          <cell r="G16">
            <v>-0.125</v>
          </cell>
          <cell r="H16">
            <v>-0.57499999999999996</v>
          </cell>
          <cell r="I16">
            <v>-0.45500000000000002</v>
          </cell>
          <cell r="J16">
            <v>0.16</v>
          </cell>
          <cell r="K16">
            <v>7.0000000000000007E-2</v>
          </cell>
          <cell r="L16">
            <v>0.38500000000000001</v>
          </cell>
          <cell r="M16">
            <v>0</v>
          </cell>
          <cell r="N16">
            <v>2.92443459417751E-2</v>
          </cell>
          <cell r="O16">
            <v>-0.3</v>
          </cell>
          <cell r="P16">
            <v>-0.14499999999999999</v>
          </cell>
          <cell r="Q16">
            <v>0.13500000000000001</v>
          </cell>
          <cell r="R16">
            <v>-9.2499999999999999E-2</v>
          </cell>
        </row>
        <row r="17">
          <cell r="D17">
            <v>37438</v>
          </cell>
          <cell r="E17">
            <v>3.2250000000000001</v>
          </cell>
          <cell r="F17">
            <v>-0.37</v>
          </cell>
          <cell r="G17">
            <v>-0.125</v>
          </cell>
          <cell r="H17">
            <v>-0.57499999999999996</v>
          </cell>
          <cell r="I17">
            <v>-0.45500000000000002</v>
          </cell>
          <cell r="J17">
            <v>0.21</v>
          </cell>
          <cell r="K17">
            <v>0.05</v>
          </cell>
          <cell r="L17">
            <v>0.375</v>
          </cell>
          <cell r="M17">
            <v>0</v>
          </cell>
          <cell r="N17">
            <v>2.9247397673294099E-2</v>
          </cell>
          <cell r="O17">
            <v>-0.3</v>
          </cell>
          <cell r="P17">
            <v>-0.14499999999999999</v>
          </cell>
          <cell r="Q17">
            <v>0.125</v>
          </cell>
          <cell r="R17">
            <v>-9.2499999999999999E-2</v>
          </cell>
        </row>
        <row r="18">
          <cell r="D18">
            <v>37469</v>
          </cell>
          <cell r="E18">
            <v>3.262</v>
          </cell>
          <cell r="F18">
            <v>-0.37</v>
          </cell>
          <cell r="G18">
            <v>-0.125</v>
          </cell>
          <cell r="H18">
            <v>-0.57499999999999996</v>
          </cell>
          <cell r="I18">
            <v>-0.45500000000000002</v>
          </cell>
          <cell r="J18">
            <v>0.21</v>
          </cell>
          <cell r="K18">
            <v>0.05</v>
          </cell>
          <cell r="L18">
            <v>0.375</v>
          </cell>
          <cell r="M18">
            <v>0</v>
          </cell>
          <cell r="N18">
            <v>2.9492191522202799E-2</v>
          </cell>
          <cell r="O18">
            <v>-0.3</v>
          </cell>
          <cell r="P18">
            <v>-0.14499999999999999</v>
          </cell>
          <cell r="Q18">
            <v>0.125</v>
          </cell>
          <cell r="R18">
            <v>-9.2499999999999999E-2</v>
          </cell>
        </row>
        <row r="19">
          <cell r="D19">
            <v>37500</v>
          </cell>
          <cell r="E19">
            <v>3.26</v>
          </cell>
          <cell r="F19">
            <v>-0.37</v>
          </cell>
          <cell r="G19">
            <v>-0.125</v>
          </cell>
          <cell r="H19">
            <v>-0.57499999999999996</v>
          </cell>
          <cell r="I19">
            <v>-0.45500000000000002</v>
          </cell>
          <cell r="J19">
            <v>0.21</v>
          </cell>
          <cell r="K19">
            <v>0.05</v>
          </cell>
          <cell r="L19">
            <v>0.375</v>
          </cell>
          <cell r="M19">
            <v>0</v>
          </cell>
          <cell r="N19">
            <v>2.97369853913221E-2</v>
          </cell>
          <cell r="O19">
            <v>-0.3</v>
          </cell>
          <cell r="P19">
            <v>-0.14499999999999999</v>
          </cell>
          <cell r="Q19">
            <v>0.125</v>
          </cell>
          <cell r="R19">
            <v>-9.2499999999999999E-2</v>
          </cell>
        </row>
        <row r="20">
          <cell r="D20">
            <v>37530</v>
          </cell>
          <cell r="E20">
            <v>3.2719999999999998</v>
          </cell>
          <cell r="F20">
            <v>-0.37</v>
          </cell>
          <cell r="G20">
            <v>-0.125</v>
          </cell>
          <cell r="H20">
            <v>-0.57499999999999996</v>
          </cell>
          <cell r="I20">
            <v>-0.45500000000000002</v>
          </cell>
          <cell r="J20">
            <v>6.5000000000000002E-2</v>
          </cell>
          <cell r="K20">
            <v>7.4999999999999997E-2</v>
          </cell>
          <cell r="L20">
            <v>0.4</v>
          </cell>
          <cell r="M20">
            <v>0</v>
          </cell>
          <cell r="N20">
            <v>3.0054231669021499E-2</v>
          </cell>
          <cell r="O20">
            <v>-0.3</v>
          </cell>
          <cell r="P20">
            <v>-0.14499999999999999</v>
          </cell>
          <cell r="Q20">
            <v>0.15</v>
          </cell>
          <cell r="R20">
            <v>-9.2499999999999999E-2</v>
          </cell>
        </row>
        <row r="21">
          <cell r="D21">
            <v>37561</v>
          </cell>
          <cell r="E21">
            <v>3.4319999999999999</v>
          </cell>
          <cell r="F21">
            <v>-0.19</v>
          </cell>
          <cell r="G21">
            <v>-0.125</v>
          </cell>
          <cell r="H21">
            <v>-0.255</v>
          </cell>
          <cell r="I21">
            <v>-0.41499999999999998</v>
          </cell>
          <cell r="J21">
            <v>0.125</v>
          </cell>
          <cell r="K21">
            <v>0.14000000000000001</v>
          </cell>
          <cell r="L21">
            <v>0.42</v>
          </cell>
          <cell r="M21">
            <v>0</v>
          </cell>
          <cell r="N21">
            <v>3.04963477681954E-2</v>
          </cell>
          <cell r="O21">
            <v>-0.05</v>
          </cell>
          <cell r="P21">
            <v>-0.14499999999999999</v>
          </cell>
          <cell r="Q21">
            <v>0.22</v>
          </cell>
          <cell r="R21">
            <v>-0.11</v>
          </cell>
        </row>
        <row r="22">
          <cell r="D22">
            <v>37591</v>
          </cell>
          <cell r="E22">
            <v>3.5950000000000002</v>
          </cell>
          <cell r="F22">
            <v>-0.19</v>
          </cell>
          <cell r="G22">
            <v>-0.125</v>
          </cell>
          <cell r="H22">
            <v>-0.255</v>
          </cell>
          <cell r="I22">
            <v>-0.41499999999999998</v>
          </cell>
          <cell r="J22">
            <v>0.125</v>
          </cell>
          <cell r="K22">
            <v>0.14000000000000001</v>
          </cell>
          <cell r="L22">
            <v>0.42</v>
          </cell>
          <cell r="M22">
            <v>0</v>
          </cell>
          <cell r="N22">
            <v>3.0924202120455199E-2</v>
          </cell>
          <cell r="O22">
            <v>0.25</v>
          </cell>
          <cell r="P22">
            <v>-0.14749999999999999</v>
          </cell>
          <cell r="Q22">
            <v>0.22</v>
          </cell>
          <cell r="R22">
            <v>-0.11</v>
          </cell>
        </row>
        <row r="23">
          <cell r="D23">
            <v>37622</v>
          </cell>
          <cell r="E23">
            <v>3.681</v>
          </cell>
          <cell r="F23">
            <v>-0.19</v>
          </cell>
          <cell r="G23">
            <v>-0.125</v>
          </cell>
          <cell r="H23">
            <v>-0.255</v>
          </cell>
          <cell r="I23">
            <v>-0.41499999999999998</v>
          </cell>
          <cell r="J23">
            <v>8.5000000000000006E-2</v>
          </cell>
          <cell r="K23">
            <v>0.14000000000000001</v>
          </cell>
          <cell r="L23">
            <v>0.38</v>
          </cell>
          <cell r="M23">
            <v>0</v>
          </cell>
          <cell r="N23">
            <v>3.1427418130040199E-2</v>
          </cell>
          <cell r="O23">
            <v>0.35</v>
          </cell>
          <cell r="P23">
            <v>-0.15</v>
          </cell>
          <cell r="Q23">
            <v>0.18</v>
          </cell>
          <cell r="R23">
            <v>-0.11</v>
          </cell>
        </row>
        <row r="24">
          <cell r="D24">
            <v>37653</v>
          </cell>
          <cell r="E24">
            <v>3.581</v>
          </cell>
          <cell r="F24">
            <v>-0.19</v>
          </cell>
          <cell r="G24">
            <v>-0.125</v>
          </cell>
          <cell r="H24">
            <v>-0.255</v>
          </cell>
          <cell r="I24">
            <v>-0.41499999999999998</v>
          </cell>
          <cell r="J24">
            <v>8.5000000000000006E-2</v>
          </cell>
          <cell r="K24">
            <v>0.14000000000000001</v>
          </cell>
          <cell r="L24">
            <v>0.38</v>
          </cell>
          <cell r="M24">
            <v>0</v>
          </cell>
          <cell r="N24">
            <v>3.2004826830148901E-2</v>
          </cell>
          <cell r="O24">
            <v>0.2</v>
          </cell>
          <cell r="P24">
            <v>-0.14249999999999999</v>
          </cell>
          <cell r="Q24">
            <v>0.18</v>
          </cell>
          <cell r="R24">
            <v>-0.11</v>
          </cell>
        </row>
        <row r="25">
          <cell r="D25">
            <v>37681</v>
          </cell>
          <cell r="E25">
            <v>3.4510000000000001</v>
          </cell>
          <cell r="F25">
            <v>-0.19</v>
          </cell>
          <cell r="G25">
            <v>-0.125</v>
          </cell>
          <cell r="H25">
            <v>-0.255</v>
          </cell>
          <cell r="I25">
            <v>-0.41499999999999998</v>
          </cell>
          <cell r="J25">
            <v>8.5000000000000006E-2</v>
          </cell>
          <cell r="K25">
            <v>0.14000000000000001</v>
          </cell>
          <cell r="L25">
            <v>0.38</v>
          </cell>
          <cell r="M25">
            <v>0</v>
          </cell>
          <cell r="N25">
            <v>3.2526357365485002E-2</v>
          </cell>
          <cell r="O25">
            <v>-0.2</v>
          </cell>
          <cell r="P25">
            <v>-0.14000000000000001</v>
          </cell>
          <cell r="Q25">
            <v>0.18</v>
          </cell>
          <cell r="R25">
            <v>-0.11</v>
          </cell>
        </row>
        <row r="26">
          <cell r="D26">
            <v>37712</v>
          </cell>
          <cell r="E26">
            <v>3.2909999999999999</v>
          </cell>
          <cell r="F26">
            <v>-0.33500000000000002</v>
          </cell>
          <cell r="G26">
            <v>-0.105</v>
          </cell>
          <cell r="H26">
            <v>-0.46500000000000002</v>
          </cell>
          <cell r="I26">
            <v>-0.46</v>
          </cell>
          <cell r="J26">
            <v>0.24</v>
          </cell>
          <cell r="K26">
            <v>6.5000000000000002E-2</v>
          </cell>
          <cell r="L26">
            <v>0.49</v>
          </cell>
          <cell r="M26">
            <v>0</v>
          </cell>
          <cell r="N26">
            <v>3.3099699615188397E-2</v>
          </cell>
          <cell r="O26">
            <v>-0.28000000000000003</v>
          </cell>
          <cell r="P26">
            <v>-0.14499999999999999</v>
          </cell>
          <cell r="Q26">
            <v>0.28999999999999998</v>
          </cell>
          <cell r="R26">
            <v>-8.5000000000000006E-2</v>
          </cell>
        </row>
        <row r="27">
          <cell r="D27">
            <v>37742</v>
          </cell>
          <cell r="E27">
            <v>3.2959999999999998</v>
          </cell>
          <cell r="F27">
            <v>-0.33500000000000002</v>
          </cell>
          <cell r="G27">
            <v>-0.105</v>
          </cell>
          <cell r="H27">
            <v>-0.46500000000000002</v>
          </cell>
          <cell r="I27">
            <v>-0.46</v>
          </cell>
          <cell r="J27">
            <v>0.24</v>
          </cell>
          <cell r="K27">
            <v>6.5000000000000002E-2</v>
          </cell>
          <cell r="L27">
            <v>0.49</v>
          </cell>
          <cell r="M27">
            <v>0</v>
          </cell>
          <cell r="N27">
            <v>3.3642316452814597E-2</v>
          </cell>
          <cell r="O27">
            <v>-0.28000000000000003</v>
          </cell>
          <cell r="P27">
            <v>-0.14499999999999999</v>
          </cell>
          <cell r="Q27">
            <v>0.28999999999999998</v>
          </cell>
          <cell r="R27">
            <v>-8.5000000000000006E-2</v>
          </cell>
        </row>
        <row r="28">
          <cell r="D28">
            <v>37773</v>
          </cell>
          <cell r="E28">
            <v>3.3239999999999998</v>
          </cell>
          <cell r="F28">
            <v>-0.33500000000000002</v>
          </cell>
          <cell r="G28">
            <v>-0.105</v>
          </cell>
          <cell r="H28">
            <v>-0.46500000000000002</v>
          </cell>
          <cell r="I28">
            <v>-0.46</v>
          </cell>
          <cell r="J28">
            <v>0.24</v>
          </cell>
          <cell r="K28">
            <v>6.5000000000000002E-2</v>
          </cell>
          <cell r="L28">
            <v>0.49</v>
          </cell>
          <cell r="M28">
            <v>0</v>
          </cell>
          <cell r="N28">
            <v>3.4203020622468397E-2</v>
          </cell>
          <cell r="O28">
            <v>-0.28000000000000003</v>
          </cell>
          <cell r="P28">
            <v>-0.14499999999999999</v>
          </cell>
          <cell r="Q28">
            <v>0.28999999999999998</v>
          </cell>
          <cell r="R28">
            <v>-8.5000000000000006E-2</v>
          </cell>
        </row>
        <row r="29">
          <cell r="D29">
            <v>37803</v>
          </cell>
          <cell r="E29">
            <v>3.3439999999999999</v>
          </cell>
          <cell r="F29">
            <v>-0.33500000000000002</v>
          </cell>
          <cell r="G29">
            <v>-0.105</v>
          </cell>
          <cell r="H29">
            <v>-0.46500000000000002</v>
          </cell>
          <cell r="I29">
            <v>-0.46</v>
          </cell>
          <cell r="J29">
            <v>0.24</v>
          </cell>
          <cell r="K29">
            <v>6.5000000000000002E-2</v>
          </cell>
          <cell r="L29">
            <v>0.49</v>
          </cell>
          <cell r="M29">
            <v>0</v>
          </cell>
          <cell r="N29">
            <v>3.4744700023332499E-2</v>
          </cell>
          <cell r="O29">
            <v>-0.28000000000000003</v>
          </cell>
          <cell r="P29">
            <v>-0.14499999999999999</v>
          </cell>
          <cell r="Q29">
            <v>0.28999999999999998</v>
          </cell>
          <cell r="R29">
            <v>-8.5000000000000006E-2</v>
          </cell>
        </row>
        <row r="30">
          <cell r="D30">
            <v>37834</v>
          </cell>
          <cell r="E30">
            <v>3.3639999999999999</v>
          </cell>
          <cell r="F30">
            <v>-0.33500000000000002</v>
          </cell>
          <cell r="G30">
            <v>-0.105</v>
          </cell>
          <cell r="H30">
            <v>-0.46500000000000002</v>
          </cell>
          <cell r="I30">
            <v>-0.46</v>
          </cell>
          <cell r="J30">
            <v>0.24</v>
          </cell>
          <cell r="K30">
            <v>6.5000000000000002E-2</v>
          </cell>
          <cell r="L30">
            <v>0.49</v>
          </cell>
          <cell r="M30">
            <v>0</v>
          </cell>
          <cell r="N30">
            <v>3.5303103895174603E-2</v>
          </cell>
          <cell r="O30">
            <v>-0.28000000000000003</v>
          </cell>
          <cell r="P30">
            <v>-0.14499999999999999</v>
          </cell>
          <cell r="Q30">
            <v>0.28999999999999998</v>
          </cell>
          <cell r="R30">
            <v>-8.5000000000000006E-2</v>
          </cell>
        </row>
        <row r="31">
          <cell r="D31">
            <v>37865</v>
          </cell>
          <cell r="E31">
            <v>3.3690000000000002</v>
          </cell>
          <cell r="F31">
            <v>-0.33500000000000002</v>
          </cell>
          <cell r="G31">
            <v>-0.105</v>
          </cell>
          <cell r="H31">
            <v>-0.46500000000000002</v>
          </cell>
          <cell r="I31">
            <v>-0.46</v>
          </cell>
          <cell r="J31">
            <v>0.24</v>
          </cell>
          <cell r="K31">
            <v>6.5000000000000002E-2</v>
          </cell>
          <cell r="L31">
            <v>0.49</v>
          </cell>
          <cell r="M31">
            <v>0</v>
          </cell>
          <cell r="N31">
            <v>3.5861507871878501E-2</v>
          </cell>
          <cell r="O31">
            <v>-0.28000000000000003</v>
          </cell>
          <cell r="P31">
            <v>-0.14499999999999999</v>
          </cell>
          <cell r="Q31">
            <v>0.28999999999999998</v>
          </cell>
          <cell r="R31">
            <v>-8.5000000000000006E-2</v>
          </cell>
        </row>
        <row r="32">
          <cell r="D32">
            <v>37895</v>
          </cell>
          <cell r="E32">
            <v>3.379</v>
          </cell>
          <cell r="F32">
            <v>-0.33500000000000002</v>
          </cell>
          <cell r="G32">
            <v>-0.105</v>
          </cell>
          <cell r="H32">
            <v>-0.46500000000000002</v>
          </cell>
          <cell r="I32">
            <v>-0.46</v>
          </cell>
          <cell r="J32">
            <v>0.24</v>
          </cell>
          <cell r="K32">
            <v>6.5000000000000002E-2</v>
          </cell>
          <cell r="L32">
            <v>0.49</v>
          </cell>
          <cell r="M32">
            <v>0</v>
          </cell>
          <cell r="N32">
            <v>3.6387730215899701E-2</v>
          </cell>
          <cell r="O32">
            <v>-0.28000000000000003</v>
          </cell>
          <cell r="P32">
            <v>-0.14499999999999999</v>
          </cell>
          <cell r="Q32">
            <v>0.28999999999999998</v>
          </cell>
          <cell r="R32">
            <v>-8.5000000000000006E-2</v>
          </cell>
        </row>
        <row r="33">
          <cell r="D33">
            <v>37926</v>
          </cell>
          <cell r="E33">
            <v>3.5310000000000001</v>
          </cell>
          <cell r="F33">
            <v>-0.18</v>
          </cell>
          <cell r="G33">
            <v>-0.105</v>
          </cell>
          <cell r="H33">
            <v>-0.27</v>
          </cell>
          <cell r="I33">
            <v>-0.42</v>
          </cell>
          <cell r="J33">
            <v>0.21</v>
          </cell>
          <cell r="K33">
            <v>0.14000000000000001</v>
          </cell>
          <cell r="L33">
            <v>0.46</v>
          </cell>
          <cell r="M33">
            <v>0</v>
          </cell>
          <cell r="N33">
            <v>3.6913748460711798E-2</v>
          </cell>
          <cell r="O33">
            <v>0.18</v>
          </cell>
          <cell r="P33">
            <v>-0.14499999999999999</v>
          </cell>
          <cell r="Q33">
            <v>0.26</v>
          </cell>
          <cell r="R33">
            <v>-8.5000000000000006E-2</v>
          </cell>
        </row>
        <row r="34">
          <cell r="D34">
            <v>37956</v>
          </cell>
          <cell r="E34">
            <v>3.6859999999999999</v>
          </cell>
          <cell r="F34">
            <v>-0.18</v>
          </cell>
          <cell r="G34">
            <v>-0.105</v>
          </cell>
          <cell r="H34">
            <v>-0.27</v>
          </cell>
          <cell r="I34">
            <v>-0.42</v>
          </cell>
          <cell r="J34">
            <v>0.21</v>
          </cell>
          <cell r="K34">
            <v>0.14000000000000001</v>
          </cell>
          <cell r="L34">
            <v>0.46</v>
          </cell>
          <cell r="M34">
            <v>0</v>
          </cell>
          <cell r="N34">
            <v>3.74227984635742E-2</v>
          </cell>
          <cell r="O34">
            <v>0.28000000000000003</v>
          </cell>
          <cell r="P34">
            <v>-0.14749999999999999</v>
          </cell>
          <cell r="Q34">
            <v>0.26</v>
          </cell>
          <cell r="R34">
            <v>-8.5000000000000006E-2</v>
          </cell>
        </row>
        <row r="35">
          <cell r="D35">
            <v>37987</v>
          </cell>
          <cell r="E35">
            <v>3.7410000000000001</v>
          </cell>
          <cell r="F35">
            <v>-0.18</v>
          </cell>
          <cell r="G35">
            <v>-9.5000000000000001E-2</v>
          </cell>
          <cell r="H35">
            <v>-0.27</v>
          </cell>
          <cell r="I35">
            <v>-0.42</v>
          </cell>
          <cell r="J35">
            <v>0.21</v>
          </cell>
          <cell r="K35">
            <v>0.14000000000000001</v>
          </cell>
          <cell r="L35">
            <v>0.46</v>
          </cell>
          <cell r="M35">
            <v>0</v>
          </cell>
          <cell r="N35">
            <v>3.7938541625026197E-2</v>
          </cell>
          <cell r="O35">
            <v>0.45</v>
          </cell>
          <cell r="P35">
            <v>-0.15</v>
          </cell>
          <cell r="Q35">
            <v>0.26</v>
          </cell>
          <cell r="R35">
            <v>-8.5000000000000006E-2</v>
          </cell>
        </row>
        <row r="36">
          <cell r="D36">
            <v>38018</v>
          </cell>
          <cell r="E36">
            <v>3.6269999999999998</v>
          </cell>
          <cell r="F36">
            <v>-0.18</v>
          </cell>
          <cell r="G36">
            <v>-9.5000000000000001E-2</v>
          </cell>
          <cell r="H36">
            <v>-0.27</v>
          </cell>
          <cell r="I36">
            <v>-0.42</v>
          </cell>
          <cell r="J36">
            <v>0.21</v>
          </cell>
          <cell r="K36">
            <v>0.14000000000000001</v>
          </cell>
          <cell r="L36">
            <v>0.46</v>
          </cell>
          <cell r="M36">
            <v>0</v>
          </cell>
          <cell r="N36">
            <v>3.8443324589908699E-2</v>
          </cell>
          <cell r="O36">
            <v>0.19</v>
          </cell>
          <cell r="P36">
            <v>-0.14249999999999999</v>
          </cell>
          <cell r="Q36">
            <v>0.26</v>
          </cell>
          <cell r="R36">
            <v>-8.5000000000000006E-2</v>
          </cell>
        </row>
        <row r="37">
          <cell r="D37">
            <v>38047</v>
          </cell>
          <cell r="E37">
            <v>3.4950000000000001</v>
          </cell>
          <cell r="F37">
            <v>-0.18</v>
          </cell>
          <cell r="G37">
            <v>-9.5000000000000001E-2</v>
          </cell>
          <cell r="H37">
            <v>-0.27</v>
          </cell>
          <cell r="I37">
            <v>-0.42</v>
          </cell>
          <cell r="J37">
            <v>0.21</v>
          </cell>
          <cell r="K37">
            <v>0.14000000000000001</v>
          </cell>
          <cell r="L37">
            <v>0.46</v>
          </cell>
          <cell r="M37">
            <v>0</v>
          </cell>
          <cell r="N37">
            <v>3.89155409893518E-2</v>
          </cell>
          <cell r="O37">
            <v>0.15</v>
          </cell>
          <cell r="P37">
            <v>-0.14000000000000001</v>
          </cell>
          <cell r="Q37">
            <v>0.26</v>
          </cell>
          <cell r="R37">
            <v>-8.5000000000000006E-2</v>
          </cell>
        </row>
        <row r="38">
          <cell r="D38">
            <v>38078</v>
          </cell>
          <cell r="E38">
            <v>3.2970000000000002</v>
          </cell>
          <cell r="F38">
            <v>-0.29499999999999998</v>
          </cell>
          <cell r="G38">
            <v>-9.5000000000000001E-2</v>
          </cell>
          <cell r="H38">
            <v>-0.43</v>
          </cell>
          <cell r="I38">
            <v>-0.46</v>
          </cell>
          <cell r="J38">
            <v>0.22</v>
          </cell>
          <cell r="K38">
            <v>0.03</v>
          </cell>
          <cell r="L38">
            <v>0.47</v>
          </cell>
          <cell r="M38">
            <v>0</v>
          </cell>
          <cell r="N38">
            <v>3.9387880160523199E-2</v>
          </cell>
          <cell r="O38">
            <v>-0.3</v>
          </cell>
          <cell r="P38">
            <v>-0.14499999999999999</v>
          </cell>
          <cell r="Q38">
            <v>0.27</v>
          </cell>
          <cell r="R38">
            <v>-8.5000000000000006E-2</v>
          </cell>
        </row>
        <row r="39">
          <cell r="D39">
            <v>38108</v>
          </cell>
          <cell r="E39">
            <v>3.2930000000000001</v>
          </cell>
          <cell r="F39">
            <v>-0.29499999999999998</v>
          </cell>
          <cell r="G39">
            <v>-9.5000000000000001E-2</v>
          </cell>
          <cell r="H39">
            <v>-0.43</v>
          </cell>
          <cell r="I39">
            <v>-0.46</v>
          </cell>
          <cell r="J39">
            <v>0.22</v>
          </cell>
          <cell r="K39">
            <v>0.03</v>
          </cell>
          <cell r="L39">
            <v>0.47</v>
          </cell>
          <cell r="M39">
            <v>0</v>
          </cell>
          <cell r="N39">
            <v>3.9811492112145998E-2</v>
          </cell>
          <cell r="O39">
            <v>-0.3</v>
          </cell>
          <cell r="P39">
            <v>-0.14499999999999999</v>
          </cell>
          <cell r="Q39">
            <v>0.27</v>
          </cell>
          <cell r="R39">
            <v>-8.5000000000000006E-2</v>
          </cell>
        </row>
        <row r="40">
          <cell r="D40">
            <v>38139</v>
          </cell>
          <cell r="E40">
            <v>3.3250000000000002</v>
          </cell>
          <cell r="F40">
            <v>-0.29499999999999998</v>
          </cell>
          <cell r="G40">
            <v>-9.5000000000000001E-2</v>
          </cell>
          <cell r="H40">
            <v>-0.43</v>
          </cell>
          <cell r="I40">
            <v>-0.46</v>
          </cell>
          <cell r="J40">
            <v>0.22</v>
          </cell>
          <cell r="K40">
            <v>0.03</v>
          </cell>
          <cell r="L40">
            <v>0.47</v>
          </cell>
          <cell r="M40">
            <v>0</v>
          </cell>
          <cell r="N40">
            <v>4.0249224525413602E-2</v>
          </cell>
          <cell r="O40">
            <v>-0.3</v>
          </cell>
          <cell r="P40">
            <v>-0.14499999999999999</v>
          </cell>
          <cell r="Q40">
            <v>0.27</v>
          </cell>
          <cell r="R40">
            <v>-8.5000000000000006E-2</v>
          </cell>
        </row>
        <row r="41">
          <cell r="D41">
            <v>38169</v>
          </cell>
          <cell r="E41">
            <v>3.375</v>
          </cell>
          <cell r="F41">
            <v>-0.29499999999999998</v>
          </cell>
          <cell r="G41">
            <v>-9.5000000000000001E-2</v>
          </cell>
          <cell r="H41">
            <v>-0.43</v>
          </cell>
          <cell r="I41">
            <v>-0.46</v>
          </cell>
          <cell r="J41">
            <v>0.22</v>
          </cell>
          <cell r="K41">
            <v>0.03</v>
          </cell>
          <cell r="L41">
            <v>0.47</v>
          </cell>
          <cell r="M41">
            <v>0</v>
          </cell>
          <cell r="N41">
            <v>4.06574508002513E-2</v>
          </cell>
          <cell r="O41">
            <v>-0.3</v>
          </cell>
          <cell r="P41">
            <v>-0.14499999999999999</v>
          </cell>
          <cell r="Q41">
            <v>0.27</v>
          </cell>
          <cell r="R41">
            <v>-8.5000000000000006E-2</v>
          </cell>
        </row>
        <row r="42">
          <cell r="D42">
            <v>38200</v>
          </cell>
          <cell r="E42">
            <v>3.4089999999999998</v>
          </cell>
          <cell r="F42">
            <v>-0.29499999999999998</v>
          </cell>
          <cell r="G42">
            <v>-9.5000000000000001E-2</v>
          </cell>
          <cell r="H42">
            <v>-0.43</v>
          </cell>
          <cell r="I42">
            <v>-0.46</v>
          </cell>
          <cell r="J42">
            <v>0.22</v>
          </cell>
          <cell r="K42">
            <v>0.03</v>
          </cell>
          <cell r="L42">
            <v>0.47</v>
          </cell>
          <cell r="M42">
            <v>0</v>
          </cell>
          <cell r="N42">
            <v>4.1062399567434398E-2</v>
          </cell>
          <cell r="O42">
            <v>-0.3</v>
          </cell>
          <cell r="P42">
            <v>-0.14499999999999999</v>
          </cell>
          <cell r="Q42">
            <v>0.27</v>
          </cell>
          <cell r="R42">
            <v>-8.5000000000000006E-2</v>
          </cell>
        </row>
        <row r="43">
          <cell r="D43">
            <v>38231</v>
          </cell>
          <cell r="E43">
            <v>3.4220000000000002</v>
          </cell>
          <cell r="F43">
            <v>-0.29499999999999998</v>
          </cell>
          <cell r="G43">
            <v>-9.5000000000000001E-2</v>
          </cell>
          <cell r="H43">
            <v>-0.43</v>
          </cell>
          <cell r="I43">
            <v>-0.46</v>
          </cell>
          <cell r="J43">
            <v>0.22</v>
          </cell>
          <cell r="K43">
            <v>0.03</v>
          </cell>
          <cell r="L43">
            <v>0.47</v>
          </cell>
          <cell r="M43">
            <v>0</v>
          </cell>
          <cell r="N43">
            <v>4.1467348389609103E-2</v>
          </cell>
          <cell r="O43">
            <v>-0.3</v>
          </cell>
          <cell r="P43">
            <v>-0.14499999999999999</v>
          </cell>
          <cell r="Q43">
            <v>0.27</v>
          </cell>
          <cell r="R43">
            <v>-8.5000000000000006E-2</v>
          </cell>
        </row>
        <row r="44">
          <cell r="D44">
            <v>38261</v>
          </cell>
          <cell r="E44">
            <v>3.444</v>
          </cell>
          <cell r="F44">
            <v>-0.29499999999999998</v>
          </cell>
          <cell r="G44">
            <v>-9.5000000000000001E-2</v>
          </cell>
          <cell r="H44">
            <v>-0.43</v>
          </cell>
          <cell r="I44">
            <v>-0.46</v>
          </cell>
          <cell r="J44">
            <v>0.22</v>
          </cell>
          <cell r="K44">
            <v>0.03</v>
          </cell>
          <cell r="L44">
            <v>0.47</v>
          </cell>
          <cell r="M44">
            <v>0</v>
          </cell>
          <cell r="N44">
            <v>4.1843964694566103E-2</v>
          </cell>
          <cell r="O44">
            <v>-0.3</v>
          </cell>
          <cell r="P44">
            <v>-0.14499999999999999</v>
          </cell>
          <cell r="Q44">
            <v>0.27</v>
          </cell>
          <cell r="R44">
            <v>-8.5000000000000006E-2</v>
          </cell>
        </row>
        <row r="45">
          <cell r="D45">
            <v>38292</v>
          </cell>
          <cell r="E45">
            <v>3.601</v>
          </cell>
          <cell r="F45">
            <v>-0.18</v>
          </cell>
          <cell r="G45">
            <v>-9.5000000000000001E-2</v>
          </cell>
          <cell r="H45">
            <v>-0.24</v>
          </cell>
          <cell r="I45">
            <v>-0.42499999999999999</v>
          </cell>
          <cell r="J45">
            <v>0.24</v>
          </cell>
          <cell r="K45">
            <v>0.14000000000000001</v>
          </cell>
          <cell r="L45">
            <v>0.49</v>
          </cell>
          <cell r="M45">
            <v>0</v>
          </cell>
          <cell r="N45">
            <v>4.2218455484313501E-2</v>
          </cell>
          <cell r="O45">
            <v>0.248</v>
          </cell>
          <cell r="P45">
            <v>-0.14499999999999999</v>
          </cell>
          <cell r="Q45">
            <v>0.28999999999999998</v>
          </cell>
          <cell r="R45">
            <v>-8.5000000000000006E-2</v>
          </cell>
        </row>
        <row r="46">
          <cell r="D46">
            <v>38322</v>
          </cell>
          <cell r="E46">
            <v>3.766</v>
          </cell>
          <cell r="F46">
            <v>-0.18</v>
          </cell>
          <cell r="G46">
            <v>-9.5000000000000001E-2</v>
          </cell>
          <cell r="H46">
            <v>-0.24</v>
          </cell>
          <cell r="I46">
            <v>-0.42499999999999999</v>
          </cell>
          <cell r="J46">
            <v>0.24</v>
          </cell>
          <cell r="K46">
            <v>0.14000000000000001</v>
          </cell>
          <cell r="L46">
            <v>0.49</v>
          </cell>
          <cell r="M46">
            <v>0</v>
          </cell>
          <cell r="N46">
            <v>4.2580865970758698E-2</v>
          </cell>
          <cell r="O46">
            <v>0.308</v>
          </cell>
          <cell r="P46">
            <v>-0.14749999999999999</v>
          </cell>
          <cell r="Q46">
            <v>0.28999999999999998</v>
          </cell>
          <cell r="R46">
            <v>-8.5000000000000006E-2</v>
          </cell>
        </row>
        <row r="47">
          <cell r="D47">
            <v>38353</v>
          </cell>
          <cell r="E47">
            <v>3.8010000000000002</v>
          </cell>
          <cell r="F47">
            <v>-0.18</v>
          </cell>
          <cell r="G47">
            <v>-8.5000000000000006E-2</v>
          </cell>
          <cell r="H47">
            <v>-0.24</v>
          </cell>
          <cell r="I47">
            <v>-0.42499999999999999</v>
          </cell>
          <cell r="J47">
            <v>0.24</v>
          </cell>
          <cell r="K47">
            <v>0.14000000000000001</v>
          </cell>
          <cell r="L47">
            <v>0.49</v>
          </cell>
          <cell r="M47">
            <v>0</v>
          </cell>
          <cell r="N47">
            <v>4.2947143441532699E-2</v>
          </cell>
          <cell r="O47">
            <v>0.378</v>
          </cell>
          <cell r="P47">
            <v>-0.15</v>
          </cell>
          <cell r="Q47">
            <v>0.28999999999999998</v>
          </cell>
          <cell r="R47">
            <v>-7.4999999999999997E-2</v>
          </cell>
        </row>
        <row r="48">
          <cell r="D48">
            <v>38384</v>
          </cell>
          <cell r="E48">
            <v>3.6869999999999998</v>
          </cell>
          <cell r="F48">
            <v>-0.18</v>
          </cell>
          <cell r="G48">
            <v>-8.5000000000000006E-2</v>
          </cell>
          <cell r="H48">
            <v>-0.24</v>
          </cell>
          <cell r="I48">
            <v>-0.42499999999999999</v>
          </cell>
          <cell r="J48">
            <v>0.24</v>
          </cell>
          <cell r="K48">
            <v>0.14000000000000001</v>
          </cell>
          <cell r="L48">
            <v>0.49</v>
          </cell>
          <cell r="M48">
            <v>0</v>
          </cell>
          <cell r="N48">
            <v>4.3306656970537399E-2</v>
          </cell>
          <cell r="O48">
            <v>0.248</v>
          </cell>
          <cell r="P48">
            <v>-0.14249999999999999</v>
          </cell>
          <cell r="Q48">
            <v>0.28999999999999998</v>
          </cell>
          <cell r="R48">
            <v>-7.4999999999999997E-2</v>
          </cell>
        </row>
        <row r="49">
          <cell r="D49">
            <v>38412</v>
          </cell>
          <cell r="E49">
            <v>3.5550000000000002</v>
          </cell>
          <cell r="F49">
            <v>-0.18</v>
          </cell>
          <cell r="G49">
            <v>-8.5000000000000006E-2</v>
          </cell>
          <cell r="H49">
            <v>-0.24</v>
          </cell>
          <cell r="I49">
            <v>-0.42499999999999999</v>
          </cell>
          <cell r="J49">
            <v>0.24</v>
          </cell>
          <cell r="K49">
            <v>0.14000000000000001</v>
          </cell>
          <cell r="L49">
            <v>0.49</v>
          </cell>
          <cell r="M49">
            <v>0</v>
          </cell>
          <cell r="N49">
            <v>4.36313789049168E-2</v>
          </cell>
          <cell r="O49">
            <v>6.8000000000000005E-2</v>
          </cell>
          <cell r="P49">
            <v>-0.14000000000000001</v>
          </cell>
          <cell r="Q49">
            <v>0.28999999999999998</v>
          </cell>
          <cell r="R49">
            <v>-7.4999999999999997E-2</v>
          </cell>
        </row>
        <row r="50">
          <cell r="D50">
            <v>38443</v>
          </cell>
          <cell r="E50">
            <v>3.3570000000000002</v>
          </cell>
          <cell r="F50">
            <v>-0.255</v>
          </cell>
          <cell r="G50">
            <v>-8.5000000000000006E-2</v>
          </cell>
          <cell r="H50">
            <v>-0.39</v>
          </cell>
          <cell r="I50">
            <v>-0.47</v>
          </cell>
          <cell r="J50">
            <v>0.24</v>
          </cell>
          <cell r="K50">
            <v>0.03</v>
          </cell>
          <cell r="L50">
            <v>0.49</v>
          </cell>
          <cell r="M50">
            <v>0</v>
          </cell>
          <cell r="N50">
            <v>4.39681406479537E-2</v>
          </cell>
          <cell r="O50">
            <v>-0.25</v>
          </cell>
          <cell r="P50">
            <v>-0.14499999999999999</v>
          </cell>
          <cell r="Q50">
            <v>0.28999999999999998</v>
          </cell>
          <cell r="R50">
            <v>-7.4999999999999997E-2</v>
          </cell>
        </row>
        <row r="51">
          <cell r="D51">
            <v>38473</v>
          </cell>
          <cell r="E51">
            <v>3.3530000000000002</v>
          </cell>
          <cell r="F51">
            <v>-0.255</v>
          </cell>
          <cell r="G51">
            <v>-8.5000000000000006E-2</v>
          </cell>
          <cell r="H51">
            <v>-0.39</v>
          </cell>
          <cell r="I51">
            <v>-0.47</v>
          </cell>
          <cell r="J51">
            <v>0.24</v>
          </cell>
          <cell r="K51">
            <v>0.03</v>
          </cell>
          <cell r="L51">
            <v>0.49</v>
          </cell>
          <cell r="M51">
            <v>0</v>
          </cell>
          <cell r="N51">
            <v>4.4274044555879598E-2</v>
          </cell>
          <cell r="O51">
            <v>-0.25</v>
          </cell>
          <cell r="P51">
            <v>-0.14499999999999999</v>
          </cell>
          <cell r="Q51">
            <v>0.28999999999999998</v>
          </cell>
          <cell r="R51">
            <v>-7.4999999999999997E-2</v>
          </cell>
        </row>
        <row r="52">
          <cell r="D52">
            <v>38504</v>
          </cell>
          <cell r="E52">
            <v>3.3849999999999998</v>
          </cell>
          <cell r="F52">
            <v>-0.255</v>
          </cell>
          <cell r="G52">
            <v>-8.5000000000000006E-2</v>
          </cell>
          <cell r="H52">
            <v>-0.39</v>
          </cell>
          <cell r="I52">
            <v>-0.47</v>
          </cell>
          <cell r="J52">
            <v>0.24</v>
          </cell>
          <cell r="K52">
            <v>0.03</v>
          </cell>
          <cell r="L52">
            <v>0.49</v>
          </cell>
          <cell r="M52">
            <v>0</v>
          </cell>
          <cell r="N52">
            <v>4.4590145293651698E-2</v>
          </cell>
          <cell r="O52">
            <v>-0.25</v>
          </cell>
          <cell r="P52">
            <v>-0.14499999999999999</v>
          </cell>
          <cell r="Q52">
            <v>0.28999999999999998</v>
          </cell>
          <cell r="R52">
            <v>-7.4999999999999997E-2</v>
          </cell>
        </row>
        <row r="53">
          <cell r="D53">
            <v>38534</v>
          </cell>
          <cell r="E53">
            <v>3.4350000000000001</v>
          </cell>
          <cell r="F53">
            <v>-0.255</v>
          </cell>
          <cell r="G53">
            <v>-8.5000000000000006E-2</v>
          </cell>
          <cell r="H53">
            <v>-0.39</v>
          </cell>
          <cell r="I53">
            <v>-0.47</v>
          </cell>
          <cell r="J53">
            <v>0.24</v>
          </cell>
          <cell r="K53">
            <v>0.03</v>
          </cell>
          <cell r="L53">
            <v>0.49</v>
          </cell>
          <cell r="M53">
            <v>0</v>
          </cell>
          <cell r="N53">
            <v>4.4885605140574401E-2</v>
          </cell>
          <cell r="O53">
            <v>-0.25</v>
          </cell>
          <cell r="P53">
            <v>-0.14499999999999999</v>
          </cell>
          <cell r="Q53">
            <v>0.28999999999999998</v>
          </cell>
          <cell r="R53">
            <v>-7.4999999999999997E-2</v>
          </cell>
        </row>
        <row r="54">
          <cell r="D54">
            <v>38565</v>
          </cell>
          <cell r="E54">
            <v>3.4689999999999999</v>
          </cell>
          <cell r="F54">
            <v>-0.255</v>
          </cell>
          <cell r="G54">
            <v>-8.5000000000000006E-2</v>
          </cell>
          <cell r="H54">
            <v>-0.39</v>
          </cell>
          <cell r="I54">
            <v>-0.47</v>
          </cell>
          <cell r="J54">
            <v>0.24</v>
          </cell>
          <cell r="K54">
            <v>0.03</v>
          </cell>
          <cell r="L54">
            <v>0.49</v>
          </cell>
          <cell r="M54">
            <v>0</v>
          </cell>
          <cell r="N54">
            <v>4.5180862674762103E-2</v>
          </cell>
          <cell r="O54">
            <v>-0.25</v>
          </cell>
          <cell r="P54">
            <v>-0.14499999999999999</v>
          </cell>
          <cell r="Q54">
            <v>0.28999999999999998</v>
          </cell>
          <cell r="R54">
            <v>-7.4999999999999997E-2</v>
          </cell>
        </row>
        <row r="55">
          <cell r="D55">
            <v>38596</v>
          </cell>
          <cell r="E55">
            <v>3.4820000000000002</v>
          </cell>
          <cell r="F55">
            <v>-0.255</v>
          </cell>
          <cell r="G55">
            <v>-8.5000000000000006E-2</v>
          </cell>
          <cell r="H55">
            <v>-0.39</v>
          </cell>
          <cell r="I55">
            <v>-0.47</v>
          </cell>
          <cell r="J55">
            <v>0.24</v>
          </cell>
          <cell r="K55">
            <v>0.03</v>
          </cell>
          <cell r="L55">
            <v>0.49</v>
          </cell>
          <cell r="M55">
            <v>0</v>
          </cell>
          <cell r="N55">
            <v>4.5476120238125098E-2</v>
          </cell>
          <cell r="O55">
            <v>-0.25</v>
          </cell>
          <cell r="P55">
            <v>-0.14499999999999999</v>
          </cell>
          <cell r="Q55">
            <v>0.28999999999999998</v>
          </cell>
          <cell r="R55">
            <v>-7.4999999999999997E-2</v>
          </cell>
        </row>
        <row r="56">
          <cell r="D56">
            <v>38626</v>
          </cell>
          <cell r="E56">
            <v>3.504</v>
          </cell>
          <cell r="F56">
            <v>-0.255</v>
          </cell>
          <cell r="G56">
            <v>-8.5000000000000006E-2</v>
          </cell>
          <cell r="H56">
            <v>-0.39</v>
          </cell>
          <cell r="I56">
            <v>-0.47</v>
          </cell>
          <cell r="J56">
            <v>0.24</v>
          </cell>
          <cell r="K56">
            <v>0.03</v>
          </cell>
          <cell r="L56">
            <v>0.49</v>
          </cell>
          <cell r="M56">
            <v>0</v>
          </cell>
          <cell r="N56">
            <v>4.5728041216178898E-2</v>
          </cell>
          <cell r="O56">
            <v>-0.25</v>
          </cell>
          <cell r="P56">
            <v>-0.14499999999999999</v>
          </cell>
          <cell r="Q56">
            <v>0.28999999999999998</v>
          </cell>
          <cell r="R56">
            <v>-7.4999999999999997E-2</v>
          </cell>
        </row>
        <row r="57">
          <cell r="D57">
            <v>38657</v>
          </cell>
          <cell r="E57">
            <v>3.661</v>
          </cell>
          <cell r="F57">
            <v>-0.18</v>
          </cell>
          <cell r="G57">
            <v>-8.5000000000000006E-2</v>
          </cell>
          <cell r="H57">
            <v>-0.23</v>
          </cell>
          <cell r="I57">
            <v>-0.42499999999999999</v>
          </cell>
          <cell r="J57">
            <v>0.24</v>
          </cell>
          <cell r="K57">
            <v>0.14000000000000001</v>
          </cell>
          <cell r="L57">
            <v>0.49</v>
          </cell>
          <cell r="M57">
            <v>0</v>
          </cell>
          <cell r="N57">
            <v>4.5957787738075198E-2</v>
          </cell>
          <cell r="O57">
            <v>0.248</v>
          </cell>
          <cell r="P57">
            <v>-0.14499999999999999</v>
          </cell>
          <cell r="Q57">
            <v>0.28999999999999998</v>
          </cell>
          <cell r="R57">
            <v>-7.4999999999999997E-2</v>
          </cell>
        </row>
        <row r="58">
          <cell r="D58">
            <v>38687</v>
          </cell>
          <cell r="E58">
            <v>3.8260000000000001</v>
          </cell>
          <cell r="F58">
            <v>-0.18</v>
          </cell>
          <cell r="G58">
            <v>-8.5000000000000006E-2</v>
          </cell>
          <cell r="H58">
            <v>-0.23</v>
          </cell>
          <cell r="I58">
            <v>-0.42499999999999999</v>
          </cell>
          <cell r="J58">
            <v>0.24</v>
          </cell>
          <cell r="K58">
            <v>0.14000000000000001</v>
          </cell>
          <cell r="L58">
            <v>0.49</v>
          </cell>
          <cell r="M58">
            <v>0</v>
          </cell>
          <cell r="N58">
            <v>4.6180123098658897E-2</v>
          </cell>
          <cell r="O58">
            <v>0.308</v>
          </cell>
          <cell r="P58">
            <v>-0.14749999999999999</v>
          </cell>
          <cell r="Q58">
            <v>0.28999999999999998</v>
          </cell>
          <cell r="R58">
            <v>-7.4999999999999997E-2</v>
          </cell>
        </row>
        <row r="59">
          <cell r="D59">
            <v>38718</v>
          </cell>
          <cell r="E59">
            <v>3.8660000000000001</v>
          </cell>
          <cell r="F59">
            <v>-0.18</v>
          </cell>
          <cell r="G59">
            <v>-7.4999999999999997E-2</v>
          </cell>
          <cell r="H59">
            <v>-0.23</v>
          </cell>
          <cell r="I59">
            <v>-0.42499999999999999</v>
          </cell>
          <cell r="J59">
            <v>0.24</v>
          </cell>
          <cell r="K59">
            <v>0.14000000000000001</v>
          </cell>
          <cell r="L59">
            <v>0.49</v>
          </cell>
          <cell r="M59">
            <v>0</v>
          </cell>
          <cell r="N59">
            <v>4.6409869655300397E-2</v>
          </cell>
          <cell r="O59">
            <v>0.378</v>
          </cell>
          <cell r="P59">
            <v>-0.15</v>
          </cell>
          <cell r="Q59">
            <v>0.28999999999999998</v>
          </cell>
          <cell r="R59">
            <v>-6.5000000000000002E-2</v>
          </cell>
        </row>
        <row r="60">
          <cell r="D60">
            <v>38749</v>
          </cell>
          <cell r="E60">
            <v>3.7519999999999998</v>
          </cell>
          <cell r="F60">
            <v>-0.18</v>
          </cell>
          <cell r="G60">
            <v>-7.4999999999999997E-2</v>
          </cell>
          <cell r="H60">
            <v>-0.23</v>
          </cell>
          <cell r="I60">
            <v>-0.42499999999999999</v>
          </cell>
          <cell r="J60">
            <v>0.24</v>
          </cell>
          <cell r="K60">
            <v>0.14000000000000001</v>
          </cell>
          <cell r="L60">
            <v>0.49</v>
          </cell>
          <cell r="M60">
            <v>0</v>
          </cell>
          <cell r="N60">
            <v>4.66396162295966E-2</v>
          </cell>
          <cell r="O60">
            <v>0.248</v>
          </cell>
          <cell r="P60">
            <v>-0.14249999999999999</v>
          </cell>
          <cell r="Q60">
            <v>0.28999999999999998</v>
          </cell>
          <cell r="R60">
            <v>-6.5000000000000002E-2</v>
          </cell>
        </row>
        <row r="61">
          <cell r="D61">
            <v>38777</v>
          </cell>
          <cell r="E61">
            <v>3.62</v>
          </cell>
          <cell r="F61">
            <v>-0.18</v>
          </cell>
          <cell r="G61">
            <v>-7.4999999999999997E-2</v>
          </cell>
          <cell r="H61">
            <v>-0.23</v>
          </cell>
          <cell r="I61">
            <v>-0.42499999999999999</v>
          </cell>
          <cell r="J61">
            <v>0.24</v>
          </cell>
          <cell r="K61">
            <v>0.14000000000000001</v>
          </cell>
          <cell r="L61">
            <v>0.49</v>
          </cell>
          <cell r="M61">
            <v>0</v>
          </cell>
          <cell r="N61">
            <v>4.6847129279617303E-2</v>
          </cell>
          <cell r="O61">
            <v>6.8000000000000005E-2</v>
          </cell>
          <cell r="P61">
            <v>-0.14000000000000001</v>
          </cell>
          <cell r="Q61">
            <v>0.28999999999999998</v>
          </cell>
          <cell r="R61">
            <v>-6.5000000000000002E-2</v>
          </cell>
        </row>
        <row r="62">
          <cell r="D62">
            <v>38808</v>
          </cell>
          <cell r="E62">
            <v>3.4220000000000002</v>
          </cell>
          <cell r="F62">
            <v>-0.255</v>
          </cell>
          <cell r="G62">
            <v>-7.4999999999999997E-2</v>
          </cell>
          <cell r="H62">
            <v>-0.39</v>
          </cell>
          <cell r="I62">
            <v>-0.47</v>
          </cell>
          <cell r="J62">
            <v>0.24</v>
          </cell>
          <cell r="K62">
            <v>0.03</v>
          </cell>
          <cell r="L62">
            <v>0.49</v>
          </cell>
          <cell r="M62">
            <v>0</v>
          </cell>
          <cell r="N62">
            <v>4.7076875887508397E-2</v>
          </cell>
          <cell r="O62">
            <v>-0.25</v>
          </cell>
          <cell r="P62">
            <v>-0.14499999999999999</v>
          </cell>
          <cell r="Q62">
            <v>0.28999999999999998</v>
          </cell>
          <cell r="R62">
            <v>-6.5000000000000002E-2</v>
          </cell>
        </row>
        <row r="63">
          <cell r="D63">
            <v>38838</v>
          </cell>
          <cell r="E63">
            <v>3.4180000000000001</v>
          </cell>
          <cell r="F63">
            <v>-0.255</v>
          </cell>
          <cell r="G63">
            <v>-7.4999999999999997E-2</v>
          </cell>
          <cell r="H63">
            <v>-0.39</v>
          </cell>
          <cell r="I63">
            <v>-0.47</v>
          </cell>
          <cell r="J63">
            <v>0.24</v>
          </cell>
          <cell r="K63">
            <v>0.03</v>
          </cell>
          <cell r="L63">
            <v>0.49</v>
          </cell>
          <cell r="M63">
            <v>0</v>
          </cell>
          <cell r="N63">
            <v>4.7299211331303798E-2</v>
          </cell>
          <cell r="O63">
            <v>-0.25</v>
          </cell>
          <cell r="P63">
            <v>-0.14499999999999999</v>
          </cell>
          <cell r="Q63">
            <v>0.28999999999999998</v>
          </cell>
          <cell r="R63">
            <v>-6.5000000000000002E-2</v>
          </cell>
        </row>
        <row r="64">
          <cell r="D64">
            <v>38869</v>
          </cell>
          <cell r="E64">
            <v>3.45</v>
          </cell>
          <cell r="F64">
            <v>-0.255</v>
          </cell>
          <cell r="G64">
            <v>-7.4999999999999997E-2</v>
          </cell>
          <cell r="H64">
            <v>-0.39</v>
          </cell>
          <cell r="I64">
            <v>-0.47</v>
          </cell>
          <cell r="J64">
            <v>0.24</v>
          </cell>
          <cell r="K64">
            <v>0.03</v>
          </cell>
          <cell r="L64">
            <v>0.49</v>
          </cell>
          <cell r="M64">
            <v>0</v>
          </cell>
          <cell r="N64">
            <v>4.7528957973921301E-2</v>
          </cell>
          <cell r="O64">
            <v>-0.25</v>
          </cell>
          <cell r="P64">
            <v>-0.14499999999999999</v>
          </cell>
          <cell r="Q64">
            <v>0.28999999999999998</v>
          </cell>
          <cell r="R64">
            <v>-6.5000000000000002E-2</v>
          </cell>
        </row>
        <row r="65">
          <cell r="D65">
            <v>38899</v>
          </cell>
          <cell r="E65">
            <v>3.5</v>
          </cell>
          <cell r="F65">
            <v>-0.255</v>
          </cell>
          <cell r="G65">
            <v>-7.4999999999999997E-2</v>
          </cell>
          <cell r="H65">
            <v>-0.39</v>
          </cell>
          <cell r="I65">
            <v>-0.47</v>
          </cell>
          <cell r="J65">
            <v>0.24</v>
          </cell>
          <cell r="K65">
            <v>0.03</v>
          </cell>
          <cell r="L65">
            <v>0.49</v>
          </cell>
          <cell r="M65">
            <v>0</v>
          </cell>
          <cell r="N65">
            <v>4.77512934513191E-2</v>
          </cell>
          <cell r="O65">
            <v>-0.25</v>
          </cell>
          <cell r="P65">
            <v>-0.14499999999999999</v>
          </cell>
          <cell r="Q65">
            <v>0.28999999999999998</v>
          </cell>
          <cell r="R65">
            <v>-6.5000000000000002E-2</v>
          </cell>
        </row>
        <row r="66">
          <cell r="D66">
            <v>38930</v>
          </cell>
          <cell r="E66">
            <v>3.5339999999999998</v>
          </cell>
          <cell r="F66">
            <v>-0.255</v>
          </cell>
          <cell r="G66">
            <v>-7.4999999999999997E-2</v>
          </cell>
          <cell r="H66">
            <v>-0.39</v>
          </cell>
          <cell r="I66">
            <v>-0.47</v>
          </cell>
          <cell r="J66">
            <v>0.24</v>
          </cell>
          <cell r="K66">
            <v>0.03</v>
          </cell>
          <cell r="L66">
            <v>0.49</v>
          </cell>
          <cell r="M66">
            <v>0</v>
          </cell>
          <cell r="N66">
            <v>4.7981040128655103E-2</v>
          </cell>
          <cell r="O66">
            <v>-0.25</v>
          </cell>
          <cell r="P66">
            <v>-0.14499999999999999</v>
          </cell>
          <cell r="Q66">
            <v>0.28999999999999998</v>
          </cell>
          <cell r="R66">
            <v>-6.5000000000000002E-2</v>
          </cell>
        </row>
        <row r="67">
          <cell r="D67">
            <v>38961</v>
          </cell>
          <cell r="E67">
            <v>3.5470000000000002</v>
          </cell>
          <cell r="F67">
            <v>-0.255</v>
          </cell>
          <cell r="G67">
            <v>-7.4999999999999997E-2</v>
          </cell>
          <cell r="H67">
            <v>-0.39</v>
          </cell>
          <cell r="I67">
            <v>-0.47</v>
          </cell>
          <cell r="J67">
            <v>0.24</v>
          </cell>
          <cell r="K67">
            <v>0.03</v>
          </cell>
          <cell r="L67">
            <v>0.49</v>
          </cell>
          <cell r="M67">
            <v>0</v>
          </cell>
          <cell r="N67">
            <v>4.8210786823632099E-2</v>
          </cell>
          <cell r="O67">
            <v>-0.25</v>
          </cell>
          <cell r="P67">
            <v>-0.14499999999999999</v>
          </cell>
          <cell r="Q67">
            <v>0.28999999999999998</v>
          </cell>
          <cell r="R67">
            <v>-6.5000000000000002E-2</v>
          </cell>
        </row>
        <row r="68">
          <cell r="D68">
            <v>38991</v>
          </cell>
          <cell r="E68">
            <v>3.569</v>
          </cell>
          <cell r="F68">
            <v>-0.255</v>
          </cell>
          <cell r="G68">
            <v>-7.4999999999999997E-2</v>
          </cell>
          <cell r="H68">
            <v>-0.39</v>
          </cell>
          <cell r="I68">
            <v>-0.47</v>
          </cell>
          <cell r="J68">
            <v>0.24</v>
          </cell>
          <cell r="K68">
            <v>0.03</v>
          </cell>
          <cell r="L68">
            <v>0.49</v>
          </cell>
          <cell r="M68">
            <v>0</v>
          </cell>
          <cell r="N68">
            <v>4.8411562358966299E-2</v>
          </cell>
          <cell r="O68">
            <v>-0.25</v>
          </cell>
          <cell r="P68">
            <v>-0.14499999999999999</v>
          </cell>
          <cell r="Q68">
            <v>0.28999999999999998</v>
          </cell>
          <cell r="R68">
            <v>-6.5000000000000002E-2</v>
          </cell>
        </row>
        <row r="69">
          <cell r="D69">
            <v>39022</v>
          </cell>
          <cell r="E69">
            <v>3.726</v>
          </cell>
          <cell r="F69">
            <v>-0.18</v>
          </cell>
          <cell r="G69">
            <v>-7.4999999999999997E-2</v>
          </cell>
          <cell r="H69">
            <v>-0.21</v>
          </cell>
          <cell r="I69">
            <v>-0.43</v>
          </cell>
          <cell r="J69">
            <v>0.24</v>
          </cell>
          <cell r="K69">
            <v>0.14000000000000001</v>
          </cell>
          <cell r="L69">
            <v>0.49</v>
          </cell>
          <cell r="M69">
            <v>0</v>
          </cell>
          <cell r="N69">
            <v>4.8585612435556202E-2</v>
          </cell>
          <cell r="O69">
            <v>0.248</v>
          </cell>
          <cell r="P69">
            <v>-0.14499999999999999</v>
          </cell>
          <cell r="Q69">
            <v>0.28999999999999998</v>
          </cell>
          <cell r="R69">
            <v>-6.5000000000000002E-2</v>
          </cell>
        </row>
        <row r="70">
          <cell r="D70">
            <v>39052</v>
          </cell>
          <cell r="E70">
            <v>3.891</v>
          </cell>
          <cell r="F70">
            <v>-0.18</v>
          </cell>
          <cell r="G70">
            <v>-7.4999999999999997E-2</v>
          </cell>
          <cell r="H70">
            <v>-0.21</v>
          </cell>
          <cell r="I70">
            <v>-0.43</v>
          </cell>
          <cell r="J70">
            <v>0.24</v>
          </cell>
          <cell r="K70">
            <v>0.14000000000000001</v>
          </cell>
          <cell r="L70">
            <v>0.49</v>
          </cell>
          <cell r="M70">
            <v>0</v>
          </cell>
          <cell r="N70">
            <v>4.8754048003182997E-2</v>
          </cell>
          <cell r="O70">
            <v>0.308</v>
          </cell>
          <cell r="P70">
            <v>-0.14749999999999999</v>
          </cell>
          <cell r="Q70">
            <v>0.28999999999999998</v>
          </cell>
          <cell r="R70">
            <v>-6.5000000000000002E-2</v>
          </cell>
        </row>
        <row r="71">
          <cell r="D71">
            <v>39083</v>
          </cell>
          <cell r="E71">
            <v>3.9359999999999999</v>
          </cell>
          <cell r="F71">
            <v>-0.18</v>
          </cell>
          <cell r="G71">
            <v>-7.0000000000000007E-2</v>
          </cell>
          <cell r="H71">
            <v>-0.21</v>
          </cell>
          <cell r="I71">
            <v>-0.43</v>
          </cell>
          <cell r="J71">
            <v>0.24</v>
          </cell>
          <cell r="K71">
            <v>0.14000000000000001</v>
          </cell>
          <cell r="L71">
            <v>0.49</v>
          </cell>
          <cell r="M71">
            <v>0</v>
          </cell>
          <cell r="N71">
            <v>4.8928098099688899E-2</v>
          </cell>
          <cell r="O71">
            <v>0.378</v>
          </cell>
          <cell r="P71">
            <v>-0.15</v>
          </cell>
          <cell r="Q71">
            <v>0.28999999999999998</v>
          </cell>
          <cell r="R71">
            <v>-0.06</v>
          </cell>
        </row>
        <row r="72">
          <cell r="D72">
            <v>39114</v>
          </cell>
          <cell r="E72">
            <v>3.8220000000000001</v>
          </cell>
          <cell r="F72">
            <v>-0.18</v>
          </cell>
          <cell r="G72">
            <v>-7.0000000000000007E-2</v>
          </cell>
          <cell r="H72">
            <v>-0.21</v>
          </cell>
          <cell r="I72">
            <v>-0.43</v>
          </cell>
          <cell r="J72">
            <v>0.24</v>
          </cell>
          <cell r="K72">
            <v>0.14000000000000001</v>
          </cell>
          <cell r="L72">
            <v>0.49</v>
          </cell>
          <cell r="M72">
            <v>0</v>
          </cell>
          <cell r="N72">
            <v>4.9102148206314297E-2</v>
          </cell>
          <cell r="O72">
            <v>0.248</v>
          </cell>
          <cell r="P72">
            <v>-0.14249999999999999</v>
          </cell>
          <cell r="Q72">
            <v>0.28999999999999998</v>
          </cell>
          <cell r="R72">
            <v>-0.06</v>
          </cell>
        </row>
        <row r="73">
          <cell r="D73">
            <v>39142</v>
          </cell>
          <cell r="E73">
            <v>3.69</v>
          </cell>
          <cell r="F73">
            <v>-0.18</v>
          </cell>
          <cell r="G73">
            <v>-7.0000000000000007E-2</v>
          </cell>
          <cell r="H73">
            <v>-0.21</v>
          </cell>
          <cell r="I73">
            <v>-0.43</v>
          </cell>
          <cell r="J73">
            <v>0.24</v>
          </cell>
          <cell r="K73">
            <v>0.14000000000000001</v>
          </cell>
          <cell r="L73">
            <v>0.49</v>
          </cell>
          <cell r="M73">
            <v>0</v>
          </cell>
          <cell r="N73">
            <v>4.9259354762931203E-2</v>
          </cell>
          <cell r="O73">
            <v>6.8000000000000005E-2</v>
          </cell>
          <cell r="P73">
            <v>-0.14000000000000001</v>
          </cell>
          <cell r="Q73">
            <v>0.28999999999999998</v>
          </cell>
          <cell r="R73">
            <v>-0.06</v>
          </cell>
        </row>
        <row r="74">
          <cell r="D74">
            <v>39173</v>
          </cell>
          <cell r="E74">
            <v>3.492</v>
          </cell>
          <cell r="F74">
            <v>-0.255</v>
          </cell>
          <cell r="G74">
            <v>-7.0000000000000007E-2</v>
          </cell>
          <cell r="H74">
            <v>-0.38</v>
          </cell>
          <cell r="I74">
            <v>-0.48</v>
          </cell>
          <cell r="J74">
            <v>0.24</v>
          </cell>
          <cell r="K74">
            <v>0.03</v>
          </cell>
          <cell r="L74">
            <v>0.49</v>
          </cell>
          <cell r="M74">
            <v>0</v>
          </cell>
          <cell r="N74">
            <v>4.9433404888814501E-2</v>
          </cell>
          <cell r="O74">
            <v>-0.25</v>
          </cell>
          <cell r="P74">
            <v>-0.14499999999999999</v>
          </cell>
          <cell r="Q74">
            <v>0.28999999999999998</v>
          </cell>
          <cell r="R74">
            <v>-0.06</v>
          </cell>
        </row>
        <row r="75">
          <cell r="D75">
            <v>39203</v>
          </cell>
          <cell r="E75">
            <v>3.488</v>
          </cell>
          <cell r="F75">
            <v>-0.255</v>
          </cell>
          <cell r="G75">
            <v>-7.0000000000000007E-2</v>
          </cell>
          <cell r="H75">
            <v>-0.38</v>
          </cell>
          <cell r="I75">
            <v>-0.48</v>
          </cell>
          <cell r="J75">
            <v>0.24</v>
          </cell>
          <cell r="K75">
            <v>0.03</v>
          </cell>
          <cell r="L75">
            <v>0.49</v>
          </cell>
          <cell r="M75">
            <v>0</v>
          </cell>
          <cell r="N75">
            <v>4.9601840504141403E-2</v>
          </cell>
          <cell r="O75">
            <v>-0.25</v>
          </cell>
          <cell r="P75">
            <v>-0.14499999999999999</v>
          </cell>
          <cell r="Q75">
            <v>0.28999999999999998</v>
          </cell>
          <cell r="R75">
            <v>-0.06</v>
          </cell>
        </row>
        <row r="76">
          <cell r="D76">
            <v>39234</v>
          </cell>
          <cell r="E76">
            <v>3.52</v>
          </cell>
          <cell r="F76">
            <v>-0.255</v>
          </cell>
          <cell r="G76">
            <v>-7.0000000000000007E-2</v>
          </cell>
          <cell r="H76">
            <v>-0.38</v>
          </cell>
          <cell r="I76">
            <v>-0.48</v>
          </cell>
          <cell r="J76">
            <v>0.24</v>
          </cell>
          <cell r="K76">
            <v>0.03</v>
          </cell>
          <cell r="L76">
            <v>0.49</v>
          </cell>
          <cell r="M76">
            <v>0</v>
          </cell>
          <cell r="N76">
            <v>4.9775890649931903E-2</v>
          </cell>
          <cell r="O76">
            <v>-0.25</v>
          </cell>
          <cell r="P76">
            <v>-0.14499999999999999</v>
          </cell>
          <cell r="Q76">
            <v>0.28999999999999998</v>
          </cell>
          <cell r="R76">
            <v>-0.06</v>
          </cell>
        </row>
        <row r="77">
          <cell r="D77">
            <v>39264</v>
          </cell>
          <cell r="E77">
            <v>3.57</v>
          </cell>
          <cell r="F77">
            <v>-0.255</v>
          </cell>
          <cell r="G77">
            <v>-7.0000000000000007E-2</v>
          </cell>
          <cell r="H77">
            <v>-0.38</v>
          </cell>
          <cell r="I77">
            <v>-0.48</v>
          </cell>
          <cell r="J77">
            <v>0.24</v>
          </cell>
          <cell r="K77">
            <v>0.03</v>
          </cell>
          <cell r="L77">
            <v>0.49</v>
          </cell>
          <cell r="M77">
            <v>0</v>
          </cell>
          <cell r="N77">
            <v>4.9944326284522098E-2</v>
          </cell>
          <cell r="O77">
            <v>-0.25</v>
          </cell>
          <cell r="P77">
            <v>-0.14499999999999999</v>
          </cell>
          <cell r="Q77">
            <v>0.28999999999999998</v>
          </cell>
          <cell r="R77">
            <v>-0.06</v>
          </cell>
        </row>
        <row r="78">
          <cell r="D78">
            <v>39295</v>
          </cell>
          <cell r="E78">
            <v>3.6040000000000001</v>
          </cell>
          <cell r="F78">
            <v>-0.255</v>
          </cell>
          <cell r="G78">
            <v>-7.0000000000000007E-2</v>
          </cell>
          <cell r="H78">
            <v>-0.38</v>
          </cell>
          <cell r="I78">
            <v>-0.48</v>
          </cell>
          <cell r="J78">
            <v>0.24</v>
          </cell>
          <cell r="K78">
            <v>0.03</v>
          </cell>
          <cell r="L78">
            <v>0.49</v>
          </cell>
          <cell r="M78">
            <v>0</v>
          </cell>
          <cell r="N78">
            <v>5.0118376450217099E-2</v>
          </cell>
          <cell r="O78">
            <v>-0.25</v>
          </cell>
          <cell r="P78">
            <v>-0.14499999999999999</v>
          </cell>
          <cell r="Q78">
            <v>0.28999999999999998</v>
          </cell>
          <cell r="R78">
            <v>-0.06</v>
          </cell>
        </row>
        <row r="79">
          <cell r="D79">
            <v>39326</v>
          </cell>
          <cell r="E79">
            <v>3.617</v>
          </cell>
          <cell r="F79">
            <v>-0.255</v>
          </cell>
          <cell r="G79">
            <v>-7.0000000000000007E-2</v>
          </cell>
          <cell r="H79">
            <v>-0.38</v>
          </cell>
          <cell r="I79">
            <v>-0.48</v>
          </cell>
          <cell r="J79">
            <v>0.24</v>
          </cell>
          <cell r="K79">
            <v>0.03</v>
          </cell>
          <cell r="L79">
            <v>0.49</v>
          </cell>
          <cell r="M79">
            <v>0</v>
          </cell>
          <cell r="N79">
            <v>5.0292426626025399E-2</v>
          </cell>
          <cell r="O79">
            <v>-0.25</v>
          </cell>
          <cell r="P79">
            <v>-0.14499999999999999</v>
          </cell>
          <cell r="Q79">
            <v>0.28999999999999998</v>
          </cell>
          <cell r="R79">
            <v>-0.06</v>
          </cell>
        </row>
        <row r="80">
          <cell r="D80">
            <v>39356</v>
          </cell>
          <cell r="E80">
            <v>3.6389999999999998</v>
          </cell>
          <cell r="F80">
            <v>-0.255</v>
          </cell>
          <cell r="G80">
            <v>-7.0000000000000007E-2</v>
          </cell>
          <cell r="H80">
            <v>-0.38</v>
          </cell>
          <cell r="I80">
            <v>-0.48</v>
          </cell>
          <cell r="J80">
            <v>0.24</v>
          </cell>
          <cell r="K80">
            <v>0.03</v>
          </cell>
          <cell r="L80">
            <v>0.49</v>
          </cell>
          <cell r="M80">
            <v>0</v>
          </cell>
          <cell r="N80">
            <v>5.0460862289662997E-2</v>
          </cell>
          <cell r="O80">
            <v>-0.25</v>
          </cell>
          <cell r="P80">
            <v>-0.14499999999999999</v>
          </cell>
          <cell r="Q80">
            <v>0.28999999999999998</v>
          </cell>
          <cell r="R80">
            <v>-0.06</v>
          </cell>
        </row>
        <row r="81">
          <cell r="D81">
            <v>39387</v>
          </cell>
          <cell r="E81">
            <v>3.7959999999999998</v>
          </cell>
          <cell r="F81">
            <v>-0.18</v>
          </cell>
          <cell r="G81">
            <v>-7.0000000000000007E-2</v>
          </cell>
          <cell r="H81">
            <v>-0.2</v>
          </cell>
          <cell r="I81">
            <v>-0.47499999999999998</v>
          </cell>
          <cell r="J81">
            <v>0.24</v>
          </cell>
          <cell r="K81">
            <v>0.14000000000000001</v>
          </cell>
          <cell r="L81">
            <v>0.49</v>
          </cell>
          <cell r="M81">
            <v>0</v>
          </cell>
          <cell r="N81">
            <v>5.06349124853709E-2</v>
          </cell>
          <cell r="O81">
            <v>0.248</v>
          </cell>
          <cell r="P81">
            <v>-0.14499999999999999</v>
          </cell>
          <cell r="Q81">
            <v>0.28999999999999998</v>
          </cell>
          <cell r="R81">
            <v>-0.06</v>
          </cell>
        </row>
        <row r="82">
          <cell r="D82">
            <v>39417</v>
          </cell>
          <cell r="E82">
            <v>3.9609999999999999</v>
          </cell>
          <cell r="F82">
            <v>-0.18</v>
          </cell>
          <cell r="G82">
            <v>-7.0000000000000007E-2</v>
          </cell>
          <cell r="H82">
            <v>-0.2</v>
          </cell>
          <cell r="I82">
            <v>-0.47499999999999998</v>
          </cell>
          <cell r="J82">
            <v>0.24</v>
          </cell>
          <cell r="K82">
            <v>0.14000000000000001</v>
          </cell>
          <cell r="L82">
            <v>0.49</v>
          </cell>
          <cell r="M82">
            <v>0</v>
          </cell>
          <cell r="N82">
            <v>5.08033481682637E-2</v>
          </cell>
          <cell r="O82">
            <v>0.308</v>
          </cell>
          <cell r="P82">
            <v>-0.14749999999999999</v>
          </cell>
          <cell r="Q82">
            <v>0.28999999999999998</v>
          </cell>
          <cell r="R82">
            <v>-0.06</v>
          </cell>
        </row>
        <row r="83">
          <cell r="D83">
            <v>39448</v>
          </cell>
          <cell r="E83">
            <v>4.0110000000000001</v>
          </cell>
          <cell r="F83">
            <v>-0.18</v>
          </cell>
          <cell r="G83">
            <v>-7.0000000000000007E-2</v>
          </cell>
          <cell r="H83">
            <v>-0.2</v>
          </cell>
          <cell r="I83">
            <v>-0.47499999999999998</v>
          </cell>
          <cell r="J83">
            <v>0.24</v>
          </cell>
          <cell r="K83">
            <v>0.14000000000000001</v>
          </cell>
          <cell r="L83">
            <v>0.49</v>
          </cell>
          <cell r="M83">
            <v>0</v>
          </cell>
          <cell r="N83">
            <v>5.0977398383867299E-2</v>
          </cell>
          <cell r="O83">
            <v>0.378</v>
          </cell>
          <cell r="P83">
            <v>-0.15</v>
          </cell>
          <cell r="Q83">
            <v>0.28999999999999998</v>
          </cell>
          <cell r="R83">
            <v>-0.06</v>
          </cell>
        </row>
        <row r="84">
          <cell r="D84">
            <v>39479</v>
          </cell>
          <cell r="E84">
            <v>3.8969999999999998</v>
          </cell>
          <cell r="F84">
            <v>-0.18</v>
          </cell>
          <cell r="G84">
            <v>-7.0000000000000007E-2</v>
          </cell>
          <cell r="H84">
            <v>-0.2</v>
          </cell>
          <cell r="I84">
            <v>-0.47499999999999998</v>
          </cell>
          <cell r="J84">
            <v>0.24</v>
          </cell>
          <cell r="K84">
            <v>0.14000000000000001</v>
          </cell>
          <cell r="L84">
            <v>0.49</v>
          </cell>
          <cell r="M84">
            <v>0</v>
          </cell>
          <cell r="N84">
            <v>5.1151448609580499E-2</v>
          </cell>
          <cell r="O84">
            <v>0.248</v>
          </cell>
          <cell r="P84">
            <v>-0.14249999999999999</v>
          </cell>
          <cell r="Q84">
            <v>0.28999999999999998</v>
          </cell>
          <cell r="R84">
            <v>-0.06</v>
          </cell>
        </row>
        <row r="85">
          <cell r="D85">
            <v>39508</v>
          </cell>
          <cell r="E85">
            <v>3.7650000000000001</v>
          </cell>
          <cell r="F85">
            <v>-0.18</v>
          </cell>
          <cell r="G85">
            <v>-7.0000000000000007E-2</v>
          </cell>
          <cell r="H85">
            <v>-0.2</v>
          </cell>
          <cell r="I85">
            <v>-0.47499999999999998</v>
          </cell>
          <cell r="J85">
            <v>0.24</v>
          </cell>
          <cell r="K85">
            <v>0.14000000000000001</v>
          </cell>
          <cell r="L85">
            <v>0.49</v>
          </cell>
          <cell r="M85">
            <v>0</v>
          </cell>
          <cell r="N85">
            <v>5.1314269797625697E-2</v>
          </cell>
          <cell r="O85">
            <v>6.8000000000000005E-2</v>
          </cell>
          <cell r="P85">
            <v>-0.14000000000000001</v>
          </cell>
          <cell r="Q85">
            <v>0.28999999999999998</v>
          </cell>
          <cell r="R85">
            <v>-0.06</v>
          </cell>
        </row>
        <row r="86">
          <cell r="D86">
            <v>39539</v>
          </cell>
          <cell r="E86">
            <v>3.5670000000000002</v>
          </cell>
          <cell r="F86">
            <v>-0.255</v>
          </cell>
          <cell r="G86">
            <v>-7.0000000000000007E-2</v>
          </cell>
          <cell r="H86">
            <v>-0.37</v>
          </cell>
          <cell r="I86">
            <v>-0.52</v>
          </cell>
          <cell r="J86">
            <v>0.24</v>
          </cell>
          <cell r="K86">
            <v>0.03</v>
          </cell>
          <cell r="L86">
            <v>0.49</v>
          </cell>
          <cell r="M86">
            <v>0</v>
          </cell>
          <cell r="N86">
            <v>5.1488320042903303E-2</v>
          </cell>
          <cell r="O86">
            <v>-0.25</v>
          </cell>
          <cell r="P86">
            <v>-0.14499999999999999</v>
          </cell>
          <cell r="Q86">
            <v>0.28999999999999998</v>
          </cell>
          <cell r="R86">
            <v>-0.06</v>
          </cell>
        </row>
        <row r="87">
          <cell r="D87">
            <v>39569</v>
          </cell>
          <cell r="E87">
            <v>3.5630000000000002</v>
          </cell>
          <cell r="F87">
            <v>-0.255</v>
          </cell>
          <cell r="G87">
            <v>-7.0000000000000007E-2</v>
          </cell>
          <cell r="H87">
            <v>-0.37</v>
          </cell>
          <cell r="I87">
            <v>-0.52</v>
          </cell>
          <cell r="J87">
            <v>0.24</v>
          </cell>
          <cell r="K87">
            <v>0.03</v>
          </cell>
          <cell r="L87">
            <v>0.49</v>
          </cell>
          <cell r="M87">
            <v>0</v>
          </cell>
          <cell r="N87">
            <v>5.1656755773763503E-2</v>
          </cell>
          <cell r="O87">
            <v>-0.25</v>
          </cell>
          <cell r="P87">
            <v>-0.14499999999999999</v>
          </cell>
          <cell r="Q87">
            <v>0.28999999999999998</v>
          </cell>
          <cell r="R87">
            <v>-0.06</v>
          </cell>
        </row>
        <row r="88">
          <cell r="D88">
            <v>39600</v>
          </cell>
          <cell r="E88">
            <v>3.5950000000000002</v>
          </cell>
          <cell r="F88">
            <v>-0.255</v>
          </cell>
          <cell r="G88">
            <v>-7.0000000000000007E-2</v>
          </cell>
          <cell r="H88">
            <v>-0.37</v>
          </cell>
          <cell r="I88">
            <v>-0.52</v>
          </cell>
          <cell r="J88">
            <v>0.24</v>
          </cell>
          <cell r="K88">
            <v>0.03</v>
          </cell>
          <cell r="L88">
            <v>0.49</v>
          </cell>
          <cell r="M88">
            <v>0</v>
          </cell>
          <cell r="N88">
            <v>5.18308060389292E-2</v>
          </cell>
          <cell r="O88">
            <v>-0.25</v>
          </cell>
          <cell r="P88">
            <v>-0.14499999999999999</v>
          </cell>
          <cell r="Q88">
            <v>0.28999999999999998</v>
          </cell>
          <cell r="R88">
            <v>-0.06</v>
          </cell>
        </row>
        <row r="89">
          <cell r="D89">
            <v>39630</v>
          </cell>
          <cell r="E89">
            <v>3.645</v>
          </cell>
          <cell r="F89">
            <v>-0.255</v>
          </cell>
          <cell r="G89">
            <v>-7.0000000000000007E-2</v>
          </cell>
          <cell r="H89">
            <v>-0.37</v>
          </cell>
          <cell r="I89">
            <v>-0.52</v>
          </cell>
          <cell r="J89">
            <v>0.24</v>
          </cell>
          <cell r="K89">
            <v>0.03</v>
          </cell>
          <cell r="L89">
            <v>0.49</v>
          </cell>
          <cell r="M89">
            <v>0</v>
          </cell>
          <cell r="N89">
            <v>5.1999241789033597E-2</v>
          </cell>
          <cell r="O89">
            <v>-0.25</v>
          </cell>
          <cell r="P89">
            <v>-0.14499999999999999</v>
          </cell>
          <cell r="Q89">
            <v>0.28999999999999998</v>
          </cell>
          <cell r="R89">
            <v>-0.06</v>
          </cell>
        </row>
        <row r="90">
          <cell r="D90">
            <v>39661</v>
          </cell>
          <cell r="E90">
            <v>3.6789999999999998</v>
          </cell>
          <cell r="F90">
            <v>-0.255</v>
          </cell>
          <cell r="G90">
            <v>-7.0000000000000007E-2</v>
          </cell>
          <cell r="H90">
            <v>-0.37</v>
          </cell>
          <cell r="I90">
            <v>-0.52</v>
          </cell>
          <cell r="J90">
            <v>0.24</v>
          </cell>
          <cell r="K90">
            <v>0.03</v>
          </cell>
          <cell r="L90">
            <v>0.49</v>
          </cell>
          <cell r="M90">
            <v>0</v>
          </cell>
          <cell r="N90">
            <v>5.2173292074082903E-2</v>
          </cell>
          <cell r="O90">
            <v>-0.25</v>
          </cell>
          <cell r="P90">
            <v>-0.14499999999999999</v>
          </cell>
          <cell r="Q90">
            <v>0.28999999999999998</v>
          </cell>
          <cell r="R90">
            <v>-0.06</v>
          </cell>
        </row>
        <row r="91">
          <cell r="D91">
            <v>39692</v>
          </cell>
          <cell r="E91">
            <v>3.6920000000000002</v>
          </cell>
          <cell r="F91">
            <v>-0.255</v>
          </cell>
          <cell r="G91">
            <v>-7.0000000000000007E-2</v>
          </cell>
          <cell r="H91">
            <v>-0.37</v>
          </cell>
          <cell r="I91">
            <v>-0.52</v>
          </cell>
          <cell r="J91">
            <v>0.24</v>
          </cell>
          <cell r="K91">
            <v>0.03</v>
          </cell>
          <cell r="L91">
            <v>0.49</v>
          </cell>
          <cell r="M91">
            <v>0</v>
          </cell>
          <cell r="N91">
            <v>5.2347342369236702E-2</v>
          </cell>
          <cell r="O91">
            <v>-0.25</v>
          </cell>
          <cell r="P91">
            <v>-0.14499999999999999</v>
          </cell>
          <cell r="Q91">
            <v>0.28999999999999998</v>
          </cell>
          <cell r="R91">
            <v>-0.06</v>
          </cell>
        </row>
        <row r="92">
          <cell r="D92">
            <v>39722</v>
          </cell>
          <cell r="E92">
            <v>3.714</v>
          </cell>
          <cell r="F92">
            <v>-0.255</v>
          </cell>
          <cell r="G92">
            <v>-7.0000000000000007E-2</v>
          </cell>
          <cell r="H92">
            <v>-0.37</v>
          </cell>
          <cell r="I92">
            <v>-0.52</v>
          </cell>
          <cell r="J92">
            <v>0.24</v>
          </cell>
          <cell r="K92">
            <v>0.03</v>
          </cell>
          <cell r="L92">
            <v>0.49</v>
          </cell>
          <cell r="M92">
            <v>0</v>
          </cell>
          <cell r="N92">
            <v>5.2486583851096801E-2</v>
          </cell>
          <cell r="O92">
            <v>-0.25</v>
          </cell>
          <cell r="P92">
            <v>-0.14499999999999999</v>
          </cell>
          <cell r="Q92">
            <v>0.28999999999999998</v>
          </cell>
          <cell r="R92">
            <v>-0.06</v>
          </cell>
        </row>
        <row r="93">
          <cell r="D93">
            <v>39753</v>
          </cell>
          <cell r="E93">
            <v>3.871</v>
          </cell>
          <cell r="F93">
            <v>-0.18</v>
          </cell>
          <cell r="G93">
            <v>-7.0000000000000007E-2</v>
          </cell>
          <cell r="H93">
            <v>-0.2</v>
          </cell>
          <cell r="I93">
            <v>-0.48</v>
          </cell>
          <cell r="J93">
            <v>0.24</v>
          </cell>
          <cell r="K93">
            <v>0</v>
          </cell>
          <cell r="L93">
            <v>0.52</v>
          </cell>
          <cell r="M93">
            <v>0</v>
          </cell>
          <cell r="N93">
            <v>5.2585215560111198E-2</v>
          </cell>
          <cell r="O93">
            <v>0.248</v>
          </cell>
          <cell r="P93">
            <v>-0.14499999999999999</v>
          </cell>
          <cell r="Q93">
            <v>0.32</v>
          </cell>
          <cell r="R93">
            <v>-0.06</v>
          </cell>
        </row>
        <row r="94">
          <cell r="D94">
            <v>39783</v>
          </cell>
          <cell r="E94">
            <v>4.0359999999999996</v>
          </cell>
          <cell r="F94">
            <v>-0.18</v>
          </cell>
          <cell r="G94">
            <v>-7.0000000000000007E-2</v>
          </cell>
          <cell r="H94">
            <v>-0.2</v>
          </cell>
          <cell r="I94">
            <v>-0.48</v>
          </cell>
          <cell r="J94">
            <v>0.24</v>
          </cell>
          <cell r="K94">
            <v>0</v>
          </cell>
          <cell r="L94">
            <v>0.52</v>
          </cell>
          <cell r="M94">
            <v>0</v>
          </cell>
          <cell r="N94">
            <v>5.26806656041812E-2</v>
          </cell>
          <cell r="O94">
            <v>0.308</v>
          </cell>
          <cell r="P94">
            <v>-0.14749999999999999</v>
          </cell>
          <cell r="Q94">
            <v>0.32</v>
          </cell>
          <cell r="R94">
            <v>-0.06</v>
          </cell>
        </row>
        <row r="95">
          <cell r="D95">
            <v>39814</v>
          </cell>
          <cell r="E95">
            <v>4.0910000000000002</v>
          </cell>
          <cell r="F95">
            <v>-0.18</v>
          </cell>
          <cell r="G95">
            <v>-7.0000000000000007E-2</v>
          </cell>
          <cell r="H95">
            <v>-0.2</v>
          </cell>
          <cell r="I95">
            <v>-0.48</v>
          </cell>
          <cell r="J95">
            <v>0.24</v>
          </cell>
          <cell r="K95">
            <v>0</v>
          </cell>
          <cell r="L95">
            <v>0.52</v>
          </cell>
          <cell r="M95">
            <v>0</v>
          </cell>
          <cell r="N95">
            <v>5.2779297319578901E-2</v>
          </cell>
          <cell r="O95">
            <v>0.378</v>
          </cell>
          <cell r="P95">
            <v>-0.15</v>
          </cell>
          <cell r="Q95">
            <v>0.32</v>
          </cell>
          <cell r="R95">
            <v>-0.06</v>
          </cell>
        </row>
        <row r="96">
          <cell r="D96">
            <v>39845</v>
          </cell>
          <cell r="E96">
            <v>3.9769999999999999</v>
          </cell>
          <cell r="F96">
            <v>-0.18</v>
          </cell>
          <cell r="G96">
            <v>-7.0000000000000007E-2</v>
          </cell>
          <cell r="H96">
            <v>-0.2</v>
          </cell>
          <cell r="I96">
            <v>-0.48</v>
          </cell>
          <cell r="J96">
            <v>0.24</v>
          </cell>
          <cell r="K96">
            <v>0</v>
          </cell>
          <cell r="L96">
            <v>0.52</v>
          </cell>
          <cell r="M96">
            <v>0</v>
          </cell>
          <cell r="N96">
            <v>5.2877929038220202E-2</v>
          </cell>
          <cell r="O96">
            <v>0.248</v>
          </cell>
          <cell r="P96">
            <v>-0.14249999999999999</v>
          </cell>
          <cell r="Q96">
            <v>0.32</v>
          </cell>
          <cell r="R96">
            <v>-0.06</v>
          </cell>
        </row>
        <row r="97">
          <cell r="D97">
            <v>39873</v>
          </cell>
          <cell r="E97">
            <v>3.8450000000000002</v>
          </cell>
          <cell r="F97">
            <v>-0.18</v>
          </cell>
          <cell r="G97">
            <v>-7.0000000000000007E-2</v>
          </cell>
          <cell r="H97">
            <v>-0.2</v>
          </cell>
          <cell r="I97">
            <v>-0.48</v>
          </cell>
          <cell r="J97">
            <v>0.24</v>
          </cell>
          <cell r="K97">
            <v>0</v>
          </cell>
          <cell r="L97">
            <v>0.52</v>
          </cell>
          <cell r="M97">
            <v>0</v>
          </cell>
          <cell r="N97">
            <v>5.2967015754619602E-2</v>
          </cell>
          <cell r="O97">
            <v>6.8000000000000005E-2</v>
          </cell>
          <cell r="P97">
            <v>-0.14000000000000001</v>
          </cell>
          <cell r="Q97">
            <v>0.32</v>
          </cell>
          <cell r="R97">
            <v>-0.06</v>
          </cell>
        </row>
        <row r="98">
          <cell r="D98">
            <v>39904</v>
          </cell>
          <cell r="E98">
            <v>3.6469999999999998</v>
          </cell>
          <cell r="F98">
            <v>-0.255</v>
          </cell>
          <cell r="G98">
            <v>-7.0000000000000007E-2</v>
          </cell>
          <cell r="H98">
            <v>-0.35</v>
          </cell>
          <cell r="I98">
            <v>-0.59499999999999997</v>
          </cell>
          <cell r="J98">
            <v>0.24</v>
          </cell>
          <cell r="K98">
            <v>0</v>
          </cell>
          <cell r="L98">
            <v>0.52</v>
          </cell>
          <cell r="M98">
            <v>0</v>
          </cell>
          <cell r="N98">
            <v>5.3065647479433299E-2</v>
          </cell>
          <cell r="O98">
            <v>-0.25</v>
          </cell>
          <cell r="P98">
            <v>-0.14499999999999999</v>
          </cell>
          <cell r="Q98">
            <v>0.32</v>
          </cell>
          <cell r="R98">
            <v>-0.06</v>
          </cell>
        </row>
        <row r="99">
          <cell r="D99">
            <v>39934</v>
          </cell>
          <cell r="E99">
            <v>3.6429999999999998</v>
          </cell>
          <cell r="F99">
            <v>-0.255</v>
          </cell>
          <cell r="G99">
            <v>-7.0000000000000007E-2</v>
          </cell>
          <cell r="H99">
            <v>-0.35</v>
          </cell>
          <cell r="I99">
            <v>-0.59499999999999997</v>
          </cell>
          <cell r="J99">
            <v>0.24</v>
          </cell>
          <cell r="K99">
            <v>0</v>
          </cell>
          <cell r="L99">
            <v>0.52</v>
          </cell>
          <cell r="M99">
            <v>0</v>
          </cell>
          <cell r="N99">
            <v>5.3161097538793299E-2</v>
          </cell>
          <cell r="O99">
            <v>-0.25</v>
          </cell>
          <cell r="P99">
            <v>-0.14499999999999999</v>
          </cell>
          <cell r="Q99">
            <v>0.32</v>
          </cell>
          <cell r="R99">
            <v>-0.06</v>
          </cell>
        </row>
        <row r="100">
          <cell r="D100">
            <v>39965</v>
          </cell>
          <cell r="E100">
            <v>3.6749999999999998</v>
          </cell>
          <cell r="F100">
            <v>-0.255</v>
          </cell>
          <cell r="G100">
            <v>-7.0000000000000007E-2</v>
          </cell>
          <cell r="H100">
            <v>-0.35</v>
          </cell>
          <cell r="I100">
            <v>-0.59499999999999997</v>
          </cell>
          <cell r="J100">
            <v>0.24</v>
          </cell>
          <cell r="K100">
            <v>0</v>
          </cell>
          <cell r="L100">
            <v>0.52</v>
          </cell>
          <cell r="M100">
            <v>0</v>
          </cell>
          <cell r="N100">
            <v>5.3259729269989002E-2</v>
          </cell>
          <cell r="O100">
            <v>-0.25</v>
          </cell>
          <cell r="P100">
            <v>-0.14499999999999999</v>
          </cell>
          <cell r="Q100">
            <v>0.32</v>
          </cell>
          <cell r="R100">
            <v>-0.06</v>
          </cell>
        </row>
        <row r="101">
          <cell r="D101">
            <v>39995</v>
          </cell>
          <cell r="E101">
            <v>3.7250000000000001</v>
          </cell>
          <cell r="F101">
            <v>-0.255</v>
          </cell>
          <cell r="G101">
            <v>-7.0000000000000007E-2</v>
          </cell>
          <cell r="H101">
            <v>-0.35</v>
          </cell>
          <cell r="I101">
            <v>-0.59499999999999997</v>
          </cell>
          <cell r="J101">
            <v>0.24</v>
          </cell>
          <cell r="K101">
            <v>0</v>
          </cell>
          <cell r="L101">
            <v>0.52</v>
          </cell>
          <cell r="M101">
            <v>0</v>
          </cell>
          <cell r="N101">
            <v>5.33551793355245E-2</v>
          </cell>
          <cell r="O101">
            <v>-0.25</v>
          </cell>
          <cell r="P101">
            <v>-0.14499999999999999</v>
          </cell>
          <cell r="Q101">
            <v>0.32</v>
          </cell>
          <cell r="R101">
            <v>-0.06</v>
          </cell>
        </row>
        <row r="102">
          <cell r="D102">
            <v>40026</v>
          </cell>
          <cell r="E102">
            <v>3.7589999999999999</v>
          </cell>
          <cell r="F102">
            <v>-0.255</v>
          </cell>
          <cell r="G102">
            <v>-7.0000000000000007E-2</v>
          </cell>
          <cell r="H102">
            <v>-0.35</v>
          </cell>
          <cell r="I102">
            <v>-0.59499999999999997</v>
          </cell>
          <cell r="J102">
            <v>0.24</v>
          </cell>
          <cell r="K102">
            <v>0</v>
          </cell>
          <cell r="L102">
            <v>0.52</v>
          </cell>
          <cell r="M102">
            <v>0</v>
          </cell>
          <cell r="N102">
            <v>5.3453811073101799E-2</v>
          </cell>
          <cell r="O102">
            <v>-0.25</v>
          </cell>
          <cell r="P102">
            <v>-0.14499999999999999</v>
          </cell>
          <cell r="Q102">
            <v>0.32</v>
          </cell>
          <cell r="R102">
            <v>-0.06</v>
          </cell>
        </row>
        <row r="103">
          <cell r="D103">
            <v>40057</v>
          </cell>
          <cell r="E103">
            <v>3.7719999999999998</v>
          </cell>
          <cell r="F103">
            <v>-0.255</v>
          </cell>
          <cell r="G103">
            <v>-7.0000000000000007E-2</v>
          </cell>
          <cell r="H103">
            <v>-0.35</v>
          </cell>
          <cell r="I103">
            <v>-0.59499999999999997</v>
          </cell>
          <cell r="J103">
            <v>0.24</v>
          </cell>
          <cell r="K103">
            <v>0</v>
          </cell>
          <cell r="L103">
            <v>0.52</v>
          </cell>
          <cell r="M103">
            <v>0</v>
          </cell>
          <cell r="N103">
            <v>5.3552442813921401E-2</v>
          </cell>
          <cell r="O103">
            <v>-0.25</v>
          </cell>
          <cell r="P103">
            <v>-0.14499999999999999</v>
          </cell>
          <cell r="Q103">
            <v>0.32</v>
          </cell>
          <cell r="R103">
            <v>-0.06</v>
          </cell>
        </row>
        <row r="104">
          <cell r="D104">
            <v>40087</v>
          </cell>
          <cell r="E104">
            <v>3.794</v>
          </cell>
          <cell r="F104">
            <v>-0.255</v>
          </cell>
          <cell r="G104">
            <v>-7.0000000000000007E-2</v>
          </cell>
          <cell r="H104">
            <v>-0.35</v>
          </cell>
          <cell r="I104">
            <v>-0.59499999999999997</v>
          </cell>
          <cell r="J104">
            <v>0.24</v>
          </cell>
          <cell r="K104">
            <v>0</v>
          </cell>
          <cell r="L104">
            <v>0.52</v>
          </cell>
          <cell r="M104">
            <v>0</v>
          </cell>
          <cell r="N104">
            <v>5.3647892888769803E-2</v>
          </cell>
          <cell r="O104">
            <v>-0.25</v>
          </cell>
          <cell r="P104">
            <v>-0.14499999999999999</v>
          </cell>
          <cell r="Q104">
            <v>0.32</v>
          </cell>
          <cell r="R104">
            <v>-0.06</v>
          </cell>
        </row>
        <row r="105">
          <cell r="D105">
            <v>40118</v>
          </cell>
          <cell r="E105">
            <v>3.9510000000000001</v>
          </cell>
          <cell r="F105">
            <v>-0.18</v>
          </cell>
          <cell r="G105">
            <v>-7.0000000000000007E-2</v>
          </cell>
          <cell r="H105">
            <v>-0.2</v>
          </cell>
          <cell r="I105">
            <v>-0.48</v>
          </cell>
          <cell r="J105">
            <v>0.24</v>
          </cell>
          <cell r="K105">
            <v>0</v>
          </cell>
          <cell r="L105">
            <v>0.52</v>
          </cell>
          <cell r="M105">
            <v>0</v>
          </cell>
          <cell r="N105">
            <v>5.37465246359701E-2</v>
          </cell>
          <cell r="O105">
            <v>0.248</v>
          </cell>
          <cell r="P105">
            <v>-0.14499999999999999</v>
          </cell>
          <cell r="Q105">
            <v>0.32</v>
          </cell>
          <cell r="R105">
            <v>-0.06</v>
          </cell>
        </row>
        <row r="106">
          <cell r="D106">
            <v>40148</v>
          </cell>
          <cell r="E106">
            <v>4.1159999999999997</v>
          </cell>
          <cell r="F106">
            <v>-0.18</v>
          </cell>
          <cell r="G106">
            <v>-7.0000000000000007E-2</v>
          </cell>
          <cell r="H106">
            <v>-0.2</v>
          </cell>
          <cell r="I106">
            <v>-0.48</v>
          </cell>
          <cell r="J106">
            <v>0.24</v>
          </cell>
          <cell r="K106">
            <v>0</v>
          </cell>
          <cell r="L106">
            <v>0.52</v>
          </cell>
          <cell r="M106">
            <v>0</v>
          </cell>
          <cell r="N106">
            <v>5.38419747169923E-2</v>
          </cell>
          <cell r="O106">
            <v>0.308</v>
          </cell>
          <cell r="P106">
            <v>-0.14749999999999999</v>
          </cell>
          <cell r="Q106">
            <v>0.32</v>
          </cell>
          <cell r="R106">
            <v>-0.06</v>
          </cell>
        </row>
        <row r="107">
          <cell r="D107">
            <v>40179</v>
          </cell>
          <cell r="E107">
            <v>4.1760000000000002</v>
          </cell>
          <cell r="F107">
            <v>-0.18</v>
          </cell>
          <cell r="G107">
            <v>-7.0000000000000007E-2</v>
          </cell>
          <cell r="H107">
            <v>-0.2</v>
          </cell>
          <cell r="I107">
            <v>-0.48</v>
          </cell>
          <cell r="J107">
            <v>0.24</v>
          </cell>
          <cell r="K107">
            <v>0</v>
          </cell>
          <cell r="L107">
            <v>0.52</v>
          </cell>
          <cell r="M107">
            <v>0</v>
          </cell>
          <cell r="N107">
            <v>5.3940606470571903E-2</v>
          </cell>
          <cell r="O107">
            <v>0.378</v>
          </cell>
          <cell r="P107">
            <v>-0.15</v>
          </cell>
          <cell r="Q107">
            <v>0.32</v>
          </cell>
          <cell r="R107">
            <v>-0.06</v>
          </cell>
        </row>
        <row r="108">
          <cell r="D108">
            <v>40210</v>
          </cell>
          <cell r="E108">
            <v>4.0620000000000003</v>
          </cell>
          <cell r="F108">
            <v>-0.18</v>
          </cell>
          <cell r="G108">
            <v>-7.0000000000000007E-2</v>
          </cell>
          <cell r="H108">
            <v>-0.2</v>
          </cell>
          <cell r="I108">
            <v>-0.48</v>
          </cell>
          <cell r="J108">
            <v>0.24</v>
          </cell>
          <cell r="K108">
            <v>0</v>
          </cell>
          <cell r="L108">
            <v>0.52</v>
          </cell>
          <cell r="M108">
            <v>0</v>
          </cell>
          <cell r="N108">
            <v>5.4039238227393302E-2</v>
          </cell>
          <cell r="O108">
            <v>0.248</v>
          </cell>
          <cell r="P108">
            <v>-0.14249999999999999</v>
          </cell>
          <cell r="Q108">
            <v>0.32</v>
          </cell>
          <cell r="R108">
            <v>-0.06</v>
          </cell>
        </row>
        <row r="109">
          <cell r="D109">
            <v>40238</v>
          </cell>
          <cell r="E109">
            <v>3.93</v>
          </cell>
          <cell r="F109">
            <v>-0.18</v>
          </cell>
          <cell r="G109">
            <v>-7.0000000000000007E-2</v>
          </cell>
          <cell r="H109">
            <v>-0.2</v>
          </cell>
          <cell r="I109">
            <v>-0.48</v>
          </cell>
          <cell r="J109">
            <v>0.24</v>
          </cell>
          <cell r="K109">
            <v>0</v>
          </cell>
          <cell r="L109">
            <v>0.52</v>
          </cell>
          <cell r="M109">
            <v>0</v>
          </cell>
          <cell r="N109">
            <v>5.4128324978276701E-2</v>
          </cell>
          <cell r="O109">
            <v>6.8000000000000005E-2</v>
          </cell>
          <cell r="P109">
            <v>-0.14000000000000001</v>
          </cell>
          <cell r="Q109">
            <v>0.32</v>
          </cell>
          <cell r="R109">
            <v>-0.06</v>
          </cell>
        </row>
        <row r="110">
          <cell r="D110">
            <v>40269</v>
          </cell>
          <cell r="E110">
            <v>3.7320000000000002</v>
          </cell>
          <cell r="F110">
            <v>-0.255</v>
          </cell>
          <cell r="G110">
            <v>-7.0000000000000007E-2</v>
          </cell>
          <cell r="H110">
            <v>-0.32</v>
          </cell>
          <cell r="I110">
            <v>-0.60499999999999998</v>
          </cell>
          <cell r="J110">
            <v>0.24</v>
          </cell>
          <cell r="K110">
            <v>0</v>
          </cell>
          <cell r="L110">
            <v>0.52</v>
          </cell>
          <cell r="M110">
            <v>0</v>
          </cell>
          <cell r="N110">
            <v>5.4226956741266999E-2</v>
          </cell>
          <cell r="O110">
            <v>-0.25</v>
          </cell>
          <cell r="P110">
            <v>-0.14499999999999999</v>
          </cell>
          <cell r="Q110">
            <v>0.32</v>
          </cell>
          <cell r="R110">
            <v>-0.06</v>
          </cell>
        </row>
        <row r="111">
          <cell r="D111">
            <v>40299</v>
          </cell>
          <cell r="E111">
            <v>3.7280000000000002</v>
          </cell>
          <cell r="F111">
            <v>-0.255</v>
          </cell>
          <cell r="G111">
            <v>-7.0000000000000007E-2</v>
          </cell>
          <cell r="H111">
            <v>-0.32</v>
          </cell>
          <cell r="I111">
            <v>-0.60499999999999998</v>
          </cell>
          <cell r="J111">
            <v>0.24</v>
          </cell>
          <cell r="K111">
            <v>0</v>
          </cell>
          <cell r="L111">
            <v>0.52</v>
          </cell>
          <cell r="M111">
            <v>0</v>
          </cell>
          <cell r="N111">
            <v>5.4322406837570697E-2</v>
          </cell>
          <cell r="O111">
            <v>-0.25</v>
          </cell>
          <cell r="P111">
            <v>-0.14499999999999999</v>
          </cell>
          <cell r="Q111">
            <v>0.32</v>
          </cell>
          <cell r="R111">
            <v>-0.06</v>
          </cell>
        </row>
        <row r="112">
          <cell r="D112">
            <v>40330</v>
          </cell>
          <cell r="E112">
            <v>3.76</v>
          </cell>
          <cell r="F112">
            <v>-0.255</v>
          </cell>
          <cell r="G112">
            <v>-7.0000000000000007E-2</v>
          </cell>
          <cell r="H112">
            <v>-0.32</v>
          </cell>
          <cell r="I112">
            <v>-0.60499999999999998</v>
          </cell>
          <cell r="J112">
            <v>0.24</v>
          </cell>
          <cell r="K112">
            <v>0</v>
          </cell>
          <cell r="L112">
            <v>0.52</v>
          </cell>
          <cell r="M112">
            <v>0</v>
          </cell>
          <cell r="N112">
            <v>5.4421038606939899E-2</v>
          </cell>
          <cell r="O112">
            <v>-0.25</v>
          </cell>
          <cell r="P112">
            <v>-0.14499999999999999</v>
          </cell>
          <cell r="Q112">
            <v>0.32</v>
          </cell>
          <cell r="R112">
            <v>-0.06</v>
          </cell>
        </row>
        <row r="113">
          <cell r="D113">
            <v>40360</v>
          </cell>
          <cell r="E113">
            <v>3.81</v>
          </cell>
          <cell r="F113">
            <v>-0.255</v>
          </cell>
          <cell r="G113">
            <v>-7.0000000000000007E-2</v>
          </cell>
          <cell r="H113">
            <v>-0.32</v>
          </cell>
          <cell r="I113">
            <v>-0.60499999999999998</v>
          </cell>
          <cell r="J113">
            <v>0.24</v>
          </cell>
          <cell r="K113">
            <v>0</v>
          </cell>
          <cell r="L113">
            <v>0.52</v>
          </cell>
          <cell r="M113">
            <v>0</v>
          </cell>
          <cell r="N113">
            <v>5.4516488709415202E-2</v>
          </cell>
          <cell r="O113">
            <v>-0.25</v>
          </cell>
          <cell r="P113">
            <v>-0.14499999999999999</v>
          </cell>
          <cell r="Q113">
            <v>0.32</v>
          </cell>
          <cell r="R113">
            <v>-0.06</v>
          </cell>
        </row>
        <row r="114">
          <cell r="D114">
            <v>40391</v>
          </cell>
          <cell r="E114">
            <v>3.8439999999999999</v>
          </cell>
          <cell r="F114">
            <v>-0.255</v>
          </cell>
          <cell r="G114">
            <v>-7.0000000000000007E-2</v>
          </cell>
          <cell r="H114">
            <v>-0.32</v>
          </cell>
          <cell r="I114">
            <v>-0.60499999999999998</v>
          </cell>
          <cell r="J114">
            <v>0.24</v>
          </cell>
          <cell r="K114">
            <v>0</v>
          </cell>
          <cell r="L114">
            <v>0.52</v>
          </cell>
          <cell r="M114">
            <v>0</v>
          </cell>
          <cell r="N114">
            <v>5.46151204851619E-2</v>
          </cell>
          <cell r="O114">
            <v>-0.25</v>
          </cell>
          <cell r="P114">
            <v>-0.14499999999999999</v>
          </cell>
          <cell r="Q114">
            <v>0.32</v>
          </cell>
          <cell r="R114">
            <v>-0.06</v>
          </cell>
        </row>
        <row r="115">
          <cell r="D115">
            <v>40422</v>
          </cell>
          <cell r="E115">
            <v>3.8570000000000002</v>
          </cell>
          <cell r="F115">
            <v>-0.255</v>
          </cell>
          <cell r="G115">
            <v>-7.0000000000000007E-2</v>
          </cell>
          <cell r="H115">
            <v>-0.32</v>
          </cell>
          <cell r="I115">
            <v>-0.60499999999999998</v>
          </cell>
          <cell r="J115">
            <v>0.24</v>
          </cell>
          <cell r="K115">
            <v>0</v>
          </cell>
          <cell r="L115">
            <v>0.52</v>
          </cell>
          <cell r="M115">
            <v>0</v>
          </cell>
          <cell r="N115">
            <v>5.4713752264149602E-2</v>
          </cell>
          <cell r="O115">
            <v>-0.25</v>
          </cell>
          <cell r="P115">
            <v>-0.14499999999999999</v>
          </cell>
          <cell r="Q115">
            <v>0.32</v>
          </cell>
          <cell r="R115">
            <v>-0.06</v>
          </cell>
        </row>
        <row r="116">
          <cell r="D116">
            <v>40452</v>
          </cell>
          <cell r="E116">
            <v>3.879</v>
          </cell>
          <cell r="F116">
            <v>-0.255</v>
          </cell>
          <cell r="G116">
            <v>-7.0000000000000007E-2</v>
          </cell>
          <cell r="H116">
            <v>-0.32</v>
          </cell>
          <cell r="I116">
            <v>-0.60499999999999998</v>
          </cell>
          <cell r="J116">
            <v>0.24</v>
          </cell>
          <cell r="K116">
            <v>0</v>
          </cell>
          <cell r="L116">
            <v>0.52</v>
          </cell>
          <cell r="M116">
            <v>0</v>
          </cell>
          <cell r="N116">
            <v>5.4809202375932599E-2</v>
          </cell>
          <cell r="O116">
            <v>-0.25</v>
          </cell>
          <cell r="P116">
            <v>-0.14499999999999999</v>
          </cell>
          <cell r="Q116">
            <v>0.32</v>
          </cell>
          <cell r="R116">
            <v>-0.06</v>
          </cell>
        </row>
        <row r="117">
          <cell r="D117">
            <v>40483</v>
          </cell>
          <cell r="E117">
            <v>4.0359999999999996</v>
          </cell>
          <cell r="F117">
            <v>-0.18</v>
          </cell>
          <cell r="G117">
            <v>-7.0000000000000007E-2</v>
          </cell>
          <cell r="H117">
            <v>-0.2</v>
          </cell>
          <cell r="I117">
            <v>-0.57499999999999996</v>
          </cell>
          <cell r="J117">
            <v>0.35</v>
          </cell>
          <cell r="K117">
            <v>0</v>
          </cell>
          <cell r="L117">
            <v>0.63</v>
          </cell>
          <cell r="M117">
            <v>0</v>
          </cell>
          <cell r="N117">
            <v>5.49078341612965E-2</v>
          </cell>
          <cell r="O117">
            <v>0.248</v>
          </cell>
          <cell r="P117">
            <v>-0.14499999999999999</v>
          </cell>
          <cell r="Q117">
            <v>0.43</v>
          </cell>
          <cell r="R117">
            <v>-0.06</v>
          </cell>
        </row>
        <row r="118">
          <cell r="D118">
            <v>40513</v>
          </cell>
          <cell r="E118">
            <v>4.2009999999999996</v>
          </cell>
          <cell r="F118">
            <v>-0.18</v>
          </cell>
          <cell r="G118">
            <v>-7.0000000000000007E-2</v>
          </cell>
          <cell r="H118">
            <v>-0.2</v>
          </cell>
          <cell r="I118">
            <v>-0.57499999999999996</v>
          </cell>
          <cell r="J118">
            <v>0.35</v>
          </cell>
          <cell r="K118">
            <v>0</v>
          </cell>
          <cell r="L118">
            <v>0.63</v>
          </cell>
          <cell r="M118">
            <v>0</v>
          </cell>
          <cell r="N118">
            <v>5.5003284279250497E-2</v>
          </cell>
          <cell r="O118">
            <v>0.308</v>
          </cell>
          <cell r="P118">
            <v>-0.14749999999999999</v>
          </cell>
          <cell r="Q118">
            <v>0.43</v>
          </cell>
          <cell r="R118">
            <v>-0.06</v>
          </cell>
        </row>
        <row r="119">
          <cell r="D119">
            <v>40544</v>
          </cell>
          <cell r="E119">
            <v>4.2634999999999996</v>
          </cell>
          <cell r="F119">
            <v>-0.18</v>
          </cell>
          <cell r="G119">
            <v>-7.0000000000000007E-2</v>
          </cell>
          <cell r="H119">
            <v>-0.2</v>
          </cell>
          <cell r="I119">
            <v>-0.57499999999999996</v>
          </cell>
          <cell r="J119">
            <v>0.35</v>
          </cell>
          <cell r="K119">
            <v>0</v>
          </cell>
          <cell r="L119">
            <v>0.63</v>
          </cell>
          <cell r="M119">
            <v>0</v>
          </cell>
          <cell r="N119">
            <v>5.51019160709907E-2</v>
          </cell>
          <cell r="O119">
            <v>0.378</v>
          </cell>
          <cell r="P119">
            <v>-0.15</v>
          </cell>
          <cell r="Q119">
            <v>0.43</v>
          </cell>
          <cell r="R119">
            <v>-0.06</v>
          </cell>
        </row>
        <row r="120">
          <cell r="D120">
            <v>40575</v>
          </cell>
          <cell r="E120">
            <v>4.1494999999999997</v>
          </cell>
          <cell r="F120">
            <v>-0.18</v>
          </cell>
          <cell r="G120">
            <v>-7.0000000000000007E-2</v>
          </cell>
          <cell r="H120">
            <v>-0.2</v>
          </cell>
          <cell r="I120">
            <v>-0.57499999999999996</v>
          </cell>
          <cell r="J120">
            <v>0.35</v>
          </cell>
          <cell r="K120">
            <v>0</v>
          </cell>
          <cell r="L120">
            <v>0.63</v>
          </cell>
          <cell r="M120">
            <v>0</v>
          </cell>
          <cell r="N120">
            <v>5.5200547865970999E-2</v>
          </cell>
          <cell r="O120">
            <v>0.248</v>
          </cell>
          <cell r="P120">
            <v>-0.14249999999999999</v>
          </cell>
          <cell r="Q120">
            <v>0.43</v>
          </cell>
          <cell r="R120">
            <v>-0.06</v>
          </cell>
        </row>
        <row r="121">
          <cell r="D121">
            <v>40603</v>
          </cell>
          <cell r="E121">
            <v>4.0175000000000001</v>
          </cell>
          <cell r="F121">
            <v>-0.18</v>
          </cell>
          <cell r="G121">
            <v>-7.0000000000000007E-2</v>
          </cell>
          <cell r="H121">
            <v>-0.2</v>
          </cell>
          <cell r="I121">
            <v>-0.57499999999999996</v>
          </cell>
          <cell r="J121">
            <v>0.35</v>
          </cell>
          <cell r="K121">
            <v>0</v>
          </cell>
          <cell r="L121">
            <v>0.63</v>
          </cell>
          <cell r="M121">
            <v>0</v>
          </cell>
          <cell r="N121">
            <v>5.5289634651318302E-2</v>
          </cell>
          <cell r="O121">
            <v>6.8000000000000005E-2</v>
          </cell>
          <cell r="P121">
            <v>-0.14000000000000001</v>
          </cell>
          <cell r="Q121">
            <v>0.43</v>
          </cell>
          <cell r="R121">
            <v>-0.06</v>
          </cell>
        </row>
        <row r="122">
          <cell r="D122">
            <v>40634</v>
          </cell>
          <cell r="E122">
            <v>3.8195000000000001</v>
          </cell>
          <cell r="F122">
            <v>-0.255</v>
          </cell>
          <cell r="G122">
            <v>-7.0000000000000007E-2</v>
          </cell>
          <cell r="H122">
            <v>-0.32</v>
          </cell>
          <cell r="I122">
            <v>-0.56499999999999995</v>
          </cell>
          <cell r="J122">
            <v>0.43</v>
          </cell>
          <cell r="K122">
            <v>0</v>
          </cell>
          <cell r="L122">
            <v>0.71</v>
          </cell>
          <cell r="M122">
            <v>0</v>
          </cell>
          <cell r="N122">
            <v>5.5388266452464301E-2</v>
          </cell>
          <cell r="O122">
            <v>-0.25</v>
          </cell>
          <cell r="P122">
            <v>-0.14499999999999999</v>
          </cell>
          <cell r="Q122">
            <v>0.51</v>
          </cell>
          <cell r="R122">
            <v>-0.06</v>
          </cell>
        </row>
        <row r="123">
          <cell r="D123">
            <v>40664</v>
          </cell>
          <cell r="E123">
            <v>3.8155000000000001</v>
          </cell>
          <cell r="F123">
            <v>-0.255</v>
          </cell>
          <cell r="G123">
            <v>-7.0000000000000007E-2</v>
          </cell>
          <cell r="H123">
            <v>-0.32</v>
          </cell>
          <cell r="I123">
            <v>-0.56499999999999995</v>
          </cell>
          <cell r="J123">
            <v>0.43</v>
          </cell>
          <cell r="K123">
            <v>0</v>
          </cell>
          <cell r="L123">
            <v>0.71</v>
          </cell>
          <cell r="M123">
            <v>0</v>
          </cell>
          <cell r="N123">
            <v>5.5483716585690103E-2</v>
          </cell>
          <cell r="O123">
            <v>-0.1</v>
          </cell>
          <cell r="P123">
            <v>-0.14499999999999999</v>
          </cell>
          <cell r="Q123">
            <v>0.51</v>
          </cell>
          <cell r="R123">
            <v>-0.06</v>
          </cell>
        </row>
        <row r="124">
          <cell r="D124">
            <v>40695</v>
          </cell>
          <cell r="E124">
            <v>3.8475000000000001</v>
          </cell>
          <cell r="F124">
            <v>-0.255</v>
          </cell>
          <cell r="G124">
            <v>-7.0000000000000007E-2</v>
          </cell>
          <cell r="H124">
            <v>-0.32</v>
          </cell>
          <cell r="I124">
            <v>-0.56499999999999995</v>
          </cell>
          <cell r="J124">
            <v>0.43</v>
          </cell>
          <cell r="K124">
            <v>0</v>
          </cell>
          <cell r="L124">
            <v>0.71</v>
          </cell>
          <cell r="M124">
            <v>0</v>
          </cell>
          <cell r="N124">
            <v>5.5582348393211002E-2</v>
          </cell>
          <cell r="O124">
            <v>-0.1</v>
          </cell>
          <cell r="P124">
            <v>-0.14499999999999999</v>
          </cell>
          <cell r="Q124">
            <v>0.51</v>
          </cell>
          <cell r="R124">
            <v>-0.06</v>
          </cell>
        </row>
        <row r="125">
          <cell r="D125">
            <v>40725</v>
          </cell>
          <cell r="E125">
            <v>3.8975</v>
          </cell>
          <cell r="F125">
            <v>-0.255</v>
          </cell>
          <cell r="G125">
            <v>-7.0000000000000007E-2</v>
          </cell>
          <cell r="H125">
            <v>-0.32</v>
          </cell>
          <cell r="I125">
            <v>-0.56499999999999995</v>
          </cell>
          <cell r="J125">
            <v>0.43</v>
          </cell>
          <cell r="K125">
            <v>0</v>
          </cell>
          <cell r="L125">
            <v>0.71</v>
          </cell>
          <cell r="M125">
            <v>0</v>
          </cell>
          <cell r="N125">
            <v>5.5677798532605599E-2</v>
          </cell>
          <cell r="O125">
            <v>-0.1</v>
          </cell>
          <cell r="P125">
            <v>-0.14499999999999999</v>
          </cell>
          <cell r="Q125">
            <v>0.51</v>
          </cell>
          <cell r="R125">
            <v>-0.06</v>
          </cell>
        </row>
        <row r="126">
          <cell r="D126">
            <v>40756</v>
          </cell>
          <cell r="E126">
            <v>3.9315000000000002</v>
          </cell>
          <cell r="F126">
            <v>-0.255</v>
          </cell>
          <cell r="G126">
            <v>-7.0000000000000007E-2</v>
          </cell>
          <cell r="H126">
            <v>-0.32</v>
          </cell>
          <cell r="I126">
            <v>-0.56499999999999995</v>
          </cell>
          <cell r="J126">
            <v>0.43</v>
          </cell>
          <cell r="K126">
            <v>0</v>
          </cell>
          <cell r="L126">
            <v>0.71</v>
          </cell>
          <cell r="M126">
            <v>0</v>
          </cell>
          <cell r="N126">
            <v>5.5776430346500497E-2</v>
          </cell>
          <cell r="O126">
            <v>-0.1</v>
          </cell>
          <cell r="P126">
            <v>-0.14499999999999999</v>
          </cell>
          <cell r="Q126">
            <v>0.51</v>
          </cell>
          <cell r="R126">
            <v>-0.06</v>
          </cell>
        </row>
        <row r="127">
          <cell r="D127">
            <v>40787</v>
          </cell>
          <cell r="E127">
            <v>3.9445000000000001</v>
          </cell>
          <cell r="F127">
            <v>-0.255</v>
          </cell>
          <cell r="G127">
            <v>-7.0000000000000007E-2</v>
          </cell>
          <cell r="H127">
            <v>-0.32</v>
          </cell>
          <cell r="I127">
            <v>-0.56499999999999995</v>
          </cell>
          <cell r="J127">
            <v>0.43</v>
          </cell>
          <cell r="K127">
            <v>0</v>
          </cell>
          <cell r="L127">
            <v>0.71</v>
          </cell>
          <cell r="M127">
            <v>0</v>
          </cell>
          <cell r="N127">
            <v>5.5875062163634102E-2</v>
          </cell>
          <cell r="O127">
            <v>-0.1</v>
          </cell>
          <cell r="P127">
            <v>-0.14499999999999999</v>
          </cell>
          <cell r="Q127">
            <v>0.51</v>
          </cell>
          <cell r="R127">
            <v>-0.06</v>
          </cell>
        </row>
        <row r="128">
          <cell r="D128">
            <v>40817</v>
          </cell>
          <cell r="E128">
            <v>3.9664999999999999</v>
          </cell>
          <cell r="F128">
            <v>-0.255</v>
          </cell>
          <cell r="G128">
            <v>-7.0000000000000007E-2</v>
          </cell>
          <cell r="H128">
            <v>-0.32</v>
          </cell>
          <cell r="I128">
            <v>-0.56499999999999995</v>
          </cell>
          <cell r="J128">
            <v>0.43</v>
          </cell>
          <cell r="K128">
            <v>0</v>
          </cell>
          <cell r="L128">
            <v>0.71</v>
          </cell>
          <cell r="M128">
            <v>0</v>
          </cell>
          <cell r="N128">
            <v>5.5953056156752702E-2</v>
          </cell>
          <cell r="O128">
            <v>-0.1</v>
          </cell>
          <cell r="P128">
            <v>-0.14499999999999999</v>
          </cell>
          <cell r="Q128">
            <v>0.51</v>
          </cell>
          <cell r="R128">
            <v>-0.06</v>
          </cell>
        </row>
        <row r="129">
          <cell r="D129">
            <v>40848</v>
          </cell>
          <cell r="E129">
            <v>4.1234999999999999</v>
          </cell>
          <cell r="F129">
            <v>-0.18</v>
          </cell>
          <cell r="G129">
            <v>-7.0000000000000007E-2</v>
          </cell>
          <cell r="H129">
            <v>-0.2</v>
          </cell>
          <cell r="I129">
            <v>-0.53</v>
          </cell>
          <cell r="J129">
            <v>0.35</v>
          </cell>
          <cell r="K129">
            <v>0</v>
          </cell>
          <cell r="L129">
            <v>0.63</v>
          </cell>
          <cell r="M129">
            <v>0</v>
          </cell>
          <cell r="N129">
            <v>5.6006592910096999E-2</v>
          </cell>
          <cell r="O129">
            <v>0.248</v>
          </cell>
          <cell r="P129">
            <v>-0.14499999999999999</v>
          </cell>
          <cell r="Q129">
            <v>0.43</v>
          </cell>
          <cell r="R129">
            <v>-0.06</v>
          </cell>
        </row>
        <row r="130">
          <cell r="D130">
            <v>40878</v>
          </cell>
          <cell r="E130">
            <v>4.2885</v>
          </cell>
          <cell r="F130">
            <v>-0.18</v>
          </cell>
          <cell r="G130">
            <v>-7.0000000000000007E-2</v>
          </cell>
          <cell r="H130">
            <v>-0.2</v>
          </cell>
          <cell r="I130">
            <v>-0.53</v>
          </cell>
          <cell r="J130">
            <v>0.35</v>
          </cell>
          <cell r="K130">
            <v>0</v>
          </cell>
          <cell r="L130">
            <v>0.63</v>
          </cell>
          <cell r="M130">
            <v>0</v>
          </cell>
          <cell r="N130">
            <v>5.6058402672306301E-2</v>
          </cell>
          <cell r="O130">
            <v>0.308</v>
          </cell>
          <cell r="P130">
            <v>-0.14749999999999999</v>
          </cell>
          <cell r="Q130">
            <v>0.43</v>
          </cell>
          <cell r="R130">
            <v>-0.06</v>
          </cell>
        </row>
        <row r="131">
          <cell r="D131">
            <v>40909</v>
          </cell>
          <cell r="E131">
            <v>4.3535000000000004</v>
          </cell>
          <cell r="F131">
            <v>-0.18</v>
          </cell>
          <cell r="G131">
            <v>-7.0000000000000007E-2</v>
          </cell>
          <cell r="H131">
            <v>-0.2</v>
          </cell>
          <cell r="I131">
            <v>-0.53</v>
          </cell>
          <cell r="J131">
            <v>0.35</v>
          </cell>
          <cell r="K131">
            <v>0</v>
          </cell>
          <cell r="L131">
            <v>0.63</v>
          </cell>
          <cell r="M131">
            <v>0</v>
          </cell>
          <cell r="N131">
            <v>5.61119394275282E-2</v>
          </cell>
          <cell r="O131">
            <v>0.378</v>
          </cell>
          <cell r="P131">
            <v>-0.15</v>
          </cell>
          <cell r="Q131">
            <v>0.43</v>
          </cell>
          <cell r="R131">
            <v>-0.06</v>
          </cell>
        </row>
        <row r="132">
          <cell r="D132">
            <v>40940</v>
          </cell>
          <cell r="E132">
            <v>4.2394999999999996</v>
          </cell>
          <cell r="F132">
            <v>-0.18</v>
          </cell>
          <cell r="G132">
            <v>-7.0000000000000007E-2</v>
          </cell>
          <cell r="H132">
            <v>-0.2</v>
          </cell>
          <cell r="I132">
            <v>-0.53</v>
          </cell>
          <cell r="J132">
            <v>0.35</v>
          </cell>
          <cell r="K132">
            <v>0</v>
          </cell>
          <cell r="L132">
            <v>0.63</v>
          </cell>
          <cell r="M132">
            <v>0</v>
          </cell>
          <cell r="N132">
            <v>5.6165476183704502E-2</v>
          </cell>
          <cell r="O132">
            <v>0.248</v>
          </cell>
          <cell r="P132">
            <v>-0.14249999999999999</v>
          </cell>
          <cell r="Q132">
            <v>0.43</v>
          </cell>
          <cell r="R132">
            <v>-0.06</v>
          </cell>
        </row>
        <row r="133">
          <cell r="D133">
            <v>40969</v>
          </cell>
          <cell r="E133">
            <v>4.1074999999999999</v>
          </cell>
          <cell r="F133">
            <v>-0.18</v>
          </cell>
          <cell r="G133">
            <v>-7.0000000000000007E-2</v>
          </cell>
          <cell r="H133">
            <v>-0.2</v>
          </cell>
          <cell r="I133">
            <v>-0.53</v>
          </cell>
          <cell r="J133">
            <v>0.35</v>
          </cell>
          <cell r="K133">
            <v>0</v>
          </cell>
          <cell r="L133">
            <v>0.63</v>
          </cell>
          <cell r="M133">
            <v>0</v>
          </cell>
          <cell r="N133">
            <v>5.6215558956474801E-2</v>
          </cell>
          <cell r="O133">
            <v>6.8000000000000005E-2</v>
          </cell>
          <cell r="P133">
            <v>-0.14000000000000001</v>
          </cell>
          <cell r="Q133">
            <v>0.43</v>
          </cell>
          <cell r="R133">
            <v>-0.06</v>
          </cell>
        </row>
        <row r="134">
          <cell r="D134">
            <v>41000</v>
          </cell>
          <cell r="E134">
            <v>3.9095</v>
          </cell>
          <cell r="F134">
            <v>-0.255</v>
          </cell>
          <cell r="G134">
            <v>-7.0000000000000007E-2</v>
          </cell>
          <cell r="H134">
            <v>-0.32</v>
          </cell>
          <cell r="I134">
            <v>-0.64300000000000002</v>
          </cell>
          <cell r="J134">
            <v>0.43</v>
          </cell>
          <cell r="K134">
            <v>0</v>
          </cell>
          <cell r="L134">
            <v>0.71</v>
          </cell>
          <cell r="M134">
            <v>0</v>
          </cell>
          <cell r="N134">
            <v>5.6269095714497598E-2</v>
          </cell>
          <cell r="O134">
            <v>-0.25</v>
          </cell>
          <cell r="P134">
            <v>-0.14499999999999999</v>
          </cell>
          <cell r="Q134">
            <v>0.51</v>
          </cell>
          <cell r="R134">
            <v>-0.06</v>
          </cell>
        </row>
        <row r="135">
          <cell r="D135">
            <v>41030</v>
          </cell>
          <cell r="E135">
            <v>3.9055</v>
          </cell>
          <cell r="F135">
            <v>-0.255</v>
          </cell>
          <cell r="G135">
            <v>-7.0000000000000007E-2</v>
          </cell>
          <cell r="H135">
            <v>-0.32</v>
          </cell>
          <cell r="I135">
            <v>-0.64300000000000002</v>
          </cell>
          <cell r="J135">
            <v>0.43</v>
          </cell>
          <cell r="K135">
            <v>0</v>
          </cell>
          <cell r="L135">
            <v>0.71</v>
          </cell>
          <cell r="M135">
            <v>0</v>
          </cell>
          <cell r="N135">
            <v>5.6320905481234397E-2</v>
          </cell>
          <cell r="O135">
            <v>-0.1</v>
          </cell>
          <cell r="P135">
            <v>-0.14499999999999999</v>
          </cell>
          <cell r="Q135">
            <v>0.51</v>
          </cell>
          <cell r="R135">
            <v>-0.06</v>
          </cell>
        </row>
        <row r="136">
          <cell r="D136">
            <v>41061</v>
          </cell>
          <cell r="E136">
            <v>3.9375</v>
          </cell>
          <cell r="F136">
            <v>-0.255</v>
          </cell>
          <cell r="G136">
            <v>-7.0000000000000007E-2</v>
          </cell>
          <cell r="H136">
            <v>-0.32</v>
          </cell>
          <cell r="I136">
            <v>-0.64300000000000002</v>
          </cell>
          <cell r="J136">
            <v>0.43</v>
          </cell>
          <cell r="K136">
            <v>0</v>
          </cell>
          <cell r="L136">
            <v>0.71</v>
          </cell>
          <cell r="M136">
            <v>0</v>
          </cell>
          <cell r="N136">
            <v>5.6374442241134803E-2</v>
          </cell>
          <cell r="O136">
            <v>-0.1</v>
          </cell>
          <cell r="P136">
            <v>-0.14499999999999999</v>
          </cell>
          <cell r="Q136">
            <v>0.51</v>
          </cell>
          <cell r="R136">
            <v>-0.06</v>
          </cell>
        </row>
        <row r="137">
          <cell r="D137">
            <v>41091</v>
          </cell>
          <cell r="E137">
            <v>3.9874999999999998</v>
          </cell>
          <cell r="F137">
            <v>-0.255</v>
          </cell>
          <cell r="G137">
            <v>-7.0000000000000007E-2</v>
          </cell>
          <cell r="H137">
            <v>-0.32</v>
          </cell>
          <cell r="I137">
            <v>-0.64300000000000002</v>
          </cell>
          <cell r="J137">
            <v>0.43</v>
          </cell>
          <cell r="K137">
            <v>0</v>
          </cell>
          <cell r="L137">
            <v>0.71</v>
          </cell>
          <cell r="M137">
            <v>0</v>
          </cell>
          <cell r="N137">
            <v>5.6426252009687899E-2</v>
          </cell>
          <cell r="O137">
            <v>-0.1</v>
          </cell>
          <cell r="P137">
            <v>-0.14499999999999999</v>
          </cell>
          <cell r="Q137">
            <v>0.51</v>
          </cell>
          <cell r="R137">
            <v>-0.06</v>
          </cell>
        </row>
        <row r="138">
          <cell r="D138">
            <v>41122</v>
          </cell>
          <cell r="E138">
            <v>4.0214999999999996</v>
          </cell>
          <cell r="F138">
            <v>-0.255</v>
          </cell>
          <cell r="G138">
            <v>-7.0000000000000007E-2</v>
          </cell>
          <cell r="H138">
            <v>-0.32</v>
          </cell>
          <cell r="I138">
            <v>-0.64300000000000002</v>
          </cell>
          <cell r="J138">
            <v>0.43</v>
          </cell>
          <cell r="K138">
            <v>0</v>
          </cell>
          <cell r="L138">
            <v>0.71</v>
          </cell>
          <cell r="M138">
            <v>0</v>
          </cell>
          <cell r="N138">
            <v>5.6479788771464999E-2</v>
          </cell>
          <cell r="O138">
            <v>-0.1</v>
          </cell>
          <cell r="P138">
            <v>-0.14499999999999999</v>
          </cell>
          <cell r="Q138">
            <v>0.51</v>
          </cell>
          <cell r="R138">
            <v>-0.06</v>
          </cell>
        </row>
        <row r="139">
          <cell r="D139">
            <v>41153</v>
          </cell>
          <cell r="E139">
            <v>4.0345000000000004</v>
          </cell>
          <cell r="F139">
            <v>-0.255</v>
          </cell>
          <cell r="G139">
            <v>-7.0000000000000007E-2</v>
          </cell>
          <cell r="H139">
            <v>-0.32</v>
          </cell>
          <cell r="I139">
            <v>-0.64300000000000002</v>
          </cell>
          <cell r="J139">
            <v>0.43</v>
          </cell>
          <cell r="K139">
            <v>0</v>
          </cell>
          <cell r="L139">
            <v>0.71</v>
          </cell>
          <cell r="M139">
            <v>0</v>
          </cell>
          <cell r="N139">
            <v>5.6533325534196398E-2</v>
          </cell>
          <cell r="O139">
            <v>-0.1</v>
          </cell>
          <cell r="P139">
            <v>-0.14499999999999999</v>
          </cell>
          <cell r="Q139">
            <v>0.51</v>
          </cell>
          <cell r="R139">
            <v>-0.06</v>
          </cell>
        </row>
        <row r="140">
          <cell r="D140">
            <v>41183</v>
          </cell>
          <cell r="E140">
            <v>4.0564999999999998</v>
          </cell>
          <cell r="F140">
            <v>-0.255</v>
          </cell>
          <cell r="G140">
            <v>-7.0000000000000007E-2</v>
          </cell>
          <cell r="H140">
            <v>-0.32</v>
          </cell>
          <cell r="I140">
            <v>-0.64300000000000002</v>
          </cell>
          <cell r="J140">
            <v>0.43</v>
          </cell>
          <cell r="K140">
            <v>0</v>
          </cell>
          <cell r="L140">
            <v>0.71</v>
          </cell>
          <cell r="M140">
            <v>0</v>
          </cell>
          <cell r="N140">
            <v>5.6585135305489601E-2</v>
          </cell>
          <cell r="O140">
            <v>-0.1</v>
          </cell>
          <cell r="P140">
            <v>-0.14499999999999999</v>
          </cell>
          <cell r="Q140">
            <v>0.51</v>
          </cell>
          <cell r="R140">
            <v>-0.06</v>
          </cell>
        </row>
        <row r="141">
          <cell r="D141">
            <v>41214</v>
          </cell>
          <cell r="E141">
            <v>4.2134999999999998</v>
          </cell>
          <cell r="F141">
            <v>-0.18</v>
          </cell>
          <cell r="G141">
            <v>-7.0000000000000007E-2</v>
          </cell>
          <cell r="H141">
            <v>-0.2</v>
          </cell>
          <cell r="I141">
            <v>-0.58299999999999996</v>
          </cell>
          <cell r="J141">
            <v>0.35</v>
          </cell>
          <cell r="K141">
            <v>0</v>
          </cell>
          <cell r="L141">
            <v>0.63</v>
          </cell>
          <cell r="M141">
            <v>0</v>
          </cell>
          <cell r="N141">
            <v>5.6638672070098199E-2</v>
          </cell>
          <cell r="O141">
            <v>0.248</v>
          </cell>
          <cell r="P141">
            <v>-0.14499999999999999</v>
          </cell>
          <cell r="Q141">
            <v>0.43</v>
          </cell>
          <cell r="R141">
            <v>-0.06</v>
          </cell>
        </row>
        <row r="142">
          <cell r="D142">
            <v>41244</v>
          </cell>
          <cell r="E142">
            <v>4.3784999999999998</v>
          </cell>
          <cell r="F142">
            <v>-0.18</v>
          </cell>
          <cell r="G142">
            <v>-7.0000000000000007E-2</v>
          </cell>
          <cell r="H142">
            <v>-0.2</v>
          </cell>
          <cell r="I142">
            <v>-0.58299999999999996</v>
          </cell>
          <cell r="J142">
            <v>0.35</v>
          </cell>
          <cell r="K142">
            <v>0</v>
          </cell>
          <cell r="L142">
            <v>0.63</v>
          </cell>
          <cell r="M142">
            <v>0</v>
          </cell>
          <cell r="N142">
            <v>5.6690481843207699E-2</v>
          </cell>
          <cell r="O142">
            <v>0.308</v>
          </cell>
          <cell r="P142">
            <v>-0.14749999999999999</v>
          </cell>
          <cell r="Q142">
            <v>0.43</v>
          </cell>
          <cell r="R142">
            <v>-0.06</v>
          </cell>
        </row>
        <row r="143">
          <cell r="D143">
            <v>41275</v>
          </cell>
          <cell r="E143">
            <v>4.4459999999999997</v>
          </cell>
          <cell r="F143">
            <v>-0.18</v>
          </cell>
          <cell r="G143">
            <v>-7.0000000000000007E-2</v>
          </cell>
          <cell r="H143">
            <v>-0.2</v>
          </cell>
          <cell r="I143">
            <v>-0.58299999999999996</v>
          </cell>
          <cell r="J143">
            <v>0.35</v>
          </cell>
          <cell r="K143">
            <v>0</v>
          </cell>
          <cell r="L143">
            <v>0.63</v>
          </cell>
          <cell r="M143">
            <v>0</v>
          </cell>
          <cell r="N143">
            <v>5.6744018609692998E-2</v>
          </cell>
          <cell r="O143">
            <v>0.378</v>
          </cell>
          <cell r="P143">
            <v>-0.15</v>
          </cell>
          <cell r="Q143">
            <v>0.43</v>
          </cell>
          <cell r="R143">
            <v>-0.06</v>
          </cell>
        </row>
        <row r="144">
          <cell r="D144">
            <v>41306</v>
          </cell>
          <cell r="E144">
            <v>4.3319999999999999</v>
          </cell>
          <cell r="F144">
            <v>-0.18</v>
          </cell>
          <cell r="G144">
            <v>-7.0000000000000007E-2</v>
          </cell>
          <cell r="H144">
            <v>-0.2</v>
          </cell>
          <cell r="I144">
            <v>-0.58299999999999996</v>
          </cell>
          <cell r="J144">
            <v>0.35</v>
          </cell>
          <cell r="K144">
            <v>0</v>
          </cell>
          <cell r="L144">
            <v>0.63</v>
          </cell>
          <cell r="M144">
            <v>0</v>
          </cell>
          <cell r="N144">
            <v>5.6797555377131798E-2</v>
          </cell>
          <cell r="O144">
            <v>0.248</v>
          </cell>
          <cell r="P144">
            <v>-0.14249999999999999</v>
          </cell>
          <cell r="Q144">
            <v>0.43</v>
          </cell>
          <cell r="R144">
            <v>-0.06</v>
          </cell>
        </row>
        <row r="145">
          <cell r="D145">
            <v>41334</v>
          </cell>
          <cell r="E145">
            <v>4.2</v>
          </cell>
          <cell r="F145">
            <v>-0.18</v>
          </cell>
          <cell r="G145">
            <v>-7.0000000000000007E-2</v>
          </cell>
          <cell r="H145">
            <v>-0.2</v>
          </cell>
          <cell r="I145">
            <v>-0.58299999999999996</v>
          </cell>
          <cell r="J145">
            <v>0.35</v>
          </cell>
          <cell r="K145">
            <v>0</v>
          </cell>
          <cell r="L145">
            <v>0.63</v>
          </cell>
          <cell r="M145">
            <v>0</v>
          </cell>
          <cell r="N145">
            <v>5.6845911167896702E-2</v>
          </cell>
          <cell r="O145">
            <v>6.8000000000000005E-2</v>
          </cell>
          <cell r="P145">
            <v>-0.14000000000000001</v>
          </cell>
          <cell r="Q145">
            <v>0.43</v>
          </cell>
          <cell r="R145">
            <v>-0.06</v>
          </cell>
        </row>
        <row r="146">
          <cell r="D146">
            <v>41365</v>
          </cell>
          <cell r="E146">
            <v>4.0019999999999998</v>
          </cell>
          <cell r="F146">
            <v>-0.255</v>
          </cell>
          <cell r="G146">
            <v>-7.0000000000000007E-2</v>
          </cell>
          <cell r="H146">
            <v>-0.32</v>
          </cell>
          <cell r="I146">
            <v>-0.68300000000000005</v>
          </cell>
          <cell r="J146">
            <v>0.43</v>
          </cell>
          <cell r="K146">
            <v>0</v>
          </cell>
          <cell r="L146">
            <v>0.71</v>
          </cell>
          <cell r="M146">
            <v>0</v>
          </cell>
          <cell r="N146">
            <v>5.6899447937151397E-2</v>
          </cell>
          <cell r="O146">
            <v>-0.25</v>
          </cell>
          <cell r="P146">
            <v>-0.14499999999999999</v>
          </cell>
          <cell r="Q146">
            <v>0.51</v>
          </cell>
          <cell r="R146">
            <v>-0.06</v>
          </cell>
        </row>
        <row r="147">
          <cell r="D147">
            <v>41395</v>
          </cell>
          <cell r="E147">
            <v>3.9980000000000002</v>
          </cell>
          <cell r="F147">
            <v>-0.255</v>
          </cell>
          <cell r="G147">
            <v>-7.0000000000000007E-2</v>
          </cell>
          <cell r="H147">
            <v>-0.32</v>
          </cell>
          <cell r="I147">
            <v>-0.68300000000000005</v>
          </cell>
          <cell r="J147">
            <v>0.43</v>
          </cell>
          <cell r="K147">
            <v>0</v>
          </cell>
          <cell r="L147">
            <v>0.71</v>
          </cell>
          <cell r="M147">
            <v>0</v>
          </cell>
          <cell r="N147">
            <v>5.69512577147573E-2</v>
          </cell>
          <cell r="O147">
            <v>-0.1</v>
          </cell>
          <cell r="P147">
            <v>-0.14499999999999999</v>
          </cell>
          <cell r="Q147">
            <v>0.51</v>
          </cell>
          <cell r="R147">
            <v>-0.06</v>
          </cell>
        </row>
        <row r="148">
          <cell r="D148">
            <v>41426</v>
          </cell>
          <cell r="E148">
            <v>4.03</v>
          </cell>
          <cell r="F148">
            <v>-0.255</v>
          </cell>
          <cell r="G148">
            <v>-7.0000000000000007E-2</v>
          </cell>
          <cell r="H148">
            <v>-0.32</v>
          </cell>
          <cell r="I148">
            <v>-0.68300000000000005</v>
          </cell>
          <cell r="J148">
            <v>0.43</v>
          </cell>
          <cell r="K148">
            <v>0</v>
          </cell>
          <cell r="L148">
            <v>0.71</v>
          </cell>
          <cell r="M148">
            <v>0</v>
          </cell>
          <cell r="N148">
            <v>5.7004794485888202E-2</v>
          </cell>
          <cell r="O148">
            <v>-0.1</v>
          </cell>
          <cell r="P148">
            <v>-0.14499999999999999</v>
          </cell>
          <cell r="Q148">
            <v>0.51</v>
          </cell>
          <cell r="R148">
            <v>-0.06</v>
          </cell>
        </row>
        <row r="149">
          <cell r="D149">
            <v>41456</v>
          </cell>
          <cell r="E149">
            <v>4.08</v>
          </cell>
          <cell r="F149">
            <v>-0.255</v>
          </cell>
          <cell r="G149">
            <v>-7.0000000000000007E-2</v>
          </cell>
          <cell r="H149">
            <v>-0.32</v>
          </cell>
          <cell r="I149">
            <v>-0.68300000000000005</v>
          </cell>
          <cell r="J149">
            <v>0.43</v>
          </cell>
          <cell r="K149">
            <v>0</v>
          </cell>
          <cell r="L149">
            <v>0.71</v>
          </cell>
          <cell r="M149">
            <v>0</v>
          </cell>
          <cell r="N149">
            <v>5.705660426531E-2</v>
          </cell>
          <cell r="O149">
            <v>-0.1</v>
          </cell>
          <cell r="P149">
            <v>-0.14499999999999999</v>
          </cell>
          <cell r="Q149">
            <v>0.51</v>
          </cell>
          <cell r="R149">
            <v>-0.06</v>
          </cell>
        </row>
        <row r="150">
          <cell r="D150">
            <v>41487</v>
          </cell>
          <cell r="E150">
            <v>4.1139999999999999</v>
          </cell>
          <cell r="F150">
            <v>-0.255</v>
          </cell>
          <cell r="G150">
            <v>-7.0000000000000007E-2</v>
          </cell>
          <cell r="H150">
            <v>-0.32</v>
          </cell>
          <cell r="I150">
            <v>-0.68300000000000005</v>
          </cell>
          <cell r="J150">
            <v>0.43</v>
          </cell>
          <cell r="K150">
            <v>0</v>
          </cell>
          <cell r="L150">
            <v>0.71</v>
          </cell>
          <cell r="M150">
            <v>0</v>
          </cell>
          <cell r="N150">
            <v>5.7110141038318102E-2</v>
          </cell>
          <cell r="O150">
            <v>-0.1</v>
          </cell>
          <cell r="P150">
            <v>-0.14499999999999999</v>
          </cell>
          <cell r="Q150">
            <v>0.51</v>
          </cell>
          <cell r="R150">
            <v>-0.06</v>
          </cell>
        </row>
        <row r="151">
          <cell r="D151">
            <v>41518</v>
          </cell>
          <cell r="E151">
            <v>4.1269999999999998</v>
          </cell>
          <cell r="F151">
            <v>-0.255</v>
          </cell>
          <cell r="G151">
            <v>-7.0000000000000007E-2</v>
          </cell>
          <cell r="H151">
            <v>-0.32</v>
          </cell>
          <cell r="I151">
            <v>-0.68300000000000005</v>
          </cell>
          <cell r="J151">
            <v>0.43</v>
          </cell>
          <cell r="K151">
            <v>0</v>
          </cell>
          <cell r="L151">
            <v>0.71</v>
          </cell>
          <cell r="M151">
            <v>0</v>
          </cell>
          <cell r="N151">
            <v>5.7163677812279302E-2</v>
          </cell>
          <cell r="O151">
            <v>-0.1</v>
          </cell>
          <cell r="P151">
            <v>-0.14499999999999999</v>
          </cell>
          <cell r="Q151">
            <v>0.51</v>
          </cell>
          <cell r="R151">
            <v>-0.06</v>
          </cell>
        </row>
        <row r="152">
          <cell r="D152">
            <v>41548</v>
          </cell>
          <cell r="E152">
            <v>4.149</v>
          </cell>
          <cell r="F152">
            <v>-0.255</v>
          </cell>
          <cell r="G152">
            <v>-7.0000000000000007E-2</v>
          </cell>
          <cell r="H152">
            <v>-0.32</v>
          </cell>
          <cell r="I152">
            <v>-0.68300000000000005</v>
          </cell>
          <cell r="J152">
            <v>0.43</v>
          </cell>
          <cell r="K152">
            <v>0</v>
          </cell>
          <cell r="L152">
            <v>0.71</v>
          </cell>
          <cell r="M152">
            <v>0</v>
          </cell>
          <cell r="N152">
            <v>5.7215487594440603E-2</v>
          </cell>
          <cell r="O152">
            <v>-0.1</v>
          </cell>
          <cell r="P152">
            <v>-0.14499999999999999</v>
          </cell>
          <cell r="Q152">
            <v>0.51</v>
          </cell>
          <cell r="R152">
            <v>-0.06</v>
          </cell>
        </row>
        <row r="153">
          <cell r="D153">
            <v>41579</v>
          </cell>
          <cell r="E153">
            <v>4.306</v>
          </cell>
          <cell r="F153">
            <v>-0.18</v>
          </cell>
          <cell r="G153">
            <v>-7.0000000000000007E-2</v>
          </cell>
          <cell r="H153">
            <v>-0.2</v>
          </cell>
          <cell r="I153">
            <v>-0.623</v>
          </cell>
          <cell r="J153">
            <v>0.35</v>
          </cell>
          <cell r="K153">
            <v>0</v>
          </cell>
          <cell r="L153">
            <v>0.63</v>
          </cell>
          <cell r="M153">
            <v>0</v>
          </cell>
          <cell r="N153">
            <v>5.7269024370278497E-2</v>
          </cell>
          <cell r="O153">
            <v>0.248</v>
          </cell>
          <cell r="P153">
            <v>-0.14499999999999999</v>
          </cell>
          <cell r="Q153">
            <v>0.43</v>
          </cell>
          <cell r="R153">
            <v>-0.06</v>
          </cell>
        </row>
        <row r="154">
          <cell r="D154">
            <v>41609</v>
          </cell>
          <cell r="E154">
            <v>4.4710000000000001</v>
          </cell>
          <cell r="F154">
            <v>-0.18</v>
          </cell>
          <cell r="G154">
            <v>-7.0000000000000007E-2</v>
          </cell>
          <cell r="H154">
            <v>-0.2</v>
          </cell>
          <cell r="I154">
            <v>-0.623</v>
          </cell>
          <cell r="J154">
            <v>0.35</v>
          </cell>
          <cell r="K154">
            <v>0</v>
          </cell>
          <cell r="L154">
            <v>0.63</v>
          </cell>
          <cell r="M154">
            <v>0</v>
          </cell>
          <cell r="N154">
            <v>5.7320834154255297E-2</v>
          </cell>
          <cell r="O154">
            <v>0.308</v>
          </cell>
          <cell r="P154">
            <v>-0.14749999999999999</v>
          </cell>
          <cell r="Q154">
            <v>0.43</v>
          </cell>
          <cell r="R154">
            <v>-0.06</v>
          </cell>
        </row>
        <row r="155">
          <cell r="D155">
            <v>41640</v>
          </cell>
          <cell r="E155">
            <v>4.5410000000000004</v>
          </cell>
          <cell r="F155">
            <v>-0.18</v>
          </cell>
          <cell r="G155">
            <v>-7.0000000000000007E-2</v>
          </cell>
          <cell r="H155">
            <v>-0.2</v>
          </cell>
          <cell r="I155">
            <v>-0.623</v>
          </cell>
          <cell r="J155">
            <v>0.35</v>
          </cell>
          <cell r="K155">
            <v>0</v>
          </cell>
          <cell r="L155">
            <v>0.63</v>
          </cell>
          <cell r="M155">
            <v>0</v>
          </cell>
          <cell r="N155">
            <v>5.7374370931969398E-2</v>
          </cell>
          <cell r="O155">
            <v>0.378</v>
          </cell>
          <cell r="P155">
            <v>-0.15</v>
          </cell>
          <cell r="Q155">
            <v>0.43</v>
          </cell>
          <cell r="R155">
            <v>-0.06</v>
          </cell>
        </row>
        <row r="156">
          <cell r="D156">
            <v>41671</v>
          </cell>
          <cell r="E156">
            <v>4.4269999999999996</v>
          </cell>
          <cell r="F156">
            <v>-0.18</v>
          </cell>
          <cell r="G156">
            <v>-7.0000000000000007E-2</v>
          </cell>
          <cell r="H156">
            <v>-0.2</v>
          </cell>
          <cell r="I156">
            <v>-0.623</v>
          </cell>
          <cell r="J156">
            <v>0.35</v>
          </cell>
          <cell r="K156">
            <v>0</v>
          </cell>
          <cell r="L156">
            <v>0.63</v>
          </cell>
          <cell r="M156">
            <v>0</v>
          </cell>
          <cell r="N156">
            <v>5.7427907710637403E-2</v>
          </cell>
          <cell r="O156">
            <v>0.248</v>
          </cell>
          <cell r="P156">
            <v>-0.14249999999999999</v>
          </cell>
          <cell r="Q156">
            <v>0.43</v>
          </cell>
          <cell r="R156">
            <v>-0.06</v>
          </cell>
        </row>
        <row r="157">
          <cell r="D157">
            <v>41699</v>
          </cell>
          <cell r="E157">
            <v>4.2949999999999999</v>
          </cell>
          <cell r="F157">
            <v>-0.18</v>
          </cell>
          <cell r="G157">
            <v>-7.0000000000000007E-2</v>
          </cell>
          <cell r="H157">
            <v>-0.2</v>
          </cell>
          <cell r="I157">
            <v>-0.623</v>
          </cell>
          <cell r="J157">
            <v>0.35</v>
          </cell>
          <cell r="K157">
            <v>0</v>
          </cell>
          <cell r="L157">
            <v>0.63</v>
          </cell>
          <cell r="M157">
            <v>0</v>
          </cell>
          <cell r="N157">
            <v>5.7476263511544001E-2</v>
          </cell>
          <cell r="O157">
            <v>6.8000000000000005E-2</v>
          </cell>
          <cell r="P157">
            <v>-0.14000000000000001</v>
          </cell>
          <cell r="Q157">
            <v>0.43</v>
          </cell>
          <cell r="R157">
            <v>-0.06</v>
          </cell>
        </row>
        <row r="158">
          <cell r="D158">
            <v>41730</v>
          </cell>
          <cell r="E158">
            <v>4.0970000000000004</v>
          </cell>
          <cell r="F158">
            <v>-0.255</v>
          </cell>
          <cell r="G158">
            <v>-7.0000000000000007E-2</v>
          </cell>
          <cell r="H158">
            <v>-0.32</v>
          </cell>
          <cell r="I158">
            <v>-0.72299999999999998</v>
          </cell>
          <cell r="J158">
            <v>0.43</v>
          </cell>
          <cell r="K158">
            <v>0</v>
          </cell>
          <cell r="L158">
            <v>0.71</v>
          </cell>
          <cell r="M158">
            <v>0</v>
          </cell>
          <cell r="N158">
            <v>5.7529800292026999E-2</v>
          </cell>
          <cell r="O158">
            <v>-0.25</v>
          </cell>
          <cell r="P158">
            <v>-0.14499999999999999</v>
          </cell>
          <cell r="Q158">
            <v>0.51</v>
          </cell>
          <cell r="R158">
            <v>-0.06</v>
          </cell>
        </row>
        <row r="159">
          <cell r="D159">
            <v>41760</v>
          </cell>
          <cell r="E159">
            <v>4.093</v>
          </cell>
          <cell r="F159">
            <v>-0.255</v>
          </cell>
          <cell r="G159">
            <v>-7.0000000000000007E-2</v>
          </cell>
          <cell r="H159">
            <v>-0.32</v>
          </cell>
          <cell r="I159">
            <v>-0.72299999999999998</v>
          </cell>
          <cell r="J159">
            <v>0.43</v>
          </cell>
          <cell r="K159">
            <v>0</v>
          </cell>
          <cell r="L159">
            <v>0.71</v>
          </cell>
          <cell r="M159">
            <v>0</v>
          </cell>
          <cell r="N159">
            <v>5.7581610080498398E-2</v>
          </cell>
          <cell r="O159">
            <v>-0.1</v>
          </cell>
          <cell r="P159">
            <v>-0.14499999999999999</v>
          </cell>
          <cell r="Q159">
            <v>0.51</v>
          </cell>
          <cell r="R159">
            <v>-0.06</v>
          </cell>
        </row>
        <row r="160">
          <cell r="D160">
            <v>41791</v>
          </cell>
          <cell r="E160">
            <v>4.125</v>
          </cell>
          <cell r="F160">
            <v>-0.255</v>
          </cell>
          <cell r="G160">
            <v>-7.0000000000000007E-2</v>
          </cell>
          <cell r="H160">
            <v>-0.32</v>
          </cell>
          <cell r="I160">
            <v>-0.72299999999999998</v>
          </cell>
          <cell r="J160">
            <v>0.43</v>
          </cell>
          <cell r="K160">
            <v>0</v>
          </cell>
          <cell r="L160">
            <v>0.71</v>
          </cell>
          <cell r="M160">
            <v>0</v>
          </cell>
          <cell r="N160">
            <v>5.7635146862856902E-2</v>
          </cell>
          <cell r="O160">
            <v>-0.1</v>
          </cell>
          <cell r="P160">
            <v>-0.14499999999999999</v>
          </cell>
          <cell r="Q160">
            <v>0.51</v>
          </cell>
          <cell r="R160">
            <v>-0.06</v>
          </cell>
        </row>
        <row r="161">
          <cell r="D161">
            <v>41821</v>
          </cell>
          <cell r="E161">
            <v>4.1749999999999998</v>
          </cell>
          <cell r="F161">
            <v>-0.255</v>
          </cell>
          <cell r="G161">
            <v>-7.0000000000000007E-2</v>
          </cell>
          <cell r="H161">
            <v>-0.32</v>
          </cell>
          <cell r="I161">
            <v>-0.72299999999999998</v>
          </cell>
          <cell r="J161">
            <v>0.43</v>
          </cell>
          <cell r="K161">
            <v>0</v>
          </cell>
          <cell r="L161">
            <v>0.71</v>
          </cell>
          <cell r="M161">
            <v>0</v>
          </cell>
          <cell r="N161">
            <v>5.7686956653144598E-2</v>
          </cell>
          <cell r="O161">
            <v>-0.1</v>
          </cell>
          <cell r="P161">
            <v>-0.14499999999999999</v>
          </cell>
          <cell r="Q161">
            <v>0.51</v>
          </cell>
          <cell r="R161">
            <v>-0.06</v>
          </cell>
        </row>
        <row r="162">
          <cell r="D162">
            <v>41852</v>
          </cell>
          <cell r="E162">
            <v>4.2089999999999996</v>
          </cell>
          <cell r="F162">
            <v>-0.255</v>
          </cell>
          <cell r="G162">
            <v>-7.0000000000000007E-2</v>
          </cell>
          <cell r="H162">
            <v>-0.32</v>
          </cell>
          <cell r="I162">
            <v>-0.72299999999999998</v>
          </cell>
          <cell r="J162">
            <v>0.43</v>
          </cell>
          <cell r="K162">
            <v>0</v>
          </cell>
          <cell r="L162">
            <v>0.71</v>
          </cell>
          <cell r="M162">
            <v>0</v>
          </cell>
          <cell r="N162">
            <v>5.7740493437379303E-2</v>
          </cell>
          <cell r="O162">
            <v>-0.1</v>
          </cell>
          <cell r="P162">
            <v>-0.14499999999999999</v>
          </cell>
          <cell r="Q162">
            <v>0.51</v>
          </cell>
          <cell r="R162">
            <v>-0.06</v>
          </cell>
        </row>
        <row r="163">
          <cell r="D163">
            <v>41883</v>
          </cell>
          <cell r="E163">
            <v>4.2220000000000004</v>
          </cell>
          <cell r="F163">
            <v>-0.255</v>
          </cell>
          <cell r="G163">
            <v>-7.0000000000000007E-2</v>
          </cell>
          <cell r="H163">
            <v>-0.32</v>
          </cell>
          <cell r="I163">
            <v>-0.72299999999999998</v>
          </cell>
          <cell r="J163">
            <v>0.43</v>
          </cell>
          <cell r="K163">
            <v>0</v>
          </cell>
          <cell r="L163">
            <v>0.71</v>
          </cell>
          <cell r="M163">
            <v>0</v>
          </cell>
          <cell r="N163">
            <v>5.7794030222567502E-2</v>
          </cell>
          <cell r="O163">
            <v>-0.1</v>
          </cell>
          <cell r="P163">
            <v>-0.14499999999999999</v>
          </cell>
          <cell r="Q163">
            <v>0.51</v>
          </cell>
          <cell r="R163">
            <v>-0.06</v>
          </cell>
        </row>
        <row r="164">
          <cell r="D164">
            <v>41913</v>
          </cell>
          <cell r="E164">
            <v>4.2439999999999998</v>
          </cell>
          <cell r="F164">
            <v>-0.255</v>
          </cell>
          <cell r="G164">
            <v>-7.0000000000000007E-2</v>
          </cell>
          <cell r="H164">
            <v>-0.32</v>
          </cell>
          <cell r="I164">
            <v>-0.72299999999999998</v>
          </cell>
          <cell r="J164">
            <v>0.43</v>
          </cell>
          <cell r="K164">
            <v>0</v>
          </cell>
          <cell r="L164">
            <v>0.71</v>
          </cell>
          <cell r="M164">
            <v>0</v>
          </cell>
          <cell r="N164">
            <v>5.7845840015592599E-2</v>
          </cell>
          <cell r="O164">
            <v>-0.1</v>
          </cell>
          <cell r="P164">
            <v>-0.14499999999999999</v>
          </cell>
          <cell r="Q164">
            <v>0.51</v>
          </cell>
          <cell r="R164">
            <v>-0.06</v>
          </cell>
        </row>
        <row r="165">
          <cell r="D165">
            <v>41944</v>
          </cell>
          <cell r="E165">
            <v>4.4009999999999998</v>
          </cell>
          <cell r="F165">
            <v>-0.18</v>
          </cell>
          <cell r="G165">
            <v>-7.0000000000000007E-2</v>
          </cell>
          <cell r="H165">
            <v>-0.2</v>
          </cell>
          <cell r="I165">
            <v>-0.68300000000000005</v>
          </cell>
          <cell r="J165">
            <v>0.35</v>
          </cell>
          <cell r="K165">
            <v>0</v>
          </cell>
          <cell r="L165">
            <v>0.63</v>
          </cell>
          <cell r="M165">
            <v>0</v>
          </cell>
          <cell r="N165">
            <v>5.7899376802656999E-2</v>
          </cell>
          <cell r="O165">
            <v>0.248</v>
          </cell>
          <cell r="P165">
            <v>-0.14499999999999999</v>
          </cell>
          <cell r="Q165">
            <v>0.43</v>
          </cell>
          <cell r="R165">
            <v>-0.06</v>
          </cell>
        </row>
        <row r="166">
          <cell r="D166">
            <v>41974</v>
          </cell>
          <cell r="E166">
            <v>4.5659999999999998</v>
          </cell>
          <cell r="F166">
            <v>-0.18</v>
          </cell>
          <cell r="G166">
            <v>-7.0000000000000007E-2</v>
          </cell>
          <cell r="H166">
            <v>-0.2</v>
          </cell>
          <cell r="I166">
            <v>-0.68300000000000005</v>
          </cell>
          <cell r="J166">
            <v>0.35</v>
          </cell>
          <cell r="K166">
            <v>0</v>
          </cell>
          <cell r="L166">
            <v>0.63</v>
          </cell>
          <cell r="M166">
            <v>0</v>
          </cell>
          <cell r="N166">
            <v>5.7951186597497498E-2</v>
          </cell>
          <cell r="O166">
            <v>0.308</v>
          </cell>
          <cell r="P166">
            <v>-0.14749999999999999</v>
          </cell>
          <cell r="Q166">
            <v>0.43</v>
          </cell>
          <cell r="R166">
            <v>-0.06</v>
          </cell>
        </row>
        <row r="167">
          <cell r="D167">
            <v>42005</v>
          </cell>
          <cell r="E167">
            <v>4.6360000000000001</v>
          </cell>
          <cell r="F167">
            <v>-0.18</v>
          </cell>
          <cell r="G167">
            <v>-7.0000000000000007E-2</v>
          </cell>
          <cell r="H167">
            <v>-0.2</v>
          </cell>
          <cell r="I167">
            <v>-0.68300000000000005</v>
          </cell>
          <cell r="J167">
            <v>0.35</v>
          </cell>
          <cell r="K167">
            <v>0</v>
          </cell>
          <cell r="L167">
            <v>0.63</v>
          </cell>
          <cell r="M167">
            <v>0</v>
          </cell>
          <cell r="N167">
            <v>5.80047233864378E-2</v>
          </cell>
          <cell r="O167">
            <v>0.378</v>
          </cell>
          <cell r="P167">
            <v>-0.15</v>
          </cell>
          <cell r="Q167">
            <v>0.43</v>
          </cell>
          <cell r="R167">
            <v>-0.06</v>
          </cell>
        </row>
        <row r="168">
          <cell r="D168">
            <v>42036</v>
          </cell>
          <cell r="E168">
            <v>4.5220000000000002</v>
          </cell>
          <cell r="F168">
            <v>-0.18</v>
          </cell>
          <cell r="G168">
            <v>-7.0000000000000007E-2</v>
          </cell>
          <cell r="H168">
            <v>-0.2</v>
          </cell>
          <cell r="I168">
            <v>-0.68300000000000005</v>
          </cell>
          <cell r="J168">
            <v>0.35</v>
          </cell>
          <cell r="K168">
            <v>0</v>
          </cell>
          <cell r="L168">
            <v>0.63</v>
          </cell>
          <cell r="M168">
            <v>0</v>
          </cell>
          <cell r="N168">
            <v>5.8058260176331103E-2</v>
          </cell>
          <cell r="O168">
            <v>0.248</v>
          </cell>
          <cell r="P168">
            <v>-0.14249999999999999</v>
          </cell>
          <cell r="Q168">
            <v>0.43</v>
          </cell>
          <cell r="R168">
            <v>-0.06</v>
          </cell>
        </row>
        <row r="169">
          <cell r="D169">
            <v>42064</v>
          </cell>
          <cell r="E169">
            <v>4.3899999999999997</v>
          </cell>
          <cell r="F169">
            <v>-0.18</v>
          </cell>
          <cell r="G169">
            <v>-7.0000000000000007E-2</v>
          </cell>
          <cell r="H169">
            <v>-0.2</v>
          </cell>
          <cell r="I169">
            <v>-0.68300000000000005</v>
          </cell>
          <cell r="J169">
            <v>0.35</v>
          </cell>
          <cell r="K169">
            <v>0</v>
          </cell>
          <cell r="L169">
            <v>0.63</v>
          </cell>
          <cell r="M169">
            <v>0</v>
          </cell>
          <cell r="N169">
            <v>5.8106615987376597E-2</v>
          </cell>
          <cell r="O169">
            <v>6.8000000000000005E-2</v>
          </cell>
          <cell r="P169">
            <v>-0.14000000000000001</v>
          </cell>
          <cell r="Q169">
            <v>0.43</v>
          </cell>
          <cell r="R169">
            <v>-0.06</v>
          </cell>
        </row>
        <row r="170">
          <cell r="D170">
            <v>42095</v>
          </cell>
          <cell r="E170">
            <v>4.1920000000000002</v>
          </cell>
          <cell r="F170">
            <v>-0.255</v>
          </cell>
          <cell r="G170">
            <v>-7.0000000000000007E-2</v>
          </cell>
          <cell r="H170">
            <v>-0.32</v>
          </cell>
          <cell r="I170">
            <v>-0.79800000000000004</v>
          </cell>
          <cell r="J170">
            <v>0.43</v>
          </cell>
          <cell r="K170">
            <v>0</v>
          </cell>
          <cell r="L170">
            <v>0.71</v>
          </cell>
          <cell r="M170">
            <v>0</v>
          </cell>
          <cell r="N170">
            <v>5.8160152779083998E-2</v>
          </cell>
          <cell r="O170">
            <v>-0.25</v>
          </cell>
          <cell r="P170">
            <v>-0.14499999999999999</v>
          </cell>
          <cell r="Q170">
            <v>0.51</v>
          </cell>
          <cell r="R170">
            <v>-0.06</v>
          </cell>
        </row>
        <row r="171">
          <cell r="D171">
            <v>42125</v>
          </cell>
          <cell r="E171">
            <v>4.1879999999999997</v>
          </cell>
          <cell r="F171">
            <v>-0.255</v>
          </cell>
          <cell r="G171">
            <v>-7.0000000000000007E-2</v>
          </cell>
          <cell r="H171">
            <v>-0.32</v>
          </cell>
          <cell r="I171">
            <v>-0.79800000000000004</v>
          </cell>
          <cell r="J171">
            <v>0.43</v>
          </cell>
          <cell r="K171">
            <v>0</v>
          </cell>
          <cell r="L171">
            <v>0.71</v>
          </cell>
          <cell r="M171">
            <v>0</v>
          </cell>
          <cell r="N171">
            <v>5.8211962578417903E-2</v>
          </cell>
          <cell r="O171">
            <v>-0.1</v>
          </cell>
          <cell r="P171">
            <v>-0.14499999999999999</v>
          </cell>
          <cell r="Q171">
            <v>0.51</v>
          </cell>
          <cell r="R171">
            <v>-0.06</v>
          </cell>
        </row>
        <row r="172">
          <cell r="D172">
            <v>42156</v>
          </cell>
          <cell r="E172">
            <v>4.22</v>
          </cell>
          <cell r="F172">
            <v>-0.255</v>
          </cell>
          <cell r="G172">
            <v>-7.0000000000000007E-2</v>
          </cell>
          <cell r="H172">
            <v>-0.32</v>
          </cell>
          <cell r="I172">
            <v>-0.79800000000000004</v>
          </cell>
          <cell r="J172">
            <v>0.43</v>
          </cell>
          <cell r="K172">
            <v>0</v>
          </cell>
          <cell r="L172">
            <v>0.71</v>
          </cell>
          <cell r="M172">
            <v>0</v>
          </cell>
          <cell r="N172">
            <v>5.8265499372000602E-2</v>
          </cell>
          <cell r="O172">
            <v>-0.1</v>
          </cell>
          <cell r="P172">
            <v>-0.14499999999999999</v>
          </cell>
          <cell r="Q172">
            <v>0.51</v>
          </cell>
          <cell r="R172">
            <v>-0.06</v>
          </cell>
        </row>
        <row r="173">
          <cell r="D173">
            <v>42186</v>
          </cell>
          <cell r="E173">
            <v>4.2699999999999996</v>
          </cell>
          <cell r="F173">
            <v>-0.255</v>
          </cell>
          <cell r="G173">
            <v>-7.0000000000000007E-2</v>
          </cell>
          <cell r="H173">
            <v>-0.32</v>
          </cell>
          <cell r="I173">
            <v>-0.79800000000000004</v>
          </cell>
          <cell r="J173">
            <v>0.43</v>
          </cell>
          <cell r="K173">
            <v>0</v>
          </cell>
          <cell r="L173">
            <v>0.71</v>
          </cell>
          <cell r="M173">
            <v>0</v>
          </cell>
          <cell r="N173">
            <v>5.8317309173149902E-2</v>
          </cell>
          <cell r="O173">
            <v>-0.1</v>
          </cell>
          <cell r="P173">
            <v>-0.14499999999999999</v>
          </cell>
          <cell r="Q173">
            <v>0.51</v>
          </cell>
          <cell r="R173">
            <v>-0.06</v>
          </cell>
        </row>
        <row r="174">
          <cell r="D174">
            <v>42217</v>
          </cell>
          <cell r="E174">
            <v>4.3040000000000003</v>
          </cell>
          <cell r="F174">
            <v>-0.255</v>
          </cell>
          <cell r="G174">
            <v>-7.0000000000000007E-2</v>
          </cell>
          <cell r="H174">
            <v>-0.32</v>
          </cell>
          <cell r="I174">
            <v>-0.79800000000000004</v>
          </cell>
          <cell r="J174">
            <v>0.43</v>
          </cell>
          <cell r="K174">
            <v>0</v>
          </cell>
          <cell r="L174">
            <v>0.71</v>
          </cell>
          <cell r="M174">
            <v>0</v>
          </cell>
          <cell r="N174">
            <v>5.8370845968608497E-2</v>
          </cell>
          <cell r="O174">
            <v>-0.1</v>
          </cell>
          <cell r="P174">
            <v>-0.14499999999999999</v>
          </cell>
          <cell r="Q174">
            <v>0.51</v>
          </cell>
          <cell r="R174">
            <v>-0.06</v>
          </cell>
        </row>
        <row r="175">
          <cell r="D175">
            <v>42248</v>
          </cell>
          <cell r="E175">
            <v>4.3170000000000002</v>
          </cell>
          <cell r="F175">
            <v>-0.255</v>
          </cell>
          <cell r="G175">
            <v>-7.0000000000000007E-2</v>
          </cell>
          <cell r="H175">
            <v>-0.32</v>
          </cell>
          <cell r="I175">
            <v>-0.79800000000000004</v>
          </cell>
          <cell r="J175">
            <v>0.43</v>
          </cell>
          <cell r="K175">
            <v>0</v>
          </cell>
          <cell r="L175">
            <v>0.71</v>
          </cell>
          <cell r="M175">
            <v>0</v>
          </cell>
          <cell r="N175">
            <v>5.8424382765020197E-2</v>
          </cell>
          <cell r="O175">
            <v>-0.1</v>
          </cell>
          <cell r="P175">
            <v>-0.14499999999999999</v>
          </cell>
          <cell r="Q175">
            <v>0.51</v>
          </cell>
          <cell r="R175">
            <v>-0.06</v>
          </cell>
        </row>
        <row r="176">
          <cell r="D176">
            <v>42278</v>
          </cell>
          <cell r="E176">
            <v>4.3390000000000004</v>
          </cell>
          <cell r="F176">
            <v>-0.255</v>
          </cell>
          <cell r="G176">
            <v>-7.0000000000000007E-2</v>
          </cell>
          <cell r="H176">
            <v>-0.32</v>
          </cell>
          <cell r="I176">
            <v>-0.79800000000000004</v>
          </cell>
          <cell r="J176">
            <v>0.43</v>
          </cell>
          <cell r="K176">
            <v>0</v>
          </cell>
          <cell r="L176">
            <v>0.71</v>
          </cell>
          <cell r="M176">
            <v>0</v>
          </cell>
          <cell r="N176">
            <v>5.8476192568906397E-2</v>
          </cell>
          <cell r="O176">
            <v>-0.1</v>
          </cell>
          <cell r="P176">
            <v>-0.14499999999999999</v>
          </cell>
          <cell r="Q176">
            <v>0.51</v>
          </cell>
          <cell r="R176">
            <v>-0.06</v>
          </cell>
        </row>
        <row r="177">
          <cell r="D177">
            <v>42309</v>
          </cell>
          <cell r="E177">
            <v>4.4960000000000004</v>
          </cell>
          <cell r="F177">
            <v>-0.18</v>
          </cell>
          <cell r="G177">
            <v>-7.0000000000000007E-2</v>
          </cell>
          <cell r="H177">
            <v>-0.2</v>
          </cell>
          <cell r="I177">
            <v>-0.69799999999999995</v>
          </cell>
          <cell r="J177">
            <v>0.35</v>
          </cell>
          <cell r="K177">
            <v>0</v>
          </cell>
          <cell r="L177">
            <v>0.63</v>
          </cell>
          <cell r="M177">
            <v>0</v>
          </cell>
          <cell r="N177">
            <v>5.8529729367193403E-2</v>
          </cell>
          <cell r="O177">
            <v>0</v>
          </cell>
          <cell r="P177">
            <v>-0.14499999999999999</v>
          </cell>
          <cell r="Q177">
            <v>0.43</v>
          </cell>
          <cell r="R177">
            <v>-0.06</v>
          </cell>
        </row>
        <row r="178">
          <cell r="D178">
            <v>42339</v>
          </cell>
          <cell r="E178">
            <v>4.6609999999999996</v>
          </cell>
          <cell r="F178">
            <v>-0.18</v>
          </cell>
          <cell r="G178">
            <v>-7.0000000000000007E-2</v>
          </cell>
          <cell r="H178">
            <v>-0.2</v>
          </cell>
          <cell r="I178">
            <v>-0.69799999999999995</v>
          </cell>
          <cell r="J178">
            <v>0.35</v>
          </cell>
          <cell r="K178">
            <v>0</v>
          </cell>
          <cell r="L178">
            <v>0.63</v>
          </cell>
          <cell r="M178">
            <v>0</v>
          </cell>
          <cell r="N178">
            <v>5.8581539172894603E-2</v>
          </cell>
          <cell r="O178">
            <v>0</v>
          </cell>
          <cell r="P178">
            <v>-0.14749999999999999</v>
          </cell>
          <cell r="Q178">
            <v>0.43</v>
          </cell>
          <cell r="R178">
            <v>-0.06</v>
          </cell>
        </row>
        <row r="179">
          <cell r="D179">
            <v>42370</v>
          </cell>
          <cell r="E179">
            <v>4.7309999999999999</v>
          </cell>
          <cell r="F179">
            <v>-0.18</v>
          </cell>
          <cell r="G179">
            <v>-7.0000000000000007E-2</v>
          </cell>
          <cell r="H179">
            <v>-0.2</v>
          </cell>
          <cell r="I179">
            <v>-0.69799999999999995</v>
          </cell>
          <cell r="J179">
            <v>0.35</v>
          </cell>
          <cell r="K179">
            <v>0</v>
          </cell>
          <cell r="L179">
            <v>0.63</v>
          </cell>
          <cell r="M179">
            <v>0</v>
          </cell>
          <cell r="N179">
            <v>5.8635075973056998E-2</v>
          </cell>
          <cell r="O179">
            <v>0</v>
          </cell>
          <cell r="P179">
            <v>-0.15</v>
          </cell>
          <cell r="Q179">
            <v>0.43</v>
          </cell>
          <cell r="R179">
            <v>-0.06</v>
          </cell>
        </row>
        <row r="180">
          <cell r="D180">
            <v>42401</v>
          </cell>
          <cell r="E180">
            <v>4.617</v>
          </cell>
          <cell r="F180">
            <v>-0.18</v>
          </cell>
          <cell r="G180">
            <v>-7.0000000000000007E-2</v>
          </cell>
          <cell r="H180">
            <v>-0.2</v>
          </cell>
          <cell r="I180">
            <v>-0.69799999999999995</v>
          </cell>
          <cell r="J180">
            <v>0.35</v>
          </cell>
          <cell r="K180">
            <v>0</v>
          </cell>
          <cell r="L180">
            <v>0.63</v>
          </cell>
          <cell r="M180">
            <v>0</v>
          </cell>
          <cell r="N180">
            <v>5.8688612774171901E-2</v>
          </cell>
          <cell r="O180">
            <v>0</v>
          </cell>
          <cell r="P180">
            <v>-0.14249999999999999</v>
          </cell>
          <cell r="Q180">
            <v>0.43</v>
          </cell>
          <cell r="R180">
            <v>-0.06</v>
          </cell>
        </row>
        <row r="181">
          <cell r="D181">
            <v>42430</v>
          </cell>
          <cell r="E181">
            <v>4.4850000000000003</v>
          </cell>
          <cell r="F181">
            <v>-0.18</v>
          </cell>
          <cell r="G181">
            <v>-7.0000000000000007E-2</v>
          </cell>
          <cell r="H181">
            <v>-0.2</v>
          </cell>
          <cell r="I181">
            <v>-0.69799999999999995</v>
          </cell>
          <cell r="J181">
            <v>0.35</v>
          </cell>
          <cell r="K181">
            <v>0</v>
          </cell>
          <cell r="L181">
            <v>0.63</v>
          </cell>
          <cell r="M181">
            <v>0</v>
          </cell>
          <cell r="N181">
            <v>5.8738695588981003E-2</v>
          </cell>
          <cell r="O181">
            <v>0</v>
          </cell>
          <cell r="P181">
            <v>-0.14000000000000001</v>
          </cell>
          <cell r="Q181">
            <v>0.43</v>
          </cell>
          <cell r="R181">
            <v>-0.06</v>
          </cell>
        </row>
        <row r="182">
          <cell r="D182">
            <v>42461</v>
          </cell>
          <cell r="E182">
            <v>4.2869999999999999</v>
          </cell>
          <cell r="F182">
            <v>-0.255</v>
          </cell>
          <cell r="G182">
            <v>-7.0000000000000007E-2</v>
          </cell>
          <cell r="H182">
            <v>-0.32</v>
          </cell>
          <cell r="I182">
            <v>-0.79800000000000004</v>
          </cell>
          <cell r="J182">
            <v>0.43</v>
          </cell>
          <cell r="K182">
            <v>0</v>
          </cell>
          <cell r="L182">
            <v>0.71</v>
          </cell>
          <cell r="M182">
            <v>0</v>
          </cell>
          <cell r="N182">
            <v>5.8792232391940799E-2</v>
          </cell>
          <cell r="O182">
            <v>0</v>
          </cell>
          <cell r="P182">
            <v>-0.14499999999999999</v>
          </cell>
          <cell r="Q182">
            <v>0.51</v>
          </cell>
          <cell r="R182">
            <v>-0.06</v>
          </cell>
        </row>
        <row r="183">
          <cell r="D183">
            <v>42491</v>
          </cell>
          <cell r="E183">
            <v>4.2830000000000004</v>
          </cell>
          <cell r="F183">
            <v>-0.255</v>
          </cell>
          <cell r="G183">
            <v>-7.0000000000000007E-2</v>
          </cell>
          <cell r="H183">
            <v>-0.32</v>
          </cell>
          <cell r="I183">
            <v>-0.79800000000000004</v>
          </cell>
          <cell r="J183">
            <v>0.43</v>
          </cell>
          <cell r="K183">
            <v>0</v>
          </cell>
          <cell r="L183">
            <v>0.71</v>
          </cell>
          <cell r="M183">
            <v>0</v>
          </cell>
          <cell r="N183">
            <v>5.8844042202163202E-2</v>
          </cell>
          <cell r="O183">
            <v>0</v>
          </cell>
          <cell r="P183">
            <v>0</v>
          </cell>
          <cell r="Q183">
            <v>0.51</v>
          </cell>
          <cell r="R183">
            <v>-0.06</v>
          </cell>
        </row>
        <row r="184">
          <cell r="D184">
            <v>42522</v>
          </cell>
          <cell r="E184">
            <v>4.3150000000000004</v>
          </cell>
          <cell r="F184">
            <v>-0.255</v>
          </cell>
          <cell r="G184">
            <v>-7.0000000000000007E-2</v>
          </cell>
          <cell r="H184">
            <v>-0.32</v>
          </cell>
          <cell r="I184">
            <v>-0.79800000000000004</v>
          </cell>
          <cell r="J184">
            <v>0.43</v>
          </cell>
          <cell r="K184">
            <v>0</v>
          </cell>
          <cell r="L184">
            <v>0.71</v>
          </cell>
          <cell r="M184">
            <v>0</v>
          </cell>
          <cell r="N184">
            <v>5.8897579006997901E-2</v>
          </cell>
          <cell r="O184">
            <v>0</v>
          </cell>
          <cell r="P184">
            <v>0</v>
          </cell>
          <cell r="Q184">
            <v>0.51</v>
          </cell>
          <cell r="R184">
            <v>-0.06</v>
          </cell>
        </row>
        <row r="185">
          <cell r="D185">
            <v>42552</v>
          </cell>
          <cell r="E185">
            <v>4.3650000000000002</v>
          </cell>
          <cell r="F185">
            <v>-0.255</v>
          </cell>
          <cell r="G185">
            <v>-7.0000000000000007E-2</v>
          </cell>
          <cell r="H185">
            <v>-0.32</v>
          </cell>
          <cell r="I185">
            <v>-0.79800000000000004</v>
          </cell>
          <cell r="J185">
            <v>0.43</v>
          </cell>
          <cell r="K185">
            <v>0</v>
          </cell>
          <cell r="L185">
            <v>0.71</v>
          </cell>
          <cell r="M185">
            <v>0</v>
          </cell>
          <cell r="N185">
            <v>5.8949388819035303E-2</v>
          </cell>
          <cell r="O185">
            <v>0</v>
          </cell>
          <cell r="P185">
            <v>0</v>
          </cell>
          <cell r="Q185">
            <v>0.51</v>
          </cell>
          <cell r="R185">
            <v>-0.06</v>
          </cell>
        </row>
        <row r="186">
          <cell r="D186">
            <v>42583</v>
          </cell>
          <cell r="E186">
            <v>4.399</v>
          </cell>
          <cell r="F186">
            <v>-0.255</v>
          </cell>
          <cell r="G186">
            <v>-7.0000000000000007E-2</v>
          </cell>
          <cell r="H186">
            <v>-0.32</v>
          </cell>
          <cell r="I186">
            <v>-0.79800000000000004</v>
          </cell>
          <cell r="J186">
            <v>0.43</v>
          </cell>
          <cell r="K186">
            <v>0</v>
          </cell>
          <cell r="L186">
            <v>0.71</v>
          </cell>
          <cell r="M186">
            <v>0</v>
          </cell>
          <cell r="N186">
            <v>5.9002925625744898E-2</v>
          </cell>
          <cell r="O186">
            <v>0</v>
          </cell>
          <cell r="P186">
            <v>0</v>
          </cell>
          <cell r="Q186">
            <v>0.51</v>
          </cell>
          <cell r="R186">
            <v>-0.06</v>
          </cell>
        </row>
        <row r="187">
          <cell r="D187">
            <v>42614</v>
          </cell>
          <cell r="E187">
            <v>4.4119999999999999</v>
          </cell>
          <cell r="F187">
            <v>-0.255</v>
          </cell>
          <cell r="G187">
            <v>-7.0000000000000007E-2</v>
          </cell>
          <cell r="H187">
            <v>-0.32</v>
          </cell>
          <cell r="I187">
            <v>-0.79800000000000004</v>
          </cell>
          <cell r="J187">
            <v>0.43</v>
          </cell>
          <cell r="K187">
            <v>0</v>
          </cell>
          <cell r="L187">
            <v>0.71</v>
          </cell>
          <cell r="M187">
            <v>0</v>
          </cell>
          <cell r="N187">
            <v>5.9056462433407099E-2</v>
          </cell>
          <cell r="O187">
            <v>0</v>
          </cell>
          <cell r="P187">
            <v>0</v>
          </cell>
          <cell r="Q187">
            <v>0.51</v>
          </cell>
          <cell r="R187">
            <v>-0.06</v>
          </cell>
        </row>
        <row r="188">
          <cell r="D188">
            <v>42644</v>
          </cell>
          <cell r="E188">
            <v>4.4340000000000002</v>
          </cell>
          <cell r="F188">
            <v>-0.255</v>
          </cell>
          <cell r="G188">
            <v>-7.0000000000000007E-2</v>
          </cell>
          <cell r="H188">
            <v>-0.32</v>
          </cell>
          <cell r="I188">
            <v>-0.79800000000000004</v>
          </cell>
          <cell r="J188">
            <v>0.43</v>
          </cell>
          <cell r="K188">
            <v>0</v>
          </cell>
          <cell r="L188">
            <v>0.71</v>
          </cell>
          <cell r="M188">
            <v>0</v>
          </cell>
          <cell r="N188">
            <v>5.9108272248180597E-2</v>
          </cell>
          <cell r="O188">
            <v>0</v>
          </cell>
          <cell r="P188">
            <v>0</v>
          </cell>
          <cell r="Q188">
            <v>0.51</v>
          </cell>
          <cell r="R188">
            <v>-0.06</v>
          </cell>
        </row>
        <row r="189">
          <cell r="D189">
            <v>42675</v>
          </cell>
          <cell r="E189">
            <v>4.5910000000000002</v>
          </cell>
          <cell r="F189">
            <v>-0.18</v>
          </cell>
          <cell r="G189">
            <v>-7.0000000000000007E-2</v>
          </cell>
          <cell r="H189">
            <v>-0.2</v>
          </cell>
          <cell r="I189">
            <v>-0.69799999999999995</v>
          </cell>
          <cell r="J189">
            <v>0.35</v>
          </cell>
          <cell r="K189">
            <v>0</v>
          </cell>
          <cell r="L189">
            <v>0.63</v>
          </cell>
          <cell r="M189">
            <v>0</v>
          </cell>
          <cell r="N189">
            <v>5.9161809057717701E-2</v>
          </cell>
          <cell r="O189">
            <v>0</v>
          </cell>
          <cell r="P189">
            <v>0</v>
          </cell>
          <cell r="Q189">
            <v>0.43</v>
          </cell>
          <cell r="R189">
            <v>-0.06</v>
          </cell>
        </row>
        <row r="190">
          <cell r="D190">
            <v>42705</v>
          </cell>
          <cell r="E190">
            <v>4.7560000000000002</v>
          </cell>
          <cell r="F190">
            <v>-0.18</v>
          </cell>
          <cell r="G190">
            <v>-7.0000000000000007E-2</v>
          </cell>
          <cell r="H190">
            <v>-0.2</v>
          </cell>
          <cell r="I190">
            <v>-0.69799999999999995</v>
          </cell>
          <cell r="J190">
            <v>0.35</v>
          </cell>
          <cell r="K190">
            <v>0</v>
          </cell>
          <cell r="L190">
            <v>0.63</v>
          </cell>
          <cell r="M190">
            <v>0</v>
          </cell>
          <cell r="N190">
            <v>5.9213618874306199E-2</v>
          </cell>
          <cell r="O190">
            <v>0</v>
          </cell>
          <cell r="P190">
            <v>0</v>
          </cell>
          <cell r="Q190">
            <v>0.43</v>
          </cell>
          <cell r="R190">
            <v>-0.06</v>
          </cell>
        </row>
        <row r="191">
          <cell r="D191">
            <v>42736</v>
          </cell>
          <cell r="E191">
            <v>4.8259999999999996</v>
          </cell>
          <cell r="F191">
            <v>-0.18</v>
          </cell>
          <cell r="G191">
            <v>-7.0000000000000007E-2</v>
          </cell>
          <cell r="H191">
            <v>-0.2</v>
          </cell>
          <cell r="I191">
            <v>-0.69799999999999995</v>
          </cell>
          <cell r="J191">
            <v>0.35</v>
          </cell>
          <cell r="K191">
            <v>0</v>
          </cell>
          <cell r="L191">
            <v>0.63</v>
          </cell>
          <cell r="M191">
            <v>0</v>
          </cell>
          <cell r="N191">
            <v>5.9267155685717797E-2</v>
          </cell>
          <cell r="O191">
            <v>0</v>
          </cell>
          <cell r="P191">
            <v>0</v>
          </cell>
          <cell r="Q191">
            <v>0.43</v>
          </cell>
          <cell r="R191">
            <v>-0.06</v>
          </cell>
        </row>
        <row r="192">
          <cell r="D192">
            <v>42767</v>
          </cell>
          <cell r="E192">
            <v>4.7119999999999997</v>
          </cell>
          <cell r="F192">
            <v>-0.18</v>
          </cell>
          <cell r="G192">
            <v>-7.0000000000000007E-2</v>
          </cell>
          <cell r="H192">
            <v>-0.2</v>
          </cell>
          <cell r="I192">
            <v>-0.69799999999999995</v>
          </cell>
          <cell r="J192">
            <v>0.35</v>
          </cell>
          <cell r="K192">
            <v>0</v>
          </cell>
          <cell r="L192">
            <v>0.63</v>
          </cell>
          <cell r="M192">
            <v>0</v>
          </cell>
          <cell r="N192">
            <v>5.9320692498082001E-2</v>
          </cell>
          <cell r="O192">
            <v>0</v>
          </cell>
          <cell r="P192">
            <v>0</v>
          </cell>
          <cell r="Q192">
            <v>0.43</v>
          </cell>
          <cell r="R192">
            <v>-0.06</v>
          </cell>
        </row>
        <row r="193">
          <cell r="D193">
            <v>42795</v>
          </cell>
          <cell r="E193">
            <v>4.58</v>
          </cell>
          <cell r="F193">
            <v>-0.18</v>
          </cell>
          <cell r="G193">
            <v>-7.0000000000000007E-2</v>
          </cell>
          <cell r="H193">
            <v>-0.2</v>
          </cell>
          <cell r="I193">
            <v>-0.69799999999999995</v>
          </cell>
          <cell r="J193">
            <v>0.35</v>
          </cell>
          <cell r="K193">
            <v>0</v>
          </cell>
          <cell r="L193">
            <v>0.63</v>
          </cell>
          <cell r="M193">
            <v>0</v>
          </cell>
          <cell r="N193">
            <v>5.9369048329423801E-2</v>
          </cell>
          <cell r="O193">
            <v>0</v>
          </cell>
          <cell r="P193">
            <v>0</v>
          </cell>
          <cell r="Q193">
            <v>0.43</v>
          </cell>
          <cell r="R193">
            <v>-0.06</v>
          </cell>
        </row>
        <row r="194">
          <cell r="D194">
            <v>42826</v>
          </cell>
          <cell r="E194">
            <v>4.3819999999999997</v>
          </cell>
          <cell r="F194">
            <v>-0.255</v>
          </cell>
          <cell r="G194">
            <v>-7.0000000000000007E-2</v>
          </cell>
          <cell r="H194">
            <v>-0.32</v>
          </cell>
          <cell r="I194">
            <v>-0.79800000000000004</v>
          </cell>
          <cell r="J194">
            <v>0.43</v>
          </cell>
          <cell r="K194">
            <v>0</v>
          </cell>
          <cell r="L194">
            <v>0.71</v>
          </cell>
          <cell r="M194">
            <v>0</v>
          </cell>
          <cell r="N194">
            <v>5.94225851436012E-2</v>
          </cell>
          <cell r="O194">
            <v>0</v>
          </cell>
          <cell r="P194">
            <v>0</v>
          </cell>
          <cell r="Q194">
            <v>0.51</v>
          </cell>
          <cell r="R194">
            <v>-0.06</v>
          </cell>
        </row>
        <row r="195">
          <cell r="D195">
            <v>42856</v>
          </cell>
          <cell r="E195">
            <v>4.3780000000000001</v>
          </cell>
          <cell r="F195">
            <v>-0.255</v>
          </cell>
          <cell r="G195">
            <v>-7.0000000000000007E-2</v>
          </cell>
          <cell r="H195">
            <v>-0.32</v>
          </cell>
          <cell r="I195">
            <v>-0.79800000000000004</v>
          </cell>
          <cell r="J195">
            <v>0.43</v>
          </cell>
          <cell r="K195">
            <v>0</v>
          </cell>
          <cell r="L195">
            <v>0.71</v>
          </cell>
          <cell r="M195">
            <v>0</v>
          </cell>
          <cell r="N195">
            <v>5.9474394964679399E-2</v>
          </cell>
          <cell r="O195">
            <v>0</v>
          </cell>
          <cell r="P195">
            <v>0</v>
          </cell>
          <cell r="Q195">
            <v>0.51</v>
          </cell>
          <cell r="R195">
            <v>-0.06</v>
          </cell>
        </row>
        <row r="196">
          <cell r="D196">
            <v>42887</v>
          </cell>
          <cell r="E196">
            <v>4.41</v>
          </cell>
          <cell r="F196">
            <v>-0.255</v>
          </cell>
          <cell r="G196">
            <v>-7.0000000000000007E-2</v>
          </cell>
          <cell r="H196">
            <v>-0.32</v>
          </cell>
          <cell r="I196">
            <v>-0.79800000000000004</v>
          </cell>
          <cell r="J196">
            <v>0.43</v>
          </cell>
          <cell r="K196">
            <v>0</v>
          </cell>
          <cell r="L196">
            <v>0.71</v>
          </cell>
          <cell r="M196">
            <v>0</v>
          </cell>
          <cell r="N196">
            <v>5.9527931780731402E-2</v>
          </cell>
          <cell r="O196">
            <v>0</v>
          </cell>
          <cell r="P196">
            <v>0</v>
          </cell>
          <cell r="Q196">
            <v>0.51</v>
          </cell>
          <cell r="R196">
            <v>-0.06</v>
          </cell>
        </row>
        <row r="197">
          <cell r="D197">
            <v>42917</v>
          </cell>
          <cell r="E197">
            <v>4.46</v>
          </cell>
          <cell r="F197">
            <v>-0.255</v>
          </cell>
          <cell r="G197">
            <v>-7.0000000000000007E-2</v>
          </cell>
          <cell r="H197">
            <v>-0.32</v>
          </cell>
          <cell r="I197">
            <v>-0.79800000000000004</v>
          </cell>
          <cell r="J197">
            <v>0.43</v>
          </cell>
          <cell r="K197">
            <v>0</v>
          </cell>
          <cell r="L197">
            <v>0.71</v>
          </cell>
          <cell r="M197">
            <v>0</v>
          </cell>
          <cell r="N197">
            <v>5.9579741603624101E-2</v>
          </cell>
          <cell r="O197">
            <v>0</v>
          </cell>
          <cell r="P197">
            <v>0</v>
          </cell>
          <cell r="Q197">
            <v>0.51</v>
          </cell>
          <cell r="R197">
            <v>-0.06</v>
          </cell>
        </row>
        <row r="198">
          <cell r="D198">
            <v>42948</v>
          </cell>
          <cell r="E198">
            <v>4.4939999999999998</v>
          </cell>
          <cell r="F198">
            <v>-0.255</v>
          </cell>
          <cell r="G198">
            <v>-7.0000000000000007E-2</v>
          </cell>
          <cell r="H198">
            <v>-0.32</v>
          </cell>
          <cell r="I198">
            <v>-0.79800000000000004</v>
          </cell>
          <cell r="J198">
            <v>0.43</v>
          </cell>
          <cell r="K198">
            <v>0</v>
          </cell>
          <cell r="L198">
            <v>0.71</v>
          </cell>
          <cell r="M198">
            <v>0</v>
          </cell>
          <cell r="N198">
            <v>5.9633278421550501E-2</v>
          </cell>
          <cell r="O198">
            <v>0</v>
          </cell>
          <cell r="P198">
            <v>0</v>
          </cell>
          <cell r="Q198">
            <v>0.51</v>
          </cell>
          <cell r="R198">
            <v>-0.06</v>
          </cell>
        </row>
        <row r="199">
          <cell r="D199">
            <v>42979</v>
          </cell>
          <cell r="E199">
            <v>4.5069999999999997</v>
          </cell>
          <cell r="F199">
            <v>-0.255</v>
          </cell>
          <cell r="G199">
            <v>-7.0000000000000007E-2</v>
          </cell>
          <cell r="H199">
            <v>-0.32</v>
          </cell>
          <cell r="I199">
            <v>-0.79800000000000004</v>
          </cell>
          <cell r="J199">
            <v>0.43</v>
          </cell>
          <cell r="K199">
            <v>0</v>
          </cell>
          <cell r="L199">
            <v>0.71</v>
          </cell>
          <cell r="M199">
            <v>0</v>
          </cell>
          <cell r="N199">
            <v>5.96868152404295E-2</v>
          </cell>
          <cell r="O199">
            <v>0</v>
          </cell>
          <cell r="P199">
            <v>0</v>
          </cell>
          <cell r="Q199">
            <v>0.51</v>
          </cell>
          <cell r="R199">
            <v>-0.06</v>
          </cell>
        </row>
        <row r="200">
          <cell r="D200">
            <v>43009</v>
          </cell>
          <cell r="E200">
            <v>4.5289999999999999</v>
          </cell>
          <cell r="F200">
            <v>-0.255</v>
          </cell>
          <cell r="G200">
            <v>-7.0000000000000007E-2</v>
          </cell>
          <cell r="H200">
            <v>-0.32</v>
          </cell>
          <cell r="I200">
            <v>-0.79800000000000004</v>
          </cell>
          <cell r="J200">
            <v>0.43</v>
          </cell>
          <cell r="K200">
            <v>0</v>
          </cell>
          <cell r="L200">
            <v>0.71</v>
          </cell>
          <cell r="M200">
            <v>0</v>
          </cell>
          <cell r="N200">
            <v>5.9738625066057399E-2</v>
          </cell>
          <cell r="O200">
            <v>0</v>
          </cell>
          <cell r="P200">
            <v>0</v>
          </cell>
          <cell r="Q200">
            <v>0.51</v>
          </cell>
          <cell r="R200">
            <v>-0.06</v>
          </cell>
        </row>
        <row r="201">
          <cell r="D201">
            <v>43040</v>
          </cell>
          <cell r="E201">
            <v>4.6859999999999999</v>
          </cell>
          <cell r="F201">
            <v>-0.18</v>
          </cell>
          <cell r="G201">
            <v>-7.0000000000000007E-2</v>
          </cell>
          <cell r="H201">
            <v>-0.2</v>
          </cell>
          <cell r="I201">
            <v>-0.69799999999999995</v>
          </cell>
          <cell r="J201">
            <v>0.35</v>
          </cell>
          <cell r="K201">
            <v>0</v>
          </cell>
          <cell r="L201">
            <v>0.63</v>
          </cell>
          <cell r="M201">
            <v>0</v>
          </cell>
          <cell r="N201">
            <v>5.9792161886809997E-2</v>
          </cell>
          <cell r="O201">
            <v>0</v>
          </cell>
          <cell r="Q201">
            <v>0.43</v>
          </cell>
          <cell r="R201">
            <v>-0.06</v>
          </cell>
        </row>
        <row r="202">
          <cell r="D202">
            <v>43070</v>
          </cell>
          <cell r="E202">
            <v>4.851</v>
          </cell>
          <cell r="F202">
            <v>-0.18</v>
          </cell>
          <cell r="G202">
            <v>-7.0000000000000007E-2</v>
          </cell>
          <cell r="H202">
            <v>-0.2</v>
          </cell>
          <cell r="I202">
            <v>-0.69799999999999995</v>
          </cell>
          <cell r="J202">
            <v>0.35</v>
          </cell>
          <cell r="K202">
            <v>0</v>
          </cell>
          <cell r="L202">
            <v>0.63</v>
          </cell>
          <cell r="M202">
            <v>0</v>
          </cell>
          <cell r="N202">
            <v>5.98439717142525E-2</v>
          </cell>
          <cell r="O202">
            <v>0</v>
          </cell>
          <cell r="Q202">
            <v>0.43</v>
          </cell>
          <cell r="R202">
            <v>-0.06</v>
          </cell>
        </row>
        <row r="203">
          <cell r="D203">
            <v>43101</v>
          </cell>
          <cell r="E203">
            <v>4.9210000000000003</v>
          </cell>
          <cell r="F203">
            <v>-0.18</v>
          </cell>
          <cell r="G203">
            <v>-7.0000000000000007E-2</v>
          </cell>
          <cell r="H203">
            <v>-0.2</v>
          </cell>
          <cell r="I203">
            <v>-0.69799999999999995</v>
          </cell>
          <cell r="J203">
            <v>0.35</v>
          </cell>
          <cell r="K203">
            <v>0</v>
          </cell>
          <cell r="L203">
            <v>0.63</v>
          </cell>
          <cell r="M203">
            <v>0</v>
          </cell>
          <cell r="N203">
            <v>5.9897508536879598E-2</v>
          </cell>
          <cell r="O203">
            <v>0</v>
          </cell>
          <cell r="Q203">
            <v>0.43</v>
          </cell>
          <cell r="R203">
            <v>-0.06</v>
          </cell>
        </row>
        <row r="204">
          <cell r="D204">
            <v>43132</v>
          </cell>
          <cell r="E204">
            <v>4.8070000000000004</v>
          </cell>
          <cell r="F204">
            <v>-0.18</v>
          </cell>
          <cell r="G204">
            <v>-7.0000000000000007E-2</v>
          </cell>
          <cell r="H204">
            <v>-0.2</v>
          </cell>
          <cell r="I204">
            <v>-0.69799999999999995</v>
          </cell>
          <cell r="J204">
            <v>0.35</v>
          </cell>
          <cell r="K204">
            <v>0</v>
          </cell>
          <cell r="L204">
            <v>0.63</v>
          </cell>
          <cell r="M204">
            <v>0</v>
          </cell>
          <cell r="N204">
            <v>5.9951045360458401E-2</v>
          </cell>
          <cell r="O204">
            <v>0</v>
          </cell>
          <cell r="Q204">
            <v>0.43</v>
          </cell>
          <cell r="R204">
            <v>-0.06</v>
          </cell>
        </row>
        <row r="205">
          <cell r="D205">
            <v>43160</v>
          </cell>
          <cell r="E205">
            <v>4.6749999999999998</v>
          </cell>
          <cell r="F205">
            <v>-0.18</v>
          </cell>
          <cell r="G205">
            <v>-7.0000000000000007E-2</v>
          </cell>
          <cell r="H205">
            <v>-0.2</v>
          </cell>
          <cell r="I205">
            <v>-0.69799999999999995</v>
          </cell>
          <cell r="J205">
            <v>0.35</v>
          </cell>
          <cell r="K205">
            <v>0</v>
          </cell>
          <cell r="L205">
            <v>0.63</v>
          </cell>
          <cell r="M205">
            <v>0</v>
          </cell>
          <cell r="N205">
            <v>5.9999401201929398E-2</v>
          </cell>
          <cell r="O205">
            <v>0</v>
          </cell>
          <cell r="Q205">
            <v>0.43</v>
          </cell>
          <cell r="R205">
            <v>-0.06</v>
          </cell>
        </row>
        <row r="206">
          <cell r="D206">
            <v>43191</v>
          </cell>
          <cell r="E206">
            <v>4.4770000000000003</v>
          </cell>
          <cell r="F206">
            <v>-0.255</v>
          </cell>
          <cell r="G206">
            <v>-7.0000000000000007E-2</v>
          </cell>
          <cell r="H206">
            <v>-0.32</v>
          </cell>
          <cell r="I206">
            <v>-0.79800000000000004</v>
          </cell>
          <cell r="J206">
            <v>0.43</v>
          </cell>
          <cell r="K206">
            <v>0</v>
          </cell>
          <cell r="L206">
            <v>0.71</v>
          </cell>
          <cell r="M206">
            <v>0</v>
          </cell>
          <cell r="N206">
            <v>6.0052938027321402E-2</v>
          </cell>
          <cell r="O206">
            <v>0</v>
          </cell>
          <cell r="Q206">
            <v>0.51</v>
          </cell>
          <cell r="R206">
            <v>-0.06</v>
          </cell>
        </row>
        <row r="207">
          <cell r="D207">
            <v>43221</v>
          </cell>
          <cell r="E207">
            <v>4.4729999999999999</v>
          </cell>
          <cell r="F207">
            <v>-0.255</v>
          </cell>
          <cell r="G207">
            <v>-7.0000000000000007E-2</v>
          </cell>
          <cell r="H207">
            <v>-0.32</v>
          </cell>
          <cell r="I207">
            <v>-0.79800000000000004</v>
          </cell>
          <cell r="J207">
            <v>0.43</v>
          </cell>
          <cell r="K207">
            <v>0</v>
          </cell>
          <cell r="L207">
            <v>0.71</v>
          </cell>
          <cell r="M207">
            <v>0</v>
          </cell>
          <cell r="N207">
            <v>6.0104747859252697E-2</v>
          </cell>
          <cell r="O207">
            <v>0</v>
          </cell>
          <cell r="Q207">
            <v>0.51</v>
          </cell>
          <cell r="R207">
            <v>-0.06</v>
          </cell>
        </row>
        <row r="208">
          <cell r="D208">
            <v>43252</v>
          </cell>
          <cell r="E208">
            <v>4.5049999999999999</v>
          </cell>
          <cell r="F208">
            <v>-0.255</v>
          </cell>
          <cell r="G208">
            <v>-7.0000000000000007E-2</v>
          </cell>
          <cell r="H208">
            <v>-0.32</v>
          </cell>
          <cell r="I208">
            <v>-0.79800000000000004</v>
          </cell>
          <cell r="J208">
            <v>0.43</v>
          </cell>
          <cell r="K208">
            <v>0</v>
          </cell>
          <cell r="L208">
            <v>0.71</v>
          </cell>
          <cell r="M208">
            <v>0</v>
          </cell>
          <cell r="N208">
            <v>6.0158284686518702E-2</v>
          </cell>
          <cell r="O208">
            <v>0</v>
          </cell>
          <cell r="Q208">
            <v>0.51</v>
          </cell>
          <cell r="R208">
            <v>-0.06</v>
          </cell>
        </row>
        <row r="209">
          <cell r="D209">
            <v>43282</v>
          </cell>
          <cell r="E209">
            <v>4.5549999999999997</v>
          </cell>
          <cell r="F209">
            <v>-0.255</v>
          </cell>
          <cell r="G209">
            <v>-7.0000000000000007E-2</v>
          </cell>
          <cell r="H209">
            <v>-0.32</v>
          </cell>
          <cell r="I209">
            <v>-0.79800000000000004</v>
          </cell>
          <cell r="J209">
            <v>0.43</v>
          </cell>
          <cell r="K209">
            <v>0</v>
          </cell>
          <cell r="L209">
            <v>0.71</v>
          </cell>
          <cell r="M209">
            <v>0</v>
          </cell>
          <cell r="N209">
            <v>6.0210094520262797E-2</v>
          </cell>
          <cell r="O209">
            <v>0</v>
          </cell>
          <cell r="Q209">
            <v>0.51</v>
          </cell>
          <cell r="R209">
            <v>-0.06</v>
          </cell>
        </row>
        <row r="210">
          <cell r="D210">
            <v>43313</v>
          </cell>
          <cell r="E210">
            <v>4.5890000000000004</v>
          </cell>
          <cell r="F210">
            <v>-0.255</v>
          </cell>
          <cell r="G210">
            <v>-7.0000000000000007E-2</v>
          </cell>
          <cell r="H210">
            <v>-0.32</v>
          </cell>
          <cell r="I210">
            <v>-0.79800000000000004</v>
          </cell>
          <cell r="J210">
            <v>0.43</v>
          </cell>
          <cell r="K210">
            <v>0</v>
          </cell>
          <cell r="L210">
            <v>0.71</v>
          </cell>
          <cell r="M210">
            <v>0</v>
          </cell>
          <cell r="N210">
            <v>6.0263631349402498E-2</v>
          </cell>
          <cell r="O210">
            <v>0</v>
          </cell>
          <cell r="Q210">
            <v>0.51</v>
          </cell>
          <cell r="R210">
            <v>-0.06</v>
          </cell>
        </row>
        <row r="211">
          <cell r="D211">
            <v>43344</v>
          </cell>
          <cell r="E211">
            <v>4.6020000000000003</v>
          </cell>
          <cell r="F211">
            <v>-0.255</v>
          </cell>
          <cell r="G211">
            <v>-7.0000000000000007E-2</v>
          </cell>
          <cell r="H211">
            <v>-0.32</v>
          </cell>
          <cell r="I211">
            <v>-0.79800000000000004</v>
          </cell>
          <cell r="J211">
            <v>0.43</v>
          </cell>
          <cell r="K211">
            <v>0</v>
          </cell>
          <cell r="L211">
            <v>0.71</v>
          </cell>
          <cell r="M211">
            <v>0</v>
          </cell>
          <cell r="N211">
            <v>6.0317168179494299E-2</v>
          </cell>
          <cell r="O211">
            <v>0</v>
          </cell>
          <cell r="Q211">
            <v>0.51</v>
          </cell>
          <cell r="R211">
            <v>-0.06</v>
          </cell>
        </row>
        <row r="212">
          <cell r="D212">
            <v>43374</v>
          </cell>
          <cell r="E212">
            <v>4.6239999999999997</v>
          </cell>
          <cell r="F212">
            <v>-0.255</v>
          </cell>
          <cell r="G212">
            <v>-7.0000000000000007E-2</v>
          </cell>
          <cell r="H212">
            <v>-0.32</v>
          </cell>
          <cell r="I212">
            <v>-0.79800000000000004</v>
          </cell>
          <cell r="J212">
            <v>0.43</v>
          </cell>
          <cell r="K212">
            <v>0</v>
          </cell>
          <cell r="L212">
            <v>0.71</v>
          </cell>
          <cell r="M212">
            <v>0</v>
          </cell>
          <cell r="N212">
            <v>6.0368978015973997E-2</v>
          </cell>
          <cell r="O212">
            <v>0</v>
          </cell>
          <cell r="Q212">
            <v>0.51</v>
          </cell>
          <cell r="R212">
            <v>-0.06</v>
          </cell>
        </row>
        <row r="213">
          <cell r="D213">
            <v>43405</v>
          </cell>
          <cell r="E213">
            <v>4.7809999999999997</v>
          </cell>
          <cell r="F213">
            <v>-0.18</v>
          </cell>
          <cell r="G213">
            <v>-7.0000000000000007E-2</v>
          </cell>
          <cell r="H213">
            <v>-0.2</v>
          </cell>
          <cell r="I213">
            <v>-0.69799999999999995</v>
          </cell>
          <cell r="J213">
            <v>0.35</v>
          </cell>
          <cell r="K213">
            <v>0</v>
          </cell>
          <cell r="L213">
            <v>0.63</v>
          </cell>
          <cell r="M213">
            <v>0</v>
          </cell>
          <cell r="N213">
            <v>6.0422514847939403E-2</v>
          </cell>
          <cell r="O213">
            <v>0</v>
          </cell>
          <cell r="Q213">
            <v>0.43</v>
          </cell>
          <cell r="R213">
            <v>-0.06</v>
          </cell>
        </row>
        <row r="214">
          <cell r="D214">
            <v>43435</v>
          </cell>
          <cell r="E214">
            <v>4.9459999999999997</v>
          </cell>
          <cell r="F214">
            <v>-0.18</v>
          </cell>
          <cell r="G214">
            <v>-7.0000000000000007E-2</v>
          </cell>
          <cell r="H214">
            <v>-0.2</v>
          </cell>
          <cell r="I214">
            <v>-0.69799999999999995</v>
          </cell>
          <cell r="J214">
            <v>0.35</v>
          </cell>
          <cell r="K214">
            <v>0</v>
          </cell>
          <cell r="L214">
            <v>0.63</v>
          </cell>
          <cell r="M214">
            <v>0</v>
          </cell>
          <cell r="N214">
            <v>6.0474324686231401E-2</v>
          </cell>
          <cell r="O214">
            <v>0</v>
          </cell>
          <cell r="Q214">
            <v>0.43</v>
          </cell>
          <cell r="R214">
            <v>-0.06</v>
          </cell>
        </row>
        <row r="215">
          <cell r="D215">
            <v>43466</v>
          </cell>
          <cell r="E215">
            <v>5.016</v>
          </cell>
          <cell r="F215">
            <v>-0.18</v>
          </cell>
          <cell r="G215">
            <v>-7.0000000000000007E-2</v>
          </cell>
          <cell r="H215">
            <v>-0.2</v>
          </cell>
          <cell r="I215">
            <v>-0.69799999999999995</v>
          </cell>
          <cell r="J215">
            <v>0.35</v>
          </cell>
          <cell r="K215">
            <v>0</v>
          </cell>
          <cell r="L215">
            <v>0.63</v>
          </cell>
          <cell r="M215">
            <v>0</v>
          </cell>
          <cell r="N215">
            <v>6.0527861520070399E-2</v>
          </cell>
          <cell r="O215">
            <v>0</v>
          </cell>
          <cell r="Q215">
            <v>0.43</v>
          </cell>
          <cell r="R215">
            <v>-0.06</v>
          </cell>
        </row>
        <row r="216">
          <cell r="D216">
            <v>43497</v>
          </cell>
          <cell r="E216">
            <v>4.9020000000000001</v>
          </cell>
          <cell r="F216">
            <v>-0.18</v>
          </cell>
          <cell r="G216">
            <v>-7.0000000000000007E-2</v>
          </cell>
          <cell r="H216">
            <v>-0.2</v>
          </cell>
          <cell r="I216">
            <v>-0.69799999999999995</v>
          </cell>
          <cell r="J216">
            <v>0.35</v>
          </cell>
          <cell r="K216">
            <v>0</v>
          </cell>
          <cell r="L216">
            <v>0.63</v>
          </cell>
          <cell r="M216">
            <v>0</v>
          </cell>
          <cell r="N216">
            <v>6.0581398354861503E-2</v>
          </cell>
          <cell r="O216">
            <v>0</v>
          </cell>
          <cell r="Q216">
            <v>0.43</v>
          </cell>
          <cell r="R216">
            <v>-0.06</v>
          </cell>
        </row>
        <row r="217">
          <cell r="D217">
            <v>43525</v>
          </cell>
          <cell r="E217">
            <v>4.7699999999999996</v>
          </cell>
          <cell r="F217">
            <v>-0.18</v>
          </cell>
          <cell r="G217">
            <v>-7.0000000000000007E-2</v>
          </cell>
          <cell r="H217">
            <v>-0.2</v>
          </cell>
          <cell r="I217">
            <v>-0.69799999999999995</v>
          </cell>
          <cell r="J217">
            <v>0.35</v>
          </cell>
          <cell r="K217">
            <v>0</v>
          </cell>
          <cell r="L217">
            <v>0.63</v>
          </cell>
          <cell r="M217">
            <v>0</v>
          </cell>
          <cell r="N217">
            <v>6.0629754206458698E-2</v>
          </cell>
          <cell r="O217">
            <v>0</v>
          </cell>
          <cell r="Q217">
            <v>0.43</v>
          </cell>
          <cell r="R217">
            <v>-0.06</v>
          </cell>
        </row>
        <row r="218">
          <cell r="D218">
            <v>43556</v>
          </cell>
          <cell r="E218">
            <v>4.5720000000000001</v>
          </cell>
          <cell r="F218">
            <v>-0.255</v>
          </cell>
          <cell r="G218">
            <v>-7.0000000000000007E-2</v>
          </cell>
          <cell r="H218">
            <v>-0.32</v>
          </cell>
          <cell r="I218">
            <v>-0.79800000000000004</v>
          </cell>
          <cell r="J218">
            <v>0.43</v>
          </cell>
          <cell r="K218">
            <v>0</v>
          </cell>
          <cell r="L218">
            <v>0.71</v>
          </cell>
          <cell r="M218">
            <v>0</v>
          </cell>
          <cell r="N218">
            <v>6.06832910430617E-2</v>
          </cell>
          <cell r="O218">
            <v>0</v>
          </cell>
          <cell r="Q218">
            <v>0.51</v>
          </cell>
          <cell r="R218">
            <v>-0.06</v>
          </cell>
        </row>
        <row r="219">
          <cell r="D219">
            <v>43586</v>
          </cell>
          <cell r="E219">
            <v>4.5679999999999996</v>
          </cell>
          <cell r="F219">
            <v>-0.255</v>
          </cell>
          <cell r="G219">
            <v>-7.0000000000000007E-2</v>
          </cell>
          <cell r="H219">
            <v>-0.32</v>
          </cell>
          <cell r="I219">
            <v>-0.79800000000000004</v>
          </cell>
          <cell r="J219">
            <v>0.43</v>
          </cell>
          <cell r="K219">
            <v>0</v>
          </cell>
          <cell r="L219">
            <v>0.71</v>
          </cell>
          <cell r="M219">
            <v>0</v>
          </cell>
          <cell r="N219">
            <v>6.0735100885842101E-2</v>
          </cell>
          <cell r="O219">
            <v>0</v>
          </cell>
          <cell r="Q219">
            <v>0.51</v>
          </cell>
          <cell r="R219">
            <v>-0.06</v>
          </cell>
        </row>
        <row r="220">
          <cell r="D220">
            <v>43617</v>
          </cell>
          <cell r="E220">
            <v>4.5999999999999996</v>
          </cell>
          <cell r="F220">
            <v>-0.255</v>
          </cell>
          <cell r="G220">
            <v>-7.0000000000000007E-2</v>
          </cell>
          <cell r="H220">
            <v>-0.32</v>
          </cell>
          <cell r="I220">
            <v>-0.79800000000000004</v>
          </cell>
          <cell r="J220">
            <v>0.43</v>
          </cell>
          <cell r="K220">
            <v>0</v>
          </cell>
          <cell r="L220">
            <v>0.71</v>
          </cell>
          <cell r="M220">
            <v>0</v>
          </cell>
          <cell r="N220">
            <v>6.0788637724318799E-2</v>
          </cell>
          <cell r="O220">
            <v>0</v>
          </cell>
          <cell r="Q220">
            <v>0.51</v>
          </cell>
          <cell r="R220">
            <v>-0.06</v>
          </cell>
        </row>
        <row r="221">
          <cell r="D221">
            <v>43647</v>
          </cell>
          <cell r="E221">
            <v>4.6500000000000004</v>
          </cell>
          <cell r="F221">
            <v>-0.255</v>
          </cell>
          <cell r="G221">
            <v>-7.0000000000000007E-2</v>
          </cell>
          <cell r="H221">
            <v>-0.32</v>
          </cell>
          <cell r="I221">
            <v>-0.79800000000000004</v>
          </cell>
          <cell r="J221">
            <v>0.43</v>
          </cell>
          <cell r="K221">
            <v>0</v>
          </cell>
          <cell r="L221">
            <v>0.71</v>
          </cell>
          <cell r="M221">
            <v>0</v>
          </cell>
          <cell r="N221">
            <v>6.08404475689115E-2</v>
          </cell>
          <cell r="O221">
            <v>0</v>
          </cell>
          <cell r="Q221">
            <v>0.51</v>
          </cell>
          <cell r="R221">
            <v>-0.06</v>
          </cell>
        </row>
        <row r="222">
          <cell r="D222">
            <v>43678</v>
          </cell>
          <cell r="E222">
            <v>4.6840000000000002</v>
          </cell>
          <cell r="F222">
            <v>-0.255</v>
          </cell>
          <cell r="G222">
            <v>-7.0000000000000007E-2</v>
          </cell>
          <cell r="H222">
            <v>-0.32</v>
          </cell>
          <cell r="I222">
            <v>-0.79800000000000004</v>
          </cell>
          <cell r="J222">
            <v>0.43</v>
          </cell>
          <cell r="K222">
            <v>0</v>
          </cell>
          <cell r="L222">
            <v>0.71</v>
          </cell>
          <cell r="M222">
            <v>0</v>
          </cell>
          <cell r="N222">
            <v>6.0893984409260901E-2</v>
          </cell>
          <cell r="O222">
            <v>0</v>
          </cell>
          <cell r="Q222">
            <v>0.51</v>
          </cell>
          <cell r="R222">
            <v>-0.06</v>
          </cell>
        </row>
        <row r="223">
          <cell r="D223">
            <v>43709</v>
          </cell>
          <cell r="E223">
            <v>4.6970000000000001</v>
          </cell>
          <cell r="F223">
            <v>-0.255</v>
          </cell>
          <cell r="G223">
            <v>-7.0000000000000007E-2</v>
          </cell>
          <cell r="H223">
            <v>-0.32</v>
          </cell>
          <cell r="I223">
            <v>-0.79800000000000004</v>
          </cell>
          <cell r="J223">
            <v>0.43</v>
          </cell>
          <cell r="K223">
            <v>0</v>
          </cell>
          <cell r="L223">
            <v>0.71</v>
          </cell>
          <cell r="M223">
            <v>0</v>
          </cell>
          <cell r="N223">
            <v>6.0947521250562402E-2</v>
          </cell>
          <cell r="O223">
            <v>0</v>
          </cell>
          <cell r="Q223">
            <v>0.51</v>
          </cell>
          <cell r="R223">
            <v>-0.06</v>
          </cell>
        </row>
        <row r="224">
          <cell r="D224">
            <v>43739</v>
          </cell>
          <cell r="E224">
            <v>4.7190000000000003</v>
          </cell>
          <cell r="F224">
            <v>-0.255</v>
          </cell>
          <cell r="G224">
            <v>-7.0000000000000007E-2</v>
          </cell>
          <cell r="H224">
            <v>-0.32</v>
          </cell>
          <cell r="I224">
            <v>-0.79800000000000004</v>
          </cell>
          <cell r="J224">
            <v>0.43</v>
          </cell>
          <cell r="K224">
            <v>0</v>
          </cell>
          <cell r="L224">
            <v>0.71</v>
          </cell>
          <cell r="M224">
            <v>0</v>
          </cell>
          <cell r="N224">
            <v>6.0999331097889797E-2</v>
          </cell>
          <cell r="O224">
            <v>0</v>
          </cell>
          <cell r="Q224">
            <v>0.51</v>
          </cell>
          <cell r="R224">
            <v>-0.06</v>
          </cell>
        </row>
        <row r="225">
          <cell r="D225">
            <v>43770</v>
          </cell>
          <cell r="E225">
            <v>4.8760000000000003</v>
          </cell>
          <cell r="F225">
            <v>-0.18</v>
          </cell>
          <cell r="G225">
            <v>-7.0000000000000007E-2</v>
          </cell>
          <cell r="H225">
            <v>-0.2</v>
          </cell>
          <cell r="I225">
            <v>-0.69799999999999995</v>
          </cell>
          <cell r="J225">
            <v>0.35</v>
          </cell>
          <cell r="K225">
            <v>0</v>
          </cell>
          <cell r="L225">
            <v>0.63</v>
          </cell>
          <cell r="M225">
            <v>0</v>
          </cell>
          <cell r="N225">
            <v>6.1052867941064501E-2</v>
          </cell>
          <cell r="O225">
            <v>0</v>
          </cell>
          <cell r="Q225">
            <v>0.43</v>
          </cell>
          <cell r="R225">
            <v>-0.06</v>
          </cell>
        </row>
        <row r="226">
          <cell r="D226">
            <v>43800</v>
          </cell>
          <cell r="E226">
            <v>5.0410000000000004</v>
          </cell>
          <cell r="F226">
            <v>-0.18</v>
          </cell>
          <cell r="G226">
            <v>-7.0000000000000007E-2</v>
          </cell>
          <cell r="H226">
            <v>-0.2</v>
          </cell>
          <cell r="I226">
            <v>-0.69799999999999995</v>
          </cell>
          <cell r="J226">
            <v>0.35</v>
          </cell>
          <cell r="K226">
            <v>0</v>
          </cell>
          <cell r="L226">
            <v>0.63</v>
          </cell>
          <cell r="M226">
            <v>0</v>
          </cell>
          <cell r="N226">
            <v>6.1104677790203801E-2</v>
          </cell>
          <cell r="O226">
            <v>0</v>
          </cell>
          <cell r="Q226">
            <v>0.43</v>
          </cell>
          <cell r="R226">
            <v>-0.06</v>
          </cell>
        </row>
        <row r="227">
          <cell r="D227">
            <v>43831</v>
          </cell>
          <cell r="E227">
            <v>5.1109999999999998</v>
          </cell>
          <cell r="F227">
            <v>-0.18</v>
          </cell>
          <cell r="G227">
            <v>-7.0000000000000007E-2</v>
          </cell>
          <cell r="H227">
            <v>-0.2</v>
          </cell>
          <cell r="I227">
            <v>-0.69799999999999995</v>
          </cell>
          <cell r="J227">
            <v>0.35</v>
          </cell>
          <cell r="K227">
            <v>0</v>
          </cell>
          <cell r="L227">
            <v>0.63</v>
          </cell>
          <cell r="M227">
            <v>0</v>
          </cell>
          <cell r="N227">
            <v>6.1158214635251201E-2</v>
          </cell>
          <cell r="O227">
            <v>0</v>
          </cell>
          <cell r="Q227">
            <v>0.43</v>
          </cell>
          <cell r="R227">
            <v>-0.06</v>
          </cell>
        </row>
        <row r="228">
          <cell r="D228">
            <v>43862</v>
          </cell>
          <cell r="E228">
            <v>4.9969999999999999</v>
          </cell>
          <cell r="F228">
            <v>-0.18</v>
          </cell>
          <cell r="G228">
            <v>-7.0000000000000007E-2</v>
          </cell>
          <cell r="H228">
            <v>-0.2</v>
          </cell>
          <cell r="I228">
            <v>-0.69799999999999995</v>
          </cell>
          <cell r="J228">
            <v>0.35</v>
          </cell>
          <cell r="K228">
            <v>0</v>
          </cell>
          <cell r="L228">
            <v>0.63</v>
          </cell>
          <cell r="M228">
            <v>0</v>
          </cell>
          <cell r="N228">
            <v>6.1211751481250201E-2</v>
          </cell>
          <cell r="O228">
            <v>0</v>
          </cell>
          <cell r="Q228">
            <v>0.43</v>
          </cell>
          <cell r="R228">
            <v>-0.06</v>
          </cell>
        </row>
        <row r="229">
          <cell r="D229">
            <v>43891</v>
          </cell>
          <cell r="E229">
            <v>4.8650000000000002</v>
          </cell>
          <cell r="F229">
            <v>-0.18</v>
          </cell>
          <cell r="G229">
            <v>-7.0000000000000007E-2</v>
          </cell>
          <cell r="H229">
            <v>-0.2</v>
          </cell>
          <cell r="I229">
            <v>-0.69799999999999995</v>
          </cell>
          <cell r="J229">
            <v>0.35</v>
          </cell>
          <cell r="K229">
            <v>0</v>
          </cell>
          <cell r="L229">
            <v>0.63</v>
          </cell>
          <cell r="M229">
            <v>0</v>
          </cell>
          <cell r="N229">
            <v>6.1261834338046703E-2</v>
          </cell>
          <cell r="O229">
            <v>0</v>
          </cell>
          <cell r="Q229">
            <v>0.43</v>
          </cell>
          <cell r="R229">
            <v>-0.06</v>
          </cell>
        </row>
        <row r="230">
          <cell r="D230">
            <v>43922</v>
          </cell>
          <cell r="E230">
            <v>4.6669999999999998</v>
          </cell>
          <cell r="F230">
            <v>-0.255</v>
          </cell>
          <cell r="G230">
            <v>-7.0000000000000007E-2</v>
          </cell>
          <cell r="H230">
            <v>-0.32</v>
          </cell>
          <cell r="I230">
            <v>-0.79800000000000004</v>
          </cell>
          <cell r="J230">
            <v>0.43</v>
          </cell>
          <cell r="K230">
            <v>0</v>
          </cell>
          <cell r="L230">
            <v>0.71</v>
          </cell>
          <cell r="M230">
            <v>0</v>
          </cell>
          <cell r="N230">
            <v>6.1315371185888298E-2</v>
          </cell>
          <cell r="O230">
            <v>0</v>
          </cell>
          <cell r="Q230">
            <v>0.51</v>
          </cell>
          <cell r="R230">
            <v>-0.06</v>
          </cell>
        </row>
        <row r="231">
          <cell r="D231">
            <v>43952</v>
          </cell>
          <cell r="E231">
            <v>4.6630000000000003</v>
          </cell>
          <cell r="F231">
            <v>-0.255</v>
          </cell>
          <cell r="G231">
            <v>-7.0000000000000007E-2</v>
          </cell>
          <cell r="H231">
            <v>-0.32</v>
          </cell>
          <cell r="I231">
            <v>-0.79800000000000004</v>
          </cell>
          <cell r="J231">
            <v>0.43</v>
          </cell>
          <cell r="K231">
            <v>0</v>
          </cell>
          <cell r="L231">
            <v>0.71</v>
          </cell>
          <cell r="M231">
            <v>0</v>
          </cell>
          <cell r="N231">
            <v>6.1367181039544E-2</v>
          </cell>
          <cell r="O231">
            <v>0</v>
          </cell>
          <cell r="Q231">
            <v>0.51</v>
          </cell>
          <cell r="R231">
            <v>-0.06</v>
          </cell>
        </row>
        <row r="232">
          <cell r="D232">
            <v>43983</v>
          </cell>
          <cell r="E232">
            <v>4.6950000000000003</v>
          </cell>
          <cell r="F232">
            <v>-0.255</v>
          </cell>
          <cell r="G232">
            <v>-7.0000000000000007E-2</v>
          </cell>
          <cell r="H232">
            <v>-0.32</v>
          </cell>
          <cell r="I232">
            <v>-0.79800000000000004</v>
          </cell>
          <cell r="J232">
            <v>0.43</v>
          </cell>
          <cell r="K232">
            <v>0</v>
          </cell>
          <cell r="L232">
            <v>0.71</v>
          </cell>
          <cell r="M232">
            <v>0</v>
          </cell>
          <cell r="N232">
            <v>6.1420717889258299E-2</v>
          </cell>
          <cell r="O232">
            <v>0</v>
          </cell>
          <cell r="Q232">
            <v>0.51</v>
          </cell>
          <cell r="R232">
            <v>-0.06</v>
          </cell>
        </row>
        <row r="233">
          <cell r="D233">
            <v>44013</v>
          </cell>
          <cell r="E233">
            <v>4.7450000000000001</v>
          </cell>
          <cell r="F233">
            <v>-0.255</v>
          </cell>
          <cell r="G233">
            <v>-7.0000000000000007E-2</v>
          </cell>
          <cell r="H233">
            <v>-0.32</v>
          </cell>
          <cell r="I233">
            <v>-0.79800000000000004</v>
          </cell>
          <cell r="J233">
            <v>0.43</v>
          </cell>
          <cell r="K233">
            <v>0</v>
          </cell>
          <cell r="L233">
            <v>0.71</v>
          </cell>
          <cell r="M233">
            <v>0</v>
          </cell>
          <cell r="N233">
            <v>6.14725277447263E-2</v>
          </cell>
          <cell r="O233">
            <v>0</v>
          </cell>
          <cell r="Q233">
            <v>0.51</v>
          </cell>
          <cell r="R233">
            <v>-0.06</v>
          </cell>
        </row>
        <row r="234">
          <cell r="D234">
            <v>44044</v>
          </cell>
          <cell r="E234">
            <v>4.7789999999999999</v>
          </cell>
          <cell r="F234">
            <v>-0.255</v>
          </cell>
          <cell r="G234">
            <v>-7.0000000000000007E-2</v>
          </cell>
          <cell r="H234">
            <v>-0.32</v>
          </cell>
          <cell r="I234">
            <v>-0.79800000000000004</v>
          </cell>
          <cell r="J234">
            <v>0.43</v>
          </cell>
          <cell r="K234">
            <v>0</v>
          </cell>
          <cell r="L234">
            <v>0.71</v>
          </cell>
          <cell r="M234">
            <v>0</v>
          </cell>
          <cell r="N234">
            <v>6.15260645963129E-2</v>
          </cell>
          <cell r="O234">
            <v>0</v>
          </cell>
          <cell r="Q234">
            <v>0.51</v>
          </cell>
          <cell r="R234">
            <v>-0.06</v>
          </cell>
        </row>
        <row r="235">
          <cell r="D235">
            <v>44075</v>
          </cell>
          <cell r="E235">
            <v>4.7919999999999998</v>
          </cell>
          <cell r="F235">
            <v>-0.255</v>
          </cell>
          <cell r="G235">
            <v>-7.0000000000000007E-2</v>
          </cell>
          <cell r="H235">
            <v>-0.32</v>
          </cell>
          <cell r="I235">
            <v>-0.79800000000000004</v>
          </cell>
          <cell r="J235">
            <v>0.43</v>
          </cell>
          <cell r="K235">
            <v>0</v>
          </cell>
          <cell r="L235">
            <v>0.71</v>
          </cell>
          <cell r="M235">
            <v>0</v>
          </cell>
          <cell r="N235">
            <v>6.1579601448851197E-2</v>
          </cell>
          <cell r="O235">
            <v>0</v>
          </cell>
          <cell r="Q235">
            <v>0.51</v>
          </cell>
          <cell r="R235">
            <v>-0.06</v>
          </cell>
        </row>
        <row r="236">
          <cell r="D236">
            <v>44105</v>
          </cell>
          <cell r="E236">
            <v>4.8140000000000001</v>
          </cell>
          <cell r="F236">
            <v>-0.255</v>
          </cell>
          <cell r="G236">
            <v>-7.0000000000000007E-2</v>
          </cell>
          <cell r="H236">
            <v>-0.32</v>
          </cell>
          <cell r="I236">
            <v>-0.79800000000000004</v>
          </cell>
          <cell r="J236">
            <v>0.43</v>
          </cell>
          <cell r="K236">
            <v>0</v>
          </cell>
          <cell r="L236">
            <v>0.71</v>
          </cell>
          <cell r="M236">
            <v>0</v>
          </cell>
          <cell r="N236">
            <v>6.1631411307052603E-2</v>
          </cell>
          <cell r="O236">
            <v>0</v>
          </cell>
          <cell r="Q236">
            <v>0.51</v>
          </cell>
          <cell r="R236">
            <v>-0.06</v>
          </cell>
        </row>
        <row r="237">
          <cell r="D237">
            <v>44136</v>
          </cell>
          <cell r="E237">
            <v>4.9710000000000001</v>
          </cell>
          <cell r="F237">
            <v>0</v>
          </cell>
          <cell r="G237">
            <v>-7.0000000000000007E-2</v>
          </cell>
          <cell r="H237">
            <v>0</v>
          </cell>
          <cell r="I237">
            <v>-0.69799999999999995</v>
          </cell>
          <cell r="J237">
            <v>0.35</v>
          </cell>
          <cell r="K237">
            <v>0</v>
          </cell>
          <cell r="L237">
            <v>0.63</v>
          </cell>
          <cell r="M237">
            <v>0</v>
          </cell>
          <cell r="N237">
            <v>6.1684948161463603E-2</v>
          </cell>
          <cell r="O237">
            <v>0</v>
          </cell>
          <cell r="Q237">
            <v>0.43</v>
          </cell>
          <cell r="R237">
            <v>-0.06</v>
          </cell>
        </row>
        <row r="238">
          <cell r="D238">
            <v>44166</v>
          </cell>
          <cell r="E238">
            <v>5.1360000000000001</v>
          </cell>
          <cell r="F238">
            <v>0</v>
          </cell>
          <cell r="G238">
            <v>-7.0000000000000007E-2</v>
          </cell>
          <cell r="H238">
            <v>0</v>
          </cell>
          <cell r="I238">
            <v>-0.69799999999999995</v>
          </cell>
          <cell r="J238">
            <v>0.35</v>
          </cell>
          <cell r="K238">
            <v>0</v>
          </cell>
          <cell r="L238">
            <v>0.63</v>
          </cell>
          <cell r="M238">
            <v>0</v>
          </cell>
          <cell r="N238">
            <v>6.1736758021476497E-2</v>
          </cell>
          <cell r="O238">
            <v>0</v>
          </cell>
          <cell r="Q238">
            <v>0.43</v>
          </cell>
          <cell r="R238">
            <v>-0.06</v>
          </cell>
        </row>
        <row r="239">
          <cell r="D239">
            <v>44197</v>
          </cell>
          <cell r="E239">
            <v>5.2060000000000004</v>
          </cell>
          <cell r="F239">
            <v>0</v>
          </cell>
          <cell r="G239">
            <v>-7.0000000000000007E-2</v>
          </cell>
          <cell r="H239">
            <v>0</v>
          </cell>
          <cell r="J239">
            <v>0.35</v>
          </cell>
          <cell r="K239">
            <v>0</v>
          </cell>
          <cell r="L239">
            <v>0.63</v>
          </cell>
          <cell r="N239">
            <v>6.1790294877759798E-2</v>
          </cell>
          <cell r="Q239">
            <v>0.43</v>
          </cell>
          <cell r="R239">
            <v>-0.06</v>
          </cell>
        </row>
        <row r="240">
          <cell r="D240">
            <v>44228</v>
          </cell>
          <cell r="E240">
            <v>5.0919999999999996</v>
          </cell>
          <cell r="F240">
            <v>0</v>
          </cell>
          <cell r="G240">
            <v>-7.0000000000000007E-2</v>
          </cell>
          <cell r="H240">
            <v>0</v>
          </cell>
          <cell r="J240">
            <v>0.35</v>
          </cell>
          <cell r="K240">
            <v>0</v>
          </cell>
          <cell r="L240">
            <v>0.63</v>
          </cell>
          <cell r="N240">
            <v>6.1843831734994303E-2</v>
          </cell>
          <cell r="Q240">
            <v>0.43</v>
          </cell>
          <cell r="R240">
            <v>-0.06</v>
          </cell>
        </row>
        <row r="241">
          <cell r="D241">
            <v>44256</v>
          </cell>
          <cell r="E241">
            <v>4.96</v>
          </cell>
          <cell r="F241">
            <v>0</v>
          </cell>
          <cell r="G241">
            <v>-7.0000000000000007E-2</v>
          </cell>
          <cell r="H241">
            <v>0</v>
          </cell>
          <cell r="J241">
            <v>0.35</v>
          </cell>
          <cell r="K241">
            <v>0</v>
          </cell>
          <cell r="L241">
            <v>0.63</v>
          </cell>
          <cell r="N241">
            <v>6.1892187606862797E-2</v>
          </cell>
          <cell r="Q241">
            <v>0.43</v>
          </cell>
          <cell r="R241">
            <v>-0.06</v>
          </cell>
        </row>
        <row r="242">
          <cell r="D242">
            <v>44287</v>
          </cell>
          <cell r="E242">
            <v>4.7619999999999996</v>
          </cell>
          <cell r="F242">
            <v>0</v>
          </cell>
          <cell r="G242">
            <v>-7.0000000000000007E-2</v>
          </cell>
          <cell r="H242">
            <v>0</v>
          </cell>
          <cell r="J242">
            <v>0.43</v>
          </cell>
          <cell r="K242">
            <v>0</v>
          </cell>
          <cell r="L242">
            <v>0.71</v>
          </cell>
          <cell r="N242">
            <v>6.1945724465908701E-2</v>
          </cell>
          <cell r="Q242">
            <v>0.51</v>
          </cell>
          <cell r="R242">
            <v>-0.06</v>
          </cell>
        </row>
        <row r="243">
          <cell r="D243">
            <v>44317</v>
          </cell>
          <cell r="E243">
            <v>4.758</v>
          </cell>
          <cell r="F243">
            <v>0</v>
          </cell>
          <cell r="G243">
            <v>-7.0000000000000007E-2</v>
          </cell>
          <cell r="H243">
            <v>0</v>
          </cell>
          <cell r="J243">
            <v>0.43</v>
          </cell>
          <cell r="K243">
            <v>0</v>
          </cell>
          <cell r="L243">
            <v>0.71</v>
          </cell>
          <cell r="N243">
            <v>6.1997534330407299E-2</v>
          </cell>
          <cell r="Q243">
            <v>0.51</v>
          </cell>
          <cell r="R243">
            <v>-0.06</v>
          </cell>
        </row>
        <row r="244">
          <cell r="D244">
            <v>44348</v>
          </cell>
          <cell r="E244">
            <v>4.79</v>
          </cell>
          <cell r="F244">
            <v>0</v>
          </cell>
          <cell r="G244">
            <v>-7.0000000000000007E-2</v>
          </cell>
          <cell r="H244">
            <v>0</v>
          </cell>
          <cell r="J244">
            <v>0.43</v>
          </cell>
          <cell r="K244">
            <v>0</v>
          </cell>
          <cell r="L244">
            <v>0.71</v>
          </cell>
          <cell r="N244">
            <v>6.2051071191324199E-2</v>
          </cell>
          <cell r="Q244">
            <v>0.51</v>
          </cell>
          <cell r="R244">
            <v>-0.06</v>
          </cell>
        </row>
        <row r="245">
          <cell r="D245">
            <v>44378</v>
          </cell>
          <cell r="E245">
            <v>4.84</v>
          </cell>
          <cell r="F245">
            <v>0</v>
          </cell>
          <cell r="G245">
            <v>-7.0000000000000007E-2</v>
          </cell>
          <cell r="H245">
            <v>0</v>
          </cell>
          <cell r="J245">
            <v>0.43</v>
          </cell>
          <cell r="K245">
            <v>0</v>
          </cell>
          <cell r="L245">
            <v>0.71</v>
          </cell>
          <cell r="N245">
            <v>6.2102881057634701E-2</v>
          </cell>
          <cell r="Q245">
            <v>0.51</v>
          </cell>
          <cell r="R245">
            <v>-0.06</v>
          </cell>
        </row>
        <row r="246">
          <cell r="D246">
            <v>44409</v>
          </cell>
          <cell r="E246">
            <v>4.8739999999999997</v>
          </cell>
          <cell r="F246">
            <v>0</v>
          </cell>
          <cell r="G246">
            <v>-7.0000000000000007E-2</v>
          </cell>
          <cell r="H246">
            <v>0</v>
          </cell>
          <cell r="J246">
            <v>0.43</v>
          </cell>
          <cell r="K246">
            <v>0</v>
          </cell>
          <cell r="L246">
            <v>0.71</v>
          </cell>
          <cell r="N246">
            <v>6.2156417920424402E-2</v>
          </cell>
          <cell r="Q246">
            <v>0.51</v>
          </cell>
          <cell r="R246">
            <v>-0.06</v>
          </cell>
        </row>
        <row r="247">
          <cell r="D247">
            <v>44440</v>
          </cell>
          <cell r="E247">
            <v>4.8869999999999996</v>
          </cell>
          <cell r="F247">
            <v>0</v>
          </cell>
          <cell r="G247">
            <v>-7.0000000000000007E-2</v>
          </cell>
          <cell r="H247">
            <v>0</v>
          </cell>
          <cell r="J247">
            <v>0.43</v>
          </cell>
          <cell r="K247">
            <v>0</v>
          </cell>
          <cell r="L247">
            <v>0.71</v>
          </cell>
          <cell r="N247">
            <v>6.2209954784165702E-2</v>
          </cell>
          <cell r="Q247">
            <v>0.51</v>
          </cell>
          <cell r="R247">
            <v>-0.06</v>
          </cell>
        </row>
        <row r="248">
          <cell r="D248">
            <v>44470</v>
          </cell>
          <cell r="E248">
            <v>4.9089999999999998</v>
          </cell>
          <cell r="F248">
            <v>0</v>
          </cell>
          <cell r="G248">
            <v>-7.0000000000000007E-2</v>
          </cell>
          <cell r="H248">
            <v>0</v>
          </cell>
          <cell r="J248">
            <v>0.43</v>
          </cell>
          <cell r="K248">
            <v>0</v>
          </cell>
          <cell r="L248">
            <v>0.71</v>
          </cell>
          <cell r="N248">
            <v>6.2247147136476499E-2</v>
          </cell>
          <cell r="Q248">
            <v>0.51</v>
          </cell>
          <cell r="R248">
            <v>-0.06</v>
          </cell>
        </row>
        <row r="249">
          <cell r="D249">
            <v>44501</v>
          </cell>
          <cell r="E249">
            <v>5.0659999999999998</v>
          </cell>
          <cell r="F249">
            <v>0</v>
          </cell>
          <cell r="G249">
            <v>-7.0000000000000007E-2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N249">
            <v>6.2259489181599702E-2</v>
          </cell>
          <cell r="Q249">
            <v>0</v>
          </cell>
          <cell r="R249">
            <v>-0.06</v>
          </cell>
        </row>
        <row r="250">
          <cell r="D250">
            <v>44531</v>
          </cell>
          <cell r="E250">
            <v>5.2309999999999999</v>
          </cell>
          <cell r="F250">
            <v>0</v>
          </cell>
          <cell r="G250">
            <v>-7.0000000000000007E-2</v>
          </cell>
          <cell r="H250">
            <v>0</v>
          </cell>
          <cell r="J250">
            <v>0</v>
          </cell>
          <cell r="K250">
            <v>0</v>
          </cell>
          <cell r="L250">
            <v>0</v>
          </cell>
          <cell r="N250">
            <v>6.2271433096282802E-2</v>
          </cell>
          <cell r="Q250">
            <v>0</v>
          </cell>
          <cell r="R250">
            <v>-0.06</v>
          </cell>
        </row>
        <row r="251">
          <cell r="D251">
            <v>44562</v>
          </cell>
          <cell r="E251">
            <v>5.3010000000000002</v>
          </cell>
          <cell r="F251">
            <v>0</v>
          </cell>
          <cell r="G251">
            <v>-7.0000000000000007E-2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N251">
            <v>6.2283775141506001E-2</v>
          </cell>
          <cell r="Q251">
            <v>0</v>
          </cell>
          <cell r="R251">
            <v>-0.06</v>
          </cell>
        </row>
        <row r="252">
          <cell r="D252">
            <v>44593</v>
          </cell>
          <cell r="E252">
            <v>5.1870000000000003</v>
          </cell>
          <cell r="F252">
            <v>0</v>
          </cell>
          <cell r="G252">
            <v>-7.0000000000000007E-2</v>
          </cell>
          <cell r="H252">
            <v>0</v>
          </cell>
          <cell r="J252">
            <v>0</v>
          </cell>
          <cell r="K252">
            <v>0</v>
          </cell>
          <cell r="L252">
            <v>0</v>
          </cell>
          <cell r="N252">
            <v>6.2296117186779298E-2</v>
          </cell>
          <cell r="Q252">
            <v>0</v>
          </cell>
          <cell r="R252">
            <v>-0.06</v>
          </cell>
        </row>
        <row r="253">
          <cell r="D253">
            <v>44621</v>
          </cell>
          <cell r="E253">
            <v>5.0549999999999997</v>
          </cell>
          <cell r="F253">
            <v>0</v>
          </cell>
          <cell r="G253">
            <v>-7.0000000000000007E-2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N253">
            <v>6.2307264840618E-2</v>
          </cell>
          <cell r="Q253">
            <v>0</v>
          </cell>
          <cell r="R253">
            <v>-0.06</v>
          </cell>
        </row>
        <row r="254">
          <cell r="D254">
            <v>44652</v>
          </cell>
          <cell r="E254">
            <v>4.8570000000000002</v>
          </cell>
          <cell r="F254">
            <v>0</v>
          </cell>
          <cell r="G254">
            <v>-7.0000000000000007E-2</v>
          </cell>
          <cell r="H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6.2319606885987297E-2</v>
          </cell>
          <cell r="Q254">
            <v>0</v>
          </cell>
          <cell r="R254">
            <v>-0.06</v>
          </cell>
        </row>
        <row r="255">
          <cell r="D255">
            <v>44682</v>
          </cell>
          <cell r="E255">
            <v>4.8529999999999998</v>
          </cell>
          <cell r="F255">
            <v>0</v>
          </cell>
          <cell r="G255">
            <v>-7.0000000000000007E-2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N255">
            <v>6.2331550800908797E-2</v>
          </cell>
          <cell r="Q255">
            <v>0</v>
          </cell>
          <cell r="R255">
            <v>-0.06</v>
          </cell>
        </row>
        <row r="256">
          <cell r="D256">
            <v>44713</v>
          </cell>
          <cell r="E256">
            <v>4.8849999999999998</v>
          </cell>
          <cell r="F256">
            <v>0</v>
          </cell>
          <cell r="G256">
            <v>-7.0000000000000007E-2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6.2343892846377501E-2</v>
          </cell>
          <cell r="Q256">
            <v>0</v>
          </cell>
          <cell r="R256">
            <v>-0.06</v>
          </cell>
        </row>
        <row r="257">
          <cell r="D257">
            <v>44743</v>
          </cell>
          <cell r="E257">
            <v>4.9349999999999996</v>
          </cell>
          <cell r="F257">
            <v>0</v>
          </cell>
          <cell r="G257">
            <v>-7.0000000000000007E-2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6.2355836761395902E-2</v>
          </cell>
          <cell r="Q257">
            <v>0</v>
          </cell>
          <cell r="R257">
            <v>-0.06</v>
          </cell>
        </row>
        <row r="258">
          <cell r="D258">
            <v>44774</v>
          </cell>
          <cell r="E258">
            <v>4.9690000000000003</v>
          </cell>
          <cell r="F258">
            <v>0</v>
          </cell>
          <cell r="G258">
            <v>-7.0000000000000007E-2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N258">
            <v>6.2368178806964603E-2</v>
          </cell>
          <cell r="Q258">
            <v>0</v>
          </cell>
          <cell r="R258">
            <v>-0.06</v>
          </cell>
        </row>
        <row r="259">
          <cell r="D259">
            <v>44805</v>
          </cell>
          <cell r="E259">
            <v>4.9820000000000002</v>
          </cell>
          <cell r="F259">
            <v>0</v>
          </cell>
          <cell r="G259">
            <v>-7.0000000000000007E-2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6.2380520852583402E-2</v>
          </cell>
          <cell r="Q259">
            <v>0</v>
          </cell>
          <cell r="R259">
            <v>-0.06</v>
          </cell>
        </row>
        <row r="260">
          <cell r="D260">
            <v>44835</v>
          </cell>
          <cell r="E260">
            <v>5.0039999999999996</v>
          </cell>
          <cell r="F260">
            <v>0</v>
          </cell>
          <cell r="G260">
            <v>-7.0000000000000007E-2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6.2392464767747E-2</v>
          </cell>
          <cell r="Q260">
            <v>0</v>
          </cell>
          <cell r="R260">
            <v>-0.06</v>
          </cell>
        </row>
        <row r="261">
          <cell r="D261">
            <v>44866</v>
          </cell>
          <cell r="E261">
            <v>5.1609999999999996</v>
          </cell>
          <cell r="F261">
            <v>0</v>
          </cell>
          <cell r="G261">
            <v>-7.0000000000000007E-2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6.2404806813465302E-2</v>
          </cell>
          <cell r="Q261">
            <v>0</v>
          </cell>
          <cell r="R261">
            <v>-0.06</v>
          </cell>
        </row>
        <row r="262">
          <cell r="D262">
            <v>44896</v>
          </cell>
          <cell r="E262">
            <v>5.3259999999999996</v>
          </cell>
          <cell r="F262">
            <v>0</v>
          </cell>
          <cell r="G262">
            <v>-7.0000000000000007E-2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6.2416750728724303E-2</v>
          </cell>
          <cell r="Q262">
            <v>0</v>
          </cell>
          <cell r="R262">
            <v>-0.06</v>
          </cell>
        </row>
        <row r="263">
          <cell r="D263">
            <v>44927</v>
          </cell>
          <cell r="E263">
            <v>5.3959999999999999</v>
          </cell>
          <cell r="F263">
            <v>0</v>
          </cell>
          <cell r="G263">
            <v>-7.0000000000000007E-2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6.2429092774542103E-2</v>
          </cell>
          <cell r="Q263">
            <v>0</v>
          </cell>
          <cell r="R263">
            <v>-0.06</v>
          </cell>
        </row>
        <row r="264">
          <cell r="D264">
            <v>44958</v>
          </cell>
          <cell r="E264">
            <v>5.282</v>
          </cell>
          <cell r="F264">
            <v>0</v>
          </cell>
          <cell r="G264">
            <v>-7.0000000000000007E-2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6.24414348204105E-2</v>
          </cell>
          <cell r="Q264">
            <v>0</v>
          </cell>
          <cell r="R264">
            <v>-0.06</v>
          </cell>
        </row>
        <row r="265">
          <cell r="D265">
            <v>44986</v>
          </cell>
          <cell r="E265">
            <v>5.15</v>
          </cell>
          <cell r="F265">
            <v>0</v>
          </cell>
          <cell r="G265">
            <v>-7.0000000000000007E-2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6.2452582474787001E-2</v>
          </cell>
          <cell r="Q265">
            <v>0</v>
          </cell>
          <cell r="R265">
            <v>-0.06</v>
          </cell>
        </row>
        <row r="266">
          <cell r="D266">
            <v>45017</v>
          </cell>
          <cell r="E266">
            <v>4.952</v>
          </cell>
          <cell r="F266">
            <v>0</v>
          </cell>
          <cell r="G266">
            <v>-7.0000000000000007E-2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6.2464924520752203E-2</v>
          </cell>
          <cell r="Q266">
            <v>0</v>
          </cell>
          <cell r="R266">
            <v>-0.06</v>
          </cell>
        </row>
        <row r="267">
          <cell r="D267">
            <v>45047</v>
          </cell>
          <cell r="E267">
            <v>4.9480000000000004</v>
          </cell>
          <cell r="F267">
            <v>0</v>
          </cell>
          <cell r="G267">
            <v>-7.0000000000000007E-2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6.2476868436249798E-2</v>
          </cell>
          <cell r="Q267">
            <v>0</v>
          </cell>
          <cell r="R267">
            <v>-0.06</v>
          </cell>
        </row>
        <row r="268">
          <cell r="D268">
            <v>45078</v>
          </cell>
          <cell r="E268">
            <v>4.9800000000000004</v>
          </cell>
          <cell r="F268">
            <v>0</v>
          </cell>
          <cell r="G268">
            <v>-7.0000000000000007E-2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6.2489210482313602E-2</v>
          </cell>
          <cell r="Q268">
            <v>0</v>
          </cell>
          <cell r="R268">
            <v>-0.06</v>
          </cell>
        </row>
        <row r="269">
          <cell r="D269">
            <v>45108</v>
          </cell>
          <cell r="E269">
            <v>5.03</v>
          </cell>
          <cell r="F269">
            <v>0</v>
          </cell>
          <cell r="G269">
            <v>-7.0000000000000007E-2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6.2501154397907904E-2</v>
          </cell>
          <cell r="Q269">
            <v>0</v>
          </cell>
          <cell r="R269">
            <v>-0.06</v>
          </cell>
        </row>
        <row r="270">
          <cell r="D270">
            <v>45139</v>
          </cell>
          <cell r="E270">
            <v>5.0640000000000001</v>
          </cell>
          <cell r="F270">
            <v>0</v>
          </cell>
          <cell r="G270">
            <v>-7.0000000000000007E-2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6.2513496444071698E-2</v>
          </cell>
          <cell r="Q270">
            <v>0</v>
          </cell>
          <cell r="R270">
            <v>-0.06</v>
          </cell>
        </row>
        <row r="271">
          <cell r="D271">
            <v>45170</v>
          </cell>
          <cell r="E271">
            <v>5.077</v>
          </cell>
          <cell r="F271">
            <v>0</v>
          </cell>
          <cell r="G271">
            <v>-7.0000000000000007E-2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6.2525838490285604E-2</v>
          </cell>
          <cell r="Q271">
            <v>0</v>
          </cell>
          <cell r="R271">
            <v>-0.06</v>
          </cell>
        </row>
        <row r="272">
          <cell r="D272">
            <v>45200</v>
          </cell>
          <cell r="E272">
            <v>5.0990000000000002</v>
          </cell>
          <cell r="F272">
            <v>0</v>
          </cell>
          <cell r="G272">
            <v>-7.0000000000000007E-2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6.25377824060247E-2</v>
          </cell>
          <cell r="Q272">
            <v>0</v>
          </cell>
          <cell r="R272">
            <v>-0.06</v>
          </cell>
        </row>
        <row r="273">
          <cell r="D273">
            <v>45231</v>
          </cell>
          <cell r="E273">
            <v>5.2560000000000002</v>
          </cell>
          <cell r="F273">
            <v>0</v>
          </cell>
          <cell r="G273">
            <v>-7.0000000000000007E-2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6.2550124452338499E-2</v>
          </cell>
          <cell r="Q273">
            <v>0</v>
          </cell>
          <cell r="R273">
            <v>-0.06</v>
          </cell>
        </row>
        <row r="274">
          <cell r="D274">
            <v>45261</v>
          </cell>
          <cell r="E274">
            <v>5.4210000000000003</v>
          </cell>
          <cell r="F274">
            <v>0</v>
          </cell>
          <cell r="G274">
            <v>-7.0000000000000007E-2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6.2562068368174004E-2</v>
          </cell>
          <cell r="Q274">
            <v>0</v>
          </cell>
          <cell r="R274">
            <v>-0.06</v>
          </cell>
        </row>
        <row r="275">
          <cell r="D275">
            <v>45292</v>
          </cell>
          <cell r="E275">
            <v>5.4909999999999997</v>
          </cell>
          <cell r="F275">
            <v>0</v>
          </cell>
          <cell r="G275">
            <v>-7.0000000000000007E-2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6.2574410414587306E-2</v>
          </cell>
          <cell r="Q275">
            <v>0</v>
          </cell>
          <cell r="R275">
            <v>-0.06</v>
          </cell>
        </row>
        <row r="276">
          <cell r="D276">
            <v>45323</v>
          </cell>
          <cell r="E276">
            <v>5.3769999999999998</v>
          </cell>
          <cell r="F276">
            <v>0</v>
          </cell>
          <cell r="G276">
            <v>-7.0000000000000007E-2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6.2586752461050804E-2</v>
          </cell>
          <cell r="Q276">
            <v>0</v>
          </cell>
          <cell r="R276">
            <v>-0.06</v>
          </cell>
        </row>
        <row r="277">
          <cell r="D277">
            <v>45352</v>
          </cell>
          <cell r="E277">
            <v>5.2450000000000001</v>
          </cell>
          <cell r="F277">
            <v>0</v>
          </cell>
          <cell r="G277">
            <v>-7.0000000000000007E-2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6.2598298246498096E-2</v>
          </cell>
          <cell r="Q277">
            <v>0</v>
          </cell>
          <cell r="R277">
            <v>-0.06</v>
          </cell>
        </row>
        <row r="278">
          <cell r="D278">
            <v>45383</v>
          </cell>
          <cell r="E278">
            <v>5.0469999999999997</v>
          </cell>
          <cell r="F278">
            <v>0</v>
          </cell>
          <cell r="G278">
            <v>-7.0000000000000007E-2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6.2610640293059697E-2</v>
          </cell>
          <cell r="Q278">
            <v>0</v>
          </cell>
          <cell r="R278">
            <v>-0.06</v>
          </cell>
        </row>
        <row r="279">
          <cell r="D279">
            <v>45413</v>
          </cell>
          <cell r="E279">
            <v>5.0430000000000001</v>
          </cell>
          <cell r="F279">
            <v>0</v>
          </cell>
          <cell r="G279">
            <v>-7.0000000000000007E-2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6.2622584209134996E-2</v>
          </cell>
          <cell r="Q279">
            <v>0</v>
          </cell>
          <cell r="R279">
            <v>-0.06</v>
          </cell>
        </row>
        <row r="280">
          <cell r="D280">
            <v>45444</v>
          </cell>
          <cell r="E280">
            <v>5.0750000000000002</v>
          </cell>
          <cell r="F280">
            <v>0</v>
          </cell>
          <cell r="G280">
            <v>-7.0000000000000007E-2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6.26349262557961E-2</v>
          </cell>
          <cell r="Q280">
            <v>0</v>
          </cell>
          <cell r="R280">
            <v>-0.06</v>
          </cell>
        </row>
        <row r="281">
          <cell r="D281">
            <v>45474</v>
          </cell>
          <cell r="E281">
            <v>5.125</v>
          </cell>
          <cell r="F281">
            <v>0</v>
          </cell>
          <cell r="G281">
            <v>-7.0000000000000007E-2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6.2646870171967795E-2</v>
          </cell>
          <cell r="Q281">
            <v>0</v>
          </cell>
          <cell r="R281">
            <v>-0.06</v>
          </cell>
        </row>
        <row r="282">
          <cell r="D282">
            <v>45505</v>
          </cell>
          <cell r="E282">
            <v>5.1589999999999998</v>
          </cell>
          <cell r="F282">
            <v>0</v>
          </cell>
          <cell r="G282">
            <v>-7.0000000000000007E-2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6.2659212218727903E-2</v>
          </cell>
          <cell r="Q282">
            <v>0</v>
          </cell>
          <cell r="R282">
            <v>-0.06</v>
          </cell>
        </row>
        <row r="283">
          <cell r="D283">
            <v>45536</v>
          </cell>
          <cell r="E283">
            <v>5.1719999999999997</v>
          </cell>
          <cell r="F283">
            <v>0</v>
          </cell>
          <cell r="G283">
            <v>-7.0000000000000007E-2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6.2671554265539206E-2</v>
          </cell>
          <cell r="Q283">
            <v>0</v>
          </cell>
          <cell r="R283">
            <v>-0.06</v>
          </cell>
        </row>
        <row r="284">
          <cell r="D284">
            <v>45566</v>
          </cell>
          <cell r="E284">
            <v>5.194</v>
          </cell>
          <cell r="F284">
            <v>0</v>
          </cell>
          <cell r="G284">
            <v>-7.0000000000000007E-2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6.2683498181856007E-2</v>
          </cell>
          <cell r="Q284">
            <v>0</v>
          </cell>
          <cell r="R284">
            <v>-0.06</v>
          </cell>
        </row>
        <row r="285">
          <cell r="D285">
            <v>45597</v>
          </cell>
          <cell r="E285">
            <v>5.351</v>
          </cell>
          <cell r="F285">
            <v>0</v>
          </cell>
          <cell r="G285">
            <v>-7.0000000000000007E-2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6.26958402287663E-2</v>
          </cell>
          <cell r="Q285">
            <v>0</v>
          </cell>
          <cell r="R285">
            <v>-0.06</v>
          </cell>
        </row>
        <row r="286">
          <cell r="D286">
            <v>45627</v>
          </cell>
          <cell r="E286">
            <v>5.516</v>
          </cell>
          <cell r="F286">
            <v>0</v>
          </cell>
          <cell r="G286">
            <v>-7.0000000000000007E-2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6.2707784145179093E-2</v>
          </cell>
          <cell r="Q286">
            <v>0</v>
          </cell>
          <cell r="R286">
            <v>-0.06</v>
          </cell>
        </row>
        <row r="287">
          <cell r="F287">
            <v>0</v>
          </cell>
          <cell r="G287">
            <v>-7.0000000000000007E-2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6.2720126192189196E-2</v>
          </cell>
          <cell r="Q287">
            <v>0</v>
          </cell>
          <cell r="R287">
            <v>-0.06</v>
          </cell>
        </row>
        <row r="288">
          <cell r="F288">
            <v>0</v>
          </cell>
          <cell r="G288">
            <v>-7.0000000000000007E-2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6.2732468239249994E-2</v>
          </cell>
          <cell r="Q288">
            <v>0</v>
          </cell>
          <cell r="R288">
            <v>-0.06</v>
          </cell>
        </row>
        <row r="289">
          <cell r="F289">
            <v>0</v>
          </cell>
          <cell r="G289">
            <v>-7.0000000000000007E-2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6.2743615894702995E-2</v>
          </cell>
          <cell r="Q289">
            <v>0</v>
          </cell>
          <cell r="R289">
            <v>-0.06</v>
          </cell>
        </row>
        <row r="290">
          <cell r="F290">
            <v>0</v>
          </cell>
          <cell r="G290">
            <v>-7.0000000000000007E-2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6.27559579418593E-2</v>
          </cell>
          <cell r="Q290">
            <v>0</v>
          </cell>
          <cell r="R290">
            <v>-0.06</v>
          </cell>
        </row>
        <row r="291">
          <cell r="F291">
            <v>0</v>
          </cell>
          <cell r="G291">
            <v>-7.0000000000000007E-2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6.2767901858510597E-2</v>
          </cell>
          <cell r="Q291">
            <v>0</v>
          </cell>
          <cell r="R291">
            <v>-0.06</v>
          </cell>
        </row>
        <row r="292">
          <cell r="F292">
            <v>0</v>
          </cell>
          <cell r="G292">
            <v>-7.0000000000000007E-2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6.2780243905766794E-2</v>
          </cell>
          <cell r="Q292">
            <v>0</v>
          </cell>
          <cell r="R292">
            <v>-0.06</v>
          </cell>
        </row>
        <row r="293">
          <cell r="F293">
            <v>0</v>
          </cell>
          <cell r="G293">
            <v>-7.0000000000000007E-2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6.2792187822514403E-2</v>
          </cell>
          <cell r="Q293">
            <v>0</v>
          </cell>
          <cell r="R293">
            <v>-0.06</v>
          </cell>
        </row>
        <row r="294">
          <cell r="F294">
            <v>0</v>
          </cell>
          <cell r="G294">
            <v>-7.0000000000000007E-2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6.2804529869870104E-2</v>
          </cell>
          <cell r="Q294">
            <v>0</v>
          </cell>
          <cell r="R294">
            <v>-0.06</v>
          </cell>
        </row>
        <row r="295">
          <cell r="F295">
            <v>0</v>
          </cell>
          <cell r="G295">
            <v>-7.0000000000000007E-2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6.2816871917275904E-2</v>
          </cell>
          <cell r="Q295">
            <v>0</v>
          </cell>
          <cell r="R295">
            <v>-0.06</v>
          </cell>
        </row>
        <row r="296">
          <cell r="F296">
            <v>0</v>
          </cell>
          <cell r="G296">
            <v>-7.0000000000000007E-2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6.28288158341688E-2</v>
          </cell>
          <cell r="Q296">
            <v>0</v>
          </cell>
          <cell r="R296">
            <v>-0.06</v>
          </cell>
        </row>
        <row r="297">
          <cell r="F297">
            <v>0</v>
          </cell>
          <cell r="G297">
            <v>-7.0000000000000007E-2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6.2841157881674603E-2</v>
          </cell>
          <cell r="Q297">
            <v>0</v>
          </cell>
          <cell r="R297">
            <v>-0.06</v>
          </cell>
        </row>
        <row r="298">
          <cell r="F298">
            <v>0</v>
          </cell>
          <cell r="G298">
            <v>-7.0000000000000007E-2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6.2853101798663297E-2</v>
          </cell>
          <cell r="Q298">
            <v>0</v>
          </cell>
          <cell r="R298">
            <v>-0.06</v>
          </cell>
        </row>
        <row r="299">
          <cell r="F299">
            <v>0</v>
          </cell>
          <cell r="G299">
            <v>-7.0000000000000007E-2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6.2865443846268104E-2</v>
          </cell>
          <cell r="Q299">
            <v>0</v>
          </cell>
          <cell r="R299">
            <v>-0.06</v>
          </cell>
        </row>
        <row r="300">
          <cell r="F300">
            <v>0</v>
          </cell>
          <cell r="G300">
            <v>-7.0000000000000007E-2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6.2877785893923593E-2</v>
          </cell>
          <cell r="Q300">
            <v>0</v>
          </cell>
          <cell r="R300">
            <v>-0.06</v>
          </cell>
        </row>
        <row r="301">
          <cell r="F301">
            <v>0</v>
          </cell>
          <cell r="G301">
            <v>-7.0000000000000007E-2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6.28889335499139E-2</v>
          </cell>
          <cell r="Q301">
            <v>0</v>
          </cell>
          <cell r="R301">
            <v>-0.06</v>
          </cell>
        </row>
        <row r="302">
          <cell r="F302">
            <v>0</v>
          </cell>
          <cell r="G302">
            <v>-7.0000000000000007E-2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6.2901275597666104E-2</v>
          </cell>
          <cell r="Q302">
            <v>0</v>
          </cell>
          <cell r="R302">
            <v>-0.06</v>
          </cell>
        </row>
        <row r="303">
          <cell r="F303">
            <v>0</v>
          </cell>
          <cell r="G303">
            <v>-7.0000000000000007E-2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6.2913219514893398E-2</v>
          </cell>
          <cell r="Q303">
            <v>0</v>
          </cell>
          <cell r="R303">
            <v>-0.06</v>
          </cell>
        </row>
        <row r="304">
          <cell r="F304">
            <v>0</v>
          </cell>
          <cell r="G304">
            <v>-7.0000000000000007E-2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6.2925561562744203E-2</v>
          </cell>
          <cell r="Q304">
            <v>0</v>
          </cell>
          <cell r="R304">
            <v>-0.06</v>
          </cell>
        </row>
        <row r="305">
          <cell r="F305">
            <v>0</v>
          </cell>
          <cell r="G305">
            <v>-7.0000000000000007E-2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6.2937505480067796E-2</v>
          </cell>
          <cell r="Q305">
            <v>0</v>
          </cell>
          <cell r="R305">
            <v>-0.06</v>
          </cell>
        </row>
        <row r="306">
          <cell r="F306">
            <v>0</v>
          </cell>
          <cell r="G306">
            <v>-7.0000000000000007E-2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6.2949847528018604E-2</v>
          </cell>
          <cell r="Q306">
            <v>0</v>
          </cell>
          <cell r="R306">
            <v>-0.06</v>
          </cell>
        </row>
        <row r="307">
          <cell r="F307">
            <v>0</v>
          </cell>
          <cell r="G307">
            <v>-7.0000000000000007E-2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6.2962189576019997E-2</v>
          </cell>
          <cell r="Q307">
            <v>0</v>
          </cell>
          <cell r="R307">
            <v>-0.06</v>
          </cell>
        </row>
        <row r="308">
          <cell r="F308">
            <v>0</v>
          </cell>
          <cell r="G308">
            <v>-7.0000000000000007E-2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6.2974133493488405E-2</v>
          </cell>
          <cell r="Q308">
            <v>0</v>
          </cell>
          <cell r="R308">
            <v>-0.06</v>
          </cell>
        </row>
        <row r="309">
          <cell r="F309">
            <v>0</v>
          </cell>
          <cell r="G309">
            <v>-7.0000000000000007E-2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6.2986475541588802E-2</v>
          </cell>
          <cell r="Q309">
            <v>0</v>
          </cell>
          <cell r="R309">
            <v>-0.06</v>
          </cell>
        </row>
        <row r="310">
          <cell r="F310">
            <v>0</v>
          </cell>
          <cell r="G310">
            <v>-7.0000000000000007E-2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6.2998419459154006E-2</v>
          </cell>
          <cell r="Q310">
            <v>0</v>
          </cell>
          <cell r="R310">
            <v>-0.06</v>
          </cell>
        </row>
        <row r="311">
          <cell r="F311">
            <v>0</v>
          </cell>
          <cell r="G311">
            <v>-7.0000000000000007E-2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6.3010761507353796E-2</v>
          </cell>
          <cell r="Q311">
            <v>0</v>
          </cell>
          <cell r="R311">
            <v>-0.06</v>
          </cell>
        </row>
        <row r="312">
          <cell r="F312">
            <v>0</v>
          </cell>
          <cell r="G312">
            <v>-7.0000000000000007E-2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6.3023103555604795E-2</v>
          </cell>
          <cell r="Q312">
            <v>0</v>
          </cell>
          <cell r="R312">
            <v>-0.06</v>
          </cell>
        </row>
        <row r="313">
          <cell r="F313">
            <v>0</v>
          </cell>
          <cell r="G313">
            <v>-7.0000000000000007E-2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6.3034251212132505E-2</v>
          </cell>
          <cell r="Q313">
            <v>0</v>
          </cell>
          <cell r="R313">
            <v>-0.06</v>
          </cell>
        </row>
        <row r="314">
          <cell r="F314">
            <v>0</v>
          </cell>
          <cell r="G314">
            <v>-7.0000000000000007E-2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6.3046593260479303E-2</v>
          </cell>
          <cell r="Q314">
            <v>0</v>
          </cell>
          <cell r="R314">
            <v>-0.06</v>
          </cell>
        </row>
        <row r="315">
          <cell r="F315">
            <v>0</v>
          </cell>
          <cell r="G315">
            <v>-7.0000000000000007E-2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6.3058537178282595E-2</v>
          </cell>
          <cell r="Q315">
            <v>0</v>
          </cell>
          <cell r="R315">
            <v>-0.06</v>
          </cell>
        </row>
        <row r="316">
          <cell r="F316">
            <v>0</v>
          </cell>
          <cell r="G316">
            <v>-7.0000000000000007E-2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6.3070879226728896E-2</v>
          </cell>
          <cell r="Q316">
            <v>0</v>
          </cell>
          <cell r="R316">
            <v>-0.06</v>
          </cell>
        </row>
        <row r="317">
          <cell r="F317">
            <v>0</v>
          </cell>
          <cell r="G317">
            <v>-7.0000000000000007E-2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6.3082823144628097E-2</v>
          </cell>
          <cell r="Q317">
            <v>0</v>
          </cell>
          <cell r="R317">
            <v>-0.06</v>
          </cell>
        </row>
        <row r="318">
          <cell r="F318">
            <v>0</v>
          </cell>
          <cell r="G318">
            <v>-7.0000000000000007E-2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6.30951651931735E-2</v>
          </cell>
          <cell r="Q318">
            <v>0</v>
          </cell>
          <cell r="R318">
            <v>-0.06</v>
          </cell>
        </row>
        <row r="319">
          <cell r="F319">
            <v>0</v>
          </cell>
          <cell r="G319">
            <v>-7.0000000000000007E-2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6.3107507241770402E-2</v>
          </cell>
          <cell r="Q319">
            <v>0</v>
          </cell>
          <cell r="R319">
            <v>-0.06</v>
          </cell>
        </row>
        <row r="320">
          <cell r="F320">
            <v>0</v>
          </cell>
          <cell r="G320">
            <v>-7.0000000000000007E-2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6.3119451159814294E-2</v>
          </cell>
          <cell r="Q320">
            <v>0</v>
          </cell>
          <cell r="R320">
            <v>-0.06</v>
          </cell>
        </row>
        <row r="321">
          <cell r="F321">
            <v>0</v>
          </cell>
          <cell r="G321">
            <v>-7.0000000000000007E-2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6.3131793208510298E-2</v>
          </cell>
          <cell r="Q321">
            <v>0</v>
          </cell>
          <cell r="R321">
            <v>-0.06</v>
          </cell>
        </row>
        <row r="322">
          <cell r="F322">
            <v>0</v>
          </cell>
          <cell r="G322">
            <v>-7.0000000000000007E-2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6.3143737126651001E-2</v>
          </cell>
          <cell r="Q322">
            <v>0</v>
          </cell>
          <cell r="R322">
            <v>-0.06</v>
          </cell>
        </row>
        <row r="323">
          <cell r="F323">
            <v>0</v>
          </cell>
          <cell r="G323">
            <v>-7.0000000000000007E-2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6.3156079175445995E-2</v>
          </cell>
          <cell r="Q323">
            <v>0</v>
          </cell>
          <cell r="R323">
            <v>-0.06</v>
          </cell>
        </row>
        <row r="324">
          <cell r="F324">
            <v>0</v>
          </cell>
          <cell r="G324">
            <v>-7.0000000000000007E-2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6.3168421224291602E-2</v>
          </cell>
          <cell r="Q324">
            <v>0</v>
          </cell>
          <cell r="R324">
            <v>-0.06</v>
          </cell>
        </row>
        <row r="325">
          <cell r="F325">
            <v>0</v>
          </cell>
          <cell r="G325">
            <v>-7.0000000000000007E-2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6.3179967011967306E-2</v>
          </cell>
          <cell r="Q325">
            <v>0</v>
          </cell>
          <cell r="R325">
            <v>-0.06</v>
          </cell>
        </row>
        <row r="326">
          <cell r="F326">
            <v>0</v>
          </cell>
          <cell r="G326">
            <v>-7.0000000000000007E-2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6.3192309060911001E-2</v>
          </cell>
          <cell r="Q326">
            <v>0</v>
          </cell>
          <cell r="R326">
            <v>-0.06</v>
          </cell>
        </row>
        <row r="327">
          <cell r="F327">
            <v>0</v>
          </cell>
          <cell r="G327">
            <v>-7.0000000000000007E-2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6.3204252979291095E-2</v>
          </cell>
          <cell r="Q327">
            <v>0</v>
          </cell>
          <cell r="R327">
            <v>-0.06</v>
          </cell>
        </row>
        <row r="328">
          <cell r="F328">
            <v>0</v>
          </cell>
          <cell r="G328">
            <v>-7.0000000000000007E-2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6.3216595028333905E-2</v>
          </cell>
          <cell r="Q328">
            <v>0</v>
          </cell>
          <cell r="R328">
            <v>-0.06</v>
          </cell>
        </row>
        <row r="329">
          <cell r="F329">
            <v>0</v>
          </cell>
          <cell r="G329">
            <v>-7.0000000000000007E-2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6.3228538946810797E-2</v>
          </cell>
          <cell r="Q329">
            <v>0</v>
          </cell>
          <cell r="R329">
            <v>-0.06</v>
          </cell>
        </row>
        <row r="330">
          <cell r="F330">
            <v>0</v>
          </cell>
          <cell r="G330">
            <v>-7.0000000000000007E-2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6.3240880995953E-2</v>
          </cell>
          <cell r="Q330">
            <v>0</v>
          </cell>
          <cell r="R330">
            <v>-0.06</v>
          </cell>
        </row>
        <row r="331">
          <cell r="F331">
            <v>0</v>
          </cell>
          <cell r="G331">
            <v>-7.0000000000000007E-2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6.3253223045145898E-2</v>
          </cell>
          <cell r="Q331">
            <v>0</v>
          </cell>
          <cell r="R331">
            <v>-0.06</v>
          </cell>
        </row>
        <row r="332">
          <cell r="F332">
            <v>0</v>
          </cell>
          <cell r="G332">
            <v>-7.0000000000000007E-2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6.3265166963767605E-2</v>
          </cell>
          <cell r="Q332">
            <v>0</v>
          </cell>
          <cell r="R332">
            <v>-0.06</v>
          </cell>
        </row>
        <row r="333">
          <cell r="F333">
            <v>0</v>
          </cell>
          <cell r="G333">
            <v>-7.0000000000000007E-2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6.3277509013060396E-2</v>
          </cell>
          <cell r="Q333">
            <v>0</v>
          </cell>
          <cell r="R333">
            <v>-0.06</v>
          </cell>
        </row>
        <row r="334">
          <cell r="F334">
            <v>0</v>
          </cell>
          <cell r="G334">
            <v>-7.0000000000000007E-2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6.3289452931778498E-2</v>
          </cell>
          <cell r="Q334">
            <v>0</v>
          </cell>
          <cell r="R334">
            <v>-0.06</v>
          </cell>
        </row>
        <row r="335">
          <cell r="F335">
            <v>0</v>
          </cell>
          <cell r="G335">
            <v>-7.0000000000000007E-2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6.3301794981169807E-2</v>
          </cell>
          <cell r="Q335">
            <v>0</v>
          </cell>
          <cell r="R335">
            <v>-0.06</v>
          </cell>
        </row>
        <row r="336">
          <cell r="F336">
            <v>0</v>
          </cell>
          <cell r="G336">
            <v>-7.0000000000000007E-2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6.3314137030612297E-2</v>
          </cell>
          <cell r="Q336">
            <v>0</v>
          </cell>
          <cell r="R336">
            <v>-0.06</v>
          </cell>
        </row>
        <row r="337">
          <cell r="F337">
            <v>0</v>
          </cell>
          <cell r="G337">
            <v>-7.0000000000000007E-2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6.3325284688216396E-2</v>
          </cell>
          <cell r="Q337">
            <v>0</v>
          </cell>
          <cell r="R337">
            <v>-0.06</v>
          </cell>
        </row>
        <row r="338">
          <cell r="F338">
            <v>0</v>
          </cell>
          <cell r="G338">
            <v>-7.0000000000000007E-2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6.3337626737754796E-2</v>
          </cell>
          <cell r="Q338">
            <v>0</v>
          </cell>
          <cell r="R338">
            <v>-0.06</v>
          </cell>
        </row>
        <row r="339">
          <cell r="F339">
            <v>0</v>
          </cell>
          <cell r="G339">
            <v>-7.0000000000000007E-2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6.3349570656711304E-2</v>
          </cell>
          <cell r="Q339">
            <v>0</v>
          </cell>
          <cell r="R339">
            <v>-0.06</v>
          </cell>
        </row>
        <row r="340">
          <cell r="F340">
            <v>0</v>
          </cell>
          <cell r="G340">
            <v>-7.0000000000000007E-2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6.3361912706349194E-2</v>
          </cell>
          <cell r="Q340">
            <v>0</v>
          </cell>
          <cell r="R340">
            <v>-0.06</v>
          </cell>
        </row>
        <row r="341">
          <cell r="F341">
            <v>0</v>
          </cell>
          <cell r="G341">
            <v>-7.0000000000000007E-2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6.3373856625401195E-2</v>
          </cell>
          <cell r="Q341">
            <v>0</v>
          </cell>
          <cell r="R341">
            <v>-0.06</v>
          </cell>
        </row>
        <row r="342">
          <cell r="F342">
            <v>0</v>
          </cell>
          <cell r="G342">
            <v>-7.0000000000000007E-2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6.3386198675139005E-2</v>
          </cell>
          <cell r="Q342">
            <v>0</v>
          </cell>
          <cell r="R342">
            <v>-0.06</v>
          </cell>
        </row>
        <row r="343">
          <cell r="F343">
            <v>0</v>
          </cell>
          <cell r="G343">
            <v>-7.0000000000000007E-2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6.33985407249269E-2</v>
          </cell>
          <cell r="Q343">
            <v>0</v>
          </cell>
          <cell r="R343">
            <v>-0.06</v>
          </cell>
        </row>
        <row r="344">
          <cell r="F344">
            <v>0</v>
          </cell>
          <cell r="G344">
            <v>-7.0000000000000007E-2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6.3410484644124104E-2</v>
          </cell>
          <cell r="Q344">
            <v>0</v>
          </cell>
          <cell r="R344">
            <v>-0.06</v>
          </cell>
        </row>
        <row r="345">
          <cell r="F345">
            <v>0</v>
          </cell>
          <cell r="G345">
            <v>-7.0000000000000007E-2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6.34228266940116E-2</v>
          </cell>
          <cell r="Q345">
            <v>0</v>
          </cell>
          <cell r="R345">
            <v>-0.06</v>
          </cell>
        </row>
        <row r="346">
          <cell r="F346">
            <v>0</v>
          </cell>
          <cell r="G346">
            <v>-7.0000000000000007E-2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6.3434770613305602E-2</v>
          </cell>
          <cell r="Q346">
            <v>0</v>
          </cell>
          <cell r="R346">
            <v>-0.06</v>
          </cell>
        </row>
        <row r="347">
          <cell r="N347">
            <v>6.3447112663292102E-2</v>
          </cell>
        </row>
        <row r="348">
          <cell r="N348">
            <v>6.3459454713329103E-2</v>
          </cell>
        </row>
        <row r="349">
          <cell r="N349">
            <v>6.3470602371471105E-2</v>
          </cell>
        </row>
        <row r="350">
          <cell r="N350">
            <v>6.3482944421604098E-2</v>
          </cell>
        </row>
        <row r="351">
          <cell r="N351">
            <v>6.3494888341136604E-2</v>
          </cell>
        </row>
        <row r="352">
          <cell r="N352">
            <v>6.3507230391369102E-2</v>
          </cell>
        </row>
        <row r="353">
          <cell r="N353">
            <v>6.3519174310997503E-2</v>
          </cell>
        </row>
        <row r="354">
          <cell r="N354">
            <v>6.3531516361329504E-2</v>
          </cell>
        </row>
        <row r="355">
          <cell r="N355">
            <v>6.3543858411712104E-2</v>
          </cell>
        </row>
        <row r="356">
          <cell r="N356">
            <v>6.3555802331485695E-2</v>
          </cell>
        </row>
        <row r="357">
          <cell r="N357">
            <v>6.3568144381967798E-2</v>
          </cell>
        </row>
        <row r="358">
          <cell r="N358">
            <v>6.3580088301837395E-2</v>
          </cell>
        </row>
        <row r="359">
          <cell r="N359">
            <v>6.3592430352419405E-2</v>
          </cell>
        </row>
        <row r="360">
          <cell r="N360">
            <v>6.3604772403051096E-2</v>
          </cell>
        </row>
        <row r="361">
          <cell r="N361">
            <v>6.3615920061730294E-2</v>
          </cell>
        </row>
        <row r="362">
          <cell r="N362">
            <v>6.3628262112458395E-2</v>
          </cell>
        </row>
        <row r="363">
          <cell r="N363">
            <v>6.3640206032565996E-2</v>
          </cell>
        </row>
        <row r="364">
          <cell r="N364">
            <v>6.3652548083393601E-2</v>
          </cell>
        </row>
        <row r="365">
          <cell r="N365">
            <v>6.3664492003597598E-2</v>
          </cell>
        </row>
        <row r="366">
          <cell r="N366">
            <v>6.3676834054524595E-2</v>
          </cell>
        </row>
        <row r="367">
          <cell r="N367">
            <v>6.3689176105502301E-2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37152</v>
      </c>
    </row>
    <row r="2" spans="1:15" x14ac:dyDescent="0.2">
      <c r="A2" s="284">
        <f ca="1">DATE(YEAR($A$1),MONTH($A$1)+1,1)</f>
        <v>37165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 t="str">
        <f ca="1">VLOOKUP($A$1,Data!$A$1:$X$40001,15,0)</f>
        <v>N/A</v>
      </c>
      <c r="C4" s="187" t="e">
        <f ca="1">B4-$B$15</f>
        <v>#VALUE!</v>
      </c>
      <c r="D4" s="187">
        <f ca="1">VLOOKUP($A$2,[4]CurveFetch!$D$8:$R$1200,7)</f>
        <v>-2.5000000000000001E-2</v>
      </c>
      <c r="E4" s="187">
        <f ca="1">HLOOKUP($A4,Map!$D$90:$R$106,17,0)</f>
        <v>0.56400000000000006</v>
      </c>
      <c r="F4" s="187">
        <f ca="1">HLOOKUP($A4,Map!$D$90:$R$106,16,0)</f>
        <v>0.72571428571428576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 t="str">
        <f ca="1">VLOOKUP($A$1,Data!$A$1:$X$40001,13,0)</f>
        <v>N/A</v>
      </c>
      <c r="C5" s="187" t="e">
        <f t="shared" ref="C5:C15" ca="1" si="0">B5-$B$15</f>
        <v>#VALUE!</v>
      </c>
      <c r="D5" s="187">
        <f ca="1">VLOOKUP($A$2,[4]CurveFetch!$D$8:$R$1200,9)</f>
        <v>0.1</v>
      </c>
      <c r="E5" s="187">
        <f ca="1">HLOOKUP($A5,Map!$D$90:$R$106,17,0)</f>
        <v>0.77</v>
      </c>
      <c r="F5" s="187">
        <f ca="1">HLOOKUP($A5,Map!$D$90:$R$106,16,0)</f>
        <v>1.1442857142857144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 t="str">
        <f ca="1">VLOOKUP($A$1,Data!$A$1:$X$40001,10,0)</f>
        <v>N/A</v>
      </c>
      <c r="C6" s="187" t="e">
        <f t="shared" ca="1" si="0"/>
        <v>#VALUE!</v>
      </c>
      <c r="D6" s="187">
        <f ca="1">VLOOKUP($A$2,[4]CurveFetch!$D$8:$R$1200,8)</f>
        <v>-0.27</v>
      </c>
      <c r="E6" s="187">
        <f ca="1">HLOOKUP($A6,Map!$D$90:$R$106,17,0)</f>
        <v>0.2</v>
      </c>
      <c r="F6" s="187">
        <f ca="1">HLOOKUP($A6,Map!$D$90:$R$106,16,0)</f>
        <v>0.57571428571428573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 t="str">
        <f ca="1">VLOOKUP($A$1,Data!$A$1:$X$40001,8,0)</f>
        <v>N/A</v>
      </c>
      <c r="C7" s="187" t="e">
        <f t="shared" ca="1" si="0"/>
        <v>#VALUE!</v>
      </c>
      <c r="D7" s="187">
        <f ca="1">VLOOKUP($A$2,[4]CurveFetch!$D$8:$R$1200,3)</f>
        <v>-0.33</v>
      </c>
      <c r="E7" s="187">
        <f ca="1">HLOOKUP($A7,Map!$D$90:$R$106,17,0)</f>
        <v>-0.1</v>
      </c>
      <c r="F7" s="187">
        <f ca="1">HLOOKUP($A7,Map!$D$90:$R$106,16,0)</f>
        <v>-0.10714285714285712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 t="str">
        <f ca="1">VLOOKUP($A$1,Data!$A$1:$X$40001,7,0)</f>
        <v>N/A</v>
      </c>
      <c r="C8" s="187" t="e">
        <f t="shared" ca="1" si="0"/>
        <v>#VALUE!</v>
      </c>
      <c r="D8" s="187">
        <f ca="1">VLOOKUP($A$2,[4]CurveFetch!$D$8:$R$1200,7)</f>
        <v>-2.5000000000000001E-2</v>
      </c>
      <c r="E8" s="187">
        <f ca="1">HLOOKUP($A8,Map!$D$90:$R$106,17,0)</f>
        <v>-0.49000000000000005</v>
      </c>
      <c r="F8" s="187">
        <f ca="1">HLOOKUP($A8,Map!$D$90:$R$106,16,0)</f>
        <v>-0.31857142857142856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 t="str">
        <f ca="1">VLOOKUP($A$1,Data!$A$1:$X$40001,11,0)</f>
        <v>N/A</v>
      </c>
      <c r="C9" s="187" t="e">
        <f t="shared" ca="1" si="0"/>
        <v>#VALUE!</v>
      </c>
      <c r="D9" s="187">
        <f ca="1">VLOOKUP($A$2,[4]CurveFetch!$D$8:$R$1200,5)</f>
        <v>-0.48</v>
      </c>
      <c r="E9" s="187">
        <f ca="1">HLOOKUP($A9,Map!$D$90:$R$106,17,0)</f>
        <v>-0.8</v>
      </c>
      <c r="F9" s="187">
        <f ca="1">HLOOKUP($A9,Map!$D$90:$R$106,16,0)</f>
        <v>-0.47142857142857142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 t="str">
        <f ca="1">VLOOKUP($A$1,Data!$A$1:$X$40001,5,0)</f>
        <v>N/A</v>
      </c>
      <c r="C10" s="187" t="e">
        <f t="shared" ca="1" si="0"/>
        <v>#VALUE!</v>
      </c>
      <c r="D10" s="187">
        <f ca="1">VLOOKUP($A$2,[4]CurveFetch!$D$8:$R$1200,12)</f>
        <v>-0.36</v>
      </c>
      <c r="E10" s="187">
        <f ca="1">HLOOKUP($A10,Map!$D$90:$R$106,17,0)</f>
        <v>-0.39</v>
      </c>
      <c r="F10" s="187">
        <f ca="1">HLOOKUP($A10,Map!$D$90:$R$106,16,0)</f>
        <v>0.37142857142857144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 t="str">
        <f ca="1">VLOOKUP($A$1,Data!$A$1:$X$40001,4,0)</f>
        <v>N/A</v>
      </c>
      <c r="C11" s="187" t="e">
        <f t="shared" ca="1" si="0"/>
        <v>#VALUE!</v>
      </c>
      <c r="D11" s="187">
        <f ca="1">VLOOKUP($A$2,[4]CurveFetch!$D$8:$R$1200,6)</f>
        <v>-0.45350225893097001</v>
      </c>
      <c r="E11" s="187">
        <f ca="1">HLOOKUP($A11,Map!$D$90:$R$106,17,0)</f>
        <v>-0.505</v>
      </c>
      <c r="F11" s="187">
        <f ca="1">HLOOKUP($A11,Map!$D$90:$R$106,16,0)</f>
        <v>-0.4871428571428571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 t="str">
        <f ca="1">VLOOKUP($A$1,Data!$A$1:$X$40001,16,0)</f>
        <v>N/A</v>
      </c>
      <c r="C12" s="187" t="e">
        <f t="shared" ca="1" si="0"/>
        <v>#VALUE!</v>
      </c>
      <c r="D12" s="187">
        <f ca="1">VLOOKUP($A$2,[4]CurveFetch!$D$8:$R$1200,15)</f>
        <v>-0.14000000000000001</v>
      </c>
      <c r="E12" s="187">
        <f ca="1">HLOOKUP($A12,Map!$D$90:$R$106,17,0)</f>
        <v>-0.09</v>
      </c>
      <c r="F12" s="187">
        <f ca="1">HLOOKUP($A12,Map!$D$90:$R$106,16,0)</f>
        <v>-9.3571428571428569E-2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 t="str">
        <f ca="1">VLOOKUP($A$1,Data!$A$1:$X$40001,23,0)</f>
        <v>N/A</v>
      </c>
      <c r="C13" s="187" t="e">
        <f t="shared" ca="1" si="0"/>
        <v>#VALUE!</v>
      </c>
      <c r="D13" s="187">
        <f ca="1">VLOOKUP($A$2,[4]CurveFetch!$D$8:$R$1200,14)</f>
        <v>2.5000000000000001E-2</v>
      </c>
      <c r="E13" s="187">
        <f ca="1">HLOOKUP($A13,Map!$D$90:$R$106,17,0)</f>
        <v>3.5720000000000001</v>
      </c>
      <c r="F13" s="187">
        <f ca="1">HLOOKUP($A13,Map!$D$90:$R$106,16,0)</f>
        <v>3.7679999999999998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 t="str">
        <f ca="1">VLOOKUP($A$1,Data!$A$1:$X$40001,24,0)</f>
        <v>N/A</v>
      </c>
      <c r="C14" s="187" t="e">
        <f t="shared" ca="1" si="0"/>
        <v>#VALUE!</v>
      </c>
      <c r="D14" s="187">
        <f ca="1">VLOOKUP($A$2,[4]CurveFetch!$D$8:$T$1200,16)</f>
        <v>0</v>
      </c>
      <c r="E14" s="187">
        <f ca="1">HLOOKUP($A14,Map!$D$90:$R$106,17,0)</f>
        <v>3.5720000000000001</v>
      </c>
      <c r="F14" s="187">
        <f ca="1">HLOOKUP($A14,Map!$D$90:$T$106,16,0)</f>
        <v>3.7679999999999998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 t="str">
        <f ca="1">VLOOKUP($A$1,Data!$A$1:$X$40001,9,0)</f>
        <v>N/A</v>
      </c>
      <c r="C15" s="187" t="e">
        <f t="shared" ca="1" si="0"/>
        <v>#VALUE!</v>
      </c>
      <c r="D15" s="18">
        <f ca="1">VLOOKUP($A$2,[4]CurveFetch!$D$8:$R$1200,2)</f>
        <v>2.3690000000000002</v>
      </c>
      <c r="E15" s="187">
        <f ca="1">Map!$E$106</f>
        <v>3.5720000000000001</v>
      </c>
      <c r="F15" s="187">
        <f ca="1">Map!$E$105</f>
        <v>3.7679999999999998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 t="e">
        <f ca="1">Spreads!$G$3*Sheet2!$K$4+Sheet2!$L$4+Sheet2!$M$4</f>
        <v>#VALUE!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 t="e">
        <f ca="1">Spreads!$I$3*Sheet2!$K$5+Sheet2!$L$5+Sheet2!$M$5</f>
        <v>#VALUE!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 t="e">
        <f ca="1">Spreads!$C$3*Sheet2!$K$8</f>
        <v>#VALUE!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 t="e">
        <f ca="1">Spreads!$I$13*Sheet2!$K$9</f>
        <v>#VALUE!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 t="e">
        <f ca="1">VLOOKUP(Spreads!$A$1,Data!$A$1:$Y$20001,12)*Sheet2!$K$13*Sheet2!$O$13+Sheet2!$M$13</f>
        <v>#VALUE!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 t="e">
        <f ca="1">VLOOKUP(Spreads!$A$1,Data!$A$1:$W$30001,17)*Sheet2!$K$11*Sheet2!$O$11+Sheet2!$M$11</f>
        <v>#VALUE!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 t="e">
        <f ca="1">VLOOKUP(Spreads!$A$1,Data!$A$1:$W$30001,17)*Sheet2!$K$12*Sheet2!$O$12+Sheet2!$M$12</f>
        <v>#VALUE!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 t="e">
        <f ca="1">Spreads!$E$13*Sheet2!$K$10+Sheet2!$L$10+Sheet2!$M$10</f>
        <v>#VALUE!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 t="e">
        <f ca="1">Spreads!$C$13*Sheet2!$K$10+Sheet2!$L$10+Sheet2!$M$10</f>
        <v>#VALUE!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 t="e">
        <f ca="1">Spreads!$C$13*Sheet2!$K$10+Sheet2!$L$10+Sheet2!$M$10</f>
        <v>#VALUE!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opLeftCell="A72" workbookViewId="0">
      <selection activeCell="B83" sqref="B83:E83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37152</v>
      </c>
      <c r="C2" s="120">
        <f t="shared" ref="C2:I2" ca="1" si="0">C3</f>
        <v>37151</v>
      </c>
      <c r="D2" s="120">
        <f t="shared" ca="1" si="0"/>
        <v>37150</v>
      </c>
      <c r="E2" s="120">
        <f t="shared" ca="1" si="0"/>
        <v>37149</v>
      </c>
      <c r="F2" s="120">
        <f t="shared" ca="1" si="0"/>
        <v>37148</v>
      </c>
      <c r="G2" s="120">
        <f t="shared" ca="1" si="0"/>
        <v>37147</v>
      </c>
      <c r="H2" s="120">
        <f t="shared" ca="1" si="0"/>
        <v>37146</v>
      </c>
      <c r="I2" s="120">
        <f t="shared" ca="1" si="0"/>
        <v>37145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2" thickBot="1" x14ac:dyDescent="0.25">
      <c r="A3" s="191"/>
      <c r="B3" s="191">
        <f ca="1">TODAY()</f>
        <v>37152</v>
      </c>
      <c r="C3" s="190">
        <f ca="1">B3-1</f>
        <v>37151</v>
      </c>
      <c r="D3" s="190">
        <f t="shared" ref="D3:I3" ca="1" si="1">C3-1</f>
        <v>37150</v>
      </c>
      <c r="E3" s="190">
        <f t="shared" ca="1" si="1"/>
        <v>37149</v>
      </c>
      <c r="F3" s="190">
        <f t="shared" ca="1" si="1"/>
        <v>37148</v>
      </c>
      <c r="G3" s="190">
        <f t="shared" ca="1" si="1"/>
        <v>37147</v>
      </c>
      <c r="H3" s="190">
        <f t="shared" ca="1" si="1"/>
        <v>37146</v>
      </c>
      <c r="I3" s="190">
        <f t="shared" ca="1" si="1"/>
        <v>37145</v>
      </c>
      <c r="J3" s="155">
        <f ca="1">DATE(YEAR($B$3),MONTH($B$3),1)</f>
        <v>37135</v>
      </c>
      <c r="K3" s="156">
        <f ca="1">DATE(YEAR($B$3)-1,MONTH($B$3),1)</f>
        <v>36770</v>
      </c>
      <c r="L3" s="155">
        <f ca="1">$J$3</f>
        <v>37135</v>
      </c>
      <c r="M3" s="156">
        <f ca="1">K3</f>
        <v>36770</v>
      </c>
      <c r="N3" s="193"/>
    </row>
    <row r="4" spans="1:14" x14ac:dyDescent="0.2">
      <c r="A4" s="159" t="s">
        <v>63</v>
      </c>
      <c r="B4" s="123" t="str">
        <f ca="1">VLOOKUP(B$3,Data!$A$1:$W$17001,15,0)</f>
        <v>N/A</v>
      </c>
      <c r="C4" s="124" t="str">
        <f ca="1">VLOOKUP(C$3,Data!$A$1:$W$17001,15,0)</f>
        <v>N/A</v>
      </c>
      <c r="D4" s="124" t="str">
        <f ca="1">VLOOKUP(D$3,Data!$A$1:$W$17001,15,0)</f>
        <v>N/A</v>
      </c>
      <c r="E4" s="124" t="str">
        <f ca="1">VLOOKUP(E$3,Data!$A$1:$W$17001,15,0)</f>
        <v>N/A</v>
      </c>
      <c r="F4" s="124" t="str">
        <f ca="1">VLOOKUP(F$3,Data!$A$1:$W$17001,15,0)</f>
        <v>N/A</v>
      </c>
      <c r="G4" s="124" t="str">
        <f ca="1">VLOOKUP(G$3,Data!$A$1:$W$17001,15,0)</f>
        <v>N/A</v>
      </c>
      <c r="H4" s="124" t="str">
        <f ca="1">VLOOKUP(H$3,Data!$A$1:$W$17001,15,0)</f>
        <v>N/A</v>
      </c>
      <c r="I4" s="124" t="str">
        <f ca="1">VLOOKUP(I$3,Data!$A$1:$W$17001,15,0)</f>
        <v>N/A</v>
      </c>
      <c r="J4" s="130" t="e">
        <f ca="1">HLOOKUP(J$3,Data!$AB$2:$EJ$22,13)</f>
        <v>#DIV/0!</v>
      </c>
      <c r="K4" s="175">
        <f ca="1">HLOOKUP(K$3,Data!$AB$2:$EJ$22,13)</f>
        <v>6.0076666666666654</v>
      </c>
      <c r="L4" s="144">
        <f ca="1">VLOOKUP(L$3,Indicies!$A$2:$L$6000,2,0)</f>
        <v>0</v>
      </c>
      <c r="M4" s="145">
        <f ca="1">VLOOKUP(M$3,Indicies!$A$2:$L$6000,2,0)</f>
        <v>0</v>
      </c>
      <c r="N4" s="194"/>
    </row>
    <row r="5" spans="1:14" x14ac:dyDescent="0.2">
      <c r="A5" s="160" t="s">
        <v>61</v>
      </c>
      <c r="B5" s="125" t="str">
        <f ca="1">VLOOKUP(B$3,Data!$A$1:$W$17001,13,0)</f>
        <v>N/A</v>
      </c>
      <c r="C5" s="126" t="str">
        <f ca="1">VLOOKUP(C$3,Data!$A$1:$W$17001,13,0)</f>
        <v>N/A</v>
      </c>
      <c r="D5" s="126" t="str">
        <f ca="1">VLOOKUP(D$3,Data!$A$1:$W$17001,13,0)</f>
        <v>N/A</v>
      </c>
      <c r="E5" s="126" t="str">
        <f ca="1">VLOOKUP(E$3,Data!$A$1:$W$17001,13,0)</f>
        <v>N/A</v>
      </c>
      <c r="F5" s="126" t="str">
        <f ca="1">VLOOKUP(F$3,Data!$A$1:$W$17001,13,0)</f>
        <v>N/A</v>
      </c>
      <c r="G5" s="126" t="str">
        <f ca="1">VLOOKUP(G$3,Data!$A$1:$W$17001,13,0)</f>
        <v>N/A</v>
      </c>
      <c r="H5" s="126" t="str">
        <f ca="1">VLOOKUP(H$3,Data!$A$1:$W$17001,13,0)</f>
        <v>N/A</v>
      </c>
      <c r="I5" s="126" t="str">
        <f ca="1">VLOOKUP(I$3,Data!$A$1:$W$17001,13,0)</f>
        <v>N/A</v>
      </c>
      <c r="J5" s="131" t="e">
        <f ca="1">HLOOKUP(J$3,Data!$AB$2:$EJ$22,11)</f>
        <v>#DIV/0!</v>
      </c>
      <c r="K5" s="132">
        <f ca="1">HLOOKUP(K$3,Data!$AB$2:$EJ$22,11)</f>
        <v>5.916333333333335</v>
      </c>
      <c r="L5" s="146">
        <f ca="1">VLOOKUP(L$3,Indicies!$A$2:$L$6000,3,0)</f>
        <v>0</v>
      </c>
      <c r="M5" s="147">
        <f ca="1">VLOOKUP(M$3,Indicies!$A$2:$L$6000,3,0)</f>
        <v>0</v>
      </c>
      <c r="N5" s="194"/>
    </row>
    <row r="6" spans="1:14" x14ac:dyDescent="0.2">
      <c r="A6" s="160" t="s">
        <v>58</v>
      </c>
      <c r="B6" s="121" t="str">
        <f ca="1">VLOOKUP(B$3,Data!$A$1:$W$17001,10,0)</f>
        <v>N/A</v>
      </c>
      <c r="C6" s="122" t="str">
        <f ca="1">VLOOKUP(C$3,Data!$A$1:$W$17001,10,0)</f>
        <v>N/A</v>
      </c>
      <c r="D6" s="122" t="str">
        <f ca="1">VLOOKUP(D$3,Data!$A$1:$W$17001,10,0)</f>
        <v>N/A</v>
      </c>
      <c r="E6" s="122" t="str">
        <f ca="1">VLOOKUP(E$3,Data!$A$1:$W$17001,10,0)</f>
        <v>N/A</v>
      </c>
      <c r="F6" s="122" t="str">
        <f ca="1">VLOOKUP(F$3,Data!$A$1:$W$17001,10,0)</f>
        <v>N/A</v>
      </c>
      <c r="G6" s="122" t="str">
        <f ca="1">VLOOKUP(G$3,Data!$A$1:$W$17001,10,0)</f>
        <v>N/A</v>
      </c>
      <c r="H6" s="122" t="str">
        <f ca="1">VLOOKUP(H$3,Data!$A$1:$W$17001,10,0)</f>
        <v>N/A</v>
      </c>
      <c r="I6" s="122" t="str">
        <f ca="1">VLOOKUP(I$3,Data!$A$1:$W$17001,10,0)</f>
        <v>N/A</v>
      </c>
      <c r="J6" s="129" t="e">
        <f ca="1">HLOOKUP(J$3,Data!$AB$2:$EJ$22,8)</f>
        <v>#DIV/0!</v>
      </c>
      <c r="K6" s="176">
        <f ca="1">HLOOKUP(K$3,Data!$AB$2:$EJ$22,8)</f>
        <v>5.3293333333333335</v>
      </c>
      <c r="L6" s="139">
        <f ca="1">VLOOKUP(L$3,Indicies!$A$2:$L$6000,4,0)</f>
        <v>0</v>
      </c>
      <c r="M6" s="140">
        <f ca="1">VLOOKUP(M$3,Indicies!$A$2:$L$6000,4,0)</f>
        <v>0</v>
      </c>
      <c r="N6" s="194"/>
    </row>
    <row r="7" spans="1:14" x14ac:dyDescent="0.2">
      <c r="A7" s="160" t="s">
        <v>134</v>
      </c>
      <c r="B7" s="121" t="str">
        <f ca="1">VLOOKUP(B$3,Data!$A$1:$W$17001,7,0)</f>
        <v>N/A</v>
      </c>
      <c r="C7" s="122" t="str">
        <f ca="1">VLOOKUP(C$3,Data!$A$1:$W$17001,7,0)</f>
        <v>N/A</v>
      </c>
      <c r="D7" s="122" t="str">
        <f ca="1">VLOOKUP(D$3,Data!$A$1:$W$17001,7,0)</f>
        <v>N/A</v>
      </c>
      <c r="E7" s="122" t="str">
        <f ca="1">VLOOKUP(E$3,Data!$A$1:$W$17001,7,0)</f>
        <v>N/A</v>
      </c>
      <c r="F7" s="122" t="str">
        <f ca="1">VLOOKUP(F$3,Data!$A$1:$W$17001,7,0)</f>
        <v>N/A</v>
      </c>
      <c r="G7" s="122" t="str">
        <f ca="1">VLOOKUP(G$3,Data!$A$1:$W$17001,7,0)</f>
        <v>N/A</v>
      </c>
      <c r="H7" s="122" t="str">
        <f ca="1">VLOOKUP(H$3,Data!$A$1:$W$17001,7,0)</f>
        <v>N/A</v>
      </c>
      <c r="I7" s="122" t="str">
        <f ca="1">VLOOKUP(I$3,Data!$A$1:$W$17001,7,0)</f>
        <v>N/A</v>
      </c>
      <c r="J7" s="129" t="e">
        <f ca="1">HLOOKUP(J$3,Data!$AB$2:$EJ$22,5)</f>
        <v>#DIV/0!</v>
      </c>
      <c r="K7" s="176">
        <f ca="1">HLOOKUP(K$3,Data!$AB$2:$EJ$22,5)</f>
        <v>4.1896666666666675</v>
      </c>
      <c r="L7" s="139">
        <f ca="1">VLOOKUP(L$3,Indicies!$A$2:$L$6000,5,0)</f>
        <v>0</v>
      </c>
      <c r="M7" s="140">
        <f ca="1">VLOOKUP(M$3,Indicies!$A$2:$L$6000,5,0)</f>
        <v>0</v>
      </c>
      <c r="N7" s="194"/>
    </row>
    <row r="8" spans="1:14" x14ac:dyDescent="0.2">
      <c r="A8" s="160" t="s">
        <v>135</v>
      </c>
      <c r="B8" s="125" t="str">
        <f ca="1">VLOOKUP(B$3,Data!$A$1:$W$17001,8,0)</f>
        <v>N/A</v>
      </c>
      <c r="C8" s="126" t="str">
        <f ca="1">VLOOKUP(C$3,Data!$A$1:$W$17001,8,0)</f>
        <v>N/A</v>
      </c>
      <c r="D8" s="126" t="str">
        <f ca="1">VLOOKUP(D$3,Data!$A$1:$W$17001,8,0)</f>
        <v>N/A</v>
      </c>
      <c r="E8" s="126" t="str">
        <f ca="1">VLOOKUP(E$3,Data!$A$1:$W$17001,8,0)</f>
        <v>N/A</v>
      </c>
      <c r="F8" s="126" t="str">
        <f ca="1">VLOOKUP(F$3,Data!$A$1:$W$17001,8,0)</f>
        <v>N/A</v>
      </c>
      <c r="G8" s="126" t="str">
        <f ca="1">VLOOKUP(G$3,Data!$A$1:$W$17001,8,0)</f>
        <v>N/A</v>
      </c>
      <c r="H8" s="126" t="str">
        <f ca="1">VLOOKUP(H$3,Data!$A$1:$W$17001,8,0)</f>
        <v>N/A</v>
      </c>
      <c r="I8" s="126" t="str">
        <f ca="1">VLOOKUP(I$3,Data!$A$1:$W$17001,8,0)</f>
        <v>N/A</v>
      </c>
      <c r="J8" s="131" t="e">
        <f ca="1">HLOOKUP(J$3,Data!$AB$2:$EJ$22,6)</f>
        <v>#DIV/0!</v>
      </c>
      <c r="K8" s="132">
        <f ca="1">HLOOKUP(K$3,Data!$AB$2:$EJ$22,6)</f>
        <v>4.9026666666666667</v>
      </c>
      <c r="L8" s="146">
        <f ca="1">VLOOKUP(L$3,Indicies!$A$2:$L$6000,6,0)</f>
        <v>0</v>
      </c>
      <c r="M8" s="147">
        <f ca="1">VLOOKUP(M$3,Indicies!$A$2:$L$6000,6,0)</f>
        <v>0</v>
      </c>
      <c r="N8" s="194"/>
    </row>
    <row r="9" spans="1:14" x14ac:dyDescent="0.2">
      <c r="A9" s="160" t="s">
        <v>16</v>
      </c>
      <c r="B9" s="125" t="str">
        <f ca="1">VLOOKUP(B$3,Data!$A$1:$W$17001,16,0)</f>
        <v>N/A</v>
      </c>
      <c r="C9" s="126" t="str">
        <f ca="1">VLOOKUP(C$3,Data!$A$1:$W$17001,16,0)</f>
        <v>N/A</v>
      </c>
      <c r="D9" s="126" t="str">
        <f ca="1">VLOOKUP(D$3,Data!$A$1:$W$17001,16,0)</f>
        <v>N/A</v>
      </c>
      <c r="E9" s="126" t="str">
        <f ca="1">VLOOKUP(E$3,Data!$A$1:$W$17001,16,0)</f>
        <v>N/A</v>
      </c>
      <c r="F9" s="126" t="str">
        <f ca="1">VLOOKUP(F$3,Data!$A$1:$W$17001,16,0)</f>
        <v>N/A</v>
      </c>
      <c r="G9" s="126" t="str">
        <f ca="1">VLOOKUP(G$3,Data!$A$1:$W$17001,16,0)</f>
        <v>N/A</v>
      </c>
      <c r="H9" s="126" t="str">
        <f ca="1">VLOOKUP(H$3,Data!$A$1:$W$17001,16,0)</f>
        <v>N/A</v>
      </c>
      <c r="I9" s="126" t="str">
        <f ca="1">VLOOKUP(I$3,Data!$A$1:$W$17001,16,0)</f>
        <v>N/A</v>
      </c>
      <c r="J9" s="131" t="e">
        <f ca="1">HLOOKUP(J$3,Data!$AB$2:$EJ$22,14)</f>
        <v>#DIV/0!</v>
      </c>
      <c r="K9" s="132">
        <f ca="1">HLOOKUP(K$3,Data!$AB$2:$EJ$22,14)</f>
        <v>4.9881666666666682</v>
      </c>
      <c r="L9" s="146">
        <f ca="1">VLOOKUP(L$3,Indicies!$A$2:$L$6000,7,0)</f>
        <v>0</v>
      </c>
      <c r="M9" s="147">
        <f ca="1">VLOOKUP(M$3,Indicies!$A$2:$L$6000,7,0)</f>
        <v>0</v>
      </c>
      <c r="N9" s="194"/>
    </row>
    <row r="10" spans="1:14" x14ac:dyDescent="0.2">
      <c r="A10" s="160" t="s">
        <v>190</v>
      </c>
      <c r="B10" s="121" t="str">
        <f ca="1">VLOOKUP(B$3,Data!$A$1:$W$17001,11,0)</f>
        <v>N/A</v>
      </c>
      <c r="C10" s="122" t="str">
        <f ca="1">VLOOKUP(C$3,Data!$A$1:$W$17001,11,0)</f>
        <v>N/A</v>
      </c>
      <c r="D10" s="122" t="str">
        <f ca="1">VLOOKUP(D$3,Data!$A$1:$W$17001,11,0)</f>
        <v>N/A</v>
      </c>
      <c r="E10" s="122" t="str">
        <f ca="1">VLOOKUP(E$3,Data!$A$1:$W$17001,11,0)</f>
        <v>N/A</v>
      </c>
      <c r="F10" s="122" t="str">
        <f ca="1">VLOOKUP(F$3,Data!$A$1:$W$17001,11,0)</f>
        <v>N/A</v>
      </c>
      <c r="G10" s="122" t="str">
        <f ca="1">VLOOKUP(G$3,Data!$A$1:$W$17001,11,0)</f>
        <v>N/A</v>
      </c>
      <c r="H10" s="122" t="str">
        <f ca="1">VLOOKUP(H$3,Data!$A$1:$W$17001,11,0)</f>
        <v>N/A</v>
      </c>
      <c r="I10" s="122" t="str">
        <f ca="1">VLOOKUP(I$3,Data!$A$1:$W$17001,11,0)</f>
        <v>N/A</v>
      </c>
      <c r="J10" s="129" t="e">
        <f ca="1">HLOOKUP(J$3,Data!$AB$2:$EJ$22,9)</f>
        <v>#DIV/0!</v>
      </c>
      <c r="K10" s="176">
        <f ca="1">HLOOKUP(K$3,Data!$AB$2:$EJ$22,9)</f>
        <v>4.0146666666666668</v>
      </c>
      <c r="L10" s="139">
        <f ca="1">VLOOKUP(L$3,Indicies!$A$2:$L$6000,8,0)</f>
        <v>0</v>
      </c>
      <c r="M10" s="140">
        <f ca="1">VLOOKUP(M$3,Indicies!$A$2:$L$6000,8,0)</f>
        <v>0</v>
      </c>
      <c r="N10" s="194"/>
    </row>
    <row r="11" spans="1:14" x14ac:dyDescent="0.2">
      <c r="A11" s="160" t="s">
        <v>22</v>
      </c>
      <c r="B11" s="121" t="str">
        <f ca="1">VLOOKUP(B$3,Data!$A$1:$W$17001,12,0)</f>
        <v>N/A</v>
      </c>
      <c r="C11" s="122" t="str">
        <f ca="1">VLOOKUP(C$3,Data!$A$1:$W$17001,12,0)</f>
        <v>N/A</v>
      </c>
      <c r="D11" s="122" t="str">
        <f ca="1">VLOOKUP(D$3,Data!$A$1:$W$17001,12,0)</f>
        <v>N/A</v>
      </c>
      <c r="E11" s="122" t="str">
        <f ca="1">VLOOKUP(E$3,Data!$A$1:$W$17001,12,0)</f>
        <v>N/A</v>
      </c>
      <c r="F11" s="122" t="str">
        <f ca="1">VLOOKUP(F$3,Data!$A$1:$W$17001,12,0)</f>
        <v>N/A</v>
      </c>
      <c r="G11" s="122" t="str">
        <f ca="1">VLOOKUP(G$3,Data!$A$1:$W$17001,12,0)</f>
        <v>N/A</v>
      </c>
      <c r="H11" s="122" t="str">
        <f ca="1">VLOOKUP(H$3,Data!$A$1:$W$17001,12,0)</f>
        <v>N/A</v>
      </c>
      <c r="I11" s="122" t="str">
        <f ca="1">VLOOKUP(I$3,Data!$A$1:$W$17001,12,0)</f>
        <v>N/A</v>
      </c>
      <c r="J11" s="129" t="e">
        <f ca="1">HLOOKUP(J$3,Data!$AB$2:$EJ$22,10)</f>
        <v>#DIV/0!</v>
      </c>
      <c r="K11" s="176">
        <f ca="1">HLOOKUP(K$3,Data!$AB$2:$EJ$22,10)</f>
        <v>4.6545000000000005</v>
      </c>
      <c r="L11" s="139"/>
      <c r="M11" s="140"/>
      <c r="N11" s="194"/>
    </row>
    <row r="12" spans="1:14" x14ac:dyDescent="0.2">
      <c r="A12" s="160" t="s">
        <v>20</v>
      </c>
      <c r="B12" s="125" t="str">
        <f ca="1">VLOOKUP(B$3,Data!$A$1:$W$17001,5,0)</f>
        <v>N/A</v>
      </c>
      <c r="C12" s="126" t="str">
        <f ca="1">VLOOKUP(C$3,Data!$A$1:$W$17001,5,0)</f>
        <v>N/A</v>
      </c>
      <c r="D12" s="126" t="str">
        <f ca="1">VLOOKUP(D$3,Data!$A$1:$W$17001,5,0)</f>
        <v>N/A</v>
      </c>
      <c r="E12" s="126" t="str">
        <f ca="1">VLOOKUP(E$3,Data!$A$1:$W$17001,5,0)</f>
        <v>N/A</v>
      </c>
      <c r="F12" s="126" t="str">
        <f ca="1">VLOOKUP(F$3,Data!$A$1:$W$17001,5,0)</f>
        <v>N/A</v>
      </c>
      <c r="G12" s="126" t="str">
        <f ca="1">VLOOKUP(G$3,Data!$A$1:$W$17001,5,0)</f>
        <v>N/A</v>
      </c>
      <c r="H12" s="126" t="str">
        <f ca="1">VLOOKUP(H$3,Data!$A$1:$W$17001,5,0)</f>
        <v>N/A</v>
      </c>
      <c r="I12" s="126" t="str">
        <f ca="1">VLOOKUP(I$3,Data!$A$1:$W$17001,5,0)</f>
        <v>N/A</v>
      </c>
      <c r="J12" s="131" t="e">
        <f ca="1">HLOOKUP(J$3,Data!$AB$2:$EJ$22,3)</f>
        <v>#DIV/0!</v>
      </c>
      <c r="K12" s="132">
        <f ca="1">HLOOKUP(K$3,Data!$AB$2:$EJ$22,3)</f>
        <v>4.5286666666666653</v>
      </c>
      <c r="L12" s="146">
        <f ca="1">VLOOKUP(L$3,Indicies!$A$2:$L$6000,10,0)</f>
        <v>0</v>
      </c>
      <c r="M12" s="147">
        <f ca="1">VLOOKUP(M$3,Indicies!$A$2:$L$6000,10,0)</f>
        <v>0</v>
      </c>
      <c r="N12" s="194"/>
    </row>
    <row r="13" spans="1:14" x14ac:dyDescent="0.2">
      <c r="A13" s="160" t="s">
        <v>21</v>
      </c>
      <c r="B13" s="125" t="str">
        <f ca="1">VLOOKUP(B$3,Data!$A$1:$W$17001,4,0)</f>
        <v>N/A</v>
      </c>
      <c r="C13" s="126" t="str">
        <f ca="1">VLOOKUP(C$3,Data!$A$1:$W$17001,4,0)</f>
        <v>N/A</v>
      </c>
      <c r="D13" s="126" t="str">
        <f ca="1">VLOOKUP(D$3,Data!$A$1:$W$17001,4,0)</f>
        <v>N/A</v>
      </c>
      <c r="E13" s="126" t="str">
        <f ca="1">VLOOKUP(E$3,Data!$A$1:$W$17001,4,0)</f>
        <v>N/A</v>
      </c>
      <c r="F13" s="126" t="str">
        <f ca="1">VLOOKUP(F$3,Data!$A$1:$W$17001,4,0)</f>
        <v>N/A</v>
      </c>
      <c r="G13" s="126" t="str">
        <f ca="1">VLOOKUP(G$3,Data!$A$1:$W$17001,4,0)</f>
        <v>N/A</v>
      </c>
      <c r="H13" s="126" t="str">
        <f ca="1">VLOOKUP(H$3,Data!$A$1:$W$17001,4,0)</f>
        <v>N/A</v>
      </c>
      <c r="I13" s="126" t="str">
        <f ca="1">VLOOKUP(I$3,Data!$A$1:$W$17001,4,0)</f>
        <v>N/A</v>
      </c>
      <c r="J13" s="131" t="e">
        <f ca="1">HLOOKUP(J$3,Data!$AB$2:$EJ$22,2)</f>
        <v>#DIV/0!</v>
      </c>
      <c r="K13" s="132">
        <f ca="1">HLOOKUP(K$3,Data!$AB$2:$EJ$22,2)</f>
        <v>6.2013333333333351</v>
      </c>
      <c r="L13" s="146"/>
      <c r="M13" s="147"/>
      <c r="N13" s="194"/>
    </row>
    <row r="14" spans="1:14" x14ac:dyDescent="0.2">
      <c r="A14" s="160" t="s">
        <v>0</v>
      </c>
      <c r="B14" s="202" t="str">
        <f ca="1">VLOOKUP(B$3,Data!$A$1:$W$17001,23,0)</f>
        <v>N/A</v>
      </c>
      <c r="C14" s="194" t="str">
        <f ca="1">VLOOKUP(C$3,Data!$A$1:$W$17001,23,0)</f>
        <v>N/A</v>
      </c>
      <c r="D14" s="194" t="str">
        <f ca="1">VLOOKUP(D$3,Data!$A$1:$W$17001,23,0)</f>
        <v>N/A</v>
      </c>
      <c r="E14" s="194" t="str">
        <f ca="1">VLOOKUP(E$3,Data!$A$1:$W$17001,23,0)</f>
        <v>N/A</v>
      </c>
      <c r="F14" s="194" t="str">
        <f ca="1">VLOOKUP(F$3,Data!$A$1:$W$17001,23,0)</f>
        <v>N/A</v>
      </c>
      <c r="G14" s="194" t="str">
        <f ca="1">VLOOKUP(G$3,Data!$A$1:$W$17001,23,0)</f>
        <v>N/A</v>
      </c>
      <c r="H14" s="194" t="str">
        <f ca="1">VLOOKUP(H$3,Data!$A$1:$W$17001,23,0)</f>
        <v>N/A</v>
      </c>
      <c r="I14" s="194" t="str">
        <f ca="1">VLOOKUP(I$3,Data!$A$1:$W$17001,23,0)</f>
        <v>N/A</v>
      </c>
      <c r="J14" s="149" t="e">
        <f ca="1">HLOOKUP(J$3,Data!$AB$2:$EJ$22,21)</f>
        <v>#DIV/0!</v>
      </c>
      <c r="K14" s="150">
        <f ca="1">HLOOKUP(K$3,Data!$AB$2:$EJ$22,21)</f>
        <v>4.9329999999999989</v>
      </c>
      <c r="L14" s="202"/>
      <c r="M14" s="208"/>
      <c r="N14" s="194"/>
    </row>
    <row r="15" spans="1:14" x14ac:dyDescent="0.2">
      <c r="A15" s="160" t="s">
        <v>169</v>
      </c>
      <c r="B15" s="202" t="str">
        <f ca="1">VLOOKUP(B$3,Data!$A$1:$W$17001,19,0)</f>
        <v>N/A</v>
      </c>
      <c r="C15" s="194" t="str">
        <f ca="1">VLOOKUP(C$3,Data!$A$1:$W$17001,19,0)</f>
        <v>N/A</v>
      </c>
      <c r="D15" s="194" t="str">
        <f ca="1">VLOOKUP(D$3,Data!$A$1:$W$17001,19,0)</f>
        <v>N/A</v>
      </c>
      <c r="E15" s="194" t="str">
        <f ca="1">VLOOKUP(E$3,Data!$A$1:$W$17001,19,0)</f>
        <v>N/A</v>
      </c>
      <c r="F15" s="194" t="str">
        <f ca="1">VLOOKUP(F$3,Data!$A$1:$W$17001,19,0)</f>
        <v>N/A</v>
      </c>
      <c r="G15" s="194" t="str">
        <f ca="1">VLOOKUP(G$3,Data!$A$1:$W$17001,19,0)</f>
        <v>N/A</v>
      </c>
      <c r="H15" s="194" t="str">
        <f ca="1">VLOOKUP(H$3,Data!$A$1:$W$17001,19,0)</f>
        <v>N/A</v>
      </c>
      <c r="I15" s="194" t="str">
        <f ca="1">VLOOKUP(I$3,Data!$A$1:$W$17001,19,0)</f>
        <v>N/A</v>
      </c>
      <c r="J15" s="149" t="e">
        <f ca="1">HLOOKUP(J$3,Data!$AB$2:$EJ$22,17)</f>
        <v>#DIV/0!</v>
      </c>
      <c r="K15" s="150">
        <f ca="1">HLOOKUP(K$3,Data!$AB$2:$EJ$22,17)</f>
        <v>5.1645000000000003</v>
      </c>
      <c r="L15" s="202"/>
      <c r="M15" s="208"/>
      <c r="N15" s="194"/>
    </row>
    <row r="16" spans="1:14" ht="12" thickBot="1" x14ac:dyDescent="0.25">
      <c r="A16" s="161" t="s">
        <v>57</v>
      </c>
      <c r="B16" s="203" t="str">
        <f ca="1">VLOOKUP(B$3,Data!$A$1:$W$17001,9,0)</f>
        <v>N/A</v>
      </c>
      <c r="C16" s="204" t="str">
        <f ca="1">VLOOKUP(C$3,Data!$A$1:$W$17001,9,0)</f>
        <v>N/A</v>
      </c>
      <c r="D16" s="204" t="str">
        <f ca="1">VLOOKUP(D$3,Data!$A$1:$W$17001,9,0)</f>
        <v>N/A</v>
      </c>
      <c r="E16" s="204" t="str">
        <f ca="1">VLOOKUP(E$3,Data!$A$1:$W$17001,9,0)</f>
        <v>N/A</v>
      </c>
      <c r="F16" s="204" t="str">
        <f ca="1">VLOOKUP(F$3,Data!$A$1:$W$17001,9,0)</f>
        <v>N/A</v>
      </c>
      <c r="G16" s="204" t="str">
        <f ca="1">VLOOKUP(G$3,Data!$A$1:$W$17001,9,0)</f>
        <v>N/A</v>
      </c>
      <c r="H16" s="204" t="str">
        <f ca="1">VLOOKUP(H$3,Data!$A$1:$W$17001,9,0)</f>
        <v>N/A</v>
      </c>
      <c r="I16" s="204" t="str">
        <f ca="1">VLOOKUP(I$3,Data!$A$1:$W$17001,9,0)</f>
        <v>N/A</v>
      </c>
      <c r="J16" s="205" t="e">
        <f ca="1">HLOOKUP(J$3,Data!$AB$2:$EJ$22,7)</f>
        <v>#DIV/0!</v>
      </c>
      <c r="K16" s="174">
        <f ca="1">HLOOKUP(K$3,Data!$AB$2:$EJ$22,7)</f>
        <v>5.0141666666666671</v>
      </c>
      <c r="L16" s="206"/>
      <c r="M16" s="207"/>
      <c r="N16" s="194"/>
    </row>
    <row r="17" spans="1:14" x14ac:dyDescent="0.2">
      <c r="A17" s="209" t="s">
        <v>154</v>
      </c>
      <c r="B17" s="196" t="e">
        <f ca="1">B4-B7</f>
        <v>#VALUE!</v>
      </c>
      <c r="C17" s="162" t="e">
        <f t="shared" ref="C17:I17" ca="1" si="2">C4-C7</f>
        <v>#VALUE!</v>
      </c>
      <c r="D17" s="162" t="e">
        <f t="shared" ca="1" si="2"/>
        <v>#VALUE!</v>
      </c>
      <c r="E17" s="162" t="e">
        <f t="shared" ca="1" si="2"/>
        <v>#VALUE!</v>
      </c>
      <c r="F17" s="162" t="e">
        <f t="shared" ca="1" si="2"/>
        <v>#VALUE!</v>
      </c>
      <c r="G17" s="162" t="e">
        <f t="shared" ca="1" si="2"/>
        <v>#VALUE!</v>
      </c>
      <c r="H17" s="162" t="e">
        <f t="shared" ca="1" si="2"/>
        <v>#VALUE!</v>
      </c>
      <c r="I17" s="162" t="e">
        <f t="shared" ca="1" si="2"/>
        <v>#VALUE!</v>
      </c>
      <c r="J17" s="196" t="e">
        <f ca="1">J4-J7</f>
        <v>#DIV/0!</v>
      </c>
      <c r="K17" s="197">
        <f ca="1">K4-K7</f>
        <v>1.8179999999999978</v>
      </c>
      <c r="L17" s="196">
        <f ca="1">L4-L7</f>
        <v>0</v>
      </c>
      <c r="M17" s="197">
        <f ca="1">M4-M7</f>
        <v>0</v>
      </c>
      <c r="N17" s="194"/>
    </row>
    <row r="18" spans="1:14" x14ac:dyDescent="0.2">
      <c r="A18" s="210" t="s">
        <v>155</v>
      </c>
      <c r="B18" s="163" t="e">
        <f ca="1">B4-B8</f>
        <v>#VALUE!</v>
      </c>
      <c r="C18" s="164" t="e">
        <f t="shared" ref="C18:I18" ca="1" si="3">C4-C8</f>
        <v>#VALUE!</v>
      </c>
      <c r="D18" s="164" t="e">
        <f t="shared" ca="1" si="3"/>
        <v>#VALUE!</v>
      </c>
      <c r="E18" s="164" t="e">
        <f t="shared" ca="1" si="3"/>
        <v>#VALUE!</v>
      </c>
      <c r="F18" s="164" t="e">
        <f t="shared" ca="1" si="3"/>
        <v>#VALUE!</v>
      </c>
      <c r="G18" s="164" t="e">
        <f t="shared" ca="1" si="3"/>
        <v>#VALUE!</v>
      </c>
      <c r="H18" s="164" t="e">
        <f t="shared" ca="1" si="3"/>
        <v>#VALUE!</v>
      </c>
      <c r="I18" s="164" t="e">
        <f t="shared" ca="1" si="3"/>
        <v>#VALUE!</v>
      </c>
      <c r="J18" s="163" t="e">
        <f ca="1">J4-J8</f>
        <v>#DIV/0!</v>
      </c>
      <c r="K18" s="165">
        <f ca="1">K4-K8</f>
        <v>1.1049999999999986</v>
      </c>
      <c r="L18" s="163">
        <f ca="1">L4-L8</f>
        <v>0</v>
      </c>
      <c r="M18" s="165">
        <f ca="1">M4-M8</f>
        <v>0</v>
      </c>
      <c r="N18" s="194"/>
    </row>
    <row r="19" spans="1:14" x14ac:dyDescent="0.2">
      <c r="A19" s="210" t="s">
        <v>156</v>
      </c>
      <c r="B19" s="163" t="e">
        <f ca="1">B4-B6</f>
        <v>#VALUE!</v>
      </c>
      <c r="C19" s="164" t="e">
        <f t="shared" ref="C19:I19" ca="1" si="4">C4-C6</f>
        <v>#VALUE!</v>
      </c>
      <c r="D19" s="164" t="e">
        <f t="shared" ca="1" si="4"/>
        <v>#VALUE!</v>
      </c>
      <c r="E19" s="164" t="e">
        <f t="shared" ca="1" si="4"/>
        <v>#VALUE!</v>
      </c>
      <c r="F19" s="164" t="e">
        <f t="shared" ca="1" si="4"/>
        <v>#VALUE!</v>
      </c>
      <c r="G19" s="164" t="e">
        <f t="shared" ca="1" si="4"/>
        <v>#VALUE!</v>
      </c>
      <c r="H19" s="164" t="e">
        <f t="shared" ca="1" si="4"/>
        <v>#VALUE!</v>
      </c>
      <c r="I19" s="164" t="e">
        <f t="shared" ca="1" si="4"/>
        <v>#VALUE!</v>
      </c>
      <c r="J19" s="163" t="e">
        <f ca="1">J4-J6</f>
        <v>#DIV/0!</v>
      </c>
      <c r="K19" s="165">
        <f ca="1">K4-K6</f>
        <v>0.6783333333333319</v>
      </c>
      <c r="L19" s="163">
        <f ca="1">L4-L6</f>
        <v>0</v>
      </c>
      <c r="M19" s="165">
        <f ca="1">M4-M6</f>
        <v>0</v>
      </c>
      <c r="N19" s="194"/>
    </row>
    <row r="20" spans="1:14" x14ac:dyDescent="0.2">
      <c r="A20" s="210" t="s">
        <v>157</v>
      </c>
      <c r="B20" s="163" t="e">
        <f ca="1">B5-B4</f>
        <v>#VALUE!</v>
      </c>
      <c r="C20" s="164" t="e">
        <f t="shared" ref="C20:I20" ca="1" si="5">C5-C4</f>
        <v>#VALUE!</v>
      </c>
      <c r="D20" s="164" t="e">
        <f t="shared" ca="1" si="5"/>
        <v>#VALUE!</v>
      </c>
      <c r="E20" s="164" t="e">
        <f t="shared" ca="1" si="5"/>
        <v>#VALUE!</v>
      </c>
      <c r="F20" s="164" t="e">
        <f t="shared" ca="1" si="5"/>
        <v>#VALUE!</v>
      </c>
      <c r="G20" s="164" t="e">
        <f t="shared" ca="1" si="5"/>
        <v>#VALUE!</v>
      </c>
      <c r="H20" s="164" t="e">
        <f t="shared" ca="1" si="5"/>
        <v>#VALUE!</v>
      </c>
      <c r="I20" s="164" t="e">
        <f t="shared" ca="1" si="5"/>
        <v>#VALUE!</v>
      </c>
      <c r="J20" s="163" t="e">
        <f ca="1">J5-J4</f>
        <v>#DIV/0!</v>
      </c>
      <c r="K20" s="165">
        <f ca="1">K5-K4</f>
        <v>-9.133333333333038E-2</v>
      </c>
      <c r="L20" s="163">
        <f ca="1">L5-L4</f>
        <v>0</v>
      </c>
      <c r="M20" s="165">
        <f ca="1">M5-M4</f>
        <v>0</v>
      </c>
      <c r="N20" s="194"/>
    </row>
    <row r="21" spans="1:14" x14ac:dyDescent="0.2">
      <c r="A21" s="211" t="s">
        <v>158</v>
      </c>
      <c r="B21" s="163" t="e">
        <f ca="1">B10-B12</f>
        <v>#VALUE!</v>
      </c>
      <c r="C21" s="164" t="e">
        <f t="shared" ref="C21:I21" ca="1" si="6">C10-C12</f>
        <v>#VALUE!</v>
      </c>
      <c r="D21" s="164" t="e">
        <f t="shared" ca="1" si="6"/>
        <v>#VALUE!</v>
      </c>
      <c r="E21" s="164" t="e">
        <f t="shared" ca="1" si="6"/>
        <v>#VALUE!</v>
      </c>
      <c r="F21" s="164" t="e">
        <f t="shared" ca="1" si="6"/>
        <v>#VALUE!</v>
      </c>
      <c r="G21" s="164" t="e">
        <f t="shared" ca="1" si="6"/>
        <v>#VALUE!</v>
      </c>
      <c r="H21" s="164" t="e">
        <f t="shared" ca="1" si="6"/>
        <v>#VALUE!</v>
      </c>
      <c r="I21" s="164" t="e">
        <f t="shared" ca="1" si="6"/>
        <v>#VALUE!</v>
      </c>
      <c r="J21" s="163" t="e">
        <f ca="1">J10-J12</f>
        <v>#DIV/0!</v>
      </c>
      <c r="K21" s="165">
        <f ca="1">K10-K12</f>
        <v>-0.51399999999999846</v>
      </c>
      <c r="L21" s="163">
        <f ca="1">L10-L12</f>
        <v>0</v>
      </c>
      <c r="M21" s="165">
        <f ca="1">M10-M12</f>
        <v>0</v>
      </c>
      <c r="N21" s="194"/>
    </row>
    <row r="22" spans="1:14" s="177" customFormat="1" x14ac:dyDescent="0.2">
      <c r="A22" s="211" t="s">
        <v>159</v>
      </c>
      <c r="B22" s="163" t="e">
        <f ca="1">B7-B10</f>
        <v>#VALUE!</v>
      </c>
      <c r="C22" s="164" t="e">
        <f t="shared" ref="C22:I22" ca="1" si="7">C7-C10</f>
        <v>#VALUE!</v>
      </c>
      <c r="D22" s="164" t="e">
        <f t="shared" ca="1" si="7"/>
        <v>#VALUE!</v>
      </c>
      <c r="E22" s="164" t="e">
        <f t="shared" ca="1" si="7"/>
        <v>#VALUE!</v>
      </c>
      <c r="F22" s="164" t="e">
        <f t="shared" ca="1" si="7"/>
        <v>#VALUE!</v>
      </c>
      <c r="G22" s="164" t="e">
        <f t="shared" ca="1" si="7"/>
        <v>#VALUE!</v>
      </c>
      <c r="H22" s="164" t="e">
        <f t="shared" ca="1" si="7"/>
        <v>#VALUE!</v>
      </c>
      <c r="I22" s="164" t="e">
        <f t="shared" ca="1" si="7"/>
        <v>#VALUE!</v>
      </c>
      <c r="J22" s="163" t="e">
        <f ca="1">J7-J10</f>
        <v>#DIV/0!</v>
      </c>
      <c r="K22" s="165">
        <f ca="1">K7-K10</f>
        <v>0.17500000000000071</v>
      </c>
      <c r="L22" s="163">
        <f ca="1">L7-L10</f>
        <v>0</v>
      </c>
      <c r="M22" s="165">
        <f ca="1">M7-M10</f>
        <v>0</v>
      </c>
      <c r="N22" s="194"/>
    </row>
    <row r="23" spans="1:14" s="177" customFormat="1" x14ac:dyDescent="0.2">
      <c r="A23" s="211" t="s">
        <v>162</v>
      </c>
      <c r="B23" s="163" t="e">
        <f t="shared" ref="B23:M23" ca="1" si="8">B9-B8</f>
        <v>#VALUE!</v>
      </c>
      <c r="C23" s="164" t="e">
        <f t="shared" ca="1" si="8"/>
        <v>#VALUE!</v>
      </c>
      <c r="D23" s="164" t="e">
        <f t="shared" ca="1" si="8"/>
        <v>#VALUE!</v>
      </c>
      <c r="E23" s="164" t="e">
        <f t="shared" ca="1" si="8"/>
        <v>#VALUE!</v>
      </c>
      <c r="F23" s="164" t="e">
        <f t="shared" ca="1" si="8"/>
        <v>#VALUE!</v>
      </c>
      <c r="G23" s="164" t="e">
        <f t="shared" ca="1" si="8"/>
        <v>#VALUE!</v>
      </c>
      <c r="H23" s="164" t="e">
        <f t="shared" ca="1" si="8"/>
        <v>#VALUE!</v>
      </c>
      <c r="I23" s="164" t="e">
        <f t="shared" ca="1" si="8"/>
        <v>#VALUE!</v>
      </c>
      <c r="J23" s="163" t="e">
        <f t="shared" ca="1" si="8"/>
        <v>#DIV/0!</v>
      </c>
      <c r="K23" s="165">
        <f t="shared" ca="1" si="8"/>
        <v>8.5500000000001464E-2</v>
      </c>
      <c r="L23" s="163">
        <f t="shared" ca="1" si="8"/>
        <v>0</v>
      </c>
      <c r="M23" s="165">
        <f t="shared" ca="1" si="8"/>
        <v>0</v>
      </c>
      <c r="N23" s="194"/>
    </row>
    <row r="24" spans="1:14" s="177" customFormat="1" x14ac:dyDescent="0.2">
      <c r="A24" s="211" t="s">
        <v>161</v>
      </c>
      <c r="B24" s="163" t="e">
        <f t="shared" ref="B24:M24" ca="1" si="9">B9-B7</f>
        <v>#VALUE!</v>
      </c>
      <c r="C24" s="164" t="e">
        <f t="shared" ca="1" si="9"/>
        <v>#VALUE!</v>
      </c>
      <c r="D24" s="164" t="e">
        <f t="shared" ca="1" si="9"/>
        <v>#VALUE!</v>
      </c>
      <c r="E24" s="164" t="e">
        <f t="shared" ca="1" si="9"/>
        <v>#VALUE!</v>
      </c>
      <c r="F24" s="164" t="e">
        <f t="shared" ca="1" si="9"/>
        <v>#VALUE!</v>
      </c>
      <c r="G24" s="164" t="e">
        <f t="shared" ca="1" si="9"/>
        <v>#VALUE!</v>
      </c>
      <c r="H24" s="164" t="e">
        <f t="shared" ca="1" si="9"/>
        <v>#VALUE!</v>
      </c>
      <c r="I24" s="164" t="e">
        <f t="shared" ca="1" si="9"/>
        <v>#VALUE!</v>
      </c>
      <c r="J24" s="163" t="e">
        <f t="shared" ca="1" si="9"/>
        <v>#DIV/0!</v>
      </c>
      <c r="K24" s="165">
        <f t="shared" ca="1" si="9"/>
        <v>0.79850000000000065</v>
      </c>
      <c r="L24" s="163">
        <f t="shared" ca="1" si="9"/>
        <v>0</v>
      </c>
      <c r="M24" s="165">
        <f t="shared" ca="1" si="9"/>
        <v>0</v>
      </c>
      <c r="N24" s="194"/>
    </row>
    <row r="25" spans="1:14" s="177" customFormat="1" x14ac:dyDescent="0.2">
      <c r="A25" s="211" t="s">
        <v>167</v>
      </c>
      <c r="B25" s="163" t="e">
        <f t="shared" ref="B25:M25" ca="1" si="10">B8-B7</f>
        <v>#VALUE!</v>
      </c>
      <c r="C25" s="164" t="e">
        <f t="shared" ca="1" si="10"/>
        <v>#VALUE!</v>
      </c>
      <c r="D25" s="164" t="e">
        <f t="shared" ca="1" si="10"/>
        <v>#VALUE!</v>
      </c>
      <c r="E25" s="164" t="e">
        <f t="shared" ca="1" si="10"/>
        <v>#VALUE!</v>
      </c>
      <c r="F25" s="164" t="e">
        <f t="shared" ca="1" si="10"/>
        <v>#VALUE!</v>
      </c>
      <c r="G25" s="164" t="e">
        <f t="shared" ca="1" si="10"/>
        <v>#VALUE!</v>
      </c>
      <c r="H25" s="164" t="e">
        <f t="shared" ca="1" si="10"/>
        <v>#VALUE!</v>
      </c>
      <c r="I25" s="164" t="e">
        <f t="shared" ca="1" si="10"/>
        <v>#VALUE!</v>
      </c>
      <c r="J25" s="163" t="e">
        <f t="shared" ca="1" si="10"/>
        <v>#DIV/0!</v>
      </c>
      <c r="K25" s="165">
        <f t="shared" ca="1" si="10"/>
        <v>0.71299999999999919</v>
      </c>
      <c r="L25" s="163">
        <f t="shared" ca="1" si="10"/>
        <v>0</v>
      </c>
      <c r="M25" s="165">
        <f t="shared" ca="1" si="10"/>
        <v>0</v>
      </c>
      <c r="N25" s="194"/>
    </row>
    <row r="26" spans="1:14" s="177" customFormat="1" x14ac:dyDescent="0.2">
      <c r="A26" s="211" t="s">
        <v>170</v>
      </c>
      <c r="B26" s="163" t="e">
        <f ca="1">B$14-B$8</f>
        <v>#VALUE!</v>
      </c>
      <c r="C26" s="164" t="e">
        <f t="shared" ref="C26:L26" ca="1" si="11">C$14-C$8</f>
        <v>#VALUE!</v>
      </c>
      <c r="D26" s="164" t="e">
        <f t="shared" ca="1" si="11"/>
        <v>#VALUE!</v>
      </c>
      <c r="E26" s="164" t="e">
        <f t="shared" ca="1" si="11"/>
        <v>#VALUE!</v>
      </c>
      <c r="F26" s="164" t="e">
        <f t="shared" ca="1" si="11"/>
        <v>#VALUE!</v>
      </c>
      <c r="G26" s="164" t="e">
        <f t="shared" ca="1" si="11"/>
        <v>#VALUE!</v>
      </c>
      <c r="H26" s="164" t="e">
        <f t="shared" ca="1" si="11"/>
        <v>#VALUE!</v>
      </c>
      <c r="I26" s="164" t="e">
        <f t="shared" ca="1" si="11"/>
        <v>#VALUE!</v>
      </c>
      <c r="J26" s="163" t="e">
        <f t="shared" ca="1" si="11"/>
        <v>#DIV/0!</v>
      </c>
      <c r="K26" s="165">
        <f t="shared" ca="1" si="11"/>
        <v>3.0333333333332213E-2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 t="e">
        <f ca="1">B$14-B$10</f>
        <v>#VALUE!</v>
      </c>
      <c r="C27" s="164" t="e">
        <f t="shared" ref="C27:L27" ca="1" si="12">C$14-C$10</f>
        <v>#VALUE!</v>
      </c>
      <c r="D27" s="164" t="e">
        <f t="shared" ca="1" si="12"/>
        <v>#VALUE!</v>
      </c>
      <c r="E27" s="164" t="e">
        <f t="shared" ca="1" si="12"/>
        <v>#VALUE!</v>
      </c>
      <c r="F27" s="164" t="e">
        <f t="shared" ca="1" si="12"/>
        <v>#VALUE!</v>
      </c>
      <c r="G27" s="164" t="e">
        <f t="shared" ca="1" si="12"/>
        <v>#VALUE!</v>
      </c>
      <c r="H27" s="164" t="e">
        <f t="shared" ca="1" si="12"/>
        <v>#VALUE!</v>
      </c>
      <c r="I27" s="164" t="e">
        <f t="shared" ca="1" si="12"/>
        <v>#VALUE!</v>
      </c>
      <c r="J27" s="163" t="e">
        <f t="shared" ca="1" si="12"/>
        <v>#DIV/0!</v>
      </c>
      <c r="K27" s="165">
        <f t="shared" ca="1" si="12"/>
        <v>0.91833333333333211</v>
      </c>
      <c r="L27" s="163">
        <f t="shared" ca="1" si="12"/>
        <v>0</v>
      </c>
      <c r="M27" s="165"/>
      <c r="N27" s="194"/>
    </row>
    <row r="28" spans="1:14" s="177" customFormat="1" ht="12" thickBot="1" x14ac:dyDescent="0.25">
      <c r="A28" s="212" t="s">
        <v>172</v>
      </c>
      <c r="B28" s="166" t="e">
        <f ca="1">B$15-B$6</f>
        <v>#VALUE!</v>
      </c>
      <c r="C28" s="167" t="e">
        <f t="shared" ref="C28:L28" ca="1" si="13">C$15-C$6</f>
        <v>#VALUE!</v>
      </c>
      <c r="D28" s="167" t="e">
        <f t="shared" ca="1" si="13"/>
        <v>#VALUE!</v>
      </c>
      <c r="E28" s="167" t="e">
        <f t="shared" ca="1" si="13"/>
        <v>#VALUE!</v>
      </c>
      <c r="F28" s="167" t="e">
        <f t="shared" ca="1" si="13"/>
        <v>#VALUE!</v>
      </c>
      <c r="G28" s="167" t="e">
        <f t="shared" ca="1" si="13"/>
        <v>#VALUE!</v>
      </c>
      <c r="H28" s="167" t="e">
        <f t="shared" ca="1" si="13"/>
        <v>#VALUE!</v>
      </c>
      <c r="I28" s="167" t="e">
        <f t="shared" ca="1" si="13"/>
        <v>#VALUE!</v>
      </c>
      <c r="J28" s="166" t="e">
        <f t="shared" ca="1" si="13"/>
        <v>#DIV/0!</v>
      </c>
      <c r="K28" s="168">
        <f t="shared" ca="1" si="13"/>
        <v>-0.16483333333333317</v>
      </c>
      <c r="L28" s="166">
        <f t="shared" ca="1" si="13"/>
        <v>0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36373</v>
      </c>
      <c r="B32" s="131">
        <f ca="1">HLOOKUP($A32,Data!$AB$2:$EJ$22,13)</f>
        <v>2.7216129032258061</v>
      </c>
      <c r="C32" s="138">
        <f ca="1">HLOOKUP($A32,Data!$AB$2:$EJ$22,11)</f>
        <v>2.7438709677419348</v>
      </c>
      <c r="D32" s="138">
        <f ca="1">HLOOKUP($A32,Data!$AB$2:$EJ$22,8)</f>
        <v>2.4495161290322578</v>
      </c>
      <c r="E32" s="138">
        <f ca="1">HLOOKUP($A32,Data!$AB$2:$EJ$22,5)</f>
        <v>2.3998387096774199</v>
      </c>
      <c r="F32" s="138">
        <f ca="1">HLOOKUP($A32,Data!$AB$2:$EJ$22,6)</f>
        <v>2.6482258064516135</v>
      </c>
      <c r="G32" s="138">
        <f ca="1">HLOOKUP($A32,Data!$AB$2:$EJ$22,14)</f>
        <v>2.7211290322580646</v>
      </c>
      <c r="H32" s="138">
        <f ca="1">HLOOKUP($A32,Data!$AB$2:$EJ$22,9)</f>
        <v>2.3204838709677413</v>
      </c>
      <c r="I32" s="138">
        <f ca="1">HLOOKUP($A32,Data!$AB$2:$EJ$22,10)</f>
        <v>2.363387096774193</v>
      </c>
      <c r="J32" s="138">
        <f ca="1">HLOOKUP($A32,Data!$AB$2:$EJ$22,3)</f>
        <v>2.2596774193548388</v>
      </c>
      <c r="K32" s="138">
        <f ca="1">HLOOKUP($A32,Data!$AB$2:$EJ$22,2)</f>
        <v>3.250322580645161</v>
      </c>
      <c r="L32" s="138">
        <f ca="1">HLOOKUP($A32,Data!$AB$2:$EJ$22,21)</f>
        <v>2.660645161290323</v>
      </c>
      <c r="M32" s="138">
        <f ca="1">HLOOKUP($A32,Data!$AB$2:$EJ$22,17)</f>
        <v>2.8277419354838718</v>
      </c>
      <c r="N32" s="132">
        <f ca="1">HLOOKUP($A32,Data!$AB$2:$EJ$22,7)</f>
        <v>2.7796774193548388</v>
      </c>
    </row>
    <row r="33" spans="1:14" x14ac:dyDescent="0.2">
      <c r="A33" s="200">
        <f t="shared" ca="1" si="14"/>
        <v>36404</v>
      </c>
      <c r="B33" s="131">
        <f ca="1">HLOOKUP($A33,Data!$AB$2:$EJ$22,13)</f>
        <v>2.6663333333333341</v>
      </c>
      <c r="C33" s="138">
        <f ca="1">HLOOKUP($A33,Data!$AB$2:$EJ$22,11)</f>
        <v>2.7884999999999995</v>
      </c>
      <c r="D33" s="138">
        <f ca="1">HLOOKUP($A33,Data!$AB$2:$EJ$22,8)</f>
        <v>2.4374999999999996</v>
      </c>
      <c r="E33" s="138">
        <f ca="1">HLOOKUP($A33,Data!$AB$2:$EJ$22,5)</f>
        <v>2.2928333333333328</v>
      </c>
      <c r="F33" s="138">
        <f ca="1">HLOOKUP($A33,Data!$AB$2:$EJ$22,6)</f>
        <v>2.4149999999999991</v>
      </c>
      <c r="G33" s="138">
        <f ca="1">HLOOKUP($A33,Data!$AB$2:$EJ$22,14)</f>
        <v>2.4723333333333333</v>
      </c>
      <c r="H33" s="138">
        <f ca="1">HLOOKUP($A33,Data!$AB$2:$EJ$22,9)</f>
        <v>2.2628333333333339</v>
      </c>
      <c r="I33" s="138">
        <f ca="1">HLOOKUP($A33,Data!$AB$2:$EJ$22,10)</f>
        <v>2.3038333333333338</v>
      </c>
      <c r="J33" s="138">
        <f ca="1">HLOOKUP($A33,Data!$AB$2:$EJ$22,3)</f>
        <v>2.2366666666666668</v>
      </c>
      <c r="K33" s="138">
        <f ca="1">HLOOKUP($A33,Data!$AB$2:$EJ$22,2)</f>
        <v>3.1150000000000002</v>
      </c>
      <c r="L33" s="138">
        <f ca="1">HLOOKUP($A33,Data!$AB$2:$EJ$22,21)</f>
        <v>2.450499999999999</v>
      </c>
      <c r="M33" s="138">
        <f ca="1">HLOOKUP($A33,Data!$AB$2:$EJ$22,17)</f>
        <v>2.6531666666666669</v>
      </c>
      <c r="N33" s="132">
        <f ca="1">HLOOKUP($A33,Data!$AB$2:$EJ$22,7)</f>
        <v>2.5736666666666665</v>
      </c>
    </row>
    <row r="34" spans="1:14" x14ac:dyDescent="0.2">
      <c r="A34" s="200">
        <f t="shared" ca="1" si="14"/>
        <v>36434</v>
      </c>
      <c r="B34" s="131">
        <f ca="1">HLOOKUP($A34,Data!$AB$2:$EJ$22,13)</f>
        <v>2.9374193548387093</v>
      </c>
      <c r="C34" s="138">
        <f ca="1">HLOOKUP($A34,Data!$AB$2:$EJ$22,11)</f>
        <v>3.1562903225806451</v>
      </c>
      <c r="D34" s="138">
        <f ca="1">HLOOKUP($A34,Data!$AB$2:$EJ$22,8)</f>
        <v>2.7946774193548398</v>
      </c>
      <c r="E34" s="138">
        <f ca="1">HLOOKUP($A34,Data!$AB$2:$EJ$22,5)</f>
        <v>2.600161290322581</v>
      </c>
      <c r="F34" s="138">
        <f ca="1">HLOOKUP($A34,Data!$AB$2:$EJ$22,6)</f>
        <v>2.6064516129032262</v>
      </c>
      <c r="G34" s="138">
        <f ca="1">HLOOKUP($A34,Data!$AB$2:$EJ$22,14)</f>
        <v>2.6445161290322581</v>
      </c>
      <c r="H34" s="138">
        <f ca="1">HLOOKUP($A34,Data!$AB$2:$EJ$22,9)</f>
        <v>2.5670967741935486</v>
      </c>
      <c r="I34" s="138">
        <f ca="1">HLOOKUP($A34,Data!$AB$2:$EJ$22,10)</f>
        <v>2.6324193548387105</v>
      </c>
      <c r="J34" s="138">
        <f ca="1">HLOOKUP($A34,Data!$AB$2:$EJ$22,3)</f>
        <v>2.573064516129032</v>
      </c>
      <c r="K34" s="138">
        <f ca="1">HLOOKUP($A34,Data!$AB$2:$EJ$22,2)</f>
        <v>3.5780645161290319</v>
      </c>
      <c r="L34" s="138">
        <f ca="1">HLOOKUP($A34,Data!$AB$2:$EJ$22,21)</f>
        <v>2.6235483870967742</v>
      </c>
      <c r="M34" s="138">
        <f ca="1">HLOOKUP($A34,Data!$AB$2:$EJ$22,17)</f>
        <v>2.77725806451613</v>
      </c>
      <c r="N34" s="132">
        <f ca="1">HLOOKUP($A34,Data!$AB$2:$EJ$22,7)</f>
        <v>2.6833870967741937</v>
      </c>
    </row>
    <row r="35" spans="1:14" x14ac:dyDescent="0.2">
      <c r="A35" s="200">
        <f t="shared" ca="1" si="14"/>
        <v>36465</v>
      </c>
      <c r="B35" s="131">
        <f ca="1">HLOOKUP($A35,Data!$AB$2:$EJ$22,13)</f>
        <v>2.5641666666666656</v>
      </c>
      <c r="C35" s="138">
        <f ca="1">HLOOKUP($A35,Data!$AB$2:$EJ$22,11)</f>
        <v>2.6666666666666661</v>
      </c>
      <c r="D35" s="138">
        <f ca="1">HLOOKUP($A35,Data!$AB$2:$EJ$22,8)</f>
        <v>2.3978333333333337</v>
      </c>
      <c r="E35" s="138">
        <f ca="1">HLOOKUP($A35,Data!$AB$2:$EJ$22,5)</f>
        <v>2.1531666666666665</v>
      </c>
      <c r="F35" s="138">
        <f ca="1">HLOOKUP($A35,Data!$AB$2:$EJ$22,6)</f>
        <v>2.1678333333333328</v>
      </c>
      <c r="G35" s="138">
        <f ca="1">HLOOKUP($A35,Data!$AB$2:$EJ$22,14)</f>
        <v>2.2081666666666666</v>
      </c>
      <c r="H35" s="138">
        <f ca="1">HLOOKUP($A35,Data!$AB$2:$EJ$22,9)</f>
        <v>2.1171666666666669</v>
      </c>
      <c r="I35" s="138">
        <f ca="1">HLOOKUP($A35,Data!$AB$2:$EJ$22,10)</f>
        <v>2.1676666666666669</v>
      </c>
      <c r="J35" s="138">
        <f ca="1">HLOOKUP($A35,Data!$AB$2:$EJ$22,3)</f>
        <v>2.1288333333333336</v>
      </c>
      <c r="K35" s="138">
        <f ca="1">HLOOKUP($A35,Data!$AB$2:$EJ$22,2)</f>
        <v>2.8945000000000007</v>
      </c>
      <c r="L35" s="138">
        <f ca="1">HLOOKUP($A35,Data!$AB$2:$EJ$22,21)</f>
        <v>2.2153333333333336</v>
      </c>
      <c r="M35" s="138">
        <f ca="1">HLOOKUP($A35,Data!$AB$2:$EJ$22,17)</f>
        <v>2.369333333333334</v>
      </c>
      <c r="N35" s="132">
        <f ca="1">HLOOKUP($A35,Data!$AB$2:$EJ$22,7)</f>
        <v>2.3123333333333331</v>
      </c>
    </row>
    <row r="36" spans="1:14" x14ac:dyDescent="0.2">
      <c r="A36" s="200">
        <f t="shared" ca="1" si="14"/>
        <v>36495</v>
      </c>
      <c r="B36" s="149">
        <f ca="1">HLOOKUP($A36,Data!$AB$2:$EJ$22,13)</f>
        <v>2.4649999999999999</v>
      </c>
      <c r="C36" s="148">
        <f ca="1">HLOOKUP($A36,Data!$AB$2:$EJ$22,11)</f>
        <v>2.5098387096774193</v>
      </c>
      <c r="D36" s="148">
        <f ca="1">HLOOKUP($A36,Data!$AB$2:$EJ$22,8)</f>
        <v>2.3588709677419355</v>
      </c>
      <c r="E36" s="148">
        <f ca="1">HLOOKUP($A36,Data!$AB$2:$EJ$22,5)</f>
        <v>2.2322580645161287</v>
      </c>
      <c r="F36" s="148">
        <f ca="1">HLOOKUP($A36,Data!$AB$2:$EJ$22,6)</f>
        <v>2.2372580645161291</v>
      </c>
      <c r="G36" s="148">
        <f ca="1">HLOOKUP($A36,Data!$AB$2:$EJ$22,14)</f>
        <v>2.278225806451613</v>
      </c>
      <c r="H36" s="148">
        <f ca="1">HLOOKUP($A36,Data!$AB$2:$EJ$22,9)</f>
        <v>2.1874193548387093</v>
      </c>
      <c r="I36" s="148">
        <f ca="1">HLOOKUP($A36,Data!$AB$2:$EJ$22,10)</f>
        <v>2.229193548387097</v>
      </c>
      <c r="J36" s="148">
        <f ca="1">HLOOKUP($A36,Data!$AB$2:$EJ$22,3)</f>
        <v>2.2051612903225815</v>
      </c>
      <c r="K36" s="148">
        <f ca="1">HLOOKUP($A36,Data!$AB$2:$EJ$22,2)</f>
        <v>2.790322580645161</v>
      </c>
      <c r="L36" s="148">
        <f ca="1">HLOOKUP($A36,Data!$AB$2:$EJ$22,21)</f>
        <v>2.2749999999999999</v>
      </c>
      <c r="M36" s="148">
        <f ca="1">HLOOKUP($A36,Data!$AB$2:$EJ$22,17)</f>
        <v>2.3896774193548391</v>
      </c>
      <c r="N36" s="150">
        <f ca="1">HLOOKUP($A36,Data!$AB$2:$EJ$22,7)</f>
        <v>2.3546774193548381</v>
      </c>
    </row>
    <row r="37" spans="1:14" x14ac:dyDescent="0.2">
      <c r="A37" s="200">
        <f t="shared" ca="1" si="14"/>
        <v>36526</v>
      </c>
      <c r="B37" s="149">
        <f ca="1">HLOOKUP($A37,Data!$AB$2:$EJ$22,13)</f>
        <v>2.4237096774193558</v>
      </c>
      <c r="C37" s="148">
        <f ca="1">HLOOKUP($A37,Data!$AB$2:$EJ$22,11)</f>
        <v>2.4787096774193551</v>
      </c>
      <c r="D37" s="148">
        <f ca="1">HLOOKUP($A37,Data!$AB$2:$EJ$22,8)</f>
        <v>2.3787096774193541</v>
      </c>
      <c r="E37" s="148">
        <f ca="1">HLOOKUP($A37,Data!$AB$2:$EJ$22,5)</f>
        <v>2.2464516129032264</v>
      </c>
      <c r="F37" s="148">
        <f ca="1">HLOOKUP($A37,Data!$AB$2:$EJ$22,6)</f>
        <v>2.2654838709677421</v>
      </c>
      <c r="G37" s="148">
        <f ca="1">HLOOKUP($A37,Data!$AB$2:$EJ$22,14)</f>
        <v>2.306129032258065</v>
      </c>
      <c r="H37" s="148">
        <f ca="1">HLOOKUP($A37,Data!$AB$2:$EJ$22,9)</f>
        <v>2.2230645161290332</v>
      </c>
      <c r="I37" s="148">
        <f ca="1">HLOOKUP($A37,Data!$AB$2:$EJ$22,10)</f>
        <v>2.2798387096774193</v>
      </c>
      <c r="J37" s="148">
        <f ca="1">HLOOKUP($A37,Data!$AB$2:$EJ$22,3)</f>
        <v>2.2770967741935491</v>
      </c>
      <c r="K37" s="148">
        <f ca="1">HLOOKUP($A37,Data!$AB$2:$EJ$22,2)</f>
        <v>2.827096774193548</v>
      </c>
      <c r="L37" s="148">
        <f ca="1">HLOOKUP($A37,Data!$AB$2:$EJ$22,21)</f>
        <v>2.2816129032258066</v>
      </c>
      <c r="M37" s="148">
        <f ca="1">HLOOKUP($A37,Data!$AB$2:$EJ$22,17)</f>
        <v>2.4453225806451617</v>
      </c>
      <c r="N37" s="150">
        <f ca="1">HLOOKUP($A37,Data!$AB$2:$EJ$22,7)</f>
        <v>2.3987096774193541</v>
      </c>
    </row>
    <row r="38" spans="1:14" x14ac:dyDescent="0.2">
      <c r="A38" s="200">
        <f t="shared" ca="1" si="14"/>
        <v>36557</v>
      </c>
      <c r="B38" s="149">
        <f ca="1">HLOOKUP($A38,Data!$AB$2:$EJ$22,13)</f>
        <v>2.616896551724138</v>
      </c>
      <c r="C38" s="148">
        <f ca="1">HLOOKUP($A38,Data!$AB$2:$EJ$22,11)</f>
        <v>2.6960344827586225</v>
      </c>
      <c r="D38" s="148">
        <f ca="1">HLOOKUP($A38,Data!$AB$2:$EJ$22,8)</f>
        <v>2.4881034482758615</v>
      </c>
      <c r="E38" s="148">
        <f ca="1">HLOOKUP($A38,Data!$AB$2:$EJ$22,5)</f>
        <v>2.4037931034482756</v>
      </c>
      <c r="F38" s="148">
        <f ca="1">HLOOKUP($A38,Data!$AB$2:$EJ$22,6)</f>
        <v>2.4429310344827586</v>
      </c>
      <c r="G38" s="148">
        <f ca="1">HLOOKUP($A38,Data!$AB$2:$EJ$22,14)</f>
        <v>2.4948275862068963</v>
      </c>
      <c r="H38" s="148">
        <f ca="1">HLOOKUP($A38,Data!$AB$2:$EJ$22,9)</f>
        <v>2.365344827586207</v>
      </c>
      <c r="I38" s="148">
        <f ca="1">HLOOKUP($A38,Data!$AB$2:$EJ$22,10)</f>
        <v>2.3825862068965513</v>
      </c>
      <c r="J38" s="148">
        <f ca="1">HLOOKUP($A38,Data!$AB$2:$EJ$22,3)</f>
        <v>2.3600000000000003</v>
      </c>
      <c r="K38" s="148">
        <f ca="1">HLOOKUP($A38,Data!$AB$2:$EJ$22,2)</f>
        <v>3.1018965517241388</v>
      </c>
      <c r="L38" s="148">
        <f ca="1">HLOOKUP($A38,Data!$AB$2:$EJ$22,21)</f>
        <v>2.4824137931034476</v>
      </c>
      <c r="M38" s="148">
        <f ca="1">HLOOKUP($A38,Data!$AB$2:$EJ$22,17)</f>
        <v>2.6687931034482744</v>
      </c>
      <c r="N38" s="150">
        <f ca="1">HLOOKUP($A38,Data!$AB$2:$EJ$22,7)</f>
        <v>2.656896551724139</v>
      </c>
    </row>
    <row r="39" spans="1:14" x14ac:dyDescent="0.2">
      <c r="A39" s="200">
        <f t="shared" ca="1" si="14"/>
        <v>36586</v>
      </c>
      <c r="B39" s="149">
        <f ca="1">HLOOKUP($A39,Data!$AB$2:$EJ$22,13)</f>
        <v>2.8348387096774186</v>
      </c>
      <c r="C39" s="148">
        <f ca="1">HLOOKUP($A39,Data!$AB$2:$EJ$22,11)</f>
        <v>2.9650000000000007</v>
      </c>
      <c r="D39" s="148">
        <f ca="1">HLOOKUP($A39,Data!$AB$2:$EJ$22,8)</f>
        <v>2.7233870967741933</v>
      </c>
      <c r="E39" s="148">
        <f ca="1">HLOOKUP($A39,Data!$AB$2:$EJ$22,5)</f>
        <v>2.6214516129032264</v>
      </c>
      <c r="F39" s="148">
        <f ca="1">HLOOKUP($A39,Data!$AB$2:$EJ$22,6)</f>
        <v>2.6653225806451619</v>
      </c>
      <c r="G39" s="148">
        <f ca="1">HLOOKUP($A39,Data!$AB$2:$EJ$22,14)</f>
        <v>2.7187096774193558</v>
      </c>
      <c r="H39" s="148">
        <f ca="1">HLOOKUP($A39,Data!$AB$2:$EJ$22,9)</f>
        <v>2.560483870967742</v>
      </c>
      <c r="I39" s="148">
        <f ca="1">HLOOKUP($A39,Data!$AB$2:$EJ$22,10)</f>
        <v>2.6111290322580643</v>
      </c>
      <c r="J39" s="148">
        <f ca="1">HLOOKUP($A39,Data!$AB$2:$EJ$22,3)</f>
        <v>2.5746774193548383</v>
      </c>
      <c r="K39" s="148">
        <f ca="1">HLOOKUP($A39,Data!$AB$2:$EJ$22,2)</f>
        <v>3.521290322580644</v>
      </c>
      <c r="L39" s="148">
        <f ca="1">HLOOKUP($A39,Data!$AB$2:$EJ$22,21)</f>
        <v>2.6922580645161278</v>
      </c>
      <c r="M39" s="148">
        <f ca="1">HLOOKUP($A39,Data!$AB$2:$EJ$22,17)</f>
        <v>2.8275806451612899</v>
      </c>
      <c r="N39" s="150">
        <f ca="1">HLOOKUP($A39,Data!$AB$2:$EJ$22,7)</f>
        <v>2.7808064516129019</v>
      </c>
    </row>
    <row r="40" spans="1:14" x14ac:dyDescent="0.2">
      <c r="A40" s="200">
        <f t="shared" ca="1" si="14"/>
        <v>36617</v>
      </c>
      <c r="B40" s="131">
        <f ca="1">HLOOKUP($A40,Data!$AB$2:$EJ$22,13)</f>
        <v>3.0128333333333335</v>
      </c>
      <c r="C40" s="138">
        <f ca="1">HLOOKUP($A40,Data!$AB$2:$EJ$22,11)</f>
        <v>3.085</v>
      </c>
      <c r="D40" s="138">
        <f ca="1">HLOOKUP($A40,Data!$AB$2:$EJ$22,8)</f>
        <v>2.8894999999999995</v>
      </c>
      <c r="E40" s="138">
        <f ca="1">HLOOKUP($A40,Data!$AB$2:$EJ$22,5)</f>
        <v>2.738833333333333</v>
      </c>
      <c r="F40" s="138">
        <f ca="1">HLOOKUP($A40,Data!$AB$2:$EJ$22,6)</f>
        <v>2.8133333333333326</v>
      </c>
      <c r="G40" s="138">
        <f ca="1">HLOOKUP($A40,Data!$AB$2:$EJ$22,14)</f>
        <v>2.8971666666666653</v>
      </c>
      <c r="H40" s="138">
        <f ca="1">HLOOKUP($A40,Data!$AB$2:$EJ$22,9)</f>
        <v>2.6925000000000003</v>
      </c>
      <c r="I40" s="138">
        <f ca="1">HLOOKUP($A40,Data!$AB$2:$EJ$22,10)</f>
        <v>2.7911666666666668</v>
      </c>
      <c r="J40" s="138">
        <f ca="1">HLOOKUP($A40,Data!$AB$2:$EJ$22,3)</f>
        <v>2.7053333333333338</v>
      </c>
      <c r="K40" s="138">
        <f ca="1">HLOOKUP($A40,Data!$AB$2:$EJ$22,2)</f>
        <v>3.7708333333333335</v>
      </c>
      <c r="L40" s="138">
        <f ca="1">HLOOKUP($A40,Data!$AB$2:$EJ$22,21)</f>
        <v>2.8988333333333332</v>
      </c>
      <c r="M40" s="138">
        <f ca="1">HLOOKUP($A40,Data!$AB$2:$EJ$22,17)</f>
        <v>3.0630000000000002</v>
      </c>
      <c r="N40" s="132">
        <f ca="1">HLOOKUP($A40,Data!$AB$2:$EJ$22,7)</f>
        <v>3.0200000000000014</v>
      </c>
    </row>
    <row r="41" spans="1:14" x14ac:dyDescent="0.2">
      <c r="A41" s="200">
        <f t="shared" ca="1" si="14"/>
        <v>36647</v>
      </c>
      <c r="B41" s="131">
        <f ca="1">HLOOKUP($A41,Data!$AB$2:$EJ$22,13)</f>
        <v>3.6243548387096762</v>
      </c>
      <c r="C41" s="138">
        <f ca="1">HLOOKUP($A41,Data!$AB$2:$EJ$22,11)</f>
        <v>3.6777419354838714</v>
      </c>
      <c r="D41" s="138">
        <f ca="1">HLOOKUP($A41,Data!$AB$2:$EJ$22,8)</f>
        <v>3.2964516129032257</v>
      </c>
      <c r="E41" s="138">
        <f ca="1">HLOOKUP($A41,Data!$AB$2:$EJ$22,5)</f>
        <v>3.1788709677419349</v>
      </c>
      <c r="F41" s="138">
        <f ca="1">HLOOKUP($A41,Data!$AB$2:$EJ$22,6)</f>
        <v>3.3643548387096769</v>
      </c>
      <c r="G41" s="138">
        <f ca="1">HLOOKUP($A41,Data!$AB$2:$EJ$22,14)</f>
        <v>3.4314516129032264</v>
      </c>
      <c r="H41" s="138">
        <f ca="1">HLOOKUP($A41,Data!$AB$2:$EJ$22,9)</f>
        <v>3.0670967741935486</v>
      </c>
      <c r="I41" s="138">
        <f ca="1">HLOOKUP($A41,Data!$AB$2:$EJ$22,10)</f>
        <v>3.1640322580645153</v>
      </c>
      <c r="J41" s="138">
        <f ca="1">HLOOKUP($A41,Data!$AB$2:$EJ$22,3)</f>
        <v>3.060483870967742</v>
      </c>
      <c r="K41" s="138">
        <f ca="1">HLOOKUP($A41,Data!$AB$2:$EJ$22,2)</f>
        <v>4.3430645161290338</v>
      </c>
      <c r="L41" s="138">
        <f ca="1">HLOOKUP($A41,Data!$AB$2:$EJ$22,21)</f>
        <v>3.3953225806451615</v>
      </c>
      <c r="M41" s="138">
        <f ca="1">HLOOKUP($A41,Data!$AB$2:$EJ$22,17)</f>
        <v>3.6211290322580645</v>
      </c>
      <c r="N41" s="132">
        <f ca="1">HLOOKUP($A41,Data!$AB$2:$EJ$22,7)</f>
        <v>3.5748387096774188</v>
      </c>
    </row>
    <row r="42" spans="1:14" x14ac:dyDescent="0.2">
      <c r="A42" s="200">
        <f t="shared" ca="1" si="14"/>
        <v>36678</v>
      </c>
      <c r="B42" s="131">
        <f ca="1">HLOOKUP($A42,Data!$AB$2:$EJ$22,13)</f>
        <v>4.6306666666666665</v>
      </c>
      <c r="C42" s="138">
        <f ca="1">HLOOKUP($A42,Data!$AB$2:$EJ$22,11)</f>
        <v>4.6659999999999995</v>
      </c>
      <c r="D42" s="138">
        <f ca="1">HLOOKUP($A42,Data!$AB$2:$EJ$22,8)</f>
        <v>4.1558333333333328</v>
      </c>
      <c r="E42" s="138">
        <f ca="1">HLOOKUP($A42,Data!$AB$2:$EJ$22,5)</f>
        <v>3.972</v>
      </c>
      <c r="F42" s="138">
        <f ca="1">HLOOKUP($A42,Data!$AB$2:$EJ$22,6)</f>
        <v>4.158500000000001</v>
      </c>
      <c r="G42" s="138">
        <f ca="1">HLOOKUP($A42,Data!$AB$2:$EJ$22,14)</f>
        <v>4.2038333333333329</v>
      </c>
      <c r="H42" s="138">
        <f ca="1">HLOOKUP($A42,Data!$AB$2:$EJ$22,9)</f>
        <v>3.7635000000000001</v>
      </c>
      <c r="I42" s="138">
        <f ca="1">HLOOKUP($A42,Data!$AB$2:$EJ$22,10)</f>
        <v>3.8258333333333332</v>
      </c>
      <c r="J42" s="138">
        <f ca="1">HLOOKUP($A42,Data!$AB$2:$EJ$22,3)</f>
        <v>3.6911666666666658</v>
      </c>
      <c r="K42" s="138">
        <f ca="1">HLOOKUP($A42,Data!$AB$2:$EJ$22,2)</f>
        <v>5.1076666666666659</v>
      </c>
      <c r="L42" s="138">
        <f ca="1">HLOOKUP($A42,Data!$AB$2:$EJ$22,21)</f>
        <v>4.1226666666666656</v>
      </c>
      <c r="M42" s="138">
        <f ca="1">HLOOKUP($A42,Data!$AB$2:$EJ$22,17)</f>
        <v>4.3786666666666649</v>
      </c>
      <c r="N42" s="132">
        <f ca="1">HLOOKUP($A42,Data!$AB$2:$EJ$22,7)</f>
        <v>4.3011666666666661</v>
      </c>
    </row>
    <row r="43" spans="1:14" x14ac:dyDescent="0.2">
      <c r="A43" s="200">
        <f t="shared" ca="1" si="14"/>
        <v>36708</v>
      </c>
      <c r="B43" s="131">
        <f ca="1">HLOOKUP($A43,Data!$AB$2:$EJ$22,13)</f>
        <v>4.6153225806451612</v>
      </c>
      <c r="C43" s="138">
        <f ca="1">HLOOKUP($A43,Data!$AB$2:$EJ$22,11)</f>
        <v>4.395161290322581</v>
      </c>
      <c r="D43" s="138">
        <f ca="1">HLOOKUP($A43,Data!$AB$2:$EJ$22,8)</f>
        <v>3.9380645161290326</v>
      </c>
      <c r="E43" s="138">
        <f ca="1">HLOOKUP($A43,Data!$AB$2:$EJ$22,5)</f>
        <v>3.6509677419354833</v>
      </c>
      <c r="F43" s="138">
        <f ca="1">HLOOKUP($A43,Data!$AB$2:$EJ$22,6)</f>
        <v>3.991451612903226</v>
      </c>
      <c r="G43" s="138">
        <f ca="1">HLOOKUP($A43,Data!$AB$2:$EJ$22,14)</f>
        <v>4.0377419354838713</v>
      </c>
      <c r="H43" s="138">
        <f ca="1">HLOOKUP($A43,Data!$AB$2:$EJ$22,9)</f>
        <v>3.4235483870967744</v>
      </c>
      <c r="I43" s="138">
        <f ca="1">HLOOKUP($A43,Data!$AB$2:$EJ$22,10)</f>
        <v>3.4935483870967761</v>
      </c>
      <c r="J43" s="138">
        <f ca="1">HLOOKUP($A43,Data!$AB$2:$EJ$22,3)</f>
        <v>3.4230645161290312</v>
      </c>
      <c r="K43" s="138">
        <f ca="1">HLOOKUP($A43,Data!$AB$2:$EJ$22,2)</f>
        <v>4.535967741935484</v>
      </c>
      <c r="L43" s="138">
        <f ca="1">HLOOKUP($A43,Data!$AB$2:$EJ$22,21)</f>
        <v>3.8912903225806446</v>
      </c>
      <c r="M43" s="138">
        <f ca="1">HLOOKUP($A43,Data!$AB$2:$EJ$22,17)</f>
        <v>4.0883870967741931</v>
      </c>
      <c r="N43" s="132">
        <f ca="1">HLOOKUP($A43,Data!$AB$2:$EJ$22,7)</f>
        <v>4.0396774193548382</v>
      </c>
    </row>
    <row r="44" spans="1:14" x14ac:dyDescent="0.2">
      <c r="A44" s="200">
        <f t="shared" ca="1" si="14"/>
        <v>36739</v>
      </c>
      <c r="B44" s="149">
        <f ca="1">HLOOKUP($A44,Data!$AB$2:$EJ$22,13)</f>
        <v>5.2424193548387104</v>
      </c>
      <c r="C44" s="148">
        <f ca="1">HLOOKUP($A44,Data!$AB$2:$EJ$22,11)</f>
        <v>4.8640322580645154</v>
      </c>
      <c r="D44" s="148">
        <f ca="1">HLOOKUP($A44,Data!$AB$2:$EJ$22,8)</f>
        <v>4.4088709677419367</v>
      </c>
      <c r="E44" s="148">
        <f ca="1">HLOOKUP($A44,Data!$AB$2:$EJ$22,5)</f>
        <v>3.4111290322580632</v>
      </c>
      <c r="F44" s="148">
        <f ca="1">HLOOKUP($A44,Data!$AB$2:$EJ$22,6)</f>
        <v>4.3204838709677409</v>
      </c>
      <c r="G44" s="148">
        <f ca="1">HLOOKUP($A44,Data!$AB$2:$EJ$22,14)</f>
        <v>4.3829032258064506</v>
      </c>
      <c r="H44" s="148">
        <f ca="1">HLOOKUP($A44,Data!$AB$2:$EJ$22,9)</f>
        <v>3.201935483870967</v>
      </c>
      <c r="I44" s="148">
        <f ca="1">HLOOKUP($A44,Data!$AB$2:$EJ$22,10)</f>
        <v>3.3391935483870983</v>
      </c>
      <c r="J44" s="148">
        <f ca="1">HLOOKUP($A44,Data!$AB$2:$EJ$22,3)</f>
        <v>3.1546774193548379</v>
      </c>
      <c r="K44" s="148">
        <f ca="1">HLOOKUP($A44,Data!$AB$2:$EJ$22,2)</f>
        <v>4.5043548387096788</v>
      </c>
      <c r="L44" s="148">
        <f ca="1">HLOOKUP($A44,Data!$AB$2:$EJ$22,21)</f>
        <v>4.2762903225806452</v>
      </c>
      <c r="M44" s="148">
        <f ca="1">HLOOKUP($A44,Data!$AB$2:$EJ$22,17)</f>
        <v>4.4595161290322585</v>
      </c>
      <c r="N44" s="150">
        <f ca="1">HLOOKUP($A44,Data!$AB$2:$EJ$22,7)</f>
        <v>4.3846774193548388</v>
      </c>
    </row>
    <row r="45" spans="1:14" x14ac:dyDescent="0.2">
      <c r="A45" s="200">
        <f t="shared" ca="1" si="14"/>
        <v>36770</v>
      </c>
      <c r="B45" s="149">
        <f ca="1">HLOOKUP($A45,Data!$AB$2:$EJ$22,13)</f>
        <v>6.0076666666666654</v>
      </c>
      <c r="C45" s="148">
        <f ca="1">HLOOKUP($A45,Data!$AB$2:$EJ$22,11)</f>
        <v>5.916333333333335</v>
      </c>
      <c r="D45" s="148">
        <f ca="1">HLOOKUP($A45,Data!$AB$2:$EJ$22,8)</f>
        <v>5.3293333333333335</v>
      </c>
      <c r="E45" s="148">
        <f ca="1">HLOOKUP($A45,Data!$AB$2:$EJ$22,5)</f>
        <v>4.1896666666666675</v>
      </c>
      <c r="F45" s="148">
        <f ca="1">HLOOKUP($A45,Data!$AB$2:$EJ$22,6)</f>
        <v>4.9026666666666667</v>
      </c>
      <c r="G45" s="148">
        <f ca="1">HLOOKUP($A45,Data!$AB$2:$EJ$22,14)</f>
        <v>4.9881666666666682</v>
      </c>
      <c r="H45" s="148">
        <f ca="1">HLOOKUP($A45,Data!$AB$2:$EJ$22,9)</f>
        <v>4.0146666666666668</v>
      </c>
      <c r="I45" s="148">
        <f ca="1">HLOOKUP($A45,Data!$AB$2:$EJ$22,10)</f>
        <v>4.6545000000000005</v>
      </c>
      <c r="J45" s="148">
        <f ca="1">HLOOKUP($A45,Data!$AB$2:$EJ$22,3)</f>
        <v>4.5286666666666653</v>
      </c>
      <c r="K45" s="148">
        <f ca="1">HLOOKUP($A45,Data!$AB$2:$EJ$22,2)</f>
        <v>6.2013333333333351</v>
      </c>
      <c r="L45" s="148">
        <f ca="1">HLOOKUP($A45,Data!$AB$2:$EJ$22,21)</f>
        <v>4.9329999999999989</v>
      </c>
      <c r="M45" s="148">
        <f ca="1">HLOOKUP($A45,Data!$AB$2:$EJ$22,17)</f>
        <v>5.1645000000000003</v>
      </c>
      <c r="N45" s="150">
        <f ca="1">HLOOKUP($A45,Data!$AB$2:$EJ$22,7)</f>
        <v>5.0141666666666671</v>
      </c>
    </row>
    <row r="46" spans="1:14" x14ac:dyDescent="0.2">
      <c r="A46" s="200">
        <f t="shared" ca="1" si="14"/>
        <v>36800</v>
      </c>
      <c r="B46" s="149">
        <f ca="1">HLOOKUP($A46,Data!$AB$2:$EJ$22,13)</f>
        <v>5.57790322580645</v>
      </c>
      <c r="C46" s="148">
        <f ca="1">HLOOKUP($A46,Data!$AB$2:$EJ$22,11)</f>
        <v>5.5932258064516134</v>
      </c>
      <c r="D46" s="148">
        <f ca="1">HLOOKUP($A46,Data!$AB$2:$EJ$22,8)</f>
        <v>5.2716129032258072</v>
      </c>
      <c r="E46" s="148">
        <f ca="1">HLOOKUP($A46,Data!$AB$2:$EJ$22,5)</f>
        <v>4.5819354838709669</v>
      </c>
      <c r="F46" s="148">
        <f ca="1">HLOOKUP($A46,Data!$AB$2:$EJ$22,6)</f>
        <v>4.9219354838709704</v>
      </c>
      <c r="G46" s="148">
        <f ca="1">HLOOKUP($A46,Data!$AB$2:$EJ$22,14)</f>
        <v>4.9640322580645151</v>
      </c>
      <c r="H46" s="148">
        <f ca="1">HLOOKUP($A46,Data!$AB$2:$EJ$22,9)</f>
        <v>4.5633870967741927</v>
      </c>
      <c r="I46" s="148">
        <f ca="1">HLOOKUP($A46,Data!$AB$2:$EJ$22,10)</f>
        <v>4.833387096774195</v>
      </c>
      <c r="J46" s="148">
        <f ca="1">HLOOKUP($A46,Data!$AB$2:$EJ$22,3)</f>
        <v>4.7193548387096769</v>
      </c>
      <c r="K46" s="148">
        <f ca="1">HLOOKUP($A46,Data!$AB$2:$EJ$22,2)</f>
        <v>6.444193548387096</v>
      </c>
      <c r="L46" s="148">
        <f ca="1">HLOOKUP($A46,Data!$AB$2:$EJ$22,21)</f>
        <v>4.9429032258064529</v>
      </c>
      <c r="M46" s="148">
        <f ca="1">HLOOKUP($A46,Data!$AB$2:$EJ$22,17)</f>
        <v>5.1685483870967737</v>
      </c>
      <c r="N46" s="150">
        <f ca="1">HLOOKUP($A46,Data!$AB$2:$EJ$22,7)</f>
        <v>5.0320967741935494</v>
      </c>
    </row>
    <row r="47" spans="1:14" x14ac:dyDescent="0.2">
      <c r="A47" s="200">
        <f t="shared" ca="1" si="14"/>
        <v>36831</v>
      </c>
      <c r="B47" s="149">
        <f ca="1">HLOOKUP($A47,Data!$AB$2:$EJ$22,13)</f>
        <v>9.6803333333333352</v>
      </c>
      <c r="C47" s="148">
        <f ca="1">HLOOKUP($A47,Data!$AB$2:$EJ$22,11)</f>
        <v>9.7668333333333326</v>
      </c>
      <c r="D47" s="148">
        <f ca="1">HLOOKUP($A47,Data!$AB$2:$EJ$22,8)</f>
        <v>9.4763333333333346</v>
      </c>
      <c r="E47" s="148">
        <f ca="1">HLOOKUP($A47,Data!$AB$2:$EJ$22,5)</f>
        <v>5.2401666666666671</v>
      </c>
      <c r="F47" s="148">
        <f ca="1">HLOOKUP($A47,Data!$AB$2:$EJ$22,6)</f>
        <v>5.4444999999999997</v>
      </c>
      <c r="G47" s="148">
        <f ca="1">HLOOKUP($A47,Data!$AB$2:$EJ$22,14)</f>
        <v>5.4916666666666663</v>
      </c>
      <c r="H47" s="148">
        <f ca="1">HLOOKUP($A47,Data!$AB$2:$EJ$22,9)</f>
        <v>5.219333333333334</v>
      </c>
      <c r="I47" s="148">
        <f ca="1">HLOOKUP($A47,Data!$AB$2:$EJ$22,10)</f>
        <v>9.7605000000000004</v>
      </c>
      <c r="J47" s="148">
        <f ca="1">HLOOKUP($A47,Data!$AB$2:$EJ$22,3)</f>
        <v>9.4011666666666667</v>
      </c>
      <c r="K47" s="148">
        <f ca="1">HLOOKUP($A47,Data!$AB$2:$EJ$22,2)</f>
        <v>7.1614999999999993</v>
      </c>
      <c r="L47" s="148">
        <f ca="1">HLOOKUP($A47,Data!$AB$2:$EJ$22,21)</f>
        <v>5.3266666666666653</v>
      </c>
      <c r="M47" s="148">
        <f ca="1">HLOOKUP($A47,Data!$AB$2:$EJ$22,17)</f>
        <v>5.5793333333333344</v>
      </c>
      <c r="N47" s="150">
        <f ca="1">HLOOKUP($A47,Data!$AB$2:$EJ$22,7)</f>
        <v>5.4935</v>
      </c>
    </row>
    <row r="48" spans="1:14" x14ac:dyDescent="0.2">
      <c r="A48" s="200">
        <f t="shared" ca="1" si="14"/>
        <v>36861</v>
      </c>
      <c r="B48" s="131">
        <f ca="1">HLOOKUP($A48,Data!$AB$2:$EJ$22,13)</f>
        <v>25.08274193548387</v>
      </c>
      <c r="C48" s="138">
        <f ca="1">HLOOKUP($A48,Data!$AB$2:$EJ$22,11)</f>
        <v>20.994838709677417</v>
      </c>
      <c r="D48" s="138">
        <f ca="1">HLOOKUP($A48,Data!$AB$2:$EJ$22,8)</f>
        <v>19.993870967741938</v>
      </c>
      <c r="E48" s="138">
        <f ca="1">HLOOKUP($A48,Data!$AB$2:$EJ$22,5)</f>
        <v>8.0285483870967731</v>
      </c>
      <c r="F48" s="138">
        <f ca="1">HLOOKUP($A48,Data!$AB$2:$EJ$22,6)</f>
        <v>8.7014516129032256</v>
      </c>
      <c r="G48" s="138">
        <f ca="1">HLOOKUP($A48,Data!$AB$2:$EJ$22,14)</f>
        <v>8.7109677419354821</v>
      </c>
      <c r="H48" s="138">
        <f ca="1">HLOOKUP($A48,Data!$AB$2:$EJ$22,9)</f>
        <v>8.0119354838709658</v>
      </c>
      <c r="I48" s="138">
        <f ca="1">HLOOKUP($A48,Data!$AB$2:$EJ$22,10)</f>
        <v>18.367096774193548</v>
      </c>
      <c r="J48" s="138">
        <f ca="1">HLOOKUP($A48,Data!$AB$2:$EJ$22,3)</f>
        <v>17.540967741935486</v>
      </c>
      <c r="K48" s="138">
        <f ca="1">HLOOKUP($A48,Data!$AB$2:$EJ$22,2)</f>
        <v>11.717419354838707</v>
      </c>
      <c r="L48" s="138">
        <f ca="1">HLOOKUP($A48,Data!$AB$2:$EJ$22,21)</f>
        <v>8.7395161290322587</v>
      </c>
      <c r="M48" s="138">
        <f ca="1">HLOOKUP($A48,Data!$AB$2:$EJ$22,17)</f>
        <v>9.6680645161290304</v>
      </c>
      <c r="N48" s="132">
        <f ca="1">HLOOKUP($A48,Data!$AB$2:$EJ$22,7)</f>
        <v>8.670806451612906</v>
      </c>
    </row>
    <row r="49" spans="1:21" x14ac:dyDescent="0.2">
      <c r="A49" s="200">
        <f t="shared" ca="1" si="14"/>
        <v>36892</v>
      </c>
      <c r="B49" s="131">
        <f ca="1">HLOOKUP($A49,Data!$AB$2:$EJ$22,13)</f>
        <v>12.681354838709677</v>
      </c>
      <c r="C49" s="138">
        <f ca="1">HLOOKUP($A49,Data!$AB$2:$EJ$22,11)</f>
        <v>10.738870967741933</v>
      </c>
      <c r="D49" s="138">
        <f ca="1">HLOOKUP($A49,Data!$AB$2:$EJ$22,8)</f>
        <v>10.177580645161289</v>
      </c>
      <c r="E49" s="138">
        <f ca="1">HLOOKUP($A49,Data!$AB$2:$EJ$22,5)</f>
        <v>8.1417741935483878</v>
      </c>
      <c r="F49" s="138">
        <f ca="1">HLOOKUP($A49,Data!$AB$2:$EJ$22,6)</f>
        <v>8.0261290322580638</v>
      </c>
      <c r="G49" s="138">
        <f ca="1">HLOOKUP($A49,Data!$AB$2:$EJ$22,14)</f>
        <v>8.1004838709677411</v>
      </c>
      <c r="H49" s="138">
        <f ca="1">HLOOKUP($A49,Data!$AB$2:$EJ$22,9)</f>
        <v>8.0356451612903221</v>
      </c>
      <c r="I49" s="138">
        <f ca="1">HLOOKUP($A49,Data!$AB$2:$EJ$22,10)</f>
        <v>8.3782258064516117</v>
      </c>
      <c r="J49" s="138">
        <f ca="1">HLOOKUP($A49,Data!$AB$2:$EJ$22,3)</f>
        <v>8.0674193548387105</v>
      </c>
      <c r="K49" s="138">
        <f ca="1">HLOOKUP($A49,Data!$AB$2:$EJ$22,2)</f>
        <v>10.727903225806452</v>
      </c>
      <c r="L49" s="138">
        <f ca="1">HLOOKUP($A49,Data!$AB$2:$EJ$22,21)</f>
        <v>8.2245161290322581</v>
      </c>
      <c r="M49" s="138">
        <f ca="1">HLOOKUP($A49,Data!$AB$2:$EJ$22,17)</f>
        <v>8.227709677419357</v>
      </c>
      <c r="N49" s="132">
        <f ca="1">HLOOKUP($A49,Data!$AB$2:$EJ$22,7)</f>
        <v>8.449193548387095</v>
      </c>
    </row>
    <row r="50" spans="1:21" x14ac:dyDescent="0.2">
      <c r="A50" s="200">
        <f t="shared" ca="1" si="14"/>
        <v>36923</v>
      </c>
      <c r="B50" s="131">
        <f ca="1">HLOOKUP($A50,Data!$AB$2:$EJ$22,13)</f>
        <v>18.735285714285716</v>
      </c>
      <c r="C50" s="138">
        <f ca="1">HLOOKUP($A50,Data!$AB$2:$EJ$22,11)</f>
        <v>10.664821428571425</v>
      </c>
      <c r="D50" s="138">
        <f ca="1">HLOOKUP($A50,Data!$AB$2:$EJ$22,8)</f>
        <v>9.649464285714286</v>
      </c>
      <c r="E50" s="138">
        <f ca="1">HLOOKUP($A50,Data!$AB$2:$EJ$22,5)</f>
        <v>5.6066071428571433</v>
      </c>
      <c r="F50" s="138">
        <f ca="1">HLOOKUP($A50,Data!$AB$2:$EJ$22,6)</f>
        <v>5.5205357142857157</v>
      </c>
      <c r="G50" s="138">
        <f ca="1">HLOOKUP($A50,Data!$AB$2:$EJ$22,14)</f>
        <v>5.6467857142857145</v>
      </c>
      <c r="H50" s="138">
        <f ca="1">HLOOKUP($A50,Data!$AB$2:$EJ$22,9)</f>
        <v>6.0644642857142825</v>
      </c>
      <c r="I50" s="138">
        <f ca="1">HLOOKUP($A50,Data!$AB$2:$EJ$22,10)</f>
        <v>6.1189285714285697</v>
      </c>
      <c r="J50" s="138">
        <f ca="1">HLOOKUP($A50,Data!$AB$2:$EJ$22,3)</f>
        <v>6.0458928571428583</v>
      </c>
      <c r="K50" s="138">
        <f ca="1">HLOOKUP($A50,Data!$AB$2:$EJ$22,2)</f>
        <v>7.8455357142857114</v>
      </c>
      <c r="L50" s="138">
        <f ca="1">HLOOKUP($A50,Data!$AB$2:$EJ$22,21)</f>
        <v>5.6867857142857172</v>
      </c>
      <c r="M50" s="138">
        <f ca="1">HLOOKUP($A50,Data!$AB$2:$EJ$22,17)</f>
        <v>5.8805357142857124</v>
      </c>
      <c r="N50" s="132">
        <f ca="1">HLOOKUP($A50,Data!$AB$2:$EJ$22,7)</f>
        <v>5.6512499999999983</v>
      </c>
    </row>
    <row r="51" spans="1:21" x14ac:dyDescent="0.2">
      <c r="A51" s="200">
        <f t="shared" ca="1" si="14"/>
        <v>36951</v>
      </c>
      <c r="B51" s="131">
        <f ca="1">HLOOKUP($A51,Data!$AB$2:$EJ$22,13)</f>
        <v>14.977419354838707</v>
      </c>
      <c r="C51" s="138">
        <f ca="1">HLOOKUP($A51,Data!$AB$2:$EJ$22,11)</f>
        <v>8.933709677419353</v>
      </c>
      <c r="D51" s="138">
        <f ca="1">HLOOKUP($A51,Data!$AB$2:$EJ$22,8)</f>
        <v>7.3200000000000021</v>
      </c>
      <c r="E51" s="138">
        <f ca="1">HLOOKUP($A51,Data!$AB$2:$EJ$22,5)</f>
        <v>4.84</v>
      </c>
      <c r="F51" s="138">
        <f ca="1">HLOOKUP($A51,Data!$AB$2:$EJ$22,6)</f>
        <v>5.0143548387096768</v>
      </c>
      <c r="G51" s="138">
        <f ca="1">HLOOKUP($A51,Data!$AB$2:$EJ$22,14)</f>
        <v>5.1164516129032256</v>
      </c>
      <c r="H51" s="138">
        <f ca="1">HLOOKUP($A51,Data!$AB$2:$EJ$22,9)</f>
        <v>5.9974193548387102</v>
      </c>
      <c r="I51" s="138">
        <f ca="1">HLOOKUP($A51,Data!$AB$2:$EJ$22,10)</f>
        <v>5.1835483870967742</v>
      </c>
      <c r="J51" s="138">
        <f ca="1">HLOOKUP($A51,Data!$AB$2:$EJ$22,3)</f>
        <v>5.1654838709677433</v>
      </c>
      <c r="K51" s="138">
        <f ca="1">HLOOKUP($A51,Data!$AB$2:$EJ$22,2)</f>
        <v>7.3474225806451621</v>
      </c>
      <c r="L51" s="138">
        <f ca="1">HLOOKUP($A51,Data!$AB$2:$EJ$22,21)</f>
        <v>5.116935483870968</v>
      </c>
      <c r="M51" s="138">
        <f ca="1">HLOOKUP($A51,Data!$AB$2:$EJ$22,17)</f>
        <v>5.3574193548387088</v>
      </c>
      <c r="N51" s="132">
        <f ca="1">HLOOKUP($A51,Data!$AB$2:$EJ$22,7)</f>
        <v>5.1498387096774199</v>
      </c>
    </row>
    <row r="52" spans="1:21" x14ac:dyDescent="0.2">
      <c r="A52" s="200">
        <f t="shared" ca="1" si="14"/>
        <v>36982</v>
      </c>
      <c r="B52" s="149">
        <f ca="1">HLOOKUP($A52,Data!$AB$2:$EJ$22,13)</f>
        <v>14.361333333333336</v>
      </c>
      <c r="C52" s="148">
        <f ca="1">HLOOKUP($A52,Data!$AB$2:$EJ$22,11)</f>
        <v>11.752333333333333</v>
      </c>
      <c r="D52" s="148">
        <f ca="1">HLOOKUP($A52,Data!$AB$2:$EJ$22,8)</f>
        <v>9.2385000000000002</v>
      </c>
      <c r="E52" s="148">
        <f ca="1">HLOOKUP($A52,Data!$AB$2:$EJ$22,5)</f>
        <v>4.5895000000000001</v>
      </c>
      <c r="F52" s="148">
        <f ca="1">HLOOKUP($A52,Data!$AB$2:$EJ$22,6)</f>
        <v>5.0086666666666675</v>
      </c>
      <c r="G52" s="148">
        <f ca="1">HLOOKUP($A52,Data!$AB$2:$EJ$22,14)</f>
        <v>5.0921666666666656</v>
      </c>
      <c r="H52" s="148">
        <f ca="1">HLOOKUP($A52,Data!$AB$2:$EJ$22,9)</f>
        <v>4.5029999999999992</v>
      </c>
      <c r="I52" s="148">
        <f ca="1">HLOOKUP($A52,Data!$AB$2:$EJ$22,10)</f>
        <v>5.3291666666666684</v>
      </c>
      <c r="J52" s="148">
        <f ca="1">HLOOKUP($A52,Data!$AB$2:$EJ$22,3)</f>
        <v>5.2703333333333342</v>
      </c>
      <c r="K52" s="148">
        <f ca="1">HLOOKUP($A52,Data!$AB$2:$EJ$22,2)</f>
        <v>7.3259999999999996</v>
      </c>
      <c r="L52" s="148">
        <f ca="1">HLOOKUP($A52,Data!$AB$2:$EJ$22,21)</f>
        <v>5.0703333333333314</v>
      </c>
      <c r="M52" s="148">
        <f ca="1">HLOOKUP($A52,Data!$AB$2:$EJ$22,17)</f>
        <v>5.3085000000000004</v>
      </c>
      <c r="N52" s="150">
        <f ca="1">HLOOKUP($A52,Data!$AB$2:$EJ$22,7)</f>
        <v>5.1991666666666676</v>
      </c>
    </row>
    <row r="53" spans="1:21" x14ac:dyDescent="0.2">
      <c r="A53" s="200">
        <f t="shared" ca="1" si="14"/>
        <v>37012</v>
      </c>
      <c r="B53" s="149">
        <f ca="1">HLOOKUP($A53,Data!$AB$2:$EJ$22,13)</f>
        <v>11.72709677419355</v>
      </c>
      <c r="C53" s="148">
        <f ca="1">HLOOKUP($A53,Data!$AB$2:$EJ$22,11)</f>
        <v>6.5075806451612896</v>
      </c>
      <c r="D53" s="148">
        <f ca="1">HLOOKUP($A53,Data!$AB$2:$EJ$22,8)</f>
        <v>4.9432258064516112</v>
      </c>
      <c r="E53" s="148">
        <f ca="1">HLOOKUP($A53,Data!$AB$2:$EJ$22,5)</f>
        <v>3.4108064516129026</v>
      </c>
      <c r="F53" s="148">
        <f ca="1">HLOOKUP($A53,Data!$AB$2:$EJ$22,6)</f>
        <v>4.0569354838709675</v>
      </c>
      <c r="G53" s="148">
        <f ca="1">HLOOKUP($A53,Data!$AB$2:$EJ$22,14)</f>
        <v>4.0951612903225811</v>
      </c>
      <c r="H53" s="148">
        <f ca="1">HLOOKUP($A53,Data!$AB$2:$EJ$22,9)</f>
        <v>4.1822580645161294</v>
      </c>
      <c r="I53" s="148">
        <f ca="1">HLOOKUP($A53,Data!$AB$2:$EJ$22,10)</f>
        <v>4.2212903225806455</v>
      </c>
      <c r="J53" s="148">
        <f ca="1">HLOOKUP($A53,Data!$AB$2:$EJ$22,3)</f>
        <v>4.0470967741935473</v>
      </c>
      <c r="K53" s="148">
        <f ca="1">HLOOKUP($A53,Data!$AB$2:$EJ$22,2)</f>
        <v>5.6469354838709691</v>
      </c>
      <c r="L53" s="148">
        <f ca="1">HLOOKUP($A53,Data!$AB$2:$EJ$22,21)</f>
        <v>4.0991935483870963</v>
      </c>
      <c r="M53" s="148">
        <f ca="1">HLOOKUP($A53,Data!$AB$2:$EJ$22,17)</f>
        <v>4.2308064516129038</v>
      </c>
      <c r="N53" s="150">
        <f ca="1">HLOOKUP($A53,Data!$AB$2:$EJ$22,7)</f>
        <v>4.2077419354838721</v>
      </c>
    </row>
    <row r="54" spans="1:21" x14ac:dyDescent="0.2">
      <c r="A54" s="200">
        <f t="shared" ca="1" si="14"/>
        <v>37043</v>
      </c>
      <c r="B54" s="149">
        <f ca="1">HLOOKUP($A54,Data!$AB$2:$EJ$22,13)</f>
        <v>5.7859999999999996</v>
      </c>
      <c r="C54" s="148">
        <f ca="1">HLOOKUP($A54,Data!$AB$2:$EJ$22,11)</f>
        <v>3.822833333333334</v>
      </c>
      <c r="D54" s="148">
        <f ca="1">HLOOKUP($A54,Data!$AB$2:$EJ$22,8)</f>
        <v>3.2363333333333344</v>
      </c>
      <c r="E54" s="148">
        <f ca="1">HLOOKUP($A54,Data!$AB$2:$EJ$22,5)</f>
        <v>2.4596666666666662</v>
      </c>
      <c r="F54" s="148">
        <f ca="1">HLOOKUP($A54,Data!$AB$2:$EJ$22,6)</f>
        <v>3.3762068965517229</v>
      </c>
      <c r="G54" s="148">
        <f ca="1">HLOOKUP($A54,Data!$AB$2:$EJ$22,14)</f>
        <v>3.4733333333333323</v>
      </c>
      <c r="H54" s="148">
        <f ca="1">HLOOKUP($A54,Data!$AB$2:$EJ$22,9)</f>
        <v>2.3805000000000009</v>
      </c>
      <c r="I54" s="148">
        <f ca="1">HLOOKUP($A54,Data!$AB$2:$EJ$22,10)</f>
        <v>3.1253333333333324</v>
      </c>
      <c r="J54" s="148">
        <f ca="1">HLOOKUP($A54,Data!$AB$2:$EJ$22,3)</f>
        <v>3.0029999999999997</v>
      </c>
      <c r="K54" s="148">
        <f ca="1">HLOOKUP($A54,Data!$AB$2:$EJ$22,2)</f>
        <v>4.3836666666666666</v>
      </c>
      <c r="L54" s="148">
        <f ca="1">HLOOKUP($A54,Data!$AB$2:$EJ$22,21)</f>
        <v>3.4265000000000003</v>
      </c>
      <c r="M54" s="148">
        <f ca="1">HLOOKUP($A54,Data!$AB$2:$EJ$22,17)</f>
        <v>3.5966666666666671</v>
      </c>
      <c r="N54" s="150">
        <f ca="1">HLOOKUP($A54,Data!$AB$2:$EJ$22,7)</f>
        <v>3.5901666666666672</v>
      </c>
    </row>
    <row r="55" spans="1:21" x14ac:dyDescent="0.2">
      <c r="A55" s="200">
        <f ca="1">DATE(YEAR(A56),MONTH(A56)-1,1)</f>
        <v>37073</v>
      </c>
      <c r="B55" s="149">
        <f ca="1">HLOOKUP($A55,Data!$AB$2:$EJ$22,13)</f>
        <v>5.3345833333333337</v>
      </c>
      <c r="C55" s="148">
        <f ca="1">HLOOKUP($A55,Data!$AB$2:$EJ$22,11)</f>
        <v>3.7133333333333334</v>
      </c>
      <c r="D55" s="148">
        <f ca="1">HLOOKUP($A55,Data!$AB$2:$EJ$22,8)</f>
        <v>2.9500000000000006</v>
      </c>
      <c r="E55" s="148">
        <f ca="1">HLOOKUP($A55,Data!$AB$2:$EJ$22,5)</f>
        <v>2.3575000000000004</v>
      </c>
      <c r="F55" s="148">
        <f ca="1">HLOOKUP($A55,Data!$AB$2:$EJ$22,6)</f>
        <v>2.9833333333333338</v>
      </c>
      <c r="G55" s="148">
        <f ca="1">HLOOKUP($A55,Data!$AB$2:$EJ$22,14)</f>
        <v>3.0008333333333339</v>
      </c>
      <c r="H55" s="148">
        <f ca="1">HLOOKUP($A55,Data!$AB$2:$EJ$22,9)</f>
        <v>2.2954166666666667</v>
      </c>
      <c r="I55" s="148">
        <f ca="1">HLOOKUP($A55,Data!$AB$2:$EJ$22,10)</f>
        <v>2.4633333333333334</v>
      </c>
      <c r="J55" s="148">
        <f ca="1">HLOOKUP($A55,Data!$AB$2:$EJ$22,3)</f>
        <v>2.2529166666666667</v>
      </c>
      <c r="K55" s="148">
        <f ca="1">HLOOKUP($A55,Data!$AB$2:$EJ$22,2)</f>
        <v>3.3154166666666671</v>
      </c>
      <c r="L55" s="148">
        <f ca="1">HLOOKUP($A55,Data!$AB$2:$EJ$22,21)</f>
        <v>2.9250000000000003</v>
      </c>
      <c r="M55" s="148">
        <f ca="1">HLOOKUP($A55,Data!$AB$2:$EJ$22,17)</f>
        <v>3.0191666666666674</v>
      </c>
      <c r="N55" s="150">
        <f ca="1">HLOOKUP($A55,Data!$AB$2:$EJ$22,7)</f>
        <v>3.0408333333333335</v>
      </c>
    </row>
    <row r="56" spans="1:21" ht="12" thickBot="1" x14ac:dyDescent="0.25">
      <c r="A56" s="201">
        <f ca="1">DATE(YEAR($B$3),MONTH($B$3)-1,1)</f>
        <v>37104</v>
      </c>
      <c r="B56" s="151" t="e">
        <f ca="1">HLOOKUP($A56,Data!$AB$2:$EJ$22,13)</f>
        <v>#DIV/0!</v>
      </c>
      <c r="C56" s="152" t="e">
        <f ca="1">HLOOKUP($A56,Data!$AB$2:$EJ$22,11)</f>
        <v>#DIV/0!</v>
      </c>
      <c r="D56" s="152" t="e">
        <f ca="1">HLOOKUP($A56,Data!$AB$2:$EJ$22,8)</f>
        <v>#DIV/0!</v>
      </c>
      <c r="E56" s="152" t="e">
        <f ca="1">HLOOKUP($A56,Data!$AB$2:$EJ$22,5)</f>
        <v>#DIV/0!</v>
      </c>
      <c r="F56" s="152" t="e">
        <f ca="1">HLOOKUP($A56,Data!$AB$2:$EJ$22,6)</f>
        <v>#DIV/0!</v>
      </c>
      <c r="G56" s="152" t="e">
        <f ca="1">HLOOKUP($A56,Data!$AB$2:$EJ$22,14)</f>
        <v>#DIV/0!</v>
      </c>
      <c r="H56" s="152" t="e">
        <f ca="1">HLOOKUP($A56,Data!$AB$2:$EJ$22,9)</f>
        <v>#DIV/0!</v>
      </c>
      <c r="I56" s="152" t="e">
        <f ca="1">HLOOKUP($A56,Data!$AB$2:$EJ$22,10)</f>
        <v>#DIV/0!</v>
      </c>
      <c r="J56" s="152" t="e">
        <f ca="1">HLOOKUP($A56,Data!$AB$2:$EJ$22,3)</f>
        <v>#DIV/0!</v>
      </c>
      <c r="K56" s="152" t="e">
        <f ca="1">HLOOKUP($A56,Data!$AB$2:$EJ$22,2)</f>
        <v>#DIV/0!</v>
      </c>
      <c r="L56" s="152" t="e">
        <f ca="1">HLOOKUP($A56,Data!$AB$2:$EJ$22,21)</f>
        <v>#DIV/0!</v>
      </c>
      <c r="M56" s="152" t="e">
        <f ca="1">HLOOKUP($A56,Data!$AB$2:$EJ$22,17)</f>
        <v>#DIV/0!</v>
      </c>
      <c r="N56" s="178" t="e">
        <f ca="1">HLOOKUP($A56,Data!$AB$2:$EJ$22,7)</f>
        <v>#DIV/0!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228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36373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6.0806451612902546E-2</v>
      </c>
      <c r="G60" s="148">
        <f t="shared" ref="G60:G84" ca="1" si="16">E32-H32</f>
        <v>7.9354838709678521E-2</v>
      </c>
      <c r="H60" s="148">
        <f t="shared" ref="H60:H84" ca="1" si="17">$G32-$F32</f>
        <v>7.2903225806451033E-2</v>
      </c>
      <c r="I60" s="148">
        <f t="shared" ref="I60:I84" ca="1" si="18">G32-E32</f>
        <v>0.32129032258064472</v>
      </c>
      <c r="J60" s="216">
        <f t="shared" ref="J60:J84" ca="1" si="19">F32-E32</f>
        <v>0.24838709677419368</v>
      </c>
      <c r="K60" s="183">
        <f ca="1">L32-F32</f>
        <v>1.2419354838709484E-2</v>
      </c>
      <c r="L60" s="183">
        <f ca="1">L32-H32</f>
        <v>0.34016129032258169</v>
      </c>
      <c r="M60" s="220">
        <f ca="1">C32-D32</f>
        <v>0.29435483870967705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36404</v>
      </c>
      <c r="B61" s="184">
        <f t="shared" ref="B61:B84" ca="1" si="21">B33-E33</f>
        <v>0.37350000000000128</v>
      </c>
      <c r="C61" s="170">
        <f t="shared" ref="C61:C84" ca="1" si="22">B33-F33</f>
        <v>0.25133333333333496</v>
      </c>
      <c r="D61" s="148">
        <f t="shared" ref="D61:D84" ca="1" si="23">B33-D33</f>
        <v>0.22883333333333455</v>
      </c>
      <c r="E61" s="169" t="s">
        <v>66</v>
      </c>
      <c r="F61" s="148">
        <f t="shared" ca="1" si="15"/>
        <v>2.6166666666667115E-2</v>
      </c>
      <c r="G61" s="148">
        <f t="shared" ca="1" si="16"/>
        <v>2.9999999999998916E-2</v>
      </c>
      <c r="H61" s="148">
        <f t="shared" ca="1" si="17"/>
        <v>5.7333333333334124E-2</v>
      </c>
      <c r="I61" s="148">
        <f t="shared" ca="1" si="18"/>
        <v>0.17950000000000044</v>
      </c>
      <c r="J61" s="216">
        <f t="shared" ca="1" si="19"/>
        <v>0.12216666666666631</v>
      </c>
      <c r="K61" s="148">
        <f t="shared" ref="K61:K84" ca="1" si="24">L33-F33</f>
        <v>3.5499999999999865E-2</v>
      </c>
      <c r="L61" s="148">
        <f t="shared" ref="L61:L84" ca="1" si="25">L33-H33</f>
        <v>0.18766666666666509</v>
      </c>
      <c r="M61" s="150">
        <f ca="1">C33-D33</f>
        <v>0.35099999999999998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36434</v>
      </c>
      <c r="B62" s="184">
        <f t="shared" ca="1" si="21"/>
        <v>0.33725806451612828</v>
      </c>
      <c r="C62" s="170">
        <f t="shared" ca="1" si="22"/>
        <v>0.33096774193548306</v>
      </c>
      <c r="D62" s="148">
        <f t="shared" ca="1" si="23"/>
        <v>0.14274193548386949</v>
      </c>
      <c r="E62" s="169" t="s">
        <v>66</v>
      </c>
      <c r="F62" s="148">
        <f t="shared" ca="1" si="15"/>
        <v>-5.9677419354833283E-3</v>
      </c>
      <c r="G62" s="148">
        <f t="shared" ca="1" si="16"/>
        <v>3.3064516129032384E-2</v>
      </c>
      <c r="H62" s="148">
        <f t="shared" ca="1" si="17"/>
        <v>3.8064516129031833E-2</v>
      </c>
      <c r="I62" s="148">
        <f t="shared" ca="1" si="18"/>
        <v>4.4354838709677047E-2</v>
      </c>
      <c r="J62" s="216">
        <f t="shared" ca="1" si="19"/>
        <v>6.2903225806452134E-3</v>
      </c>
      <c r="K62" s="148">
        <f t="shared" ca="1" si="24"/>
        <v>1.7096774193547937E-2</v>
      </c>
      <c r="L62" s="148">
        <f t="shared" ca="1" si="25"/>
        <v>5.6451612903225534E-2</v>
      </c>
      <c r="M62" s="150">
        <f t="shared" ref="M62:M83" ca="1" si="26">C34-D34</f>
        <v>0.3616129032258053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36465</v>
      </c>
      <c r="B63" s="184">
        <f t="shared" ca="1" si="21"/>
        <v>0.41099999999999914</v>
      </c>
      <c r="C63" s="170">
        <f t="shared" ca="1" si="22"/>
        <v>0.39633333333333276</v>
      </c>
      <c r="D63" s="148">
        <f t="shared" ca="1" si="23"/>
        <v>0.16633333333333189</v>
      </c>
      <c r="E63" s="169" t="s">
        <v>66</v>
      </c>
      <c r="F63" s="148">
        <f t="shared" ca="1" si="15"/>
        <v>-1.1666666666666714E-2</v>
      </c>
      <c r="G63" s="148">
        <f t="shared" ca="1" si="16"/>
        <v>3.5999999999999588E-2</v>
      </c>
      <c r="H63" s="148">
        <f t="shared" ca="1" si="17"/>
        <v>4.0333333333333776E-2</v>
      </c>
      <c r="I63" s="148">
        <f t="shared" ca="1" si="18"/>
        <v>5.500000000000016E-2</v>
      </c>
      <c r="J63" s="216">
        <f t="shared" ca="1" si="19"/>
        <v>1.4666666666666384E-2</v>
      </c>
      <c r="K63" s="148">
        <f t="shared" ca="1" si="24"/>
        <v>4.7500000000000764E-2</v>
      </c>
      <c r="L63" s="148">
        <f t="shared" ca="1" si="25"/>
        <v>9.8166666666666735E-2</v>
      </c>
      <c r="M63" s="150">
        <f t="shared" ca="1" si="26"/>
        <v>0.26883333333333237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36495</v>
      </c>
      <c r="B64" s="185">
        <f t="shared" ca="1" si="21"/>
        <v>0.23274193548387112</v>
      </c>
      <c r="C64" s="171">
        <f t="shared" ca="1" si="22"/>
        <v>0.22774193548387078</v>
      </c>
      <c r="D64" s="138">
        <f t="shared" ca="1" si="23"/>
        <v>0.10612903225806436</v>
      </c>
      <c r="E64" s="138">
        <f t="shared" ref="E64:E84" ca="1" si="27">C36-B36</f>
        <v>4.483870967741943E-2</v>
      </c>
      <c r="F64" s="138">
        <f t="shared" ca="1" si="15"/>
        <v>-1.7741935483872151E-2</v>
      </c>
      <c r="G64" s="138">
        <f t="shared" ca="1" si="16"/>
        <v>4.483870967741943E-2</v>
      </c>
      <c r="H64" s="138">
        <f t="shared" ca="1" si="17"/>
        <v>4.0967741935483915E-2</v>
      </c>
      <c r="I64" s="138">
        <f t="shared" ca="1" si="18"/>
        <v>4.5967741935484252E-2</v>
      </c>
      <c r="J64" s="138">
        <f t="shared" ca="1" si="19"/>
        <v>5.0000000000003375E-3</v>
      </c>
      <c r="K64" s="138">
        <f t="shared" ca="1" si="24"/>
        <v>3.7741935483870837E-2</v>
      </c>
      <c r="L64" s="138">
        <f t="shared" ca="1" si="25"/>
        <v>8.7580645161290605E-2</v>
      </c>
      <c r="M64" s="132">
        <f t="shared" ca="1" si="26"/>
        <v>0.15096774193548379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36526</v>
      </c>
      <c r="B65" s="185">
        <f t="shared" ca="1" si="21"/>
        <v>0.17725806451612947</v>
      </c>
      <c r="C65" s="171">
        <f t="shared" ca="1" si="22"/>
        <v>0.15822580645161377</v>
      </c>
      <c r="D65" s="138">
        <f t="shared" ca="1" si="23"/>
        <v>4.5000000000001705E-2</v>
      </c>
      <c r="E65" s="138">
        <f t="shared" ca="1" si="27"/>
        <v>5.4999999999999272E-2</v>
      </c>
      <c r="F65" s="138">
        <f t="shared" ca="1" si="15"/>
        <v>-5.4032258064515837E-2</v>
      </c>
      <c r="G65" s="138">
        <f t="shared" ca="1" si="16"/>
        <v>2.338709677419315E-2</v>
      </c>
      <c r="H65" s="138">
        <f t="shared" ca="1" si="17"/>
        <v>4.0645161290322918E-2</v>
      </c>
      <c r="I65" s="138">
        <f t="shared" ca="1" si="18"/>
        <v>5.9677419354838612E-2</v>
      </c>
      <c r="J65" s="138">
        <f t="shared" ca="1" si="19"/>
        <v>1.9032258064515695E-2</v>
      </c>
      <c r="K65" s="138">
        <f t="shared" ca="1" si="24"/>
        <v>1.6129032258064502E-2</v>
      </c>
      <c r="L65" s="138">
        <f t="shared" ca="1" si="25"/>
        <v>5.8548387096773347E-2</v>
      </c>
      <c r="M65" s="132">
        <f t="shared" ca="1" si="26"/>
        <v>0.10000000000000098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36557</v>
      </c>
      <c r="B66" s="185">
        <f t="shared" ca="1" si="21"/>
        <v>0.21310344827586247</v>
      </c>
      <c r="C66" s="171">
        <f t="shared" ca="1" si="22"/>
        <v>0.17396551724137943</v>
      </c>
      <c r="D66" s="138">
        <f t="shared" ca="1" si="23"/>
        <v>0.12879310344827655</v>
      </c>
      <c r="E66" s="138">
        <f t="shared" ca="1" si="27"/>
        <v>7.913793103448441E-2</v>
      </c>
      <c r="F66" s="138">
        <f t="shared" ca="1" si="15"/>
        <v>5.3448275862066907E-3</v>
      </c>
      <c r="G66" s="138">
        <f t="shared" ca="1" si="16"/>
        <v>3.8448275862068559E-2</v>
      </c>
      <c r="H66" s="138">
        <f t="shared" ca="1" si="17"/>
        <v>5.1896551724137652E-2</v>
      </c>
      <c r="I66" s="138">
        <f t="shared" ca="1" si="18"/>
        <v>9.1034482758620694E-2</v>
      </c>
      <c r="J66" s="138">
        <f t="shared" ca="1" si="19"/>
        <v>3.9137931034483042E-2</v>
      </c>
      <c r="K66" s="138">
        <f t="shared" ca="1" si="24"/>
        <v>3.9482758620688951E-2</v>
      </c>
      <c r="L66" s="138">
        <f t="shared" ca="1" si="25"/>
        <v>0.11706896551724055</v>
      </c>
      <c r="M66" s="132">
        <f t="shared" ca="1" si="26"/>
        <v>0.20793103448276096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36586</v>
      </c>
      <c r="B67" s="185">
        <f t="shared" ca="1" si="21"/>
        <v>0.21338709677419221</v>
      </c>
      <c r="C67" s="171">
        <f t="shared" ca="1" si="22"/>
        <v>0.16951612903225666</v>
      </c>
      <c r="D67" s="138">
        <f t="shared" ca="1" si="23"/>
        <v>0.11145161290322525</v>
      </c>
      <c r="E67" s="138">
        <f t="shared" ca="1" si="27"/>
        <v>0.13016129032258217</v>
      </c>
      <c r="F67" s="138">
        <f t="shared" ca="1" si="15"/>
        <v>-1.41935483870963E-2</v>
      </c>
      <c r="G67" s="138">
        <f t="shared" ca="1" si="16"/>
        <v>6.0967741935484376E-2</v>
      </c>
      <c r="H67" s="138">
        <f t="shared" ca="1" si="17"/>
        <v>5.3387096774193843E-2</v>
      </c>
      <c r="I67" s="138">
        <f t="shared" ca="1" si="18"/>
        <v>9.7258064516129394E-2</v>
      </c>
      <c r="J67" s="138">
        <f t="shared" ca="1" si="19"/>
        <v>4.3870967741935551E-2</v>
      </c>
      <c r="K67" s="138">
        <f t="shared" ca="1" si="24"/>
        <v>2.6935483870965893E-2</v>
      </c>
      <c r="L67" s="138">
        <f t="shared" ca="1" si="25"/>
        <v>0.13177419354838582</v>
      </c>
      <c r="M67" s="132">
        <f t="shared" ca="1" si="26"/>
        <v>0.24161290322580742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36617</v>
      </c>
      <c r="B68" s="184">
        <f t="shared" ca="1" si="21"/>
        <v>0.27400000000000047</v>
      </c>
      <c r="C68" s="170">
        <f t="shared" ca="1" si="22"/>
        <v>0.1995000000000009</v>
      </c>
      <c r="D68" s="148">
        <f t="shared" ca="1" si="23"/>
        <v>0.12333333333333396</v>
      </c>
      <c r="E68" s="148">
        <f t="shared" ca="1" si="27"/>
        <v>7.216666666666649E-2</v>
      </c>
      <c r="F68" s="148">
        <f t="shared" ca="1" si="15"/>
        <v>-1.2833333333333474E-2</v>
      </c>
      <c r="G68" s="148">
        <f t="shared" ca="1" si="16"/>
        <v>4.6333333333332671E-2</v>
      </c>
      <c r="H68" s="148">
        <f t="shared" ca="1" si="17"/>
        <v>8.383333333333276E-2</v>
      </c>
      <c r="I68" s="148">
        <f t="shared" ca="1" si="18"/>
        <v>0.15833333333333233</v>
      </c>
      <c r="J68" s="216">
        <f t="shared" ca="1" si="19"/>
        <v>7.4499999999999567E-2</v>
      </c>
      <c r="K68" s="148">
        <f t="shared" ca="1" si="24"/>
        <v>8.5500000000000576E-2</v>
      </c>
      <c r="L68" s="148">
        <f t="shared" ca="1" si="25"/>
        <v>0.20633333333333281</v>
      </c>
      <c r="M68" s="150">
        <f t="shared" ca="1" si="26"/>
        <v>0.19550000000000045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36647</v>
      </c>
      <c r="B69" s="184">
        <f t="shared" ca="1" si="21"/>
        <v>0.44548387096774134</v>
      </c>
      <c r="C69" s="170">
        <f t="shared" ca="1" si="22"/>
        <v>0.25999999999999934</v>
      </c>
      <c r="D69" s="148">
        <f t="shared" ca="1" si="23"/>
        <v>0.32790322580645048</v>
      </c>
      <c r="E69" s="148">
        <f t="shared" ca="1" si="27"/>
        <v>5.3387096774195175E-2</v>
      </c>
      <c r="F69" s="148">
        <f t="shared" ca="1" si="15"/>
        <v>6.6129032258066545E-3</v>
      </c>
      <c r="G69" s="148">
        <f t="shared" ca="1" si="16"/>
        <v>0.11177419354838625</v>
      </c>
      <c r="H69" s="148">
        <f t="shared" ca="1" si="17"/>
        <v>6.7096774193549535E-2</v>
      </c>
      <c r="I69" s="148">
        <f t="shared" ca="1" si="18"/>
        <v>0.25258064516129153</v>
      </c>
      <c r="J69" s="216">
        <f t="shared" ca="1" si="19"/>
        <v>0.18548387096774199</v>
      </c>
      <c r="K69" s="148">
        <f t="shared" ca="1" si="24"/>
        <v>3.0967741935484572E-2</v>
      </c>
      <c r="L69" s="148">
        <f t="shared" ca="1" si="25"/>
        <v>0.32822580645161281</v>
      </c>
      <c r="M69" s="150">
        <f t="shared" ca="1" si="26"/>
        <v>0.38129032258064566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36678</v>
      </c>
      <c r="B70" s="184">
        <f t="shared" ca="1" si="21"/>
        <v>0.65866666666666651</v>
      </c>
      <c r="C70" s="170">
        <f t="shared" ca="1" si="22"/>
        <v>0.47216666666666551</v>
      </c>
      <c r="D70" s="148">
        <f t="shared" ca="1" si="23"/>
        <v>0.47483333333333366</v>
      </c>
      <c r="E70" s="148">
        <f t="shared" ca="1" si="27"/>
        <v>3.5333333333332995E-2</v>
      </c>
      <c r="F70" s="148">
        <f t="shared" ca="1" si="15"/>
        <v>7.2333333333334249E-2</v>
      </c>
      <c r="G70" s="148">
        <f t="shared" ca="1" si="16"/>
        <v>0.20849999999999991</v>
      </c>
      <c r="H70" s="148">
        <f t="shared" ca="1" si="17"/>
        <v>4.5333333333331893E-2</v>
      </c>
      <c r="I70" s="148">
        <f t="shared" ca="1" si="18"/>
        <v>0.23183333333333289</v>
      </c>
      <c r="J70" s="216">
        <f t="shared" ca="1" si="19"/>
        <v>0.186500000000001</v>
      </c>
      <c r="K70" s="148">
        <f t="shared" ca="1" si="24"/>
        <v>-3.5833333333335382E-2</v>
      </c>
      <c r="L70" s="148">
        <f t="shared" ca="1" si="25"/>
        <v>0.35916666666666552</v>
      </c>
      <c r="M70" s="150">
        <f t="shared" ca="1" si="26"/>
        <v>0.51016666666666666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36708</v>
      </c>
      <c r="B71" s="184">
        <f t="shared" ca="1" si="21"/>
        <v>0.96435483870967786</v>
      </c>
      <c r="C71" s="170">
        <f t="shared" ca="1" si="22"/>
        <v>0.62387096774193518</v>
      </c>
      <c r="D71" s="148">
        <f t="shared" ca="1" si="23"/>
        <v>0.67725806451612858</v>
      </c>
      <c r="E71" s="148">
        <f t="shared" ca="1" si="27"/>
        <v>-0.22016129032258025</v>
      </c>
      <c r="F71" s="148">
        <f t="shared" ca="1" si="15"/>
        <v>4.8387096774327176E-4</v>
      </c>
      <c r="G71" s="148">
        <f t="shared" ca="1" si="16"/>
        <v>0.2274193548387089</v>
      </c>
      <c r="H71" s="148">
        <f ca="1">$G43-$F43</f>
        <v>4.6290322580645249E-2</v>
      </c>
      <c r="I71" s="148">
        <f t="shared" ca="1" si="18"/>
        <v>0.38677419354838793</v>
      </c>
      <c r="J71" s="216">
        <f t="shared" ca="1" si="19"/>
        <v>0.34048387096774269</v>
      </c>
      <c r="K71" s="148">
        <f t="shared" ca="1" si="24"/>
        <v>-0.10016129032258148</v>
      </c>
      <c r="L71" s="148">
        <f t="shared" ca="1" si="25"/>
        <v>0.46774193548387011</v>
      </c>
      <c r="M71" s="150">
        <f t="shared" ca="1" si="26"/>
        <v>0.45709677419354833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36739</v>
      </c>
      <c r="B72" s="185">
        <f t="shared" ca="1" si="21"/>
        <v>1.8312903225806472</v>
      </c>
      <c r="C72" s="171">
        <f t="shared" ca="1" si="22"/>
        <v>0.92193548387096946</v>
      </c>
      <c r="D72" s="138">
        <f t="shared" ca="1" si="23"/>
        <v>0.8335483870967737</v>
      </c>
      <c r="E72" s="138">
        <f t="shared" ca="1" si="27"/>
        <v>-0.37838709677419491</v>
      </c>
      <c r="F72" s="138">
        <f t="shared" ca="1" si="15"/>
        <v>4.7258064516129128E-2</v>
      </c>
      <c r="G72" s="138">
        <f ca="1">E44-H44</f>
        <v>0.20919354838709614</v>
      </c>
      <c r="H72" s="138">
        <f t="shared" ca="1" si="17"/>
        <v>6.2419354838709751E-2</v>
      </c>
      <c r="I72" s="138">
        <f t="shared" ca="1" si="18"/>
        <v>0.97177419354838745</v>
      </c>
      <c r="J72" s="138">
        <f t="shared" ca="1" si="19"/>
        <v>0.9093548387096777</v>
      </c>
      <c r="K72" s="138">
        <f t="shared" ca="1" si="24"/>
        <v>-4.419354838709566E-2</v>
      </c>
      <c r="L72" s="138">
        <f t="shared" ca="1" si="25"/>
        <v>1.0743548387096782</v>
      </c>
      <c r="M72" s="132">
        <f t="shared" ca="1" si="26"/>
        <v>0.45516129032257879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36770</v>
      </c>
      <c r="B73" s="185">
        <f t="shared" ca="1" si="21"/>
        <v>1.8179999999999978</v>
      </c>
      <c r="C73" s="171">
        <f t="shared" ca="1" si="22"/>
        <v>1.1049999999999986</v>
      </c>
      <c r="D73" s="138">
        <f t="shared" ca="1" si="23"/>
        <v>0.6783333333333319</v>
      </c>
      <c r="E73" s="138">
        <f t="shared" ca="1" si="27"/>
        <v>-9.133333333333038E-2</v>
      </c>
      <c r="F73" s="138">
        <f t="shared" ca="1" si="15"/>
        <v>-0.51399999999999846</v>
      </c>
      <c r="G73" s="138">
        <f t="shared" ca="1" si="16"/>
        <v>0.17500000000000071</v>
      </c>
      <c r="H73" s="138">
        <f t="shared" ca="1" si="17"/>
        <v>8.5500000000001464E-2</v>
      </c>
      <c r="I73" s="138">
        <f t="shared" ca="1" si="18"/>
        <v>0.79850000000000065</v>
      </c>
      <c r="J73" s="138">
        <f t="shared" ca="1" si="19"/>
        <v>0.71299999999999919</v>
      </c>
      <c r="K73" s="138">
        <f t="shared" ca="1" si="24"/>
        <v>3.0333333333332213E-2</v>
      </c>
      <c r="L73" s="138">
        <f t="shared" ca="1" si="25"/>
        <v>0.91833333333333211</v>
      </c>
      <c r="M73" s="132">
        <f t="shared" ca="1" si="26"/>
        <v>0.58700000000000152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36800</v>
      </c>
      <c r="B74" s="185">
        <f t="shared" ca="1" si="21"/>
        <v>0.9959677419354831</v>
      </c>
      <c r="C74" s="171">
        <f t="shared" ca="1" si="22"/>
        <v>0.65596774193547969</v>
      </c>
      <c r="D74" s="138">
        <f t="shared" ca="1" si="23"/>
        <v>0.30629032258064282</v>
      </c>
      <c r="E74" s="138">
        <f t="shared" ca="1" si="27"/>
        <v>1.5322580645163342E-2</v>
      </c>
      <c r="F74" s="138">
        <f t="shared" ca="1" si="15"/>
        <v>-0.15596774193548413</v>
      </c>
      <c r="G74" s="138">
        <f t="shared" ca="1" si="16"/>
        <v>1.8548387096774199E-2</v>
      </c>
      <c r="H74" s="138">
        <f t="shared" ca="1" si="17"/>
        <v>4.2096774193544739E-2</v>
      </c>
      <c r="I74" s="138">
        <f t="shared" ca="1" si="18"/>
        <v>0.38209677419354815</v>
      </c>
      <c r="J74" s="138">
        <f t="shared" ca="1" si="19"/>
        <v>0.34000000000000341</v>
      </c>
      <c r="K74" s="138">
        <f t="shared" ca="1" si="24"/>
        <v>2.0967741935482564E-2</v>
      </c>
      <c r="L74" s="138">
        <f t="shared" ca="1" si="25"/>
        <v>0.37951612903226017</v>
      </c>
      <c r="M74" s="132">
        <f t="shared" ca="1" si="26"/>
        <v>0.32161290322580616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36831</v>
      </c>
      <c r="B75" s="185">
        <f t="shared" ca="1" si="21"/>
        <v>4.4401666666666681</v>
      </c>
      <c r="C75" s="171">
        <f t="shared" ca="1" si="22"/>
        <v>4.2358333333333356</v>
      </c>
      <c r="D75" s="138">
        <f t="shared" ca="1" si="23"/>
        <v>0.20400000000000063</v>
      </c>
      <c r="E75" s="138">
        <f t="shared" ca="1" si="27"/>
        <v>8.6499999999997357E-2</v>
      </c>
      <c r="F75" s="138">
        <f t="shared" ca="1" si="15"/>
        <v>-4.1818333333333326</v>
      </c>
      <c r="G75" s="138">
        <f t="shared" ca="1" si="16"/>
        <v>2.0833333333333037E-2</v>
      </c>
      <c r="H75" s="138">
        <f t="shared" ca="1" si="17"/>
        <v>4.7166666666666579E-2</v>
      </c>
      <c r="I75" s="138">
        <f t="shared" ca="1" si="18"/>
        <v>0.25149999999999917</v>
      </c>
      <c r="J75" s="138">
        <f t="shared" ca="1" si="19"/>
        <v>0.20433333333333259</v>
      </c>
      <c r="K75" s="138">
        <f t="shared" ca="1" si="24"/>
        <v>-0.11783333333333434</v>
      </c>
      <c r="L75" s="138">
        <f t="shared" ca="1" si="25"/>
        <v>0.10733333333333128</v>
      </c>
      <c r="M75" s="132">
        <f t="shared" ca="1" si="26"/>
        <v>0.29049999999999798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36861</v>
      </c>
      <c r="B76" s="184">
        <f t="shared" ca="1" si="21"/>
        <v>17.054193548387097</v>
      </c>
      <c r="C76" s="170">
        <f t="shared" ca="1" si="22"/>
        <v>16.381290322580647</v>
      </c>
      <c r="D76" s="148">
        <f t="shared" ca="1" si="23"/>
        <v>5.0888709677419328</v>
      </c>
      <c r="E76" s="148">
        <f t="shared" ca="1" si="27"/>
        <v>-4.0879032258064534</v>
      </c>
      <c r="F76" s="148">
        <f t="shared" ca="1" si="15"/>
        <v>-9.5290322580645199</v>
      </c>
      <c r="G76" s="148">
        <f t="shared" ca="1" si="16"/>
        <v>1.6612903225807329E-2</v>
      </c>
      <c r="H76" s="148">
        <f t="shared" ca="1" si="17"/>
        <v>9.5161290322565151E-3</v>
      </c>
      <c r="I76" s="148">
        <f t="shared" ca="1" si="18"/>
        <v>0.68241935483870897</v>
      </c>
      <c r="J76" s="216">
        <f t="shared" ca="1" si="19"/>
        <v>0.67290322580645245</v>
      </c>
      <c r="K76" s="148">
        <f t="shared" ca="1" si="24"/>
        <v>3.8064516129033166E-2</v>
      </c>
      <c r="L76" s="148">
        <f t="shared" ca="1" si="25"/>
        <v>0.72758064516129295</v>
      </c>
      <c r="M76" s="150">
        <f t="shared" ca="1" si="26"/>
        <v>1.0009677419354794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36892</v>
      </c>
      <c r="B77" s="184">
        <f t="shared" ca="1" si="21"/>
        <v>4.5395806451612888</v>
      </c>
      <c r="C77" s="170">
        <f t="shared" ca="1" si="22"/>
        <v>4.6552258064516128</v>
      </c>
      <c r="D77" s="148">
        <f t="shared" ca="1" si="23"/>
        <v>2.5037741935483879</v>
      </c>
      <c r="E77" s="148">
        <f t="shared" ca="1" si="27"/>
        <v>-1.9424838709677434</v>
      </c>
      <c r="F77" s="148">
        <f t="shared" ca="1" si="15"/>
        <v>-3.1774193548388396E-2</v>
      </c>
      <c r="G77" s="148">
        <f t="shared" ca="1" si="16"/>
        <v>0.10612903225806569</v>
      </c>
      <c r="H77" s="148">
        <f t="shared" ca="1" si="17"/>
        <v>7.4354838709677296E-2</v>
      </c>
      <c r="I77" s="148">
        <f t="shared" ca="1" si="18"/>
        <v>-4.1290322580646688E-2</v>
      </c>
      <c r="J77" s="216">
        <f t="shared" ca="1" si="19"/>
        <v>-0.11564516129032398</v>
      </c>
      <c r="K77" s="148">
        <f t="shared" ca="1" si="24"/>
        <v>0.1983870967741943</v>
      </c>
      <c r="L77" s="148">
        <f t="shared" ca="1" si="25"/>
        <v>0.18887096774193601</v>
      </c>
      <c r="M77" s="150">
        <f t="shared" ca="1" si="26"/>
        <v>0.56129032258064449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36923</v>
      </c>
      <c r="B78" s="184">
        <f t="shared" ca="1" si="21"/>
        <v>13.128678571428573</v>
      </c>
      <c r="C78" s="170">
        <f t="shared" ca="1" si="22"/>
        <v>13.21475</v>
      </c>
      <c r="D78" s="148">
        <f t="shared" ca="1" si="23"/>
        <v>9.08582142857143</v>
      </c>
      <c r="E78" s="148">
        <f t="shared" ca="1" si="27"/>
        <v>-8.0704642857142908</v>
      </c>
      <c r="F78" s="148">
        <f t="shared" ca="1" si="15"/>
        <v>1.8571428571424242E-2</v>
      </c>
      <c r="G78" s="148">
        <f t="shared" ca="1" si="16"/>
        <v>-0.45785714285713919</v>
      </c>
      <c r="H78" s="148">
        <f t="shared" ca="1" si="17"/>
        <v>0.12624999999999886</v>
      </c>
      <c r="I78" s="148">
        <f t="shared" ca="1" si="18"/>
        <v>4.0178571428571175E-2</v>
      </c>
      <c r="J78" s="216">
        <f t="shared" ca="1" si="19"/>
        <v>-8.6071428571427688E-2</v>
      </c>
      <c r="K78" s="148">
        <f t="shared" ca="1" si="24"/>
        <v>0.16625000000000156</v>
      </c>
      <c r="L78" s="148">
        <f t="shared" ca="1" si="25"/>
        <v>-0.37767857142856531</v>
      </c>
      <c r="M78" s="150">
        <f t="shared" ca="1" si="26"/>
        <v>1.0153571428571393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36951</v>
      </c>
      <c r="B79" s="184">
        <f t="shared" ca="1" si="21"/>
        <v>10.137419354838707</v>
      </c>
      <c r="C79" s="170">
        <f t="shared" ca="1" si="22"/>
        <v>9.9630645161290303</v>
      </c>
      <c r="D79" s="148">
        <f t="shared" ca="1" si="23"/>
        <v>7.6574193548387051</v>
      </c>
      <c r="E79" s="148">
        <f t="shared" ca="1" si="27"/>
        <v>-6.0437096774193542</v>
      </c>
      <c r="F79" s="148">
        <f t="shared" ca="1" si="15"/>
        <v>0.83193548387096694</v>
      </c>
      <c r="G79" s="148">
        <f t="shared" ca="1" si="16"/>
        <v>-1.1574193548387104</v>
      </c>
      <c r="H79" s="148">
        <f t="shared" ca="1" si="17"/>
        <v>0.10209677419354879</v>
      </c>
      <c r="I79" s="148">
        <f t="shared" ca="1" si="18"/>
        <v>0.27645161290322573</v>
      </c>
      <c r="J79" s="216">
        <f t="shared" ca="1" si="19"/>
        <v>0.17435483870967694</v>
      </c>
      <c r="K79" s="148">
        <f t="shared" ca="1" si="24"/>
        <v>0.10258064516129117</v>
      </c>
      <c r="L79" s="148">
        <f t="shared" ca="1" si="25"/>
        <v>-0.88048387096774228</v>
      </c>
      <c r="M79" s="150">
        <f t="shared" ca="1" si="26"/>
        <v>1.6137096774193509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36982</v>
      </c>
      <c r="B80" s="185">
        <f t="shared" ca="1" si="21"/>
        <v>9.7718333333333369</v>
      </c>
      <c r="C80" s="171">
        <f t="shared" ca="1" si="22"/>
        <v>9.3526666666666678</v>
      </c>
      <c r="D80" s="138">
        <f t="shared" ca="1" si="23"/>
        <v>5.122833333333336</v>
      </c>
      <c r="E80" s="138">
        <f t="shared" ca="1" si="27"/>
        <v>-2.6090000000000035</v>
      </c>
      <c r="F80" s="138">
        <f t="shared" ca="1" si="15"/>
        <v>-0.76733333333333498</v>
      </c>
      <c r="G80" s="138">
        <f t="shared" ca="1" si="16"/>
        <v>8.6500000000000909E-2</v>
      </c>
      <c r="H80" s="138">
        <f t="shared" ca="1" si="17"/>
        <v>8.3499999999998131E-2</v>
      </c>
      <c r="I80" s="138">
        <f t="shared" ca="1" si="18"/>
        <v>0.50266666666666548</v>
      </c>
      <c r="J80" s="138">
        <f t="shared" ca="1" si="19"/>
        <v>0.41916666666666735</v>
      </c>
      <c r="K80" s="138">
        <f t="shared" ca="1" si="24"/>
        <v>6.1666666666663872E-2</v>
      </c>
      <c r="L80" s="138">
        <f t="shared" ca="1" si="25"/>
        <v>0.56733333333333213</v>
      </c>
      <c r="M80" s="132">
        <f t="shared" ca="1" si="26"/>
        <v>2.5138333333333325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37012</v>
      </c>
      <c r="B81" s="185">
        <f t="shared" ca="1" si="21"/>
        <v>8.316290322580647</v>
      </c>
      <c r="C81" s="171">
        <f t="shared" ca="1" si="22"/>
        <v>7.6701612903225822</v>
      </c>
      <c r="D81" s="138">
        <f t="shared" ca="1" si="23"/>
        <v>6.7838709677419384</v>
      </c>
      <c r="E81" s="138">
        <f t="shared" ca="1" si="27"/>
        <v>-5.21951612903226</v>
      </c>
      <c r="F81" s="138">
        <f t="shared" ca="1" si="15"/>
        <v>0.13516129032258206</v>
      </c>
      <c r="G81" s="138">
        <f t="shared" ca="1" si="16"/>
        <v>-0.77145161290322672</v>
      </c>
      <c r="H81" s="138">
        <f t="shared" ca="1" si="17"/>
        <v>3.8225806451613664E-2</v>
      </c>
      <c r="I81" s="138">
        <f t="shared" ca="1" si="18"/>
        <v>0.6843548387096785</v>
      </c>
      <c r="J81" s="138">
        <f t="shared" ca="1" si="19"/>
        <v>0.64612903225806484</v>
      </c>
      <c r="K81" s="138">
        <f t="shared" ca="1" si="24"/>
        <v>4.225806451612879E-2</v>
      </c>
      <c r="L81" s="138">
        <f t="shared" ca="1" si="25"/>
        <v>-8.3064516129033095E-2</v>
      </c>
      <c r="M81" s="132">
        <f t="shared" ca="1" si="26"/>
        <v>1.5643548387096784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37043</v>
      </c>
      <c r="B82" s="185">
        <f t="shared" ca="1" si="21"/>
        <v>3.3263333333333334</v>
      </c>
      <c r="C82" s="171">
        <f t="shared" ca="1" si="22"/>
        <v>2.4097931034482767</v>
      </c>
      <c r="D82" s="138">
        <f t="shared" ca="1" si="23"/>
        <v>2.5496666666666652</v>
      </c>
      <c r="E82" s="138">
        <f t="shared" ca="1" si="27"/>
        <v>-1.9631666666666656</v>
      </c>
      <c r="F82" s="138">
        <f t="shared" ca="1" si="15"/>
        <v>-0.62249999999999872</v>
      </c>
      <c r="G82" s="138">
        <f t="shared" ca="1" si="16"/>
        <v>7.9166666666665275E-2</v>
      </c>
      <c r="H82" s="138">
        <f t="shared" ca="1" si="17"/>
        <v>9.7126436781609371E-2</v>
      </c>
      <c r="I82" s="138">
        <f t="shared" ca="1" si="18"/>
        <v>1.013666666666666</v>
      </c>
      <c r="J82" s="138">
        <f t="shared" ca="1" si="19"/>
        <v>0.91654022988505668</v>
      </c>
      <c r="K82" s="138">
        <f t="shared" ca="1" si="24"/>
        <v>5.0293103448277421E-2</v>
      </c>
      <c r="L82" s="138">
        <f t="shared" ca="1" si="25"/>
        <v>1.0459999999999994</v>
      </c>
      <c r="M82" s="132">
        <f t="shared" ca="1" si="26"/>
        <v>0.58649999999999958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37073</v>
      </c>
      <c r="B83" s="185">
        <f t="shared" ca="1" si="21"/>
        <v>2.9770833333333333</v>
      </c>
      <c r="C83" s="171">
        <f t="shared" ca="1" si="22"/>
        <v>2.3512499999999998</v>
      </c>
      <c r="D83" s="138">
        <f t="shared" ca="1" si="23"/>
        <v>2.3845833333333331</v>
      </c>
      <c r="E83" s="138">
        <f t="shared" ca="1" si="27"/>
        <v>-1.6212500000000003</v>
      </c>
      <c r="F83" s="138">
        <f t="shared" ca="1" si="15"/>
        <v>4.2499999999999982E-2</v>
      </c>
      <c r="G83" s="138">
        <f t="shared" ca="1" si="16"/>
        <v>6.2083333333333712E-2</v>
      </c>
      <c r="H83" s="138">
        <f t="shared" ca="1" si="17"/>
        <v>1.7500000000000071E-2</v>
      </c>
      <c r="I83" s="138">
        <f t="shared" ca="1" si="18"/>
        <v>0.64333333333333353</v>
      </c>
      <c r="J83" s="138">
        <f t="shared" ca="1" si="19"/>
        <v>0.62583333333333346</v>
      </c>
      <c r="K83" s="138">
        <f t="shared" ca="1" si="24"/>
        <v>-5.833333333333357E-2</v>
      </c>
      <c r="L83" s="138">
        <f t="shared" ca="1" si="25"/>
        <v>0.62958333333333361</v>
      </c>
      <c r="M83" s="132">
        <f t="shared" ca="1" si="26"/>
        <v>0.76333333333333275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37104</v>
      </c>
      <c r="B84" s="186" t="e">
        <f t="shared" ca="1" si="21"/>
        <v>#DIV/0!</v>
      </c>
      <c r="C84" s="172" t="e">
        <f t="shared" ca="1" si="22"/>
        <v>#DIV/0!</v>
      </c>
      <c r="D84" s="173" t="e">
        <f t="shared" ca="1" si="23"/>
        <v>#DIV/0!</v>
      </c>
      <c r="E84" s="173" t="e">
        <f t="shared" ca="1" si="27"/>
        <v>#DIV/0!</v>
      </c>
      <c r="F84" s="173" t="e">
        <f t="shared" ca="1" si="15"/>
        <v>#DIV/0!</v>
      </c>
      <c r="G84" s="173" t="e">
        <f t="shared" ca="1" si="16"/>
        <v>#DIV/0!</v>
      </c>
      <c r="H84" s="173" t="e">
        <f t="shared" ca="1" si="17"/>
        <v>#DIV/0!</v>
      </c>
      <c r="I84" s="173" t="e">
        <f t="shared" ca="1" si="18"/>
        <v>#DIV/0!</v>
      </c>
      <c r="J84" s="173" t="e">
        <f t="shared" ca="1" si="19"/>
        <v>#DIV/0!</v>
      </c>
      <c r="K84" s="173" t="e">
        <f t="shared" ca="1" si="24"/>
        <v>#DIV/0!</v>
      </c>
      <c r="L84" s="173" t="e">
        <f t="shared" ca="1" si="25"/>
        <v>#DIV/0!</v>
      </c>
      <c r="M84" s="174" t="e">
        <f ca="1">C56-D56</f>
        <v>#DIV/0!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>
        <f ca="1">VLOOKUP($A32,Indicies!$A$2:$L$6000,2,0)</f>
        <v>2.58</v>
      </c>
      <c r="C93" s="157">
        <f ca="1">VLOOKUP($A32,Indicies!$A$2:$L$6000,3,0)</f>
        <v>2.46</v>
      </c>
      <c r="D93" s="157">
        <f ca="1">VLOOKUP($A32,Indicies!$A$2:$L$6000,4,0)</f>
        <v>2.2799999999999998</v>
      </c>
      <c r="E93" s="157">
        <f ca="1">VLOOKUP($A32,Indicies!$A$2:$L$6000,5,0)</f>
        <v>2.2599999999999998</v>
      </c>
      <c r="F93" s="157">
        <f ca="1">VLOOKUP($A32,Indicies!$A$2:$L$6000,6,0)</f>
        <v>2.46</v>
      </c>
      <c r="G93" s="157">
        <f ca="1">VLOOKUP($A32,Indicies!$A$2:$L$6000,7,0)</f>
        <v>2.52</v>
      </c>
      <c r="H93" s="157">
        <f ca="1">VLOOKUP($A32,Indicies!$A$2:$L$6000,8,0)</f>
        <v>2.1800000000000002</v>
      </c>
      <c r="I93" s="157" t="str">
        <f ca="1">VLOOKUP($A32,Indicies!$A$2:$L$6000,9,0)</f>
        <v>N/A</v>
      </c>
      <c r="J93" s="157">
        <f ca="1">VLOOKUP($A32,Indicies!$A$2:$L$6000,10,0)</f>
        <v>2.21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2.93</v>
      </c>
      <c r="C94" s="157">
        <f ca="1">VLOOKUP($A33,Indicies!$A$2:$L$6000,3,0)</f>
        <v>2.75</v>
      </c>
      <c r="D94" s="157">
        <f ca="1">VLOOKUP($A33,Indicies!$A$2:$L$6000,4,0)</f>
        <v>2.65</v>
      </c>
      <c r="E94" s="157">
        <f ca="1">VLOOKUP($A33,Indicies!$A$2:$L$6000,5,0)</f>
        <v>2.63</v>
      </c>
      <c r="F94" s="157">
        <f ca="1">VLOOKUP($A33,Indicies!$A$2:$L$6000,6,0)</f>
        <v>2.78</v>
      </c>
      <c r="G94" s="157">
        <f ca="1">VLOOKUP($A33,Indicies!$A$2:$L$6000,7,0)</f>
        <v>2.8</v>
      </c>
      <c r="H94" s="157">
        <f ca="1">VLOOKUP($A33,Indicies!$A$2:$L$6000,8,0)</f>
        <v>2.56</v>
      </c>
      <c r="I94" s="157" t="str">
        <f ca="1">VLOOKUP($A33,Indicies!$A$2:$L$6000,9,0)</f>
        <v>N/A</v>
      </c>
      <c r="J94" s="157">
        <f ca="1">VLOOKUP($A33,Indicies!$A$2:$L$6000,10,0)</f>
        <v>2.5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2.71</v>
      </c>
      <c r="C95" s="157">
        <f ca="1">VLOOKUP($A34,Indicies!$A$2:$L$6000,3,0)</f>
        <v>2.4</v>
      </c>
      <c r="D95" s="157">
        <f ca="1">VLOOKUP($A34,Indicies!$A$2:$L$6000,4,0)</f>
        <v>2.5299999999999998</v>
      </c>
      <c r="E95" s="157">
        <f ca="1">VLOOKUP($A34,Indicies!$A$2:$L$6000,5,0)</f>
        <v>2.37</v>
      </c>
      <c r="F95" s="157">
        <f ca="1">VLOOKUP($A34,Indicies!$A$2:$L$6000,6,0)</f>
        <v>2.42</v>
      </c>
      <c r="G95" s="157">
        <f ca="1">VLOOKUP($A34,Indicies!$A$2:$L$6000,7,0)</f>
        <v>2.44</v>
      </c>
      <c r="H95" s="157">
        <f ca="1">VLOOKUP($A34,Indicies!$A$2:$L$6000,8,0)</f>
        <v>2.39</v>
      </c>
      <c r="I95" s="157" t="str">
        <f ca="1">VLOOKUP($A34,Indicies!$A$2:$L$6000,9,0)</f>
        <v>N/A</v>
      </c>
      <c r="J95" s="157">
        <f ca="1">VLOOKUP($A34,Indicies!$A$2:$L$6000,10,0)</f>
        <v>2.39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3.07</v>
      </c>
      <c r="C96" s="157">
        <f ca="1">VLOOKUP($A35,Indicies!$A$2:$L$6000,3,0)</f>
        <v>2.86</v>
      </c>
      <c r="D96" s="157">
        <f ca="1">VLOOKUP($A35,Indicies!$A$2:$L$6000,4,0)</f>
        <v>2.99</v>
      </c>
      <c r="E96" s="157">
        <f ca="1">VLOOKUP($A35,Indicies!$A$2:$L$6000,5,0)</f>
        <v>2.84</v>
      </c>
      <c r="F96" s="157">
        <f ca="1">VLOOKUP($A35,Indicies!$A$2:$L$6000,6,0)</f>
        <v>2.87</v>
      </c>
      <c r="G96" s="157">
        <f ca="1">VLOOKUP($A35,Indicies!$A$2:$L$6000,7,0)</f>
        <v>2.9</v>
      </c>
      <c r="H96" s="157">
        <f ca="1">VLOOKUP($A35,Indicies!$A$2:$L$6000,8,0)</f>
        <v>2.86</v>
      </c>
      <c r="I96" s="157" t="str">
        <f ca="1">VLOOKUP($A35,Indicies!$A$2:$L$6000,9,0)</f>
        <v>N/A</v>
      </c>
      <c r="J96" s="157">
        <f ca="1">VLOOKUP($A35,Indicies!$A$2:$L$6000,10,0)</f>
        <v>2.92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2.37</v>
      </c>
      <c r="C97" s="143">
        <f ca="1">VLOOKUP($A36,Indicies!$A$2:$L$6000,3,0)</f>
        <v>1.97</v>
      </c>
      <c r="D97" s="143">
        <f ca="1">VLOOKUP($A36,Indicies!$A$2:$L$6000,4,0)</f>
        <v>2.31</v>
      </c>
      <c r="E97" s="143">
        <f ca="1">VLOOKUP($A36,Indicies!$A$2:$L$6000,5,0)</f>
        <v>2.08</v>
      </c>
      <c r="F97" s="143">
        <f ca="1">VLOOKUP($A36,Indicies!$A$2:$L$6000,6,0)</f>
        <v>2.08</v>
      </c>
      <c r="G97" s="143">
        <f ca="1">VLOOKUP($A36,Indicies!$A$2:$L$6000,7,0)</f>
        <v>2.04</v>
      </c>
      <c r="H97" s="143">
        <f ca="1">VLOOKUP($A36,Indicies!$A$2:$L$6000,8,0)</f>
        <v>2.1</v>
      </c>
      <c r="I97" s="143" t="str">
        <f ca="1">VLOOKUP($A36,Indicies!$A$2:$L$6000,9,0)</f>
        <v>N/A</v>
      </c>
      <c r="J97" s="143">
        <f ca="1">VLOOKUP($A36,Indicies!$A$2:$L$6000,10,0)</f>
        <v>2.2799999999999998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2.38</v>
      </c>
      <c r="C98" s="143">
        <f ca="1">VLOOKUP($A37,Indicies!$A$2:$L$6000,3,0)</f>
        <v>2.2000000000000002</v>
      </c>
      <c r="D98" s="143">
        <f ca="1">VLOOKUP($A37,Indicies!$A$2:$L$6000,4,0)</f>
        <v>2.31</v>
      </c>
      <c r="E98" s="143">
        <f ca="1">VLOOKUP($A37,Indicies!$A$2:$L$6000,5,0)</f>
        <v>2.1800000000000002</v>
      </c>
      <c r="F98" s="143">
        <f ca="1">VLOOKUP($A37,Indicies!$A$2:$L$6000,6,0)</f>
        <v>2.19</v>
      </c>
      <c r="G98" s="143">
        <f ca="1">VLOOKUP($A37,Indicies!$A$2:$L$6000,7,0)</f>
        <v>2.23</v>
      </c>
      <c r="H98" s="143">
        <f ca="1">VLOOKUP($A37,Indicies!$A$2:$L$6000,8,0)</f>
        <v>2.19</v>
      </c>
      <c r="I98" s="143" t="str">
        <f ca="1">VLOOKUP($A37,Indicies!$A$2:$L$6000,9,0)</f>
        <v>N/A</v>
      </c>
      <c r="J98" s="143">
        <f ca="1">VLOOKUP($A37,Indicies!$A$2:$L$6000,10,0)</f>
        <v>2.2999999999999998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2.5499999999999998</v>
      </c>
      <c r="C99" s="143">
        <f ca="1">VLOOKUP($A38,Indicies!$A$2:$L$6000,3,0)</f>
        <v>2.61</v>
      </c>
      <c r="D99" s="143">
        <f ca="1">VLOOKUP($A38,Indicies!$A$2:$L$6000,4,0)</f>
        <v>2.4900000000000002</v>
      </c>
      <c r="E99" s="143">
        <f ca="1">VLOOKUP($A38,Indicies!$A$2:$L$6000,5,0)</f>
        <v>2.36</v>
      </c>
      <c r="F99" s="143">
        <f ca="1">VLOOKUP($A38,Indicies!$A$2:$L$6000,6,0)</f>
        <v>2.41</v>
      </c>
      <c r="G99" s="143">
        <f ca="1">VLOOKUP($A38,Indicies!$A$2:$L$6000,7,0)</f>
        <v>2.4500000000000002</v>
      </c>
      <c r="H99" s="143">
        <f ca="1">VLOOKUP($A38,Indicies!$A$2:$L$6000,8,0)</f>
        <v>2.37</v>
      </c>
      <c r="I99" s="143" t="str">
        <f ca="1">VLOOKUP($A38,Indicies!$A$2:$L$6000,9,0)</f>
        <v>N/A</v>
      </c>
      <c r="J99" s="143">
        <f ca="1">VLOOKUP($A38,Indicies!$A$2:$L$6000,10,0)</f>
        <v>2.36</v>
      </c>
      <c r="K99" s="143" t="str">
        <f ca="1">VLOOKUP($A38,Indicies!$A$2:$L$6000,11,0)</f>
        <v>N/A</v>
      </c>
      <c r="L99" s="140">
        <f ca="1">VLOOKUP($A38,Indicies!$A$2:$L$6000,12,0)</f>
        <v>2.61</v>
      </c>
    </row>
    <row r="100" spans="1:12" x14ac:dyDescent="0.2">
      <c r="A100" s="116">
        <f t="shared" si="28"/>
        <v>36039</v>
      </c>
      <c r="B100" s="139">
        <f ca="1">VLOOKUP($A39,Indicies!$A$2:$L$6000,2,0)</f>
        <v>0</v>
      </c>
      <c r="C100" s="143">
        <f ca="1">VLOOKUP($A39,Indicies!$A$2:$L$6000,3,0)</f>
        <v>0</v>
      </c>
      <c r="D100" s="143">
        <f ca="1">VLOOKUP($A39,Indicies!$A$2:$L$6000,4,0)</f>
        <v>0</v>
      </c>
      <c r="E100" s="143">
        <f ca="1">VLOOKUP($A39,Indicies!$A$2:$L$6000,5,0)</f>
        <v>0</v>
      </c>
      <c r="F100" s="143">
        <f ca="1">VLOOKUP($A39,Indicies!$A$2:$L$6000,6,0)</f>
        <v>0</v>
      </c>
      <c r="G100" s="143">
        <f ca="1">VLOOKUP($A39,Indicies!$A$2:$L$6000,7,0)</f>
        <v>0</v>
      </c>
      <c r="H100" s="143">
        <f ca="1">VLOOKUP($A39,Indicies!$A$2:$L$6000,8,0)</f>
        <v>0</v>
      </c>
      <c r="I100" s="143">
        <f ca="1">VLOOKUP($A39,Indicies!$A$2:$L$6000,9,0)</f>
        <v>0</v>
      </c>
      <c r="J100" s="143">
        <f ca="1">VLOOKUP($A39,Indicies!$A$2:$L$6000,10,0)</f>
        <v>0</v>
      </c>
      <c r="K100" s="143">
        <f ca="1">VLOOKUP($A39,Indicies!$A$2:$L$6000,11,0)</f>
        <v>0</v>
      </c>
      <c r="L100" s="140">
        <f ca="1">VLOOKUP($A39,Indicies!$A$2:$L$6000,12,0)</f>
        <v>0</v>
      </c>
    </row>
    <row r="101" spans="1:12" x14ac:dyDescent="0.2">
      <c r="A101" s="116">
        <f t="shared" si="28"/>
        <v>36069</v>
      </c>
      <c r="B101" s="146">
        <f ca="1">VLOOKUP($A40,Indicies!$A$2:$L$6000,2,0)</f>
        <v>0</v>
      </c>
      <c r="C101" s="157">
        <f ca="1">VLOOKUP($A40,Indicies!$A$2:$L$6000,3,0)</f>
        <v>0</v>
      </c>
      <c r="D101" s="157">
        <f ca="1">VLOOKUP($A40,Indicies!$A$2:$L$6000,4,0)</f>
        <v>0</v>
      </c>
      <c r="E101" s="157">
        <f ca="1">VLOOKUP($A40,Indicies!$A$2:$L$6000,5,0)</f>
        <v>0</v>
      </c>
      <c r="F101" s="157">
        <f ca="1">VLOOKUP($A40,Indicies!$A$2:$L$6000,6,0)</f>
        <v>0</v>
      </c>
      <c r="G101" s="157">
        <f ca="1">VLOOKUP($A40,Indicies!$A$2:$L$6000,7,0)</f>
        <v>0</v>
      </c>
      <c r="H101" s="157">
        <f ca="1">VLOOKUP($A40,Indicies!$A$2:$L$6000,8,0)</f>
        <v>0</v>
      </c>
      <c r="I101" s="157">
        <f ca="1">VLOOKUP($A40,Indicies!$A$2:$L$6000,9,0)</f>
        <v>0</v>
      </c>
      <c r="J101" s="157">
        <f ca="1">VLOOKUP($A40,Indicies!$A$2:$L$6000,10,0)</f>
        <v>0</v>
      </c>
      <c r="K101" s="157">
        <f ca="1">VLOOKUP($A40,Indicies!$A$2:$L$6000,11,0)</f>
        <v>0</v>
      </c>
      <c r="L101" s="147">
        <f ca="1">VLOOKUP($A40,Indicies!$A$2:$L$6000,12,0)</f>
        <v>0</v>
      </c>
    </row>
    <row r="102" spans="1:12" x14ac:dyDescent="0.2">
      <c r="A102" s="116">
        <f t="shared" si="28"/>
        <v>36100</v>
      </c>
      <c r="B102" s="146">
        <f ca="1">VLOOKUP($A41,Indicies!$A$2:$L$6000,2,0)</f>
        <v>0</v>
      </c>
      <c r="C102" s="157">
        <f ca="1">VLOOKUP($A41,Indicies!$A$2:$L$6000,3,0)</f>
        <v>0</v>
      </c>
      <c r="D102" s="157">
        <f ca="1">VLOOKUP($A41,Indicies!$A$2:$L$6000,4,0)</f>
        <v>0</v>
      </c>
      <c r="E102" s="157">
        <f ca="1">VLOOKUP($A41,Indicies!$A$2:$L$6000,5,0)</f>
        <v>0</v>
      </c>
      <c r="F102" s="157">
        <f ca="1">VLOOKUP($A41,Indicies!$A$2:$L$6000,6,0)</f>
        <v>0</v>
      </c>
      <c r="G102" s="157">
        <f ca="1">VLOOKUP($A41,Indicies!$A$2:$L$6000,7,0)</f>
        <v>0</v>
      </c>
      <c r="H102" s="157">
        <f ca="1">VLOOKUP($A41,Indicies!$A$2:$L$6000,8,0)</f>
        <v>0</v>
      </c>
      <c r="I102" s="157">
        <f ca="1">VLOOKUP($A41,Indicies!$A$2:$L$6000,9,0)</f>
        <v>0</v>
      </c>
      <c r="J102" s="157">
        <f ca="1">VLOOKUP($A41,Indicies!$A$2:$L$6000,10,0)</f>
        <v>0</v>
      </c>
      <c r="K102" s="157">
        <f ca="1">VLOOKUP($A41,Indicies!$A$2:$L$6000,11,0)</f>
        <v>0</v>
      </c>
      <c r="L102" s="147">
        <f ca="1">VLOOKUP($A41,Indicies!$A$2:$L$6000,12,0)</f>
        <v>0</v>
      </c>
    </row>
    <row r="103" spans="1:12" x14ac:dyDescent="0.2">
      <c r="A103" s="116">
        <f t="shared" si="28"/>
        <v>36130</v>
      </c>
      <c r="B103" s="146">
        <f ca="1">VLOOKUP($A42,Indicies!$A$2:$L$6000,2,0)</f>
        <v>0</v>
      </c>
      <c r="C103" s="157">
        <f ca="1">VLOOKUP($A42,Indicies!$A$2:$L$6000,3,0)</f>
        <v>0</v>
      </c>
      <c r="D103" s="157">
        <f ca="1">VLOOKUP($A42,Indicies!$A$2:$L$6000,4,0)</f>
        <v>0</v>
      </c>
      <c r="E103" s="157">
        <f ca="1">VLOOKUP($A42,Indicies!$A$2:$L$6000,5,0)</f>
        <v>0</v>
      </c>
      <c r="F103" s="157">
        <f ca="1">VLOOKUP($A42,Indicies!$A$2:$L$6000,6,0)</f>
        <v>0</v>
      </c>
      <c r="G103" s="157">
        <f ca="1">VLOOKUP($A42,Indicies!$A$2:$L$6000,7,0)</f>
        <v>0</v>
      </c>
      <c r="H103" s="157">
        <f ca="1">VLOOKUP($A42,Indicies!$A$2:$L$6000,8,0)</f>
        <v>0</v>
      </c>
      <c r="I103" s="157">
        <f ca="1">VLOOKUP($A42,Indicies!$A$2:$L$6000,9,0)</f>
        <v>0</v>
      </c>
      <c r="J103" s="157">
        <f ca="1">VLOOKUP($A42,Indicies!$A$2:$L$6000,10,0)</f>
        <v>0</v>
      </c>
      <c r="K103" s="157">
        <f ca="1">VLOOKUP($A42,Indicies!$A$2:$L$6000,11,0)</f>
        <v>0</v>
      </c>
      <c r="L103" s="147">
        <f ca="1">VLOOKUP($A42,Indicies!$A$2:$L$6000,12,0)</f>
        <v>0</v>
      </c>
    </row>
    <row r="104" spans="1:12" x14ac:dyDescent="0.2">
      <c r="A104" s="116">
        <f t="shared" si="28"/>
        <v>36161</v>
      </c>
      <c r="B104" s="146">
        <f ca="1">VLOOKUP($A43,Indicies!$A$2:$L$6000,2,0)</f>
        <v>0</v>
      </c>
      <c r="C104" s="157">
        <f ca="1">VLOOKUP($A43,Indicies!$A$2:$L$6000,3,0)</f>
        <v>0</v>
      </c>
      <c r="D104" s="157">
        <f ca="1">VLOOKUP($A43,Indicies!$A$2:$L$6000,4,0)</f>
        <v>0</v>
      </c>
      <c r="E104" s="157">
        <f ca="1">VLOOKUP($A43,Indicies!$A$2:$L$6000,5,0)</f>
        <v>0</v>
      </c>
      <c r="F104" s="157">
        <f ca="1">VLOOKUP($A43,Indicies!$A$2:$L$6000,6,0)</f>
        <v>0</v>
      </c>
      <c r="G104" s="157">
        <f ca="1">VLOOKUP($A43,Indicies!$A$2:$L$6000,7,0)</f>
        <v>0</v>
      </c>
      <c r="H104" s="157">
        <f ca="1">VLOOKUP($A43,Indicies!$A$2:$L$6000,8,0)</f>
        <v>0</v>
      </c>
      <c r="I104" s="157">
        <f ca="1">VLOOKUP($A43,Indicies!$A$2:$L$6000,9,0)</f>
        <v>0</v>
      </c>
      <c r="J104" s="157">
        <f ca="1">VLOOKUP($A43,Indicies!$A$2:$L$6000,10,0)</f>
        <v>0</v>
      </c>
      <c r="K104" s="157">
        <f ca="1">VLOOKUP($A43,Indicies!$A$2:$L$6000,11,0)</f>
        <v>0</v>
      </c>
      <c r="L104" s="147">
        <f ca="1">VLOOKUP($A43,Indicies!$A$2:$L$6000,12,0)</f>
        <v>0</v>
      </c>
    </row>
    <row r="105" spans="1:12" x14ac:dyDescent="0.2">
      <c r="A105" s="116">
        <f t="shared" si="28"/>
        <v>36192</v>
      </c>
      <c r="B105" s="139">
        <f ca="1">VLOOKUP($A44,Indicies!$A$2:$L$6000,2,0)</f>
        <v>0</v>
      </c>
      <c r="C105" s="143">
        <f ca="1">VLOOKUP($A44,Indicies!$A$2:$L$6000,3,0)</f>
        <v>0</v>
      </c>
      <c r="D105" s="143">
        <f ca="1">VLOOKUP($A44,Indicies!$A$2:$L$6000,4,0)</f>
        <v>0</v>
      </c>
      <c r="E105" s="143">
        <f ca="1">VLOOKUP($A44,Indicies!$A$2:$L$6000,5,0)</f>
        <v>0</v>
      </c>
      <c r="F105" s="143">
        <f ca="1">VLOOKUP($A44,Indicies!$A$2:$L$6000,6,0)</f>
        <v>0</v>
      </c>
      <c r="G105" s="143">
        <f ca="1">VLOOKUP($A44,Indicies!$A$2:$L$6000,7,0)</f>
        <v>0</v>
      </c>
      <c r="H105" s="143">
        <f ca="1">VLOOKUP($A44,Indicies!$A$2:$L$6000,8,0)</f>
        <v>0</v>
      </c>
      <c r="I105" s="143">
        <f ca="1">VLOOKUP($A44,Indicies!$A$2:$L$6000,9,0)</f>
        <v>0</v>
      </c>
      <c r="J105" s="143">
        <f ca="1">VLOOKUP($A44,Indicies!$A$2:$L$6000,10,0)</f>
        <v>0</v>
      </c>
      <c r="K105" s="143">
        <f ca="1">VLOOKUP($A44,Indicies!$A$2:$L$6000,11,0)</f>
        <v>0</v>
      </c>
      <c r="L105" s="140">
        <f ca="1">VLOOKUP($A44,Indicies!$A$2:$L$6000,12,0)</f>
        <v>0</v>
      </c>
    </row>
    <row r="106" spans="1:12" x14ac:dyDescent="0.2">
      <c r="A106" s="116">
        <f t="shared" si="28"/>
        <v>36220</v>
      </c>
      <c r="B106" s="139">
        <f ca="1">VLOOKUP($A45,Indicies!$A$2:$L$6000,2,0)</f>
        <v>0</v>
      </c>
      <c r="C106" s="143">
        <f ca="1">VLOOKUP($A45,Indicies!$A$2:$L$6000,3,0)</f>
        <v>0</v>
      </c>
      <c r="D106" s="143">
        <f ca="1">VLOOKUP($A45,Indicies!$A$2:$L$6000,4,0)</f>
        <v>0</v>
      </c>
      <c r="E106" s="143">
        <f ca="1">VLOOKUP($A45,Indicies!$A$2:$L$6000,5,0)</f>
        <v>0</v>
      </c>
      <c r="F106" s="143">
        <f ca="1">VLOOKUP($A45,Indicies!$A$2:$L$6000,6,0)</f>
        <v>0</v>
      </c>
      <c r="G106" s="143">
        <f ca="1">VLOOKUP($A45,Indicies!$A$2:$L$6000,7,0)</f>
        <v>0</v>
      </c>
      <c r="H106" s="143">
        <f ca="1">VLOOKUP($A45,Indicies!$A$2:$L$6000,8,0)</f>
        <v>0</v>
      </c>
      <c r="I106" s="143">
        <f ca="1">VLOOKUP($A45,Indicies!$A$2:$L$6000,9,0)</f>
        <v>0</v>
      </c>
      <c r="J106" s="143">
        <f ca="1">VLOOKUP($A45,Indicies!$A$2:$L$6000,10,0)</f>
        <v>0</v>
      </c>
      <c r="K106" s="143">
        <f ca="1">VLOOKUP($A45,Indicies!$A$2:$L$6000,11,0)</f>
        <v>0</v>
      </c>
      <c r="L106" s="140">
        <f ca="1">VLOOKUP($A45,Indicies!$A$2:$L$6000,12,0)</f>
        <v>0</v>
      </c>
    </row>
    <row r="107" spans="1:12" x14ac:dyDescent="0.2">
      <c r="A107" s="116">
        <f t="shared" si="28"/>
        <v>36251</v>
      </c>
      <c r="B107" s="139">
        <f ca="1">VLOOKUP($A46,Indicies!$A$2:$L$6000,2,0)</f>
        <v>0</v>
      </c>
      <c r="C107" s="143">
        <f ca="1">VLOOKUP($A46,Indicies!$A$2:$L$6000,3,0)</f>
        <v>0</v>
      </c>
      <c r="D107" s="143">
        <f ca="1">VLOOKUP($A46,Indicies!$A$2:$L$6000,4,0)</f>
        <v>0</v>
      </c>
      <c r="E107" s="143">
        <f ca="1">VLOOKUP($A46,Indicies!$A$2:$L$6000,5,0)</f>
        <v>0</v>
      </c>
      <c r="F107" s="143">
        <f ca="1">VLOOKUP($A46,Indicies!$A$2:$L$6000,6,0)</f>
        <v>0</v>
      </c>
      <c r="G107" s="143">
        <f ca="1">VLOOKUP($A46,Indicies!$A$2:$L$6000,7,0)</f>
        <v>0</v>
      </c>
      <c r="H107" s="143">
        <f ca="1">VLOOKUP($A46,Indicies!$A$2:$L$6000,8,0)</f>
        <v>0</v>
      </c>
      <c r="I107" s="143">
        <f ca="1">VLOOKUP($A46,Indicies!$A$2:$L$6000,9,0)</f>
        <v>0</v>
      </c>
      <c r="J107" s="143">
        <f ca="1">VLOOKUP($A46,Indicies!$A$2:$L$6000,10,0)</f>
        <v>0</v>
      </c>
      <c r="K107" s="143">
        <f ca="1">VLOOKUP($A46,Indicies!$A$2:$L$6000,11,0)</f>
        <v>0</v>
      </c>
      <c r="L107" s="140">
        <f ca="1">VLOOKUP($A46,Indicies!$A$2:$L$6000,12,0)</f>
        <v>0</v>
      </c>
    </row>
    <row r="108" spans="1:12" x14ac:dyDescent="0.2">
      <c r="A108" s="116">
        <f t="shared" si="28"/>
        <v>36281</v>
      </c>
      <c r="B108" s="139">
        <f ca="1">VLOOKUP($A47,Indicies!$A$2:$L$6000,2,0)</f>
        <v>0</v>
      </c>
      <c r="C108" s="143">
        <f ca="1">VLOOKUP($A47,Indicies!$A$2:$L$6000,3,0)</f>
        <v>0</v>
      </c>
      <c r="D108" s="143">
        <f ca="1">VLOOKUP($A47,Indicies!$A$2:$L$6000,4,0)</f>
        <v>0</v>
      </c>
      <c r="E108" s="143">
        <f ca="1">VLOOKUP($A47,Indicies!$A$2:$L$6000,5,0)</f>
        <v>0</v>
      </c>
      <c r="F108" s="143">
        <f ca="1">VLOOKUP($A47,Indicies!$A$2:$L$6000,6,0)</f>
        <v>0</v>
      </c>
      <c r="G108" s="143">
        <f ca="1">VLOOKUP($A47,Indicies!$A$2:$L$6000,7,0)</f>
        <v>0</v>
      </c>
      <c r="H108" s="143">
        <f ca="1">VLOOKUP($A47,Indicies!$A$2:$L$6000,8,0)</f>
        <v>0</v>
      </c>
      <c r="I108" s="143">
        <f ca="1">VLOOKUP($A47,Indicies!$A$2:$L$6000,9,0)</f>
        <v>0</v>
      </c>
      <c r="J108" s="143">
        <f ca="1">VLOOKUP($A47,Indicies!$A$2:$L$6000,10,0)</f>
        <v>0</v>
      </c>
      <c r="K108" s="143">
        <f ca="1">VLOOKUP($A47,Indicies!$A$2:$L$6000,11,0)</f>
        <v>0</v>
      </c>
      <c r="L108" s="140">
        <f ca="1">VLOOKUP($A47,Indicies!$A$2:$L$6000,12,0)</f>
        <v>0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2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2" thickBot="1" x14ac:dyDescent="0.25">
      <c r="R118" s="177"/>
    </row>
    <row r="119" spans="1:18" ht="12.75" thickBot="1" x14ac:dyDescent="0.25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0.32000000000000028</v>
      </c>
      <c r="C121" s="170">
        <f t="shared" ref="C121:C145" ca="1" si="30">B93-F93</f>
        <v>0.12000000000000011</v>
      </c>
      <c r="D121" s="148">
        <f t="shared" ref="D121:D145" ca="1" si="31">B93-D93</f>
        <v>0.30000000000000027</v>
      </c>
      <c r="E121" s="148" t="s">
        <v>66</v>
      </c>
      <c r="F121" s="148">
        <f t="shared" ref="F121:F145" ca="1" si="32">H93-J93</f>
        <v>-2.9999999999999805E-2</v>
      </c>
      <c r="G121" s="148">
        <f t="shared" ref="G121:G145" ca="1" si="33">E93-H93</f>
        <v>7.9999999999999627E-2</v>
      </c>
      <c r="H121" s="148">
        <f t="shared" ref="H121:H145" ca="1" si="34">$G93-$F93</f>
        <v>6.0000000000000053E-2</v>
      </c>
      <c r="I121" s="148">
        <f t="shared" ref="I121:I145" ca="1" si="35">G93-E93</f>
        <v>0.26000000000000023</v>
      </c>
      <c r="J121" s="176">
        <f t="shared" ref="J121:J145" ca="1" si="36">F93-E93</f>
        <v>0.20000000000000018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0.30000000000000027</v>
      </c>
      <c r="C122" s="170">
        <f t="shared" ca="1" si="30"/>
        <v>0.15000000000000036</v>
      </c>
      <c r="D122" s="148">
        <f t="shared" ca="1" si="31"/>
        <v>0.28000000000000025</v>
      </c>
      <c r="E122" s="148" t="s">
        <v>66</v>
      </c>
      <c r="F122" s="148">
        <f t="shared" ca="1" si="32"/>
        <v>6.0000000000000053E-2</v>
      </c>
      <c r="G122" s="148">
        <f t="shared" ca="1" si="33"/>
        <v>6.999999999999984E-2</v>
      </c>
      <c r="H122" s="148">
        <f t="shared" ca="1" si="34"/>
        <v>2.0000000000000018E-2</v>
      </c>
      <c r="I122" s="148">
        <f t="shared" ca="1" si="35"/>
        <v>0.16999999999999993</v>
      </c>
      <c r="J122" s="176">
        <f t="shared" ca="1" si="36"/>
        <v>0.14999999999999991</v>
      </c>
      <c r="R122" s="177"/>
    </row>
    <row r="123" spans="1:18" x14ac:dyDescent="0.2">
      <c r="A123" s="116">
        <f t="shared" si="37"/>
        <v>35886</v>
      </c>
      <c r="B123" s="184">
        <f t="shared" ca="1" si="29"/>
        <v>0.33999999999999986</v>
      </c>
      <c r="C123" s="170">
        <f t="shared" ca="1" si="30"/>
        <v>0.29000000000000004</v>
      </c>
      <c r="D123" s="148">
        <f t="shared" ca="1" si="31"/>
        <v>0.18000000000000016</v>
      </c>
      <c r="E123" s="148" t="s">
        <v>66</v>
      </c>
      <c r="F123" s="148">
        <f t="shared" ca="1" si="32"/>
        <v>0</v>
      </c>
      <c r="G123" s="148">
        <f t="shared" ca="1" si="33"/>
        <v>-2.0000000000000018E-2</v>
      </c>
      <c r="H123" s="148">
        <f t="shared" ca="1" si="34"/>
        <v>2.0000000000000018E-2</v>
      </c>
      <c r="I123" s="148">
        <f t="shared" ca="1" si="35"/>
        <v>6.999999999999984E-2</v>
      </c>
      <c r="J123" s="176">
        <f t="shared" ca="1" si="36"/>
        <v>4.9999999999999822E-2</v>
      </c>
    </row>
    <row r="124" spans="1:18" x14ac:dyDescent="0.2">
      <c r="A124" s="116">
        <f t="shared" si="37"/>
        <v>35916</v>
      </c>
      <c r="B124" s="184">
        <f t="shared" ca="1" si="29"/>
        <v>0.22999999999999998</v>
      </c>
      <c r="C124" s="170">
        <f t="shared" ca="1" si="30"/>
        <v>0.19999999999999973</v>
      </c>
      <c r="D124" s="148">
        <f t="shared" ca="1" si="31"/>
        <v>7.9999999999999627E-2</v>
      </c>
      <c r="E124" s="148">
        <f t="shared" ref="E124:E145" ca="1" si="38">C96-B96</f>
        <v>-0.20999999999999996</v>
      </c>
      <c r="F124" s="148">
        <f t="shared" ca="1" si="32"/>
        <v>-6.0000000000000053E-2</v>
      </c>
      <c r="G124" s="148">
        <f t="shared" ca="1" si="33"/>
        <v>-2.0000000000000018E-2</v>
      </c>
      <c r="H124" s="148">
        <f t="shared" ca="1" si="34"/>
        <v>2.9999999999999805E-2</v>
      </c>
      <c r="I124" s="148">
        <f t="shared" ca="1" si="35"/>
        <v>6.0000000000000053E-2</v>
      </c>
      <c r="J124" s="176">
        <f t="shared" ca="1" si="36"/>
        <v>3.0000000000000249E-2</v>
      </c>
    </row>
    <row r="125" spans="1:18" x14ac:dyDescent="0.2">
      <c r="A125" s="116">
        <f t="shared" si="37"/>
        <v>35947</v>
      </c>
      <c r="B125" s="185">
        <f t="shared" ca="1" si="29"/>
        <v>0.29000000000000004</v>
      </c>
      <c r="C125" s="171">
        <f t="shared" ca="1" si="30"/>
        <v>0.29000000000000004</v>
      </c>
      <c r="D125" s="138">
        <f t="shared" ca="1" si="31"/>
        <v>6.0000000000000053E-2</v>
      </c>
      <c r="E125" s="138">
        <f t="shared" ca="1" si="38"/>
        <v>-0.40000000000000013</v>
      </c>
      <c r="F125" s="138">
        <f t="shared" ca="1" si="32"/>
        <v>-0.17999999999999972</v>
      </c>
      <c r="G125" s="138">
        <f t="shared" ca="1" si="33"/>
        <v>-2.0000000000000018E-2</v>
      </c>
      <c r="H125" s="138">
        <f t="shared" ca="1" si="34"/>
        <v>-4.0000000000000036E-2</v>
      </c>
      <c r="I125" s="138">
        <f t="shared" ca="1" si="35"/>
        <v>-4.0000000000000036E-2</v>
      </c>
      <c r="J125" s="132">
        <f t="shared" ca="1" si="36"/>
        <v>0</v>
      </c>
    </row>
    <row r="126" spans="1:18" x14ac:dyDescent="0.2">
      <c r="A126" s="116">
        <f t="shared" si="37"/>
        <v>35977</v>
      </c>
      <c r="B126" s="185">
        <f t="shared" ca="1" si="29"/>
        <v>0.19999999999999973</v>
      </c>
      <c r="C126" s="171">
        <f t="shared" ca="1" si="30"/>
        <v>0.18999999999999995</v>
      </c>
      <c r="D126" s="138">
        <f t="shared" ca="1" si="31"/>
        <v>6.999999999999984E-2</v>
      </c>
      <c r="E126" s="138">
        <f t="shared" ca="1" si="38"/>
        <v>-0.17999999999999972</v>
      </c>
      <c r="F126" s="138">
        <f t="shared" ca="1" si="32"/>
        <v>-0.10999999999999988</v>
      </c>
      <c r="G126" s="138">
        <f t="shared" ca="1" si="33"/>
        <v>-9.9999999999997868E-3</v>
      </c>
      <c r="H126" s="138">
        <f t="shared" ca="1" si="34"/>
        <v>4.0000000000000036E-2</v>
      </c>
      <c r="I126" s="138">
        <f t="shared" ca="1" si="35"/>
        <v>4.9999999999999822E-2</v>
      </c>
      <c r="J126" s="132">
        <f t="shared" ca="1" si="36"/>
        <v>9.9999999999997868E-3</v>
      </c>
    </row>
    <row r="127" spans="1:18" x14ac:dyDescent="0.2">
      <c r="A127" s="116">
        <f t="shared" si="37"/>
        <v>36008</v>
      </c>
      <c r="B127" s="185">
        <f t="shared" ca="1" si="29"/>
        <v>0.18999999999999995</v>
      </c>
      <c r="C127" s="171">
        <f t="shared" ca="1" si="30"/>
        <v>0.13999999999999968</v>
      </c>
      <c r="D127" s="138">
        <f t="shared" ca="1" si="31"/>
        <v>5.9999999999999609E-2</v>
      </c>
      <c r="E127" s="138">
        <f t="shared" ca="1" si="38"/>
        <v>6.0000000000000053E-2</v>
      </c>
      <c r="F127" s="138">
        <f t="shared" ca="1" si="32"/>
        <v>1.0000000000000231E-2</v>
      </c>
      <c r="G127" s="138">
        <f t="shared" ca="1" si="33"/>
        <v>-1.0000000000000231E-2</v>
      </c>
      <c r="H127" s="138">
        <f t="shared" ca="1" si="34"/>
        <v>4.0000000000000036E-2</v>
      </c>
      <c r="I127" s="138">
        <f t="shared" ca="1" si="35"/>
        <v>9.0000000000000302E-2</v>
      </c>
      <c r="J127" s="132">
        <f t="shared" ca="1" si="36"/>
        <v>5.0000000000000266E-2</v>
      </c>
    </row>
    <row r="128" spans="1:18" x14ac:dyDescent="0.2">
      <c r="A128" s="116">
        <f t="shared" si="37"/>
        <v>36039</v>
      </c>
      <c r="B128" s="185">
        <f t="shared" ca="1" si="29"/>
        <v>0</v>
      </c>
      <c r="C128" s="171">
        <f t="shared" ca="1" si="30"/>
        <v>0</v>
      </c>
      <c r="D128" s="138">
        <f t="shared" ca="1" si="31"/>
        <v>0</v>
      </c>
      <c r="E128" s="138">
        <f t="shared" ca="1" si="38"/>
        <v>0</v>
      </c>
      <c r="F128" s="138">
        <f t="shared" ca="1" si="32"/>
        <v>0</v>
      </c>
      <c r="G128" s="138">
        <f t="shared" ca="1" si="33"/>
        <v>0</v>
      </c>
      <c r="H128" s="138">
        <f t="shared" ca="1" si="34"/>
        <v>0</v>
      </c>
      <c r="I128" s="138">
        <f t="shared" ca="1" si="35"/>
        <v>0</v>
      </c>
      <c r="J128" s="132">
        <f t="shared" ca="1" si="36"/>
        <v>0</v>
      </c>
    </row>
    <row r="129" spans="1:10" x14ac:dyDescent="0.2">
      <c r="A129" s="116">
        <f t="shared" si="37"/>
        <v>36069</v>
      </c>
      <c r="B129" s="184">
        <f t="shared" ca="1" si="29"/>
        <v>0</v>
      </c>
      <c r="C129" s="170">
        <f t="shared" ca="1" si="30"/>
        <v>0</v>
      </c>
      <c r="D129" s="148">
        <f t="shared" ca="1" si="31"/>
        <v>0</v>
      </c>
      <c r="E129" s="148">
        <f t="shared" ca="1" si="38"/>
        <v>0</v>
      </c>
      <c r="F129" s="148">
        <f t="shared" ca="1" si="32"/>
        <v>0</v>
      </c>
      <c r="G129" s="148">
        <f t="shared" ca="1" si="33"/>
        <v>0</v>
      </c>
      <c r="H129" s="148">
        <f t="shared" ca="1" si="34"/>
        <v>0</v>
      </c>
      <c r="I129" s="148">
        <f t="shared" ca="1" si="35"/>
        <v>0</v>
      </c>
      <c r="J129" s="176">
        <f t="shared" ca="1" si="36"/>
        <v>0</v>
      </c>
    </row>
    <row r="130" spans="1:10" x14ac:dyDescent="0.2">
      <c r="A130" s="116">
        <f t="shared" si="37"/>
        <v>36100</v>
      </c>
      <c r="B130" s="184">
        <f t="shared" ca="1" si="29"/>
        <v>0</v>
      </c>
      <c r="C130" s="170">
        <f t="shared" ca="1" si="30"/>
        <v>0</v>
      </c>
      <c r="D130" s="148">
        <f t="shared" ca="1" si="31"/>
        <v>0</v>
      </c>
      <c r="E130" s="148">
        <f t="shared" ca="1" si="38"/>
        <v>0</v>
      </c>
      <c r="F130" s="148">
        <f t="shared" ca="1" si="32"/>
        <v>0</v>
      </c>
      <c r="G130" s="148">
        <f t="shared" ca="1" si="33"/>
        <v>0</v>
      </c>
      <c r="H130" s="148">
        <f t="shared" ca="1" si="34"/>
        <v>0</v>
      </c>
      <c r="I130" s="148">
        <f t="shared" ca="1" si="35"/>
        <v>0</v>
      </c>
      <c r="J130" s="176">
        <f t="shared" ca="1" si="36"/>
        <v>0</v>
      </c>
    </row>
    <row r="131" spans="1:10" x14ac:dyDescent="0.2">
      <c r="A131" s="116">
        <f t="shared" si="37"/>
        <v>36130</v>
      </c>
      <c r="B131" s="184">
        <f t="shared" ca="1" si="29"/>
        <v>0</v>
      </c>
      <c r="C131" s="170">
        <f t="shared" ca="1" si="30"/>
        <v>0</v>
      </c>
      <c r="D131" s="148">
        <f t="shared" ca="1" si="31"/>
        <v>0</v>
      </c>
      <c r="E131" s="148">
        <f t="shared" ca="1" si="38"/>
        <v>0</v>
      </c>
      <c r="F131" s="148">
        <f t="shared" ca="1" si="32"/>
        <v>0</v>
      </c>
      <c r="G131" s="148">
        <f t="shared" ca="1" si="33"/>
        <v>0</v>
      </c>
      <c r="H131" s="148">
        <f t="shared" ca="1" si="34"/>
        <v>0</v>
      </c>
      <c r="I131" s="148">
        <f t="shared" ca="1" si="35"/>
        <v>0</v>
      </c>
      <c r="J131" s="176">
        <f t="shared" ca="1" si="36"/>
        <v>0</v>
      </c>
    </row>
    <row r="132" spans="1:10" x14ac:dyDescent="0.2">
      <c r="A132" s="116">
        <f t="shared" si="37"/>
        <v>36161</v>
      </c>
      <c r="B132" s="184">
        <f t="shared" ca="1" si="29"/>
        <v>0</v>
      </c>
      <c r="C132" s="170">
        <f t="shared" ca="1" si="30"/>
        <v>0</v>
      </c>
      <c r="D132" s="148">
        <f t="shared" ca="1" si="31"/>
        <v>0</v>
      </c>
      <c r="E132" s="148">
        <f t="shared" ca="1" si="38"/>
        <v>0</v>
      </c>
      <c r="F132" s="148">
        <f t="shared" ca="1" si="32"/>
        <v>0</v>
      </c>
      <c r="G132" s="148">
        <f t="shared" ca="1" si="33"/>
        <v>0</v>
      </c>
      <c r="H132" s="148">
        <f t="shared" ca="1" si="34"/>
        <v>0</v>
      </c>
      <c r="I132" s="148">
        <f t="shared" ca="1" si="35"/>
        <v>0</v>
      </c>
      <c r="J132" s="176">
        <f t="shared" ca="1" si="36"/>
        <v>0</v>
      </c>
    </row>
    <row r="133" spans="1:10" x14ac:dyDescent="0.2">
      <c r="A133" s="116">
        <f t="shared" si="37"/>
        <v>36192</v>
      </c>
      <c r="B133" s="185">
        <f t="shared" ca="1" si="29"/>
        <v>0</v>
      </c>
      <c r="C133" s="171">
        <f t="shared" ca="1" si="30"/>
        <v>0</v>
      </c>
      <c r="D133" s="138">
        <f t="shared" ca="1" si="31"/>
        <v>0</v>
      </c>
      <c r="E133" s="138">
        <f t="shared" ca="1" si="38"/>
        <v>0</v>
      </c>
      <c r="F133" s="138">
        <f t="shared" ca="1" si="32"/>
        <v>0</v>
      </c>
      <c r="G133" s="138">
        <f t="shared" ca="1" si="33"/>
        <v>0</v>
      </c>
      <c r="H133" s="138">
        <f t="shared" ca="1" si="34"/>
        <v>0</v>
      </c>
      <c r="I133" s="138">
        <f t="shared" ca="1" si="35"/>
        <v>0</v>
      </c>
      <c r="J133" s="132">
        <f t="shared" ca="1" si="36"/>
        <v>0</v>
      </c>
    </row>
    <row r="134" spans="1:10" x14ac:dyDescent="0.2">
      <c r="A134" s="116">
        <f t="shared" si="37"/>
        <v>36220</v>
      </c>
      <c r="B134" s="185">
        <f t="shared" ca="1" si="29"/>
        <v>0</v>
      </c>
      <c r="C134" s="171">
        <f t="shared" ca="1" si="30"/>
        <v>0</v>
      </c>
      <c r="D134" s="138">
        <f t="shared" ca="1" si="31"/>
        <v>0</v>
      </c>
      <c r="E134" s="138">
        <f t="shared" ca="1" si="38"/>
        <v>0</v>
      </c>
      <c r="F134" s="138">
        <f t="shared" ca="1" si="32"/>
        <v>0</v>
      </c>
      <c r="G134" s="138">
        <f t="shared" ca="1" si="33"/>
        <v>0</v>
      </c>
      <c r="H134" s="138">
        <f t="shared" ca="1" si="34"/>
        <v>0</v>
      </c>
      <c r="I134" s="138">
        <f t="shared" ca="1" si="35"/>
        <v>0</v>
      </c>
      <c r="J134" s="132">
        <f t="shared" ca="1" si="36"/>
        <v>0</v>
      </c>
    </row>
    <row r="135" spans="1:10" x14ac:dyDescent="0.2">
      <c r="A135" s="116">
        <f t="shared" si="37"/>
        <v>36251</v>
      </c>
      <c r="B135" s="185">
        <f t="shared" ca="1" si="29"/>
        <v>0</v>
      </c>
      <c r="C135" s="171">
        <f t="shared" ca="1" si="30"/>
        <v>0</v>
      </c>
      <c r="D135" s="138">
        <f t="shared" ca="1" si="31"/>
        <v>0</v>
      </c>
      <c r="E135" s="138">
        <f t="shared" ca="1" si="38"/>
        <v>0</v>
      </c>
      <c r="F135" s="138">
        <f t="shared" ca="1" si="32"/>
        <v>0</v>
      </c>
      <c r="G135" s="138">
        <f t="shared" ca="1" si="33"/>
        <v>0</v>
      </c>
      <c r="H135" s="138">
        <f t="shared" ca="1" si="34"/>
        <v>0</v>
      </c>
      <c r="I135" s="138">
        <f t="shared" ca="1" si="35"/>
        <v>0</v>
      </c>
      <c r="J135" s="132">
        <f t="shared" ca="1" si="36"/>
        <v>0</v>
      </c>
    </row>
    <row r="136" spans="1:10" x14ac:dyDescent="0.2">
      <c r="A136" s="116">
        <f t="shared" si="37"/>
        <v>36281</v>
      </c>
      <c r="B136" s="185">
        <f t="shared" ca="1" si="29"/>
        <v>0</v>
      </c>
      <c r="C136" s="171">
        <f t="shared" ca="1" si="30"/>
        <v>0</v>
      </c>
      <c r="D136" s="138">
        <f t="shared" ca="1" si="31"/>
        <v>0</v>
      </c>
      <c r="E136" s="138">
        <f t="shared" ca="1" si="38"/>
        <v>0</v>
      </c>
      <c r="F136" s="138">
        <f t="shared" ca="1" si="32"/>
        <v>0</v>
      </c>
      <c r="G136" s="138">
        <f t="shared" ca="1" si="33"/>
        <v>0</v>
      </c>
      <c r="H136" s="138">
        <f t="shared" ca="1" si="34"/>
        <v>0</v>
      </c>
      <c r="I136" s="138">
        <f t="shared" ca="1" si="35"/>
        <v>0</v>
      </c>
      <c r="J136" s="132">
        <f t="shared" ca="1" si="36"/>
        <v>0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2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honeticPr fontId="2" type="noConversion"/>
  <printOptions horizontalCentered="1" verticalCentered="1"/>
  <pageMargins left="0" right="0" top="0.06" bottom="0.05" header="0.22" footer="0.2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7" sqref="C27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37152</v>
      </c>
    </row>
    <row r="2" spans="1:9" ht="12" thickBot="1" x14ac:dyDescent="0.25"/>
    <row r="3" spans="1:9" ht="12.75" thickBot="1" x14ac:dyDescent="0.25">
      <c r="B3" s="274" t="s">
        <v>195</v>
      </c>
      <c r="C3" s="275" t="str">
        <f ca="1">VLOOKUP($A$1,Data!$A$1:$Y$20001,15)</f>
        <v>N/A</v>
      </c>
      <c r="D3" s="276" t="s">
        <v>197</v>
      </c>
      <c r="E3" s="275" t="str">
        <f ca="1">VLOOKUP($A$1,Data!$A$1:$Y$20001,13)</f>
        <v>N/A</v>
      </c>
      <c r="F3" s="274" t="s">
        <v>198</v>
      </c>
      <c r="G3" s="275" t="str">
        <f ca="1">VLOOKUP($A$1,Data!$A$1:$Y$20001,7)</f>
        <v>N/A</v>
      </c>
      <c r="H3" s="274" t="s">
        <v>199</v>
      </c>
      <c r="I3" s="275" t="str">
        <f ca="1">VLOOKUP($A$1,Data!$A$1:$Y$20001,8)</f>
        <v>N/A</v>
      </c>
    </row>
    <row r="4" spans="1:9" x14ac:dyDescent="0.2">
      <c r="B4" s="277" t="s">
        <v>134</v>
      </c>
      <c r="C4" s="176" t="e">
        <f ca="1">VLOOKUP($A$1,Data!$A$1:$Y$20001,15)-VLOOKUP($A$1,Data!$A$1:$Y$20001,7)</f>
        <v>#VALUE!</v>
      </c>
      <c r="D4" s="277" t="s">
        <v>63</v>
      </c>
      <c r="E4" s="176" t="e">
        <f ca="1">VLOOKUP($A$1,Data!$A$1:$Y$20001,13)-VLOOKUP($A$1,Data!$A$1:$Y$20001,15)</f>
        <v>#VALUE!</v>
      </c>
      <c r="F4" s="277" t="s">
        <v>179</v>
      </c>
      <c r="G4" s="176" t="e">
        <f ca="1">VLOOKUP($A$1,Data!$A$1:$Y$20001,7)-VLOOKUP($A$1,Data!$A$1:$Y$20001,11)</f>
        <v>#VALUE!</v>
      </c>
      <c r="H4" s="277" t="s">
        <v>134</v>
      </c>
      <c r="I4" s="176" t="e">
        <f ca="1">VLOOKUP($A$1,Data!$A$1:$Y$20001,8)-VLOOKUP($A$1,Data!$A$1:$Y$20001,7)</f>
        <v>#VALUE!</v>
      </c>
    </row>
    <row r="5" spans="1:9" x14ac:dyDescent="0.2">
      <c r="B5" s="277" t="s">
        <v>135</v>
      </c>
      <c r="C5" s="176" t="e">
        <f ca="1">VLOOKUP($A$1,Data!$A$1:$Y$20001,15)-VLOOKUP($A$1,Data!$A$1:$Y$20001,8)</f>
        <v>#VALUE!</v>
      </c>
      <c r="D5" s="277" t="s">
        <v>58</v>
      </c>
      <c r="E5" s="176" t="e">
        <f ca="1">VLOOKUP($A$1,Data!$A$1:$Y$20001,13)-VLOOKUP($A$1,Data!$A$1:$Y$20001,10)</f>
        <v>#VALUE!</v>
      </c>
      <c r="F5" s="277" t="s">
        <v>135</v>
      </c>
      <c r="G5" s="176" t="e">
        <f ca="1">VLOOKUP($A$1,Data!$A$1:$Y$20001,7)-VLOOKUP($A$1,Data!$A$1:$Y$20001,8)</f>
        <v>#VALUE!</v>
      </c>
      <c r="H5" s="277" t="s">
        <v>16</v>
      </c>
      <c r="I5" s="176" t="e">
        <f ca="1">VLOOKUP($A$1,Data!$A$1:$Y$20001,8)-VLOOKUP($A$1,Data!$A$1:$Y$20001,16)</f>
        <v>#VALUE!</v>
      </c>
    </row>
    <row r="6" spans="1:9" x14ac:dyDescent="0.2">
      <c r="B6" s="277" t="s">
        <v>180</v>
      </c>
      <c r="C6" s="176" t="e">
        <f ca="1">VLOOKUP($A$1,Data!$A$1:$Y$20001,15)-VLOOKUP($A$1,Data!$A$1:$Y$20001,13)</f>
        <v>#VALUE!</v>
      </c>
      <c r="D6" s="277" t="s">
        <v>134</v>
      </c>
      <c r="E6" s="176" t="e">
        <f ca="1">VLOOKUP($A$1,Data!$A$1:$Y$20001,13)-VLOOKUP($A$1,Data!$A$1:$Y$20001,7)</f>
        <v>#VALUE!</v>
      </c>
      <c r="F6" s="277" t="s">
        <v>63</v>
      </c>
      <c r="G6" s="176" t="e">
        <f ca="1">VLOOKUP($A$1,Data!$A$1:$Y$20001,7)-VLOOKUP($A$1,Data!$A$1:$Y$20001,15)</f>
        <v>#VALUE!</v>
      </c>
      <c r="H6" s="277" t="s">
        <v>205</v>
      </c>
      <c r="I6" s="176" t="e">
        <f ca="1">VLOOKUP($A$1,Data!$A$1:$Y$20001,8)-VLOOKUP($A$1,Data!$A$1:$Y$20001,22)</f>
        <v>#VALUE!</v>
      </c>
    </row>
    <row r="7" spans="1:9" x14ac:dyDescent="0.2">
      <c r="B7" s="277" t="s">
        <v>58</v>
      </c>
      <c r="C7" s="176" t="e">
        <f ca="1">VLOOKUP($A$1,Data!$A$1:$Y$20001,15)-VLOOKUP($A$1,Data!$A$1:$Y$20001,10)</f>
        <v>#VALUE!</v>
      </c>
      <c r="D7" s="277" t="s">
        <v>109</v>
      </c>
      <c r="E7" s="176" t="e">
        <f ca="1">VLOOKUP($A$1,Data!$A$1:$Y$20001,13)-VLOOKUP($A$1,Data!$A$1:$Y$20001,8)</f>
        <v>#VALUE!</v>
      </c>
      <c r="F7" s="277" t="s">
        <v>180</v>
      </c>
      <c r="G7" s="176" t="e">
        <f ca="1">VLOOKUP($A$1,Data!$A$1:$Y$20001,7)-VLOOKUP($A$1,Data!$A$1:$Y$20001,13)</f>
        <v>#VALUE!</v>
      </c>
      <c r="H7" s="277" t="s">
        <v>63</v>
      </c>
      <c r="I7" s="176" t="e">
        <f ca="1">VLOOKUP($A$1,Data!$A$1:$Y$20001,8)-VLOOKUP($A$1,Data!$A$1:$Y$20001,15)</f>
        <v>#VALUE!</v>
      </c>
    </row>
    <row r="8" spans="1:9" ht="12" thickBot="1" x14ac:dyDescent="0.25">
      <c r="B8" s="278" t="s">
        <v>57</v>
      </c>
      <c r="C8" s="253" t="e">
        <f ca="1">VLOOKUP($A$1,Data!$A$1:$Y$20001,15)-VLOOKUP($A$1,Data!$A$1:$Y$20001,9)</f>
        <v>#VALUE!</v>
      </c>
      <c r="D8" s="278" t="s">
        <v>57</v>
      </c>
      <c r="E8" s="253" t="e">
        <f ca="1">VLOOKUP($A$1,Data!$A$1:$Y$20001,13)-VLOOKUP($A$1,Data!$A$1:$Y$20001,9)</f>
        <v>#VALUE!</v>
      </c>
      <c r="F8" s="278" t="s">
        <v>57</v>
      </c>
      <c r="G8" s="253" t="e">
        <f ca="1">VLOOKUP($A$1,Data!$A$1:$Y$20001,7)-VLOOKUP($A$1,Data!$A$1:$Y$20001,9)</f>
        <v>#VALUE!</v>
      </c>
      <c r="H8" s="278" t="s">
        <v>57</v>
      </c>
      <c r="I8" s="253" t="e">
        <f ca="1">VLOOKUP($A$1,Data!$A$1:$Y$20001,8)-VLOOKUP($A$1,Data!$A$1:$Y$20001,9)</f>
        <v>#VALUE!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 t="str">
        <f ca="1">VLOOKUP($A$1,Data!$A$1:$Y$20001,11)</f>
        <v>N/A</v>
      </c>
      <c r="D13" s="274" t="s">
        <v>201</v>
      </c>
      <c r="E13" s="275" t="str">
        <f ca="1">VLOOKUP($A$1,Data!$A$1:$Y$20001,5)</f>
        <v>N/A</v>
      </c>
      <c r="F13" s="274" t="s">
        <v>202</v>
      </c>
      <c r="G13" s="275" t="e">
        <f ca="1">VLOOKUP($A$1,Data!$A$1:$Y$20001,4)*$G$12*$A$44</f>
        <v>#VALUE!</v>
      </c>
      <c r="H13" s="274" t="s">
        <v>203</v>
      </c>
      <c r="I13" s="275" t="str">
        <f ca="1">VLOOKUP($A$1,Data!$A$1:$Y$20001,10)</f>
        <v>N/A</v>
      </c>
    </row>
    <row r="14" spans="1:9" x14ac:dyDescent="0.2">
      <c r="B14" s="277" t="s">
        <v>134</v>
      </c>
      <c r="C14" s="216" t="e">
        <f ca="1">VLOOKUP($A$1,Data!$A$1:$Y$20001,11)-VLOOKUP($A$1,Data!$A$1:$Y$20001,7)</f>
        <v>#VALUE!</v>
      </c>
      <c r="D14" s="277" t="s">
        <v>21</v>
      </c>
      <c r="E14" s="216" t="e">
        <f ca="1">VLOOKUP($A$1,Data!$A$1:$Y$20001,5)-(VLOOKUP($A$1,Data!$A$1:$Y$20001,4)*$G$12*$A$44)</f>
        <v>#VALUE!</v>
      </c>
      <c r="F14" s="277" t="s">
        <v>196</v>
      </c>
      <c r="G14" s="216" t="e">
        <f ca="1">VLOOKUP($A$1,Data!$A$1:$Y$20001,4)*$G$12*$A$44-VLOOKUP($A$1,Data!$A$1:$Y$20001,24)</f>
        <v>#VALUE!</v>
      </c>
      <c r="H14" s="277" t="s">
        <v>180</v>
      </c>
      <c r="I14" s="176" t="e">
        <f ca="1">VLOOKUP($A$1,Data!$A$1:$Y$20001,10)-VLOOKUP($A$1,Data!$A$1:$Y$20001,13)</f>
        <v>#VALUE!</v>
      </c>
    </row>
    <row r="15" spans="1:9" x14ac:dyDescent="0.2">
      <c r="B15" s="277" t="s">
        <v>0</v>
      </c>
      <c r="C15" s="216" t="e">
        <f ca="1">VLOOKUP($A$1,Data!$A$1:$Y$20001,11)-VLOOKUP($A$1,Data!$A$1:$Y$20001,23)</f>
        <v>#VALUE!</v>
      </c>
      <c r="D15" s="277" t="s">
        <v>22</v>
      </c>
      <c r="E15" s="216" t="e">
        <f ca="1">VLOOKUP($A$1,Data!$A$1:$Y$20001,5)-VLOOKUP($A$1,Data!$A$1:$Y$20001,12)</f>
        <v>#VALUE!</v>
      </c>
      <c r="F15" s="277" t="s">
        <v>22</v>
      </c>
      <c r="G15" s="216" t="e">
        <f ca="1">VLOOKUP($A$1,Data!$A$1:$Y$20001,4)*$G$12*$A$44-VLOOKUP($A$1,Data!$A$1:$Y$20001,12)</f>
        <v>#VALUE!</v>
      </c>
      <c r="H15" s="277" t="s">
        <v>63</v>
      </c>
      <c r="I15" s="176" t="e">
        <f ca="1">VLOOKUP($A$1,Data!$A$1:$Y$20001,10)-VLOOKUP($A$1,Data!$A$1:$Y$20001,15)</f>
        <v>#VALUE!</v>
      </c>
    </row>
    <row r="16" spans="1:9" x14ac:dyDescent="0.2">
      <c r="B16" s="277" t="s">
        <v>21</v>
      </c>
      <c r="C16" s="216" t="e">
        <f ca="1">VLOOKUP($A$1,Data!$A$1:$Y$20001,11)-(VLOOKUP($A$1,Data!$A$1:$Y$20001,4)*$G$12*$A$44)</f>
        <v>#VALUE!</v>
      </c>
      <c r="D16" s="277" t="s">
        <v>179</v>
      </c>
      <c r="E16" s="216" t="e">
        <f ca="1">VLOOKUP($A$1,Data!$A$1:$Y$20001,5)-VLOOKUP($A$1,Data!$A$1:$Y$20001,11)</f>
        <v>#VALUE!</v>
      </c>
      <c r="F16" s="277" t="s">
        <v>58</v>
      </c>
      <c r="G16" s="216" t="e">
        <f ca="1">VLOOKUP($A$1,Data!$A$1:$Y$20001,4)*$G$12*$A$44-VLOOKUP($A$1,Data!$A$1:$Y$20001,10)</f>
        <v>#VALUE!</v>
      </c>
      <c r="H16" s="277" t="s">
        <v>22</v>
      </c>
      <c r="I16" s="176" t="e">
        <f ca="1">VLOOKUP($A$1,Data!$A$1:$Y$20001,10)-VLOOKUP($A$1,Data!$A$1:$Y$20001,12)</f>
        <v>#VALUE!</v>
      </c>
    </row>
    <row r="17" spans="2:9" x14ac:dyDescent="0.2">
      <c r="B17" s="277" t="s">
        <v>20</v>
      </c>
      <c r="C17" s="216" t="e">
        <f ca="1">VLOOKUP($A$1,Data!$A$1:$Y$20001,11)-VLOOKUP($A$1,Data!$A$1:$Y$20001,5)</f>
        <v>#VALUE!</v>
      </c>
      <c r="D17" s="277" t="s">
        <v>58</v>
      </c>
      <c r="E17" s="216" t="e">
        <f ca="1">VLOOKUP($A$1,Data!$A$1:$Y$20001,5)-VLOOKUP($A$1,Data!$A$1:$Y$20001,10)</f>
        <v>#VALUE!</v>
      </c>
      <c r="F17" s="277" t="s">
        <v>20</v>
      </c>
      <c r="G17" s="216" t="e">
        <f ca="1">VLOOKUP($A$1,Data!$A$1:$Y$20001,4)*$G$12*$A$44-VLOOKUP($A$1,Data!$A$1:$Y$20001,5)</f>
        <v>#VALUE!</v>
      </c>
      <c r="H17" s="277" t="s">
        <v>21</v>
      </c>
      <c r="I17" s="176" t="e">
        <f ca="1">VLOOKUP($A$1,Data!$A$1:$Y$20001,10)-(VLOOKUP($A$1,Data!$A$1:$Y$20001,4)*$G$12*$A$44)</f>
        <v>#VALUE!</v>
      </c>
    </row>
    <row r="18" spans="2:9" ht="12" thickBot="1" x14ac:dyDescent="0.25">
      <c r="B18" s="278" t="s">
        <v>57</v>
      </c>
      <c r="C18" s="252" t="e">
        <f ca="1">VLOOKUP($A$1,Data!$A$1:$Y$20001,11)-VLOOKUP($A$1,Data!$A$1:$Y$20001,9)</f>
        <v>#VALUE!</v>
      </c>
      <c r="D18" s="278" t="s">
        <v>57</v>
      </c>
      <c r="E18" s="252" t="e">
        <f ca="1">VLOOKUP($A$1,Data!$A$1:$Y$20001,5)-VLOOKUP($A$1,Data!$A$1:$Y$20001,9)</f>
        <v>#VALUE!</v>
      </c>
      <c r="F18" s="278" t="s">
        <v>57</v>
      </c>
      <c r="G18" s="252" t="e">
        <f ca="1">VLOOKUP($A$1,Data!$A$1:$Y$20001,4)*$G$12*$A$44-VLOOKUP($A$1,Data!$A$1:$Y$20001,9)</f>
        <v>#VALUE!</v>
      </c>
      <c r="H18" s="278" t="s">
        <v>57</v>
      </c>
      <c r="I18" s="253" t="e">
        <f ca="1">VLOOKUP($A$1,Data!$A$1:$Y$20001,10)-VLOOKUP($A$1,Data!$A$1:$Y$20001,9)</f>
        <v>#VALUE!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honeticPr fontId="2" type="noConversion"/>
  <printOptions horizontalCentered="1" verticalCentered="1"/>
  <pageMargins left="0.25" right="0.25" top="0.55000000000000004" bottom="0.52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zoomScaleNormal="100" workbookViewId="0">
      <selection activeCell="R6" sqref="R6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37152</v>
      </c>
      <c r="B1" s="242">
        <f ca="1">TODAY()-1</f>
        <v>37151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37135</v>
      </c>
      <c r="B2" s="18"/>
      <c r="C2" s="25"/>
      <c r="D2" s="18"/>
      <c r="E2" s="18"/>
      <c r="F2" s="18"/>
      <c r="G2" s="18"/>
      <c r="H2" s="225" t="s">
        <v>17</v>
      </c>
      <c r="I2" s="244" t="str">
        <f ca="1">VLOOKUP($A$1,Data!$A$1:$W$30001,4)</f>
        <v>N/A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 t="str">
        <f ca="1">VLOOKUP($B$1,Data!$A$1:$W$30001,4)</f>
        <v>N/A</v>
      </c>
      <c r="J3" s="18"/>
      <c r="K3" s="245">
        <f ca="1">TODAY()</f>
        <v>37152</v>
      </c>
      <c r="L3" s="129" t="e">
        <f ca="1">VLOOKUP($K3,Data!$A$1:$W$10001,15)-VLOOKUP($K3,Data!$A$1:$W$10001,7)</f>
        <v>#VALUE!</v>
      </c>
      <c r="M3" s="216" t="e">
        <f ca="1">VLOOKUP($K3,Data!$A$1:$W$10001,15)-VLOOKUP($K3,Data!$A$1:$W$10001,8)</f>
        <v>#VALUE!</v>
      </c>
      <c r="N3" s="216" t="e">
        <f ca="1">VLOOKUP($K3,Data!$A$1:$W$10001,8)-VLOOKUP($K3,Data!$A$1:$W$10001,7)</f>
        <v>#VALUE!</v>
      </c>
      <c r="O3" s="216" t="e">
        <f ca="1">VLOOKUP($K3,Data!$A$1:$W$10001,16)-VLOOKUP($K3,Data!$A$1:$W$10001,8)</f>
        <v>#VALUE!</v>
      </c>
      <c r="P3" s="216" t="e">
        <f ca="1">VLOOKUP($K3,Data!$A$1:$W$10001,7)-VLOOKUP($K3,Data!$A$1:$W$10001,11)</f>
        <v>#VALUE!</v>
      </c>
      <c r="Q3" s="216" t="e">
        <f ca="1">VLOOKUP($K3,Data!$A$1:$W$10001,13)-VLOOKUP($K3,Data!$A$1:$W$10001,15)</f>
        <v>#VALUE!</v>
      </c>
      <c r="R3" s="216" t="e">
        <f ca="1">VLOOKUP($K3,Data!$A$1:$W$10001,13)-VLOOKUP($K3,Data!$A$1:$W$10001,10)</f>
        <v>#VALUE!</v>
      </c>
      <c r="S3" s="216" t="e">
        <f ca="1">VLOOKUP($K3,Data!$A$1:$W$10001,15)-VLOOKUP($K3,Data!$A$1:$W$10001,10)</f>
        <v>#VALUE!</v>
      </c>
      <c r="T3" s="216" t="e">
        <f ca="1">VLOOKUP($K3,Data!$A$1:$W$10001,10)-VLOOKUP($K3,Data!$A$1:$W$10001,11)</f>
        <v>#VALUE!</v>
      </c>
      <c r="U3" s="176" t="e">
        <f ca="1">VLOOKUP($K3,Data!$A$1:$W$10001,5)-VLOOKUP($K3,Data!$A$1:$W$10001,11)</f>
        <v>#VALUE!</v>
      </c>
      <c r="V3" s="18"/>
      <c r="W3" s="18"/>
    </row>
    <row r="4" spans="1:50" ht="13.5" thickBot="1" x14ac:dyDescent="0.25">
      <c r="A4" s="225" t="s">
        <v>17</v>
      </c>
      <c r="B4" s="244" t="str">
        <f ca="1">VLOOKUP($A$1,Data!$A$1:$W$30001,5)</f>
        <v>N/A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37151</v>
      </c>
      <c r="L4" s="129" t="e">
        <f ca="1">VLOOKUP($K4,Data!$A$1:$W$10001,15)-VLOOKUP($K4,Data!$A$1:$W$10001,7)</f>
        <v>#VALUE!</v>
      </c>
      <c r="M4" s="216" t="e">
        <f ca="1">VLOOKUP($K4,Data!$A$1:$W$10001,15)-VLOOKUP($K4,Data!$A$1:$W$10001,8)</f>
        <v>#VALUE!</v>
      </c>
      <c r="N4" s="216" t="e">
        <f ca="1">VLOOKUP($K4,Data!$A$1:$W$10001,8)-VLOOKUP($K4,Data!$A$1:$W$10001,7)</f>
        <v>#VALUE!</v>
      </c>
      <c r="O4" s="216" t="e">
        <f ca="1">VLOOKUP($K4,Data!$A$1:$W$10001,16)-VLOOKUP($K4,Data!$A$1:$W$10001,8)</f>
        <v>#VALUE!</v>
      </c>
      <c r="P4" s="216" t="e">
        <f ca="1">VLOOKUP($K4,Data!$A$1:$W$10001,7)-VLOOKUP($K4,Data!$A$1:$W$10001,11)</f>
        <v>#VALUE!</v>
      </c>
      <c r="Q4" s="216" t="e">
        <f ca="1">VLOOKUP($K4,Data!$A$1:$W$10001,13)-VLOOKUP($K4,Data!$A$1:$W$10001,15)</f>
        <v>#VALUE!</v>
      </c>
      <c r="R4" s="216" t="e">
        <f ca="1">VLOOKUP($K4,Data!$A$1:$W$10001,13)-VLOOKUP($K4,Data!$A$1:$W$10001,10)</f>
        <v>#VALUE!</v>
      </c>
      <c r="S4" s="216" t="e">
        <f ca="1">VLOOKUP($K4,Data!$A$1:$W$10001,15)-VLOOKUP($K4,Data!$A$1:$W$10001,10)</f>
        <v>#VALUE!</v>
      </c>
      <c r="T4" s="216" t="e">
        <f ca="1">VLOOKUP($K4,Data!$A$1:$W$10001,10)-VLOOKUP($K4,Data!$A$1:$W$10001,11)</f>
        <v>#VALUE!</v>
      </c>
      <c r="U4" s="176" t="e">
        <f ca="1">VLOOKUP($K4,Data!$A$1:$W$10001,5)-VLOOKUP($K4,Data!$A$1:$W$10001,11)</f>
        <v>#VALUE!</v>
      </c>
      <c r="V4" s="18"/>
      <c r="W4" s="18"/>
    </row>
    <row r="5" spans="1:50" ht="12" thickBot="1" x14ac:dyDescent="0.25">
      <c r="A5" s="225" t="s">
        <v>18</v>
      </c>
      <c r="B5" s="244" t="str">
        <f ca="1">VLOOKUP($B$1,Data!$A$1:$W$30001,5)</f>
        <v>N/A</v>
      </c>
      <c r="C5" s="246"/>
      <c r="D5" s="223"/>
      <c r="E5" s="18"/>
      <c r="F5" s="19" t="s">
        <v>12</v>
      </c>
      <c r="G5" s="18"/>
      <c r="H5" s="223">
        <f ca="1">DATE(YEAR($A$1),MONTH($A$1)+1,1)</f>
        <v>37165</v>
      </c>
      <c r="I5" s="247">
        <f ca="1">VLOOKUP(H5,$D$90:$P$101,6)</f>
        <v>-0.57999999999999996</v>
      </c>
      <c r="J5" s="18"/>
      <c r="K5" s="245">
        <f t="shared" ref="K5:K10" ca="1" si="0">K4-1</f>
        <v>37150</v>
      </c>
      <c r="L5" s="129" t="e">
        <f ca="1">VLOOKUP($K5,Data!$A$1:$W$10001,15)-VLOOKUP($K5,Data!$A$1:$W$10001,7)</f>
        <v>#VALUE!</v>
      </c>
      <c r="M5" s="216" t="e">
        <f ca="1">VLOOKUP($K5,Data!$A$1:$W$10001,15)-VLOOKUP($K5,Data!$A$1:$W$10001,8)</f>
        <v>#VALUE!</v>
      </c>
      <c r="N5" s="216" t="e">
        <f ca="1">VLOOKUP($K5,Data!$A$1:$W$10001,8)-VLOOKUP($K5,Data!$A$1:$W$10001,7)</f>
        <v>#VALUE!</v>
      </c>
      <c r="O5" s="216" t="e">
        <f ca="1">VLOOKUP($K5,Data!$A$1:$W$10001,16)-VLOOKUP($K5,Data!$A$1:$W$10001,8)</f>
        <v>#VALUE!</v>
      </c>
      <c r="P5" s="216" t="e">
        <f ca="1">VLOOKUP($K5,Data!$A$1:$W$10001,7)-VLOOKUP($K5,Data!$A$1:$W$10001,11)</f>
        <v>#VALUE!</v>
      </c>
      <c r="Q5" s="216" t="e">
        <f ca="1">VLOOKUP($K5,Data!$A$1:$W$10001,13)-VLOOKUP($K5,Data!$A$1:$W$10001,15)</f>
        <v>#VALUE!</v>
      </c>
      <c r="R5" s="216" t="e">
        <f ca="1">VLOOKUP($K5,Data!$A$1:$W$10001,13)-VLOOKUP($K5,Data!$A$1:$W$10001,10)</f>
        <v>#VALUE!</v>
      </c>
      <c r="S5" s="216" t="e">
        <f ca="1">VLOOKUP($K5,Data!$A$1:$W$10001,15)-VLOOKUP($K5,Data!$A$1:$W$10001,10)</f>
        <v>#VALUE!</v>
      </c>
      <c r="T5" s="216" t="e">
        <f ca="1">VLOOKUP($K5,Data!$A$1:$W$10001,10)-VLOOKUP($K5,Data!$A$1:$W$10001,11)</f>
        <v>#VALUE!</v>
      </c>
      <c r="U5" s="176" t="e">
        <f ca="1">VLOOKUP($K5,Data!$A$1:$W$10001,5)-VLOOKUP($K5,Data!$A$1:$W$10001,11)</f>
        <v>#VALUE!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 t="str">
        <f ca="1">VLOOKUP($A$1,Data!$A$1:$W$30001,17)</f>
        <v>N/A</v>
      </c>
      <c r="H6" s="225" t="s">
        <v>175</v>
      </c>
      <c r="I6" s="247">
        <f ca="1">VLOOKUP(H6,$D$90:$P$106,6)</f>
        <v>-0.4871428571428571</v>
      </c>
      <c r="J6" s="18"/>
      <c r="K6" s="245">
        <f t="shared" ca="1" si="0"/>
        <v>37149</v>
      </c>
      <c r="L6" s="129" t="e">
        <f ca="1">VLOOKUP($K6,Data!$A$1:$W$10001,15)-VLOOKUP($K6,Data!$A$1:$W$10001,7)</f>
        <v>#VALUE!</v>
      </c>
      <c r="M6" s="216" t="e">
        <f ca="1">VLOOKUP($K6,Data!$A$1:$W$10001,15)-VLOOKUP($K6,Data!$A$1:$W$10001,8)</f>
        <v>#VALUE!</v>
      </c>
      <c r="N6" s="216" t="e">
        <f ca="1">VLOOKUP($K6,Data!$A$1:$W$10001,8)-VLOOKUP($K6,Data!$A$1:$W$10001,7)</f>
        <v>#VALUE!</v>
      </c>
      <c r="O6" s="216" t="e">
        <f ca="1">VLOOKUP($K6,Data!$A$1:$W$10001,16)-VLOOKUP($K6,Data!$A$1:$W$10001,8)</f>
        <v>#VALUE!</v>
      </c>
      <c r="P6" s="216" t="e">
        <f ca="1">VLOOKUP($K6,Data!$A$1:$W$10001,7)-VLOOKUP($K6,Data!$A$1:$W$10001,11)</f>
        <v>#VALUE!</v>
      </c>
      <c r="Q6" s="216" t="e">
        <f ca="1">VLOOKUP($K6,Data!$A$1:$W$10001,13)-VLOOKUP($K6,Data!$A$1:$W$10001,15)</f>
        <v>#VALUE!</v>
      </c>
      <c r="R6" s="216" t="e">
        <f ca="1">VLOOKUP($K6,Data!$A$1:$W$10001,13)-VLOOKUP($K6,Data!$A$1:$W$10001,10)</f>
        <v>#VALUE!</v>
      </c>
      <c r="S6" s="216" t="e">
        <f ca="1">VLOOKUP($K6,Data!$A$1:$W$10001,15)-VLOOKUP($K6,Data!$A$1:$W$10001,10)</f>
        <v>#VALUE!</v>
      </c>
      <c r="T6" s="216" t="e">
        <f ca="1">VLOOKUP($K6,Data!$A$1:$W$10001,10)-VLOOKUP($K6,Data!$A$1:$W$10001,11)</f>
        <v>#VALUE!</v>
      </c>
      <c r="U6" s="176" t="e">
        <f ca="1">VLOOKUP($K6,Data!$A$1:$W$10001,5)-VLOOKUP($K6,Data!$A$1:$W$10001,11)</f>
        <v>#VALUE!</v>
      </c>
      <c r="V6" s="18"/>
      <c r="W6" s="18"/>
    </row>
    <row r="7" spans="1:50" ht="12" thickBot="1" x14ac:dyDescent="0.25">
      <c r="A7" s="223">
        <f ca="1">DATE(YEAR($A$1),MONTH($A$1)+1,1)</f>
        <v>37165</v>
      </c>
      <c r="B7" s="247">
        <f ca="1">VLOOKUP(A7,$D$90:$P$106,10)</f>
        <v>-0.36</v>
      </c>
      <c r="C7" s="18"/>
      <c r="D7" s="18"/>
      <c r="E7" s="18" t="s">
        <v>185</v>
      </c>
      <c r="F7" s="225" t="s">
        <v>18</v>
      </c>
      <c r="G7" s="244" t="str">
        <f ca="1">VLOOKUP($B$1,Data!$A$1:$W$30001,17)</f>
        <v>N/A</v>
      </c>
      <c r="H7" s="225" t="s">
        <v>176</v>
      </c>
      <c r="I7" s="247">
        <f ca="1">VLOOKUP(H7,$D$90:$P$106,6)</f>
        <v>-0.505</v>
      </c>
      <c r="J7" s="18"/>
      <c r="K7" s="245">
        <f t="shared" ca="1" si="0"/>
        <v>37148</v>
      </c>
      <c r="L7" s="129" t="e">
        <f ca="1">VLOOKUP($K7,Data!$A$1:$W$10001,15)-VLOOKUP($K7,Data!$A$1:$W$10001,7)</f>
        <v>#VALUE!</v>
      </c>
      <c r="M7" s="216" t="e">
        <f ca="1">VLOOKUP($K7,Data!$A$1:$W$10001,15)-VLOOKUP($K7,Data!$A$1:$W$10001,8)</f>
        <v>#VALUE!</v>
      </c>
      <c r="N7" s="216" t="e">
        <f ca="1">VLOOKUP($K7,Data!$A$1:$W$10001,8)-VLOOKUP($K7,Data!$A$1:$W$10001,7)</f>
        <v>#VALUE!</v>
      </c>
      <c r="O7" s="216" t="e">
        <f ca="1">VLOOKUP($K7,Data!$A$1:$W$10001,16)-VLOOKUP($K7,Data!$A$1:$W$10001,8)</f>
        <v>#VALUE!</v>
      </c>
      <c r="P7" s="216" t="e">
        <f ca="1">VLOOKUP($K7,Data!$A$1:$W$10001,7)-VLOOKUP($K7,Data!$A$1:$W$10001,11)</f>
        <v>#VALUE!</v>
      </c>
      <c r="Q7" s="216" t="e">
        <f ca="1">VLOOKUP($K7,Data!$A$1:$W$10001,13)-VLOOKUP($K7,Data!$A$1:$W$10001,15)</f>
        <v>#VALUE!</v>
      </c>
      <c r="R7" s="216" t="e">
        <f ca="1">VLOOKUP($K7,Data!$A$1:$W$10001,13)-VLOOKUP($K7,Data!$A$1:$W$10001,10)</f>
        <v>#VALUE!</v>
      </c>
      <c r="S7" s="216" t="e">
        <f ca="1">VLOOKUP($K7,Data!$A$1:$W$10001,15)-VLOOKUP($K7,Data!$A$1:$W$10001,10)</f>
        <v>#VALUE!</v>
      </c>
      <c r="T7" s="216" t="e">
        <f ca="1">VLOOKUP($K7,Data!$A$1:$W$10001,10)-VLOOKUP($K7,Data!$A$1:$W$10001,11)</f>
        <v>#VALUE!</v>
      </c>
      <c r="U7" s="176" t="e">
        <f ca="1">VLOOKUP($K7,Data!$A$1:$W$10001,5)-VLOOKUP($K7,Data!$A$1:$W$10001,11)</f>
        <v>#VALUE!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>
        <f ca="1">VLOOKUP(A8,$D$90:$P$106,10)</f>
        <v>0.37142857142857144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37147</v>
      </c>
      <c r="L8" s="129" t="e">
        <f ca="1">VLOOKUP($K8,Data!$A$1:$W$10001,15)-VLOOKUP($K8,Data!$A$1:$W$10001,7)</f>
        <v>#VALUE!</v>
      </c>
      <c r="M8" s="216" t="e">
        <f ca="1">VLOOKUP($K8,Data!$A$1:$W$10001,15)-VLOOKUP($K8,Data!$A$1:$W$10001,8)</f>
        <v>#VALUE!</v>
      </c>
      <c r="N8" s="216" t="e">
        <f ca="1">VLOOKUP($K8,Data!$A$1:$W$10001,8)-VLOOKUP($K8,Data!$A$1:$W$10001,7)</f>
        <v>#VALUE!</v>
      </c>
      <c r="O8" s="216" t="e">
        <f ca="1">VLOOKUP($K8,Data!$A$1:$W$10001,16)-VLOOKUP($K8,Data!$A$1:$W$10001,8)</f>
        <v>#VALUE!</v>
      </c>
      <c r="P8" s="216" t="e">
        <f ca="1">VLOOKUP($K8,Data!$A$1:$W$10001,7)-VLOOKUP($K8,Data!$A$1:$W$10001,11)</f>
        <v>#VALUE!</v>
      </c>
      <c r="Q8" s="216" t="e">
        <f ca="1">VLOOKUP($K8,Data!$A$1:$W$10001,13)-VLOOKUP($K8,Data!$A$1:$W$10001,15)</f>
        <v>#VALUE!</v>
      </c>
      <c r="R8" s="216" t="e">
        <f ca="1">VLOOKUP($K8,Data!$A$1:$W$10001,13)-VLOOKUP($K8,Data!$A$1:$W$10001,10)</f>
        <v>#VALUE!</v>
      </c>
      <c r="S8" s="216" t="e">
        <f ca="1">VLOOKUP($K8,Data!$A$1:$W$10001,15)-VLOOKUP($K8,Data!$A$1:$W$10001,10)</f>
        <v>#VALUE!</v>
      </c>
      <c r="T8" s="216" t="e">
        <f ca="1">VLOOKUP($K8,Data!$A$1:$W$10001,10)-VLOOKUP($K8,Data!$A$1:$W$10001,11)</f>
        <v>#VALUE!</v>
      </c>
      <c r="U8" s="176" t="e">
        <f ca="1">VLOOKUP($K8,Data!$A$1:$W$10001,5)-VLOOKUP($K8,Data!$A$1:$W$10001,11)</f>
        <v>#VALUE!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>
        <f ca="1">VLOOKUP(A9,$D$90:$P$106,10)</f>
        <v>-0.39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37146</v>
      </c>
      <c r="L9" s="129" t="e">
        <f ca="1">VLOOKUP($K9,Data!$A$1:$W$10001,15)-VLOOKUP($K9,Data!$A$1:$W$10001,7)</f>
        <v>#VALUE!</v>
      </c>
      <c r="M9" s="216" t="e">
        <f ca="1">VLOOKUP($K9,Data!$A$1:$W$10001,15)-VLOOKUP($K9,Data!$A$1:$W$10001,8)</f>
        <v>#VALUE!</v>
      </c>
      <c r="N9" s="216" t="e">
        <f ca="1">VLOOKUP($K9,Data!$A$1:$W$10001,8)-VLOOKUP($K9,Data!$A$1:$W$10001,7)</f>
        <v>#VALUE!</v>
      </c>
      <c r="O9" s="216" t="e">
        <f ca="1">VLOOKUP($K9,Data!$A$1:$W$10001,16)-VLOOKUP($K9,Data!$A$1:$W$10001,8)</f>
        <v>#VALUE!</v>
      </c>
      <c r="P9" s="216" t="e">
        <f ca="1">VLOOKUP($K9,Data!$A$1:$W$10001,7)-VLOOKUP($K9,Data!$A$1:$W$10001,11)</f>
        <v>#VALUE!</v>
      </c>
      <c r="Q9" s="216" t="e">
        <f ca="1">VLOOKUP($K9,Data!$A$1:$W$10001,13)-VLOOKUP($K9,Data!$A$1:$W$10001,15)</f>
        <v>#VALUE!</v>
      </c>
      <c r="R9" s="216" t="e">
        <f ca="1">VLOOKUP($K9,Data!$A$1:$W$10001,13)-VLOOKUP($K9,Data!$A$1:$W$10001,10)</f>
        <v>#VALUE!</v>
      </c>
      <c r="S9" s="216" t="e">
        <f ca="1">VLOOKUP($K9,Data!$A$1:$W$10001,15)-VLOOKUP($K9,Data!$A$1:$W$10001,10)</f>
        <v>#VALUE!</v>
      </c>
      <c r="T9" s="216" t="e">
        <f ca="1">VLOOKUP($K9,Data!$A$1:$W$10001,10)-VLOOKUP($K9,Data!$A$1:$W$10001,11)</f>
        <v>#VALUE!</v>
      </c>
      <c r="U9" s="176" t="e">
        <f ca="1">VLOOKUP($K9,Data!$A$1:$W$10001,5)-VLOOKUP($K9,Data!$A$1:$W$10001,11)</f>
        <v>#VALUE!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37145</v>
      </c>
      <c r="L10" s="251" t="e">
        <f ca="1">VLOOKUP($K10,Data!$A$1:$W$10001,15)-VLOOKUP($K10,Data!$A$1:$W$10001,7)</f>
        <v>#VALUE!</v>
      </c>
      <c r="M10" s="252" t="e">
        <f ca="1">VLOOKUP($K10,Data!$A$1:$W$10001,15)-VLOOKUP($K10,Data!$A$1:$W$10001,8)</f>
        <v>#VALUE!</v>
      </c>
      <c r="N10" s="252" t="e">
        <f ca="1">VLOOKUP($K10,Data!$A$1:$W$10001,8)-VLOOKUP($K10,Data!$A$1:$W$10001,7)</f>
        <v>#VALUE!</v>
      </c>
      <c r="O10" s="252" t="e">
        <f ca="1">VLOOKUP($K10,Data!$A$1:$W$10001,16)-VLOOKUP($K10,Data!$A$1:$W$10001,8)</f>
        <v>#VALUE!</v>
      </c>
      <c r="P10" s="252" t="e">
        <f ca="1">VLOOKUP($K10,Data!$A$1:$W$10001,7)-VLOOKUP($K10,Data!$A$1:$W$10001,11)</f>
        <v>#VALUE!</v>
      </c>
      <c r="Q10" s="252" t="e">
        <f ca="1">VLOOKUP($K10,Data!$A$1:$W$10001,13)-VLOOKUP($K10,Data!$A$1:$W$10001,15)</f>
        <v>#VALUE!</v>
      </c>
      <c r="R10" s="252" t="e">
        <f ca="1">VLOOKUP($K10,Data!$A$1:$W$10001,13)-VLOOKUP($K10,Data!$A$1:$W$10001,10)</f>
        <v>#VALUE!</v>
      </c>
      <c r="S10" s="252" t="e">
        <f ca="1">VLOOKUP($K10,Data!$A$1:$W$10001,15)-VLOOKUP($K10,Data!$A$1:$W$10001,10)</f>
        <v>#VALUE!</v>
      </c>
      <c r="T10" s="252" t="e">
        <f ca="1">VLOOKUP($K10,Data!$A$1:$W$10001,10)-VLOOKUP($K10,Data!$A$1:$W$10001,11)</f>
        <v>#VALUE!</v>
      </c>
      <c r="U10" s="253" t="e">
        <f ca="1">VLOOKUP($K10,Data!$A$1:$W$10001,5)-VLOOKUP($K10,Data!$A$1:$W$10001,11)</f>
        <v>#VALUE!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37165</v>
      </c>
      <c r="L13" s="129">
        <f ca="1">VLOOKUP($K13,$D$91:$P$106,7)-VLOOKUP($K13,$D$91:$P$106,3)</f>
        <v>1.3900000000000001</v>
      </c>
      <c r="M13" s="216">
        <f ca="1">VLOOKUP($K13,$D$91:$P$106,7)-VLOOKUP($K13,$D$91:$P$106,4)</f>
        <v>1.1400000000000001</v>
      </c>
      <c r="N13" s="216">
        <f ca="1">VLOOKUP($K13,$D$91:$P$106,4)-VLOOKUP($K13,$D$91:$P$106,3)</f>
        <v>0.25</v>
      </c>
      <c r="O13" s="216">
        <f ca="1">VLOOKUP($K13,$D$91:$P$106,13)-VLOOKUP($K13,$D$91:$P$106,4)</f>
        <v>5.0000000000000044E-3</v>
      </c>
      <c r="P13" s="216">
        <f ca="1">VLOOKUP($K13,$D$91:$P$106,3)-VLOOKUP($K13,$D$91:$P$106,5)</f>
        <v>0.41000000000000003</v>
      </c>
      <c r="Q13" s="216">
        <f ca="1">VLOOKUP($K13,$D$91:$P$106,9)-VLOOKUP($K13,$D$91:$P$106,7)</f>
        <v>-8.0000000000000071E-2</v>
      </c>
      <c r="R13" s="216">
        <f ca="1">VLOOKUP($K13,$D$91:$P$106,9)-VLOOKUP($K13,$D$91:$P$106,8)</f>
        <v>0.7</v>
      </c>
      <c r="S13" s="216">
        <f ca="1">VLOOKUP($K13,$D$91:$P$106,7)-VLOOKUP($K13,$D$91:$P$106,8)</f>
        <v>0.78</v>
      </c>
      <c r="T13" s="216">
        <f ca="1">VLOOKUP($K13,$D$91:$P$106,8)-VLOOKUP($K13,$D$91:$P$106,5)</f>
        <v>1.02</v>
      </c>
      <c r="U13" s="254">
        <f ca="1">VLOOKUP($K13,$D$91:$P$106,10)-VLOOKUP($K13,$D$91:$P$106,5)</f>
        <v>0.41000000000000003</v>
      </c>
      <c r="V13" s="176">
        <f ca="1">VLOOKUP($K13,$D$91:$P$106,6)-VLOOKUP($K13,$D$91:$P$106,5)</f>
        <v>0.19000000000000006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1.0442857142857143</v>
      </c>
      <c r="M14" s="216">
        <f ca="1">VLOOKUP($K14,$D$91:$P$106,7)-VLOOKUP($K14,$D$91:$P$106,4)</f>
        <v>0.83285714285714285</v>
      </c>
      <c r="N14" s="216">
        <f ca="1">VLOOKUP($K14,$D$91:$P$106,4)-VLOOKUP($K14,$D$91:$P$106,3)</f>
        <v>0.21142857142857144</v>
      </c>
      <c r="O14" s="216">
        <f ca="1">VLOOKUP($K14,$D$91:$P$106,13)-VLOOKUP($K14,$D$91:$P$106,4)</f>
        <v>1.3571428571428554E-2</v>
      </c>
      <c r="P14" s="216">
        <f ca="1">VLOOKUP($K14,$D$91:$P$106,3)-VLOOKUP($K14,$D$91:$P$106,5)</f>
        <v>0.15285714285714286</v>
      </c>
      <c r="Q14" s="216">
        <f ca="1">VLOOKUP($K14,$D$91:$P$106,9)-VLOOKUP($K14,$D$91:$P$106,7)</f>
        <v>0.41857142857142859</v>
      </c>
      <c r="R14" s="216">
        <f ca="1">VLOOKUP($K14,$D$91:$P$106,9)-VLOOKUP($K14,$D$91:$P$106,8)</f>
        <v>0.56857142857142862</v>
      </c>
      <c r="S14" s="216">
        <f ca="1">VLOOKUP($K14,$D$91:$P$106,7)-VLOOKUP($K14,$D$91:$P$106,8)</f>
        <v>0.15000000000000002</v>
      </c>
      <c r="T14" s="216">
        <f ca="1">VLOOKUP($K14,$D$91:$P$106,8)-VLOOKUP($K14,$D$91:$P$106,5)</f>
        <v>1.0471428571428572</v>
      </c>
      <c r="U14" s="216">
        <f ca="1">VLOOKUP($K14,$D$91:$P$106,10)-VLOOKUP($K14,$D$91:$P$106,5)</f>
        <v>0.84285714285714286</v>
      </c>
      <c r="V14" s="176">
        <f ca="1">VLOOKUP($K14,$D$91:$P$106,6)-VLOOKUP($K14,$D$91:$P$106,5)</f>
        <v>-1.5714285714285681E-2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1.054</v>
      </c>
      <c r="M15" s="252">
        <f ca="1">VLOOKUP($K15,$D$91:$P$106,7)-VLOOKUP($K15,$D$91:$P$106,4)</f>
        <v>0.66400000000000003</v>
      </c>
      <c r="N15" s="252">
        <f ca="1">VLOOKUP($K15,$D$91:$P$106,4)-VLOOKUP($K15,$D$91:$P$106,3)</f>
        <v>0.39</v>
      </c>
      <c r="O15" s="252">
        <f ca="1">VLOOKUP($K15,$D$91:$P$106,13)-VLOOKUP($K15,$D$91:$P$106,4)</f>
        <v>1.0000000000000009E-2</v>
      </c>
      <c r="P15" s="252">
        <f ca="1">VLOOKUP($K15,$D$91:$P$106,3)-VLOOKUP($K15,$D$91:$P$106,5)</f>
        <v>0.31</v>
      </c>
      <c r="Q15" s="252">
        <f ca="1">VLOOKUP($K15,$D$91:$P$106,9)-VLOOKUP($K15,$D$91:$P$106,7)</f>
        <v>0.20599999999999996</v>
      </c>
      <c r="R15" s="252">
        <f ca="1">VLOOKUP($K15,$D$91:$P$106,9)-VLOOKUP($K15,$D$91:$P$106,8)</f>
        <v>0.57000000000000006</v>
      </c>
      <c r="S15" s="252">
        <f ca="1">VLOOKUP($K15,$D$91:$P$106,7)-VLOOKUP($K15,$D$91:$P$106,8)</f>
        <v>0.36400000000000005</v>
      </c>
      <c r="T15" s="252">
        <f ca="1">VLOOKUP($K15,$D$91:$P$106,8)-VLOOKUP($K15,$D$91:$P$106,5)</f>
        <v>1</v>
      </c>
      <c r="U15" s="252">
        <f ca="1">VLOOKUP($K15,$D$91:$P$106,10)-VLOOKUP($K15,$D$91:$P$106,5)</f>
        <v>0.41000000000000003</v>
      </c>
      <c r="V15" s="253">
        <f ca="1">VLOOKUP($K15,$D$91:$P$106,6)-VLOOKUP($K15,$D$91:$P$106,5)</f>
        <v>0.29500000000000004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 t="e">
        <f ca="1">($B$4*[2]Data!$AC$35)+[2]Data!$AD$35+[2]Data!$AE$35</f>
        <v>#VALUE!</v>
      </c>
      <c r="C19" s="18"/>
      <c r="D19" s="18"/>
      <c r="E19" s="225" t="s">
        <v>17</v>
      </c>
      <c r="F19" s="244" t="str">
        <f ca="1">VLOOKUP($A$1,Data!$A$1:$W$30001,12)</f>
        <v>N/A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 t="str">
        <f ca="1">VLOOKUP($B$1,Data!$A$1:$W$30001,12)</f>
        <v>N/A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 t="e">
        <f ca="1">($G$6*[2]Data!$AC$37*[2]Data!$AF$37)+[2]Data!$AE$37</f>
        <v>#VALUE!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 t="str">
        <f ca="1">VLOOKUP($A$1,Data!$A$1:$W$30001,6)</f>
        <v>N/A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 t="str">
        <f ca="1">VLOOKUP($B$1,Data!$A$1:$W$30001,6)</f>
        <v>N/A</v>
      </c>
      <c r="P28" s="18"/>
      <c r="Q28" s="18"/>
      <c r="R28" s="211" t="s">
        <v>192</v>
      </c>
      <c r="S28" s="269" t="e">
        <f ca="1">($O$27*0.033)+0.025</f>
        <v>#VALUE!</v>
      </c>
      <c r="T28" s="270" t="e">
        <f ca="1">$X$57-$O$27</f>
        <v>#VALUE!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 t="e">
        <f ca="1">($O$27*0.0425)+0.025</f>
        <v>#VALUE!</v>
      </c>
      <c r="T29" s="272" t="e">
        <f ca="1">$X$57-$O$27</f>
        <v>#VALUE!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 t="str">
        <f ca="1">VLOOKUP($A$1,Data!$A$1:$W$30001,11)</f>
        <v>N/A</v>
      </c>
      <c r="N30" s="223"/>
      <c r="O30" s="249"/>
      <c r="P30" s="225" t="s">
        <v>17</v>
      </c>
      <c r="Q30" s="244" t="str">
        <f ca="1">VLOOKUP($A$1,Data!$A$1:$Z$30000,25)</f>
        <v>N/A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 t="e">
        <f ca="1">($G$6*[2]Data!$AC$36*[2]Data!$AF$36)+[2]Data!$AE$36</f>
        <v>#VALUE!</v>
      </c>
      <c r="E31" s="18"/>
      <c r="F31" s="18"/>
      <c r="G31" s="18"/>
      <c r="H31" s="18"/>
      <c r="I31" s="256" t="e">
        <f ca="1">($M$30*[2]Data!$AC$35)+[2]Data!$AD$35+[2]Data!$AE$35</f>
        <v>#VALUE!</v>
      </c>
      <c r="J31" s="18"/>
      <c r="K31" s="18"/>
      <c r="L31" s="225" t="s">
        <v>18</v>
      </c>
      <c r="M31" s="244" t="str">
        <f ca="1">VLOOKUP($B$1,Data!$A$1:$W$30001,11)</f>
        <v>N/A</v>
      </c>
      <c r="N31" s="18"/>
      <c r="O31" s="18"/>
      <c r="P31" s="225" t="s">
        <v>18</v>
      </c>
      <c r="Q31" s="244" t="str">
        <f ca="1">VLOOKUP($B$1,Data!$A$1:$Z$30000,25)</f>
        <v>N/A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37165</v>
      </c>
      <c r="M33" s="247">
        <f ca="1">VLOOKUP(L33,$D$90:$P$106,5)</f>
        <v>-0.77</v>
      </c>
      <c r="N33" s="225" t="s">
        <v>17</v>
      </c>
      <c r="O33" s="244" t="str">
        <f ca="1">VLOOKUP($A$1,Data!$A$1:$W$30001,14)</f>
        <v>N/A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-0.47142857142857142</v>
      </c>
      <c r="N34" s="225" t="s">
        <v>18</v>
      </c>
      <c r="O34" s="244" t="str">
        <f ca="1">VLOOKUP($B$1,Data!$A$1:$W$30001,14)</f>
        <v>N/A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 t="e">
        <f ca="1">($G$6*[2]Data!$AC$38*[2]Data!$AF$38)+[2]Data!$AE$38</f>
        <v>#VALUE!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-0.8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 t="e">
        <f ca="1">($O$27*[2]Data!$AC$45)+[2]Data!$AD$45</f>
        <v>#VALUE!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 t="str">
        <f ca="1">VLOOKUP($A$1,Data!$A$1:$W$30001,9)</f>
        <v>N/A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 t="str">
        <f ca="1">VLOOKUP($A$1,Data!$A$1:$W$30001,10)</f>
        <v>N/A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 t="str">
        <f ca="1">VLOOKUP($B$1,Data!$A$1:$W$30001,9)</f>
        <v>N/A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 t="str">
        <f ca="1">VLOOKUP($B$1,Data!$A$1:$W$30001,10)</f>
        <v>N/A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37165</v>
      </c>
      <c r="R45" s="247">
        <f ca="1">VLOOKUP(Q45,$D$90:$P$106,2)</f>
        <v>3.4260000000000002</v>
      </c>
      <c r="S45" s="304" t="s">
        <v>184</v>
      </c>
      <c r="T45" s="18"/>
      <c r="U45" s="18"/>
      <c r="V45" s="18"/>
      <c r="W45" s="18"/>
    </row>
    <row r="46" spans="1:23" ht="12" thickBot="1" x14ac:dyDescent="0.25">
      <c r="A46" s="18"/>
      <c r="B46" s="256" t="e">
        <f ca="1">$E$43*[2]Data!$AC$34</f>
        <v>#VALUE!</v>
      </c>
      <c r="C46" s="18"/>
      <c r="D46" s="223">
        <f ca="1">DATE(YEAR($A$1),MONTH($A$1)+1,1)</f>
        <v>37165</v>
      </c>
      <c r="E46" s="247">
        <f ca="1">VLOOKUP(D46,$D$90:$P$106,8)</f>
        <v>0.25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3.7679999999999998</v>
      </c>
      <c r="S46" s="305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>
        <f ca="1">VLOOKUP(D47,$D$90:$P$106,8)</f>
        <v>0.57571428571428573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3.5720000000000001</v>
      </c>
      <c r="S47" s="306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>
        <f ca="1">VLOOKUP(D48,$D$90:$P$106,8)</f>
        <v>0.2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 t="str">
        <f ca="1">VLOOKUP($A$1,Data!$A$1:$W$30001,13)</f>
        <v>N/A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 t="str">
        <f ca="1">VLOOKUP($A$1,Data!$A$1:$W$30001,19)</f>
        <v>N/A</v>
      </c>
      <c r="W50" s="18"/>
    </row>
    <row r="51" spans="1:24" ht="12" thickBot="1" x14ac:dyDescent="0.25">
      <c r="A51" s="225" t="s">
        <v>18</v>
      </c>
      <c r="B51" s="244" t="str">
        <f ca="1">VLOOKUP($B$1,Data!$A$1:$W$30001,13)</f>
        <v>N/A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 t="e">
        <f ca="1">($M$30*[2]Data!$AC$35)+[2]Data!$AD$35+[2]Data!$AE$35</f>
        <v>#VALUE!</v>
      </c>
      <c r="O51" s="18"/>
      <c r="P51" s="18"/>
      <c r="Q51" s="18"/>
      <c r="R51" s="18"/>
      <c r="S51" s="18"/>
      <c r="T51" s="18"/>
      <c r="U51" s="225" t="s">
        <v>18</v>
      </c>
      <c r="V51" s="244" t="str">
        <f ca="1">VLOOKUP($B$1,Data!$A$1:$W$30001,19)</f>
        <v>N/A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2" thickBot="1" x14ac:dyDescent="0.25">
      <c r="A53" s="223">
        <f ca="1">DATE(YEAR($A$1),MONTH($A$1)+1,1)</f>
        <v>37165</v>
      </c>
      <c r="B53" s="247">
        <f ca="1">VLOOKUP(A53,$D$90:$P$106,9)</f>
        <v>0.95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>
        <f ca="1">VLOOKUP(A54,$D$90:$P$106,9)</f>
        <v>1.1442857142857144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>
        <f ca="1">VLOOKUP(A55,$D$90:$P$106,9)</f>
        <v>0.77</v>
      </c>
      <c r="C55" s="18"/>
      <c r="D55" s="256" t="e">
        <f ca="1">$F$64*[2]Data!$AC$33</f>
        <v>#VALUE!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 t="str">
        <f ca="1">VLOOKUP($A$1,Data!$A$1:$W$30001,21)</f>
        <v>N/A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 t="str">
        <f ca="1">VLOOKUP($B$1,Data!$A$1:$W$30001,21)</f>
        <v>N/A</v>
      </c>
      <c r="V57" s="18"/>
      <c r="W57" s="225" t="s">
        <v>17</v>
      </c>
      <c r="X57" s="9" t="str">
        <f ca="1">VLOOKUP($A$1,Data!$A$1:$W$30001,23)</f>
        <v>N/A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 t="e">
        <f ca="1">($U$75*[2]Data!$AC$39)+[2]Data!$AD$39+[2]Data!$AE$39</f>
        <v>#VALUE!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 t="str">
        <f ca="1">VLOOKUP($B$1,Data!$A$1:$W$30001,23)</f>
        <v>N/A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37165</v>
      </c>
      <c r="U59" s="247">
        <f ca="1">VLOOKUP(T59,$D$90:$P$106,11)</f>
        <v>-0.2</v>
      </c>
      <c r="V59" s="18"/>
      <c r="W59" s="225" t="s">
        <v>19</v>
      </c>
      <c r="X59" s="9">
        <f ca="1">HLOOKUP($A$2,Data!$AB$2:$CV$24,21)</f>
        <v>8.7395161290322587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-0.18999999999999997</v>
      </c>
      <c r="V60" s="18"/>
      <c r="W60" s="223">
        <f ca="1">DATE(YEAR($A$1),MONTH($A$1)+1,1)</f>
        <v>37165</v>
      </c>
      <c r="X60" s="224">
        <f ca="1">VLOOKUP(W60,$D$90:$P$106,12)</f>
        <v>3.4260000000000002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 t="str">
        <f ca="1">VLOOKUP($A$1,Data!$A$1:$W$30001,7)</f>
        <v>N/A</v>
      </c>
      <c r="Q61" s="18"/>
      <c r="R61" s="18"/>
      <c r="S61" s="18"/>
      <c r="T61" s="225" t="s">
        <v>176</v>
      </c>
      <c r="U61" s="247">
        <f ca="1">VLOOKUP(T61,$D$90:$P$106,11)</f>
        <v>-0.19</v>
      </c>
      <c r="V61" s="18"/>
      <c r="W61" s="225" t="s">
        <v>175</v>
      </c>
      <c r="X61" s="224">
        <f ca="1">VLOOKUP(W61,$D$90:$P$106,12)</f>
        <v>3.7679999999999998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 t="str">
        <f ca="1">VLOOKUP($B$1,Data!$A$1:$W$30001,7)</f>
        <v>N/A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3.5720000000000001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 t="str">
        <f ca="1">VLOOKUP($A$1,Data!$A$1:$W$30001,22)</f>
        <v>N/A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 t="str">
        <f ca="1">VLOOKUP($A$1,Data!$A$1:$W$30001,15)</f>
        <v>N/A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37165</v>
      </c>
      <c r="P64" s="247">
        <f ca="1">VLOOKUP(O64,$D$90:$P$106,3)</f>
        <v>-0.36</v>
      </c>
      <c r="Q64" s="18"/>
      <c r="R64" s="18"/>
      <c r="S64" s="18"/>
      <c r="T64" s="225" t="s">
        <v>18</v>
      </c>
      <c r="U64" s="244" t="str">
        <f ca="1">VLOOKUP($B$1,Data!$A$1:$W$30001,22)</f>
        <v>N/A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 t="str">
        <f ca="1">VLOOKUP($B$1,Data!$A$1:$W$30001,15)</f>
        <v>N/A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-0.31857142857142856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 t="e">
        <f ca="1">($P$61*[2]Data!$AC$29)+[2]Data!$AD$29+[2]Data!$AE$29</f>
        <v>#VALUE!</v>
      </c>
      <c r="K66" s="18"/>
      <c r="L66" s="18"/>
      <c r="M66" s="18"/>
      <c r="N66" s="18"/>
      <c r="O66" s="225" t="s">
        <v>176</v>
      </c>
      <c r="P66" s="247">
        <f ca="1">VLOOKUP(O66,$D$90:$P$106,3)</f>
        <v>-0.49000000000000005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37165</v>
      </c>
      <c r="F67" s="247">
        <f ca="1">VLOOKUP(E67,$D$90:$P$106,7)</f>
        <v>1.03</v>
      </c>
      <c r="G67" s="18"/>
      <c r="H67" s="18"/>
      <c r="I67" s="18" t="s">
        <v>26</v>
      </c>
      <c r="J67" s="256" t="e">
        <f ca="1">($P$61*[2]Data!$AC$31)+[2]Data!$AD$31+[2]Data!$AE$31</f>
        <v>#VALUE!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0.72571428571428576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0.56400000000000006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 t="e">
        <f ca="1">($P$61*[2]Data!$AC$44)+[2]Data!$AD$44+[2]Data!$AE$44</f>
        <v>#VALUE!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 t="e">
        <f ca="1">$P$61*[2]Data!$AC$46</f>
        <v>#VALUE!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 t="e">
        <f ca="1">($U$75*[2]Data!$AC$40)+[2]Data!$AD$40+[2]Data!$AE$40</f>
        <v>#VALUE!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 t="str">
        <f ca="1">VLOOKUP($A$1,Data!$A$1:$W$30001,8)</f>
        <v>N/A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 t="str">
        <f ca="1">VLOOKUP($B$1,Data!$A$1:$W$30001,8)</f>
        <v>N/A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 t="e">
        <f ca="1">($U$75*[2]Data!$AC$30)+[2]Data!$AD$30+[2]Data!$AE$30</f>
        <v>#VALUE!</v>
      </c>
      <c r="N78" s="18"/>
      <c r="O78" s="18"/>
      <c r="P78" s="18"/>
      <c r="Q78" s="18"/>
      <c r="R78" s="18"/>
      <c r="S78" s="18"/>
      <c r="T78" s="223">
        <f ca="1">DATE(YEAR($A$1),MONTH($A$1)+1,1)</f>
        <v>37165</v>
      </c>
      <c r="U78" s="247">
        <f ca="1">VLOOKUP(T78,$D$90:$P$106,4)</f>
        <v>-0.11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 t="e">
        <f ca="1">($U$75*[2]Data!$AC$32)+[2]Data!$AD$32+[2]Data!$AE$32</f>
        <v>#VALUE!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-0.10714285714285712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-0.1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 t="str">
        <f ca="1">VLOOKUP($A$1,Data!$A$1:$W$30001,16)</f>
        <v>N/A</v>
      </c>
      <c r="Y82" s="8" t="s">
        <v>17</v>
      </c>
      <c r="Z82" s="9" t="str">
        <f ca="1">VLOOKUP($A$1,Data!$A$1:$W$30001,20)</f>
        <v>N/A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 t="str">
        <f ca="1">VLOOKUP($B$1,Data!$A$1:$W$30001,16)</f>
        <v>N/A</v>
      </c>
      <c r="Y83" s="8" t="s">
        <v>18</v>
      </c>
      <c r="Z83" s="9" t="str">
        <f ca="1">VLOOKUP($B$1,Data!$A$1:$W$30001,20)</f>
        <v>N/A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37165</v>
      </c>
      <c r="W85" s="247">
        <f ca="1">VLOOKUP(V85,$D$90:$P$106,13)</f>
        <v>-0.105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-9.3571428571428569E-2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-0.09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37165</v>
      </c>
      <c r="E91" s="15">
        <f ca="1">VLOOKUP($D91,[1]CurveFetch!$D$8:$R$100,2,0)</f>
        <v>3.4260000000000002</v>
      </c>
      <c r="F91" s="15">
        <f ca="1">VLOOKUP($D91,[1]CurveFetch!$D$8:$R$100,3,0)</f>
        <v>-0.36</v>
      </c>
      <c r="G91" s="15">
        <f ca="1">VLOOKUP($D91,[1]CurveFetch!$D$8:$R$100,4,0)</f>
        <v>-0.11</v>
      </c>
      <c r="H91" s="15">
        <f ca="1">VLOOKUP($D91,[1]CurveFetch!$D$8:$R$100,5,0)</f>
        <v>-0.77</v>
      </c>
      <c r="I91" s="15">
        <f ca="1">VLOOKUP($D91,[1]CurveFetch!$D$8:$R$100,6,0)</f>
        <v>-0.57999999999999996</v>
      </c>
      <c r="J91" s="15">
        <f ca="1">VLOOKUP($D91,[1]CurveFetch!$D$8:$R$100,7,0)</f>
        <v>1.03</v>
      </c>
      <c r="K91" s="15">
        <f ca="1">VLOOKUP($D91,[1]CurveFetch!$D$8:$R$100,8,0)</f>
        <v>0.25</v>
      </c>
      <c r="L91" s="15">
        <f ca="1">VLOOKUP($D91,[1]CurveFetch!$D$8:$R$100,9,0)</f>
        <v>0.95</v>
      </c>
      <c r="M91" s="15">
        <f ca="1">VLOOKUP($D91,[1]CurveFetch!$D$8:$R$100,12,0)</f>
        <v>-0.36</v>
      </c>
      <c r="N91" s="15">
        <f ca="1">VLOOKUP($D91,[1]CurveFetch!$D$8:$R$100,13,0)</f>
        <v>-0.2</v>
      </c>
      <c r="O91" s="15">
        <f ca="1">VLOOKUP($D91,[1]CurveFetch!$D$8:$R$100,2,0)</f>
        <v>3.4260000000000002</v>
      </c>
      <c r="P91" s="15">
        <f ca="1">VLOOKUP($D91,[1]CurveFetch!$D$8:$R$100,15,0)</f>
        <v>-0.105</v>
      </c>
      <c r="Q91" s="15">
        <f ca="1">VLOOKUP($D91,[1]CurveFetch!$D$8:$R$100,2,0)</f>
        <v>3.4260000000000002</v>
      </c>
      <c r="R91" s="232">
        <f t="shared" ref="R91:R104" ca="1" si="2">IF((VLOOKUP($D91,$AW$7:$AX$30,2)="summer"),1,0)</f>
        <v>1</v>
      </c>
    </row>
    <row r="92" spans="1:26" x14ac:dyDescent="0.2">
      <c r="B92" s="2"/>
      <c r="D92" s="200">
        <f ca="1">DATE(YEAR(D91),MONTH(D91)+1,1)</f>
        <v>37196</v>
      </c>
      <c r="E92" s="15">
        <f ca="1">VLOOKUP($D92,[1]CurveFetch!$D$8:$R$100,2,0)</f>
        <v>3.7010000000000001</v>
      </c>
      <c r="F92" s="15">
        <f ca="1">VLOOKUP($D92,[1]CurveFetch!$D$8:$R$100,3,0)</f>
        <v>-0.25</v>
      </c>
      <c r="G92" s="15">
        <f ca="1">VLOOKUP($D92,[1]CurveFetch!$D$8:$R$100,4,0)</f>
        <v>-0.125</v>
      </c>
      <c r="H92" s="15">
        <f ca="1">VLOOKUP($D92,[1]CurveFetch!$D$8:$R$100,5,0)</f>
        <v>-0.34</v>
      </c>
      <c r="I92" s="15">
        <f ca="1">VLOOKUP($D92,[1]CurveFetch!$D$8:$R$100,6,0)</f>
        <v>-0.48</v>
      </c>
      <c r="J92" s="15">
        <f ca="1">VLOOKUP($D92,[1]CurveFetch!$D$8:$R$100,7,0)</f>
        <v>0.96</v>
      </c>
      <c r="K92" s="15">
        <f ca="1">VLOOKUP($D92,[1]CurveFetch!$D$8:$R$100,8,0)</f>
        <v>0.61</v>
      </c>
      <c r="L92" s="15">
        <f ca="1">VLOOKUP($D92,[1]CurveFetch!$D$8:$R$100,9,0)</f>
        <v>1.3</v>
      </c>
      <c r="M92" s="15">
        <f ca="1">VLOOKUP($D92,[1]CurveFetch!$D$8:$R$100,12,0)</f>
        <v>0.38700000000000001</v>
      </c>
      <c r="N92" s="15">
        <f ca="1">VLOOKUP($D92,[1]CurveFetch!$D$8:$R$100,13,0)</f>
        <v>-0.19</v>
      </c>
      <c r="O92" s="15">
        <f ca="1">VLOOKUP($D92,[1]CurveFetch!$D$8:$R$100,2,0)</f>
        <v>3.7010000000000001</v>
      </c>
      <c r="P92" s="15">
        <f ca="1">VLOOKUP($D92,[1]CurveFetch!$D$8:$R$100,15,0)</f>
        <v>-0.11</v>
      </c>
      <c r="Q92" s="15">
        <f ca="1">VLOOKUP($D92,[1]CurveFetch!$D$8:$R$100,2,0)</f>
        <v>3.7010000000000001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37226</v>
      </c>
      <c r="E93" s="15">
        <f ca="1">VLOOKUP($D93,[1]CurveFetch!$D$8:$R$100,2,0)</f>
        <v>3.97</v>
      </c>
      <c r="F93" s="15">
        <f ca="1">VLOOKUP($D93,[1]CurveFetch!$D$8:$R$100,3,0)</f>
        <v>-0.25</v>
      </c>
      <c r="G93" s="15">
        <f ca="1">VLOOKUP($D93,[1]CurveFetch!$D$8:$R$100,4,0)</f>
        <v>-0.125</v>
      </c>
      <c r="H93" s="15">
        <f ca="1">VLOOKUP($D93,[1]CurveFetch!$D$8:$R$100,5,0)</f>
        <v>-0.34</v>
      </c>
      <c r="I93" s="15">
        <f ca="1">VLOOKUP($D93,[1]CurveFetch!$D$8:$R$100,6,0)</f>
        <v>-0.48</v>
      </c>
      <c r="J93" s="15">
        <f ca="1">VLOOKUP($D93,[1]CurveFetch!$D$8:$R$100,7,0)</f>
        <v>0.96</v>
      </c>
      <c r="K93" s="15">
        <f ca="1">VLOOKUP($D93,[1]CurveFetch!$D$8:$R$100,8,0)</f>
        <v>0.86</v>
      </c>
      <c r="L93" s="15">
        <f ca="1">VLOOKUP($D93,[1]CurveFetch!$D$8:$R$100,9,0)</f>
        <v>1.4</v>
      </c>
      <c r="M93" s="15">
        <f ca="1">VLOOKUP($D93,[1]CurveFetch!$D$8:$R$100,12,0)</f>
        <v>0.91200000000000003</v>
      </c>
      <c r="N93" s="15">
        <f ca="1">VLOOKUP($D93,[1]CurveFetch!$D$8:$R$100,13,0)</f>
        <v>-0.1925</v>
      </c>
      <c r="O93" s="15">
        <f ca="1">VLOOKUP($D93,[1]CurveFetch!$D$8:$R$100,2,0)</f>
        <v>3.97</v>
      </c>
      <c r="P93" s="15">
        <f ca="1">VLOOKUP($D93,[1]CurveFetch!$D$8:$R$100,15,0)</f>
        <v>-0.11</v>
      </c>
      <c r="Q93" s="15">
        <f ca="1">VLOOKUP($D93,[1]CurveFetch!$D$8:$R$100,2,0)</f>
        <v>3.97</v>
      </c>
      <c r="R93" s="232">
        <f t="shared" ca="1" si="2"/>
        <v>0</v>
      </c>
    </row>
    <row r="94" spans="1:26" x14ac:dyDescent="0.2">
      <c r="B94" s="2"/>
      <c r="D94" s="200">
        <f t="shared" ca="1" si="3"/>
        <v>37257</v>
      </c>
      <c r="E94" s="15">
        <f ca="1">VLOOKUP($D94,[1]CurveFetch!$D$8:$R$100,2,0)</f>
        <v>4.0549999999999997</v>
      </c>
      <c r="F94" s="15">
        <f ca="1">VLOOKUP($D94,[1]CurveFetch!$D$8:$R$100,3,0)</f>
        <v>-0.25</v>
      </c>
      <c r="G94" s="15">
        <f ca="1">VLOOKUP($D94,[1]CurveFetch!$D$8:$R$100,4,0)</f>
        <v>-0.1</v>
      </c>
      <c r="H94" s="15">
        <f ca="1">VLOOKUP($D94,[1]CurveFetch!$D$8:$R$100,5,0)</f>
        <v>-0.34</v>
      </c>
      <c r="I94" s="15">
        <f ca="1">VLOOKUP($D94,[1]CurveFetch!$D$8:$R$100,6,0)</f>
        <v>-0.48</v>
      </c>
      <c r="J94" s="15">
        <f ca="1">VLOOKUP($D94,[1]CurveFetch!$D$8:$R$100,7,0)</f>
        <v>0.96</v>
      </c>
      <c r="K94" s="15">
        <f ca="1">VLOOKUP($D94,[1]CurveFetch!$D$8:$R$100,8,0)</f>
        <v>0.89</v>
      </c>
      <c r="L94" s="15">
        <f ca="1">VLOOKUP($D94,[1]CurveFetch!$D$8:$R$100,9,0)</f>
        <v>1.5</v>
      </c>
      <c r="M94" s="15">
        <f ca="1">VLOOKUP($D94,[1]CurveFetch!$D$8:$R$100,12,0)</f>
        <v>0.96199999999999997</v>
      </c>
      <c r="N94" s="15">
        <f ca="1">VLOOKUP($D94,[1]CurveFetch!$D$8:$R$100,13,0)</f>
        <v>-0.19500000000000001</v>
      </c>
      <c r="O94" s="15">
        <f ca="1">VLOOKUP($D94,[1]CurveFetch!$D$8:$R$100,2,0)</f>
        <v>4.0549999999999997</v>
      </c>
      <c r="P94" s="15">
        <f ca="1">VLOOKUP($D94,[1]CurveFetch!$D$8:$R$100,15,0)</f>
        <v>-8.5000000000000006E-2</v>
      </c>
      <c r="Q94" s="15">
        <f ca="1">VLOOKUP($D94,[1]CurveFetch!$D$8:$R$100,2,0)</f>
        <v>4.0549999999999997</v>
      </c>
      <c r="R94" s="232">
        <f t="shared" ca="1" si="2"/>
        <v>0</v>
      </c>
    </row>
    <row r="95" spans="1:26" x14ac:dyDescent="0.2">
      <c r="B95" s="2"/>
      <c r="D95" s="200">
        <f t="shared" ca="1" si="3"/>
        <v>37288</v>
      </c>
      <c r="E95" s="15">
        <f ca="1">VLOOKUP($D95,[1]CurveFetch!$D$8:$R$100,2,0)</f>
        <v>3.94</v>
      </c>
      <c r="F95" s="15">
        <f ca="1">VLOOKUP($D95,[1]CurveFetch!$D$8:$R$100,3,0)</f>
        <v>-0.25</v>
      </c>
      <c r="G95" s="15">
        <f ca="1">VLOOKUP($D95,[1]CurveFetch!$D$8:$R$100,4,0)</f>
        <v>-0.1</v>
      </c>
      <c r="H95" s="15">
        <f ca="1">VLOOKUP($D95,[1]CurveFetch!$D$8:$R$100,5,0)</f>
        <v>-0.34</v>
      </c>
      <c r="I95" s="15">
        <f ca="1">VLOOKUP($D95,[1]CurveFetch!$D$8:$R$100,6,0)</f>
        <v>-0.48</v>
      </c>
      <c r="J95" s="15">
        <f ca="1">VLOOKUP($D95,[1]CurveFetch!$D$8:$R$100,7,0)</f>
        <v>0.77</v>
      </c>
      <c r="K95" s="15">
        <f ca="1">VLOOKUP($D95,[1]CurveFetch!$D$8:$R$100,8,0)</f>
        <v>0.71</v>
      </c>
      <c r="L95" s="15">
        <f ca="1">VLOOKUP($D95,[1]CurveFetch!$D$8:$R$100,9,0)</f>
        <v>1.22</v>
      </c>
      <c r="M95" s="15">
        <f ca="1">VLOOKUP($D95,[1]CurveFetch!$D$8:$R$100,12,0)</f>
        <v>0.78200000000000003</v>
      </c>
      <c r="N95" s="15">
        <f ca="1">VLOOKUP($D95,[1]CurveFetch!$D$8:$R$100,13,0)</f>
        <v>-0.1875</v>
      </c>
      <c r="O95" s="15">
        <f ca="1">VLOOKUP($D95,[1]CurveFetch!$D$8:$R$100,2,0)</f>
        <v>3.94</v>
      </c>
      <c r="P95" s="15">
        <f ca="1">VLOOKUP($D95,[1]CurveFetch!$D$8:$R$100,15,0)</f>
        <v>-8.5000000000000006E-2</v>
      </c>
      <c r="Q95" s="15">
        <f ca="1">VLOOKUP($D95,[1]CurveFetch!$D$8:$R$100,2,0)</f>
        <v>3.94</v>
      </c>
      <c r="R95" s="232">
        <f t="shared" ca="1" si="2"/>
        <v>0</v>
      </c>
    </row>
    <row r="96" spans="1:26" x14ac:dyDescent="0.2">
      <c r="B96" s="2"/>
      <c r="D96" s="200">
        <f t="shared" ca="1" si="3"/>
        <v>37316</v>
      </c>
      <c r="E96" s="15">
        <f ca="1">VLOOKUP($D96,[1]CurveFetch!$D$8:$R$100,2,0)</f>
        <v>3.7650000000000001</v>
      </c>
      <c r="F96" s="15">
        <f ca="1">VLOOKUP($D96,[1]CurveFetch!$D$8:$R$100,3,0)</f>
        <v>-0.25</v>
      </c>
      <c r="G96" s="15">
        <f ca="1">VLOOKUP($D96,[1]CurveFetch!$D$8:$R$100,4,0)</f>
        <v>-0.1</v>
      </c>
      <c r="H96" s="15">
        <f ca="1">VLOOKUP($D96,[1]CurveFetch!$D$8:$R$100,5,0)</f>
        <v>-0.34</v>
      </c>
      <c r="I96" s="15">
        <f ca="1">VLOOKUP($D96,[1]CurveFetch!$D$8:$R$100,6,0)</f>
        <v>-0.48</v>
      </c>
      <c r="J96" s="15">
        <f ca="1">VLOOKUP($D96,[1]CurveFetch!$D$8:$R$100,7,0)</f>
        <v>0.61</v>
      </c>
      <c r="K96" s="15">
        <f ca="1">VLOOKUP($D96,[1]CurveFetch!$D$8:$R$100,8,0)</f>
        <v>0.56000000000000005</v>
      </c>
      <c r="L96" s="15">
        <f ca="1">VLOOKUP($D96,[1]CurveFetch!$D$8:$R$100,9,0)</f>
        <v>1.05</v>
      </c>
      <c r="M96" s="15">
        <f ca="1">VLOOKUP($D96,[1]CurveFetch!$D$8:$R$100,12,0)</f>
        <v>0.33700000000000002</v>
      </c>
      <c r="N96" s="15">
        <f ca="1">VLOOKUP($D96,[1]CurveFetch!$D$8:$R$100,13,0)</f>
        <v>-0.185</v>
      </c>
      <c r="O96" s="15">
        <f ca="1">VLOOKUP($D96,[1]CurveFetch!$D$8:$R$100,2,0)</f>
        <v>3.7650000000000001</v>
      </c>
      <c r="P96" s="15">
        <f ca="1">VLOOKUP($D96,[1]CurveFetch!$D$8:$R$100,15,0)</f>
        <v>-8.5000000000000006E-2</v>
      </c>
      <c r="Q96" s="15">
        <f ca="1">VLOOKUP($D96,[1]CurveFetch!$D$8:$R$100,2,0)</f>
        <v>3.7650000000000001</v>
      </c>
      <c r="R96" s="232">
        <f t="shared" ca="1" si="2"/>
        <v>0</v>
      </c>
    </row>
    <row r="97" spans="2:18" x14ac:dyDescent="0.2">
      <c r="B97" s="2"/>
      <c r="D97" s="200">
        <f t="shared" ca="1" si="3"/>
        <v>37347</v>
      </c>
      <c r="E97" s="15">
        <f ca="1">VLOOKUP($D97,[1]CurveFetch!$D$8:$R$100,2,0)</f>
        <v>3.4849999999999999</v>
      </c>
      <c r="F97" s="15">
        <f ca="1">VLOOKUP($D97,[1]CurveFetch!$D$8:$R$100,3,0)</f>
        <v>-0.49</v>
      </c>
      <c r="G97" s="15">
        <f ca="1">VLOOKUP($D97,[1]CurveFetch!$D$8:$R$100,4,0)</f>
        <v>-0.1</v>
      </c>
      <c r="H97" s="15">
        <f ca="1">VLOOKUP($D97,[1]CurveFetch!$D$8:$R$100,5,0)</f>
        <v>-0.8</v>
      </c>
      <c r="I97" s="15">
        <f ca="1">VLOOKUP($D97,[1]CurveFetch!$D$8:$R$100,6,0)</f>
        <v>-0.505</v>
      </c>
      <c r="J97" s="15">
        <f ca="1">VLOOKUP($D97,[1]CurveFetch!$D$8:$R$100,7,0)</f>
        <v>0.41</v>
      </c>
      <c r="K97" s="15">
        <f ca="1">VLOOKUP($D97,[1]CurveFetch!$D$8:$R$100,8,0)</f>
        <v>0.2</v>
      </c>
      <c r="L97" s="15">
        <f ca="1">VLOOKUP($D97,[1]CurveFetch!$D$8:$R$100,9,0)</f>
        <v>0.77</v>
      </c>
      <c r="M97" s="15">
        <f ca="1">VLOOKUP($D97,[1]CurveFetch!$D$8:$R$100,12,0)</f>
        <v>-0.39</v>
      </c>
      <c r="N97" s="15">
        <f ca="1">VLOOKUP($D97,[1]CurveFetch!$D$8:$R$100,13,0)</f>
        <v>-0.19</v>
      </c>
      <c r="O97" s="15">
        <f ca="1">VLOOKUP($D97,[1]CurveFetch!$D$8:$R$100,2,0)</f>
        <v>3.4849999999999999</v>
      </c>
      <c r="P97" s="15">
        <f ca="1">VLOOKUP($D97,[1]CurveFetch!$D$8:$R$100,15,0)</f>
        <v>-0.09</v>
      </c>
      <c r="Q97" s="15">
        <f ca="1">VLOOKUP($D97,[1]CurveFetch!$D$8:$R$100,2,0)</f>
        <v>3.4849999999999999</v>
      </c>
      <c r="R97" s="232">
        <f t="shared" ca="1" si="2"/>
        <v>0</v>
      </c>
    </row>
    <row r="98" spans="2:18" x14ac:dyDescent="0.2">
      <c r="B98" s="2"/>
      <c r="D98" s="200">
        <f t="shared" ca="1" si="3"/>
        <v>37377</v>
      </c>
      <c r="E98" s="15">
        <f ca="1">VLOOKUP($D98,[1]CurveFetch!$D$8:$R$100,2,0)</f>
        <v>3.46</v>
      </c>
      <c r="F98" s="15">
        <f ca="1">VLOOKUP($D98,[1]CurveFetch!$D$8:$R$100,3,0)</f>
        <v>-0.49</v>
      </c>
      <c r="G98" s="15">
        <f ca="1">VLOOKUP($D98,[1]CurveFetch!$D$8:$R$100,4,0)</f>
        <v>-0.1</v>
      </c>
      <c r="H98" s="15">
        <f ca="1">VLOOKUP($D98,[1]CurveFetch!$D$8:$R$100,5,0)</f>
        <v>-0.8</v>
      </c>
      <c r="I98" s="15">
        <f ca="1">VLOOKUP($D98,[1]CurveFetch!$D$8:$R$100,6,0)</f>
        <v>-0.505</v>
      </c>
      <c r="J98" s="15">
        <f ca="1">VLOOKUP($D98,[1]CurveFetch!$D$8:$R$100,7,0)</f>
        <v>0.41</v>
      </c>
      <c r="K98" s="15">
        <f ca="1">VLOOKUP($D98,[1]CurveFetch!$D$8:$R$100,8,0)</f>
        <v>0.2</v>
      </c>
      <c r="L98" s="15">
        <f ca="1">VLOOKUP($D98,[1]CurveFetch!$D$8:$R$100,9,0)</f>
        <v>0.77</v>
      </c>
      <c r="M98" s="15">
        <f ca="1">VLOOKUP($D98,[1]CurveFetch!$D$8:$R$100,12,0)</f>
        <v>-0.39</v>
      </c>
      <c r="N98" s="15">
        <f ca="1">VLOOKUP($D98,[1]CurveFetch!$D$8:$R$100,13,0)</f>
        <v>-0.19</v>
      </c>
      <c r="O98" s="15">
        <f ca="1">VLOOKUP($D98,[1]CurveFetch!$D$8:$R$100,2,0)</f>
        <v>3.46</v>
      </c>
      <c r="P98" s="15">
        <f ca="1">VLOOKUP($D98,[1]CurveFetch!$D$8:$R$100,15,0)</f>
        <v>-0.09</v>
      </c>
      <c r="Q98" s="15">
        <f ca="1">VLOOKUP($D98,[1]CurveFetch!$D$8:$R$100,2,0)</f>
        <v>3.46</v>
      </c>
      <c r="R98" s="232">
        <f t="shared" ca="1" si="2"/>
        <v>0</v>
      </c>
    </row>
    <row r="99" spans="2:18" x14ac:dyDescent="0.2">
      <c r="B99" s="2"/>
      <c r="D99" s="200">
        <f t="shared" ca="1" si="3"/>
        <v>37408</v>
      </c>
      <c r="E99" s="15">
        <f ca="1">VLOOKUP($D99,[1]CurveFetch!$D$8:$R$100,2,0)</f>
        <v>3.5049999999999999</v>
      </c>
      <c r="F99" s="15">
        <f ca="1">VLOOKUP($D99,[1]CurveFetch!$D$8:$R$100,3,0)</f>
        <v>-0.49</v>
      </c>
      <c r="G99" s="15">
        <f ca="1">VLOOKUP($D99,[1]CurveFetch!$D$8:$R$100,4,0)</f>
        <v>-0.1</v>
      </c>
      <c r="H99" s="15">
        <f ca="1">VLOOKUP($D99,[1]CurveFetch!$D$8:$R$100,5,0)</f>
        <v>-0.8</v>
      </c>
      <c r="I99" s="15">
        <f ca="1">VLOOKUP($D99,[1]CurveFetch!$D$8:$R$100,6,0)</f>
        <v>-0.505</v>
      </c>
      <c r="J99" s="15">
        <f ca="1">VLOOKUP($D99,[1]CurveFetch!$D$8:$R$100,7,0)</f>
        <v>0.5</v>
      </c>
      <c r="K99" s="15">
        <f ca="1">VLOOKUP($D99,[1]CurveFetch!$D$8:$R$100,8,0)</f>
        <v>0.2</v>
      </c>
      <c r="L99" s="15">
        <f ca="1">VLOOKUP($D99,[1]CurveFetch!$D$8:$R$100,9,0)</f>
        <v>0.77</v>
      </c>
      <c r="M99" s="15">
        <f ca="1">VLOOKUP($D99,[1]CurveFetch!$D$8:$R$100,12,0)</f>
        <v>-0.39</v>
      </c>
      <c r="N99" s="15">
        <f ca="1">VLOOKUP($D99,[1]CurveFetch!$D$8:$R$100,13,0)</f>
        <v>-0.19</v>
      </c>
      <c r="O99" s="15">
        <f ca="1">VLOOKUP($D99,[1]CurveFetch!$D$8:$R$100,2,0)</f>
        <v>3.5049999999999999</v>
      </c>
      <c r="P99" s="15">
        <f ca="1">VLOOKUP($D99,[1]CurveFetch!$D$8:$R$100,15,0)</f>
        <v>-0.09</v>
      </c>
      <c r="Q99" s="15">
        <f ca="1">VLOOKUP($D99,[1]CurveFetch!$D$8:$R$100,2,0)</f>
        <v>3.5049999999999999</v>
      </c>
      <c r="R99" s="232">
        <f t="shared" ca="1" si="2"/>
        <v>0</v>
      </c>
    </row>
    <row r="100" spans="2:18" x14ac:dyDescent="0.2">
      <c r="B100" s="2"/>
      <c r="D100" s="200">
        <f t="shared" ca="1" si="3"/>
        <v>37438</v>
      </c>
      <c r="E100" s="15">
        <f ca="1">VLOOKUP($D100,[1]CurveFetch!$D$8:$R$100,2,0)</f>
        <v>3.5510000000000002</v>
      </c>
      <c r="F100" s="15">
        <f ca="1">VLOOKUP($D100,[1]CurveFetch!$D$8:$R$100,3,0)</f>
        <v>-0.49</v>
      </c>
      <c r="G100" s="15">
        <f ca="1">VLOOKUP($D100,[1]CurveFetch!$D$8:$R$100,4,0)</f>
        <v>-0.1</v>
      </c>
      <c r="H100" s="15">
        <f ca="1">VLOOKUP($D100,[1]CurveFetch!$D$8:$R$100,5,0)</f>
        <v>-0.8</v>
      </c>
      <c r="I100" s="15">
        <f ca="1">VLOOKUP($D100,[1]CurveFetch!$D$8:$R$100,6,0)</f>
        <v>-0.505</v>
      </c>
      <c r="J100" s="15">
        <f ca="1">VLOOKUP($D100,[1]CurveFetch!$D$8:$R$100,7,0)</f>
        <v>0.62</v>
      </c>
      <c r="K100" s="15">
        <f ca="1">VLOOKUP($D100,[1]CurveFetch!$D$8:$R$100,8,0)</f>
        <v>0.2</v>
      </c>
      <c r="L100" s="15">
        <f ca="1">VLOOKUP($D100,[1]CurveFetch!$D$8:$R$100,9,0)</f>
        <v>0.77</v>
      </c>
      <c r="M100" s="15">
        <f ca="1">VLOOKUP($D100,[1]CurveFetch!$D$8:$R$100,12,0)</f>
        <v>-0.39</v>
      </c>
      <c r="N100" s="15">
        <f ca="1">VLOOKUP($D100,[1]CurveFetch!$D$8:$R$100,13,0)</f>
        <v>-0.19</v>
      </c>
      <c r="O100" s="15">
        <f ca="1">VLOOKUP($D100,[1]CurveFetch!$D$8:$R$100,2,0)</f>
        <v>3.5510000000000002</v>
      </c>
      <c r="P100" s="15">
        <f ca="1">VLOOKUP($D100,[1]CurveFetch!$D$8:$R$100,15,0)</f>
        <v>-0.09</v>
      </c>
      <c r="Q100" s="15">
        <f ca="1">VLOOKUP($D100,[1]CurveFetch!$D$8:$R$100,2,0)</f>
        <v>3.5510000000000002</v>
      </c>
      <c r="R100" s="232">
        <f t="shared" ca="1" si="2"/>
        <v>0</v>
      </c>
    </row>
    <row r="101" spans="2:18" x14ac:dyDescent="0.2">
      <c r="B101" s="2"/>
      <c r="D101" s="200">
        <f t="shared" ca="1" si="3"/>
        <v>37469</v>
      </c>
      <c r="E101" s="15">
        <f ca="1">VLOOKUP($D101,[1]CurveFetch!$D$8:$R$100,2,0)</f>
        <v>3.58</v>
      </c>
      <c r="F101" s="15">
        <f ca="1">VLOOKUP($D101,[1]CurveFetch!$D$8:$R$100,3,0)</f>
        <v>-0.49</v>
      </c>
      <c r="G101" s="15">
        <f ca="1">VLOOKUP($D101,[1]CurveFetch!$D$8:$R$100,4,0)</f>
        <v>-0.1</v>
      </c>
      <c r="H101" s="15">
        <f ca="1">VLOOKUP($D101,[1]CurveFetch!$D$8:$R$100,5,0)</f>
        <v>-0.8</v>
      </c>
      <c r="I101" s="15">
        <f ca="1">VLOOKUP($D101,[1]CurveFetch!$D$8:$R$100,6,0)</f>
        <v>-0.505</v>
      </c>
      <c r="J101" s="15">
        <f ca="1">VLOOKUP($D101,[1]CurveFetch!$D$8:$R$100,7,0)</f>
        <v>0.62</v>
      </c>
      <c r="K101" s="15">
        <f ca="1">VLOOKUP($D101,[1]CurveFetch!$D$8:$R$100,8,0)</f>
        <v>0.2</v>
      </c>
      <c r="L101" s="15">
        <f ca="1">VLOOKUP($D101,[1]CurveFetch!$D$8:$R$100,9,0)</f>
        <v>0.77</v>
      </c>
      <c r="M101" s="15">
        <f ca="1">VLOOKUP($D101,[1]CurveFetch!$D$8:$R$100,12,0)</f>
        <v>-0.39</v>
      </c>
      <c r="N101" s="15">
        <f ca="1">VLOOKUP($D101,[1]CurveFetch!$D$8:$R$100,13,0)</f>
        <v>-0.19</v>
      </c>
      <c r="O101" s="15">
        <f ca="1">VLOOKUP($D101,[1]CurveFetch!$D$8:$R$100,2,0)</f>
        <v>3.58</v>
      </c>
      <c r="P101" s="15">
        <f ca="1">VLOOKUP($D101,[1]CurveFetch!$D$8:$R$100,15,0)</f>
        <v>-0.09</v>
      </c>
      <c r="Q101" s="15">
        <f ca="1">VLOOKUP($D101,[1]CurveFetch!$D$8:$R$100,2,0)</f>
        <v>3.58</v>
      </c>
      <c r="R101" s="232">
        <f t="shared" ca="1" si="2"/>
        <v>0</v>
      </c>
    </row>
    <row r="102" spans="2:18" x14ac:dyDescent="0.2">
      <c r="B102" s="2"/>
      <c r="D102" s="200">
        <f t="shared" ca="1" si="3"/>
        <v>37500</v>
      </c>
      <c r="E102" s="15">
        <f ca="1">VLOOKUP($D102,[1]CurveFetch!$D$8:$R$100,2,0)</f>
        <v>3.597</v>
      </c>
      <c r="F102" s="15">
        <f ca="1">VLOOKUP($D102,[1]CurveFetch!$D$8:$R$100,3,0)</f>
        <v>-0.49</v>
      </c>
      <c r="G102" s="15">
        <f ca="1">VLOOKUP($D102,[1]CurveFetch!$D$8:$R$100,4,0)</f>
        <v>-0.1</v>
      </c>
      <c r="H102" s="15">
        <f ca="1">VLOOKUP($D102,[1]CurveFetch!$D$8:$R$100,5,0)</f>
        <v>-0.8</v>
      </c>
      <c r="I102" s="15">
        <f ca="1">VLOOKUP($D102,[1]CurveFetch!$D$8:$R$100,6,0)</f>
        <v>-0.505</v>
      </c>
      <c r="J102" s="15">
        <f ca="1">VLOOKUP($D102,[1]CurveFetch!$D$8:$R$100,7,0)</f>
        <v>0.62</v>
      </c>
      <c r="K102" s="15">
        <f ca="1">VLOOKUP($D102,[1]CurveFetch!$D$8:$R$100,8,0)</f>
        <v>0.2</v>
      </c>
      <c r="L102" s="15">
        <f ca="1">VLOOKUP($D102,[1]CurveFetch!$D$8:$R$100,9,0)</f>
        <v>0.77</v>
      </c>
      <c r="M102" s="15">
        <f ca="1">VLOOKUP($D102,[1]CurveFetch!$D$8:$R$100,12,0)</f>
        <v>-0.39</v>
      </c>
      <c r="N102" s="15">
        <f ca="1">VLOOKUP($D102,[1]CurveFetch!$D$8:$R$100,13,0)</f>
        <v>-0.19</v>
      </c>
      <c r="O102" s="15">
        <f ca="1">VLOOKUP($D102,[1]CurveFetch!$D$8:$R$100,2,0)</f>
        <v>3.597</v>
      </c>
      <c r="P102" s="15">
        <f ca="1">VLOOKUP($D102,[1]CurveFetch!$D$8:$R$100,15,0)</f>
        <v>-0.09</v>
      </c>
      <c r="Q102" s="15">
        <f ca="1">VLOOKUP($D102,[1]CurveFetch!$D$8:$R$100,2,0)</f>
        <v>3.597</v>
      </c>
      <c r="R102" s="232">
        <f t="shared" ca="1" si="2"/>
        <v>0</v>
      </c>
    </row>
    <row r="103" spans="2:18" x14ac:dyDescent="0.2">
      <c r="B103" s="2"/>
      <c r="D103" s="200">
        <f t="shared" ca="1" si="3"/>
        <v>37530</v>
      </c>
      <c r="E103" s="15">
        <f ca="1">VLOOKUP($D103,[1]CurveFetch!$D$8:$R$100,2,0)</f>
        <v>3.6269999999999998</v>
      </c>
      <c r="F103" s="15">
        <f ca="1">VLOOKUP($D103,[1]CurveFetch!$D$8:$R$100,3,0)</f>
        <v>-0.49</v>
      </c>
      <c r="G103" s="15">
        <f ca="1">VLOOKUP($D103,[1]CurveFetch!$D$8:$R$100,4,0)</f>
        <v>-0.1</v>
      </c>
      <c r="H103" s="15">
        <f ca="1">VLOOKUP($D103,[1]CurveFetch!$D$8:$R$100,5,0)</f>
        <v>-0.8</v>
      </c>
      <c r="I103" s="15">
        <f ca="1">VLOOKUP($D103,[1]CurveFetch!$D$8:$R$100,6,0)</f>
        <v>-0.505</v>
      </c>
      <c r="J103" s="15">
        <f ca="1">VLOOKUP($D103,[1]CurveFetch!$D$8:$R$100,7,0)</f>
        <v>0.46</v>
      </c>
      <c r="K103" s="15">
        <f ca="1">VLOOKUP($D103,[1]CurveFetch!$D$8:$R$100,8,0)</f>
        <v>0.2</v>
      </c>
      <c r="L103" s="15">
        <f ca="1">VLOOKUP($D103,[1]CurveFetch!$D$8:$R$100,9,0)</f>
        <v>0.77</v>
      </c>
      <c r="M103" s="15">
        <f ca="1">VLOOKUP($D103,[1]CurveFetch!$D$8:$R$100,12,0)</f>
        <v>-0.39</v>
      </c>
      <c r="N103" s="15">
        <f ca="1">VLOOKUP($D103,[1]CurveFetch!$D$8:$R$100,13,0)</f>
        <v>-0.19</v>
      </c>
      <c r="O103" s="15">
        <f ca="1">VLOOKUP($D103,[1]CurveFetch!$D$8:$R$100,2,0)</f>
        <v>3.6269999999999998</v>
      </c>
      <c r="P103" s="15">
        <f ca="1">VLOOKUP($D103,[1]CurveFetch!$D$8:$R$100,15,0)</f>
        <v>-0.09</v>
      </c>
      <c r="Q103" s="15">
        <f ca="1">VLOOKUP($D103,[1]CurveFetch!$D$8:$R$100,2,0)</f>
        <v>3.6269999999999998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37561</v>
      </c>
      <c r="E104" s="15">
        <f ca="1">VLOOKUP($D104,[1]CurveFetch!$D$8:$R$100,2,0)</f>
        <v>3.7759999999999998</v>
      </c>
      <c r="F104" s="15">
        <f ca="1">VLOOKUP($D104,[1]CurveFetch!$D$8:$R$100,3,0)</f>
        <v>-0.28000000000000003</v>
      </c>
      <c r="G104" s="15">
        <f ca="1">VLOOKUP($D104,[1]CurveFetch!$D$8:$R$100,4,0)</f>
        <v>-8.5000000000000006E-2</v>
      </c>
      <c r="H104" s="15">
        <f ca="1">VLOOKUP($D104,[1]CurveFetch!$D$8:$R$100,5,0)</f>
        <v>-0.28000000000000003</v>
      </c>
      <c r="I104" s="15">
        <f ca="1">VLOOKUP($D104,[1]CurveFetch!$D$8:$R$100,6,0)</f>
        <v>-0.48</v>
      </c>
      <c r="J104" s="15">
        <f ca="1">VLOOKUP($D104,[1]CurveFetch!$D$8:$R$100,7,0)</f>
        <v>0.45</v>
      </c>
      <c r="K104" s="15">
        <f ca="1">VLOOKUP($D104,[1]CurveFetch!$D$8:$R$100,8,0)</f>
        <v>0.05</v>
      </c>
      <c r="L104" s="15">
        <f ca="1">VLOOKUP($D104,[1]CurveFetch!$D$8:$R$100,9,0)</f>
        <v>0.62</v>
      </c>
      <c r="M104" s="15">
        <f ca="1">VLOOKUP($D104,[1]CurveFetch!$D$8:$R$100,12,0)</f>
        <v>0.28000000000000003</v>
      </c>
      <c r="N104" s="15">
        <f ca="1">VLOOKUP($D104,[1]CurveFetch!$D$8:$R$100,13,0)</f>
        <v>-0.19</v>
      </c>
      <c r="O104" s="15">
        <f ca="1">VLOOKUP($D104,[1]CurveFetch!$D$8:$R$100,2,0)</f>
        <v>3.7759999999999998</v>
      </c>
      <c r="P104" s="15">
        <f ca="1">VLOOKUP($D104,[1]CurveFetch!$D$8:$R$100,15,0)</f>
        <v>-8.5000000000000006E-2</v>
      </c>
      <c r="Q104" s="15">
        <f ca="1">VLOOKUP($D104,[1]CurveFetch!$D$8:$R$100,2,0)</f>
        <v>3.7759999999999998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AVERAGE(E92:E98)</f>
        <v>3.7679999999999998</v>
      </c>
      <c r="F105" s="238">
        <f t="shared" ref="F105:Q105" ca="1" si="4">AVERAGE(F92:F98)</f>
        <v>-0.31857142857142856</v>
      </c>
      <c r="G105" s="238">
        <f t="shared" ca="1" si="4"/>
        <v>-0.10714285714285712</v>
      </c>
      <c r="H105" s="238">
        <f t="shared" ca="1" si="4"/>
        <v>-0.47142857142857142</v>
      </c>
      <c r="I105" s="238">
        <f t="shared" ca="1" si="4"/>
        <v>-0.4871428571428571</v>
      </c>
      <c r="J105" s="238">
        <f t="shared" ca="1" si="4"/>
        <v>0.72571428571428576</v>
      </c>
      <c r="K105" s="238">
        <f t="shared" ca="1" si="4"/>
        <v>0.57571428571428573</v>
      </c>
      <c r="L105" s="238">
        <f t="shared" ca="1" si="4"/>
        <v>1.1442857142857144</v>
      </c>
      <c r="M105" s="238">
        <f t="shared" ca="1" si="4"/>
        <v>0.37142857142857144</v>
      </c>
      <c r="N105" s="238">
        <f t="shared" ca="1" si="4"/>
        <v>-0.18999999999999997</v>
      </c>
      <c r="O105" s="238">
        <f t="shared" ca="1" si="4"/>
        <v>3.7679999999999998</v>
      </c>
      <c r="P105" s="238">
        <f t="shared" ca="1" si="4"/>
        <v>-9.3571428571428569E-2</v>
      </c>
      <c r="Q105" s="288">
        <f t="shared" ca="1" si="4"/>
        <v>3.7679999999999998</v>
      </c>
      <c r="R105" s="288"/>
    </row>
    <row r="106" spans="2:18" ht="12" thickBot="1" x14ac:dyDescent="0.25">
      <c r="B106" s="2"/>
      <c r="D106" s="265" t="s">
        <v>176</v>
      </c>
      <c r="E106" s="233">
        <f ca="1">AVERAGE(E99:E103)</f>
        <v>3.5720000000000001</v>
      </c>
      <c r="F106" s="16">
        <f t="shared" ref="F106:Q106" ca="1" si="5">AVERAGE(F99:F103)</f>
        <v>-0.49000000000000005</v>
      </c>
      <c r="G106" s="16">
        <f t="shared" ca="1" si="5"/>
        <v>-0.1</v>
      </c>
      <c r="H106" s="16">
        <f t="shared" ca="1" si="5"/>
        <v>-0.8</v>
      </c>
      <c r="I106" s="16">
        <f t="shared" ca="1" si="5"/>
        <v>-0.505</v>
      </c>
      <c r="J106" s="16">
        <f t="shared" ca="1" si="5"/>
        <v>0.56400000000000006</v>
      </c>
      <c r="K106" s="16">
        <f t="shared" ca="1" si="5"/>
        <v>0.2</v>
      </c>
      <c r="L106" s="16">
        <f t="shared" ca="1" si="5"/>
        <v>0.77</v>
      </c>
      <c r="M106" s="16">
        <f t="shared" ca="1" si="5"/>
        <v>-0.39</v>
      </c>
      <c r="N106" s="16">
        <f t="shared" ca="1" si="5"/>
        <v>-0.19</v>
      </c>
      <c r="O106" s="16">
        <f t="shared" ca="1" si="5"/>
        <v>3.5720000000000001</v>
      </c>
      <c r="P106" s="16">
        <f t="shared" ca="1" si="5"/>
        <v>-0.09</v>
      </c>
      <c r="Q106" s="287">
        <f t="shared" ca="1" si="5"/>
        <v>3.5720000000000001</v>
      </c>
      <c r="R106" s="287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honeticPr fontId="2" type="noConversion"/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tabSelected="1" workbookViewId="0">
      <pane xSplit="1" ySplit="1" topLeftCell="P915" activePane="bottomRight" state="frozen"/>
      <selection pane="topRight" activeCell="B1" sqref="B1"/>
      <selection pane="bottomLeft" activeCell="A2" sqref="A2"/>
      <selection pane="bottomRight" activeCell="S924" sqref="S924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289" t="s">
        <v>117</v>
      </c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DAVERAGE(gd_95,4,AC$25:AC$26)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DAVERAGE(gd_96,4,AO$25:AO$26)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DAVERAGE(gd_97,4,BA$25:BA$26)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DAVERAGE(gd_98,4,BM$25:BM$26)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DAVERAGE(gd_99,4,BY$25:BY$26)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DAVERAGE(gd_00,4,CK$25:CK$26)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 t="shared" ref="CW3:DH3" si="7">DAVERAGE(gd_01,4,CW$25:CW$26)</f>
        <v>10.727903225806452</v>
      </c>
      <c r="CX3" s="7">
        <f t="shared" si="7"/>
        <v>7.8455357142857114</v>
      </c>
      <c r="CY3" s="7">
        <f t="shared" si="7"/>
        <v>7.3474225806451621</v>
      </c>
      <c r="CZ3" s="7">
        <f t="shared" si="7"/>
        <v>7.3259999999999996</v>
      </c>
      <c r="DA3" s="7">
        <f t="shared" si="7"/>
        <v>5.6469354838709691</v>
      </c>
      <c r="DB3" s="7">
        <f t="shared" si="7"/>
        <v>4.3836666666666666</v>
      </c>
      <c r="DC3" s="7">
        <f t="shared" si="7"/>
        <v>3.3154166666666671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DAVERAGE(gd_95,5,AC$25:AC$26)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DAVERAGE(gd_96,5,AO$25:AO$26)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DAVERAGE(gd_97,5,BA$25:BA$26)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DAVERAGE(gd_98,5,BM$25:BM$26)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DAVERAGE(gd_99,5,BY$25:BY$26)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DAVERAGE(gd_00,5,CK$25:CK$26)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 t="shared" ref="CW4:DH4" si="14">DAVERAGE(gd_01,5,CW$25:CW$26)</f>
        <v>8.0674193548387105</v>
      </c>
      <c r="CX4" s="7">
        <f t="shared" si="14"/>
        <v>6.0458928571428583</v>
      </c>
      <c r="CY4" s="7">
        <f t="shared" si="14"/>
        <v>5.1654838709677433</v>
      </c>
      <c r="CZ4" s="7">
        <f t="shared" si="14"/>
        <v>5.2703333333333342</v>
      </c>
      <c r="DA4" s="7">
        <f t="shared" si="14"/>
        <v>4.0470967741935473</v>
      </c>
      <c r="DB4" s="7">
        <f t="shared" si="14"/>
        <v>3.0029999999999997</v>
      </c>
      <c r="DC4" s="7">
        <f t="shared" si="14"/>
        <v>2.2529166666666667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DAVERAGE(gd_95,6,AC$25:AC$26)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DAVERAGE(gd_96,6,AO$25:AO$26)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DAVERAGE(gd_97,6,BA$25:BA$26)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DAVERAGE(gd_98,6,BM$25:BM$26)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DAVERAGE(gd_99,6,BY$25:BY$26)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DAVERAGE(gd_00,6,CK$25:CK$26)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 t="shared" ref="CW5:DH5" si="21">DAVERAGE(gd_01,6,CW$25:CW$26)</f>
        <v>7.8933870967741937</v>
      </c>
      <c r="CX5" s="7">
        <f t="shared" si="21"/>
        <v>5.5135714285714297</v>
      </c>
      <c r="CY5" s="7">
        <f t="shared" si="21"/>
        <v>4.7293548387096775</v>
      </c>
      <c r="CZ5" s="7">
        <f t="shared" si="21"/>
        <v>4.394499999999999</v>
      </c>
      <c r="DA5" s="7">
        <f t="shared" si="21"/>
        <v>3.1051612903225805</v>
      </c>
      <c r="DB5" s="7">
        <f t="shared" si="21"/>
        <v>2.2921666666666667</v>
      </c>
      <c r="DC5" s="7">
        <f t="shared" si="21"/>
        <v>2.157083333333333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DAVERAGE(gd_97,7,BE$25:BE$26)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DAVERAGE(gd_98,7,BM$25:BM$26)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DAVERAGE(gd_99,7,BY$25:BY$26)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DAVERAGE(gd_00,7,CK$25:CK$26)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 t="shared" ref="CW6:DH6" si="26">DAVERAGE(gd_01,7,CW$25:CW$26)</f>
        <v>8.1417741935483878</v>
      </c>
      <c r="CX6" s="7">
        <f t="shared" si="26"/>
        <v>5.6066071428571433</v>
      </c>
      <c r="CY6" s="7">
        <f t="shared" si="26"/>
        <v>4.84</v>
      </c>
      <c r="CZ6" s="7">
        <f t="shared" si="26"/>
        <v>4.5895000000000001</v>
      </c>
      <c r="DA6" s="7">
        <f t="shared" si="26"/>
        <v>3.4108064516129026</v>
      </c>
      <c r="DB6" s="7">
        <f t="shared" si="26"/>
        <v>2.4596666666666662</v>
      </c>
      <c r="DC6" s="7">
        <f t="shared" si="26"/>
        <v>2.3575000000000004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DAVERAGE(gd_95,8,AC$25:AC$26)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DAVERAGE(gd_96,8,AO$25:AO$26)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DAVERAGE(gd_97,8,BA$25:BA$26)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DAVERAGE(gd_98,8,BM$25:BM$26)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DAVERAGE(gd_99,8,BY$25:BY$26)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DAVERAGE(gd_00,8,CK$25:CK$26)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 t="shared" ref="CW7:DH7" si="33">DAVERAGE(gd_01,8,CW$25:CW$26)</f>
        <v>8.0261290322580638</v>
      </c>
      <c r="CX7" s="7">
        <f t="shared" si="33"/>
        <v>5.5205357142857157</v>
      </c>
      <c r="CY7" s="7">
        <f t="shared" si="33"/>
        <v>5.0143548387096768</v>
      </c>
      <c r="CZ7" s="7">
        <f t="shared" si="33"/>
        <v>5.0086666666666675</v>
      </c>
      <c r="DA7" s="7">
        <f t="shared" si="33"/>
        <v>4.0569354838709675</v>
      </c>
      <c r="DB7" s="7">
        <f t="shared" si="33"/>
        <v>3.3762068965517229</v>
      </c>
      <c r="DC7" s="7">
        <f t="shared" si="33"/>
        <v>2.9833333333333338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DAVERAGE(gd_95,9,AC$25:AC$26)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DAVERAGE(gd_96,9,AO$25:AO$26)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DAVERAGE(gd_97,9,BA$25:BA$26)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DAVERAGE(gd_98,9,BM$25:BM$26)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DAVERAGE(gd_99,9,BY$25:BY$26)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DAVERAGE(gd_00,9,CK$25:CK$26)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 t="shared" ref="CW8:DH8" si="40">DAVERAGE(gd_01,9,CW$25:CW$26)</f>
        <v>8.449193548387095</v>
      </c>
      <c r="CX8" s="7">
        <f t="shared" si="40"/>
        <v>5.6512499999999983</v>
      </c>
      <c r="CY8" s="7">
        <f t="shared" si="40"/>
        <v>5.1498387096774199</v>
      </c>
      <c r="CZ8" s="7">
        <f t="shared" si="40"/>
        <v>5.1991666666666676</v>
      </c>
      <c r="DA8" s="7">
        <f t="shared" si="40"/>
        <v>4.2077419354838721</v>
      </c>
      <c r="DB8" s="7">
        <f t="shared" si="40"/>
        <v>3.5901666666666672</v>
      </c>
      <c r="DC8" s="7">
        <f t="shared" si="40"/>
        <v>3.0408333333333335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DAVERAGE(gd_98,10,BN$25:BN$26)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DAVERAGE(gd_99,10,BY$25:BY$26)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DAVERAGE(gd_00,10,CK$25:CK$26)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 t="shared" ref="CW9:DH9" si="44">DAVERAGE(gd_01,10,CW$25:CW$26)</f>
        <v>10.177580645161289</v>
      </c>
      <c r="CX9" s="7">
        <f t="shared" si="44"/>
        <v>9.649464285714286</v>
      </c>
      <c r="CY9" s="7">
        <f t="shared" si="44"/>
        <v>7.3200000000000021</v>
      </c>
      <c r="CZ9" s="7">
        <f t="shared" si="44"/>
        <v>9.2385000000000002</v>
      </c>
      <c r="DA9" s="7">
        <f t="shared" si="44"/>
        <v>4.9432258064516112</v>
      </c>
      <c r="DB9" s="7">
        <f t="shared" si="44"/>
        <v>3.2363333333333344</v>
      </c>
      <c r="DC9" s="7">
        <f t="shared" si="44"/>
        <v>2.9500000000000006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DAVERAGE(gd_95,11,AC$25:AC$26)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DAVERAGE(gd_96,11,AO$25:AO$26)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DAVERAGE(gd_97,11,BA$25:BA$26)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DAVERAGE(gd_98,11,BM$25:BM$26)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DAVERAGE(gd_99,11,BY$25:BY$26)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DAVERAGE(gd_00,11,CK$25:CK$26)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 t="shared" ref="CW10:DH10" si="51">DAVERAGE(gd_01,11,CW$25:CW$26)</f>
        <v>8.0356451612903221</v>
      </c>
      <c r="CX10" s="7">
        <f t="shared" si="51"/>
        <v>6.0644642857142825</v>
      </c>
      <c r="CY10" s="7">
        <f t="shared" si="51"/>
        <v>5.9974193548387102</v>
      </c>
      <c r="CZ10" s="7">
        <f t="shared" si="51"/>
        <v>4.5029999999999992</v>
      </c>
      <c r="DA10" s="7">
        <f t="shared" si="51"/>
        <v>4.1822580645161294</v>
      </c>
      <c r="DB10" s="7">
        <f t="shared" si="51"/>
        <v>2.3805000000000009</v>
      </c>
      <c r="DC10" s="7">
        <f t="shared" si="51"/>
        <v>2.2954166666666667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DAVERAGE(gd_95,12,AL$25:AL$26)</f>
        <v>1.1499999999999999</v>
      </c>
      <c r="AM11" s="7">
        <f>DAVERAGE(gd_95,12,AM$25:AM$26)</f>
        <v>1.1121428571428573</v>
      </c>
      <c r="AN11" s="7">
        <f>DAVERAGE(gd_95,12,AN$25:AN$26)</f>
        <v>1.1458620689655166</v>
      </c>
      <c r="AO11" s="7">
        <f t="shared" ref="AO11:AZ11" si="52">DAVERAGE(gd_96,12,AO$25:AO$26)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DAVERAGE(gd_97,12,BA$25:BA$26)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DAVERAGE(gd_98,12,BM$25:BM$26)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DAVERAGE(gd_99,12,BY$25:BY$26)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DAVERAGE(gd_00,12,CK$25:CK$26)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 t="shared" ref="CW11:DH11" si="57">DAVERAGE(gd_01,12,CW$25:CW$26)</f>
        <v>8.3782258064516117</v>
      </c>
      <c r="CX11" s="7">
        <f t="shared" si="57"/>
        <v>6.1189285714285697</v>
      </c>
      <c r="CY11" s="7">
        <f t="shared" si="57"/>
        <v>5.1835483870967742</v>
      </c>
      <c r="CZ11" s="7">
        <f t="shared" si="57"/>
        <v>5.3291666666666684</v>
      </c>
      <c r="DA11" s="7">
        <f t="shared" si="57"/>
        <v>4.2212903225806455</v>
      </c>
      <c r="DB11" s="7">
        <f t="shared" si="57"/>
        <v>3.1253333333333324</v>
      </c>
      <c r="DC11" s="7">
        <f t="shared" si="57"/>
        <v>2.4633333333333334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DAVERAGE(gd_98,13,BQ$25:BQ$26)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DAVERAGE(gd_99,13,BY$25:BY$26)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DAVERAGE(gd_00,13,CK$25:CK$26)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 t="shared" ref="CW12:DH12" si="61">DAVERAGE(gd_01,13,CW$25:CW$26)</f>
        <v>10.738870967741933</v>
      </c>
      <c r="CX12" s="7">
        <f t="shared" si="61"/>
        <v>10.664821428571425</v>
      </c>
      <c r="CY12" s="7">
        <f t="shared" si="61"/>
        <v>8.933709677419353</v>
      </c>
      <c r="CZ12" s="7">
        <f t="shared" si="61"/>
        <v>11.752333333333333</v>
      </c>
      <c r="DA12" s="7">
        <f t="shared" si="61"/>
        <v>6.5075806451612896</v>
      </c>
      <c r="DB12" s="7">
        <f t="shared" si="61"/>
        <v>3.822833333333334</v>
      </c>
      <c r="DC12" s="7">
        <f t="shared" si="61"/>
        <v>3.7133333333333334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DAVERAGE(gd_95,14,AC$25:AC$26)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DAVERAGE(gd_96,14,AO$25:AO$26)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DAVERAGE(gd_97,14,BA$25:BA$26)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DAVERAGE(gd_98,14,BM$25:BM$26)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DAVERAGE(gd_99,14,BY$25:BY$26)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DAVERAGE(gd_00,14,CK$25:CK$26)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 t="shared" ref="CW13:DH13" si="68">DAVERAGE(gd_01,14,CW$25:CW$26)</f>
        <v>7.9620967741935491</v>
      </c>
      <c r="CX13" s="7">
        <f t="shared" si="68"/>
        <v>5.5708928571428542</v>
      </c>
      <c r="CY13" s="7">
        <f t="shared" si="68"/>
        <v>4.8066129032258056</v>
      </c>
      <c r="CZ13" s="7">
        <f t="shared" si="68"/>
        <v>4.4475925925925912</v>
      </c>
      <c r="DA13" s="7">
        <f t="shared" si="68"/>
        <v>3.0953225806451616</v>
      </c>
      <c r="DB13" s="7">
        <f t="shared" si="68"/>
        <v>2.2343333333333328</v>
      </c>
      <c r="DC13" s="7">
        <f t="shared" si="68"/>
        <v>2.1270833333333337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DAVERAGE(gd_98,15,BN$25:BN$26)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DAVERAGE(gd_99,15,BY$25:BY$26)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DAVERAGE(gd_00,15,CK$25:CK$26)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 t="shared" ref="CW14:DH14" si="72">DAVERAGE(gd_01,15,CW$25:CW$26)</f>
        <v>12.681354838709677</v>
      </c>
      <c r="CX14" s="7">
        <f t="shared" si="72"/>
        <v>18.735285714285716</v>
      </c>
      <c r="CY14" s="7">
        <f t="shared" si="72"/>
        <v>14.977419354838707</v>
      </c>
      <c r="CZ14" s="7">
        <f t="shared" si="72"/>
        <v>14.361333333333336</v>
      </c>
      <c r="DA14" s="7">
        <f t="shared" si="72"/>
        <v>11.72709677419355</v>
      </c>
      <c r="DB14" s="7">
        <f t="shared" si="72"/>
        <v>5.7859999999999996</v>
      </c>
      <c r="DC14" s="7">
        <f t="shared" si="72"/>
        <v>5.3345833333333337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DAVERAGE(gd_95,16,AC$25:AC$26)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DAVERAGE(gd_96,16,AO$25:AO$26)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DAVERAGE(gd_97,16,BA$25:BA$26)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DAVERAGE(gd_98,16,BM$25:BM$26)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DAVERAGE(gd_99,16,BY$25:BY$26)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DAVERAGE(gd_00,16,CK$25:CK$26)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 t="shared" ref="CW15:DH15" si="79">DAVERAGE(gd_01,16,CW$25:CW$26)</f>
        <v>8.1004838709677411</v>
      </c>
      <c r="CX15" s="7">
        <f t="shared" si="79"/>
        <v>5.6467857142857145</v>
      </c>
      <c r="CY15" s="7">
        <f t="shared" si="79"/>
        <v>5.1164516129032256</v>
      </c>
      <c r="CZ15" s="7">
        <f t="shared" si="79"/>
        <v>5.0921666666666656</v>
      </c>
      <c r="DA15" s="7">
        <f t="shared" si="79"/>
        <v>4.0951612903225811</v>
      </c>
      <c r="DB15" s="7">
        <f t="shared" si="79"/>
        <v>3.4733333333333323</v>
      </c>
      <c r="DC15" s="7">
        <f t="shared" si="79"/>
        <v>3.0008333333333339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DAVERAGE(gd_95,17,AC$25:AC$26)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DAVERAGE(gd_96,17,AO$25:AO$26)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DAVERAGE(gd_97,17,BA$25:BA$26)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DAVERAGE(gd_98,17,BM$25:BM$26)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DAVERAGE(gd_99,17,BY$25:BY$26)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DAVERAGE(gd_00,17,CK$25:CK$26)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 t="shared" ref="CW16:DH16" si="86">DAVERAGE(gd_01,17,CW$25:CW$26)</f>
        <v>8.3217741935483858</v>
      </c>
      <c r="CX16" s="7">
        <f t="shared" si="86"/>
        <v>6.040357142857145</v>
      </c>
      <c r="CY16" s="7">
        <f t="shared" si="86"/>
        <v>5.1733870967741948</v>
      </c>
      <c r="CZ16" s="7">
        <f t="shared" si="86"/>
        <v>5.173392857142856</v>
      </c>
      <c r="DA16" s="7">
        <f t="shared" si="86"/>
        <v>3.9520000000000004</v>
      </c>
      <c r="DB16" s="7">
        <f t="shared" si="86"/>
        <v>2.734666666666667</v>
      </c>
      <c r="DC16" s="7">
        <f t="shared" si="86"/>
        <v>2.3768181818181819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DAVERAGE(gd_95,18,AC$25:AC$26)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DAVERAGE(gd_96,18,AO$25:AO$26)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DAVERAGE(gd_97,18,BA$25:BA$26)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DAVERAGE(gd_98,18,BM$25:BM$26)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DAVERAGE(gd_99,18,BY$25:BY$26)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DAVERAGE(gd_00,18,CK$25:CK$26)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 t="shared" ref="CW17:DH17" si="93">DAVERAGE(gd_01,18,CW$25:CW$26)</f>
        <v>8.0356451612903221</v>
      </c>
      <c r="CX17" s="7">
        <f t="shared" si="93"/>
        <v>6.0644642857142825</v>
      </c>
      <c r="CY17" s="7">
        <f t="shared" si="93"/>
        <v>5.9974193548387102</v>
      </c>
      <c r="CZ17" s="7">
        <f t="shared" si="93"/>
        <v>4.5029999999999992</v>
      </c>
      <c r="DA17" s="7">
        <f t="shared" si="93"/>
        <v>4.1822580645161294</v>
      </c>
      <c r="DB17" s="7">
        <f t="shared" si="93"/>
        <v>2.3805000000000009</v>
      </c>
      <c r="DC17" s="7">
        <f t="shared" si="93"/>
        <v>2.2954166666666667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DAVERAGE(gd_95,19,AC$25:AC$26)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DAVERAGE(gd_96,19,AO$25:AO$26)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DAVERAGE(gd_97,19,BA$25:BA$26)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DAVERAGE(gd_98,19,BM$25:BM$26)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DAVERAGE(gd_99,19,BY$25:BY$26)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DAVERAGE(gd_00,19,CK$25:CK$26)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 t="shared" ref="CW18:DH18" si="100">DAVERAGE(gd_01,19,CW$25:CW$26)</f>
        <v>8.227709677419357</v>
      </c>
      <c r="CX18" s="7">
        <f t="shared" si="100"/>
        <v>5.8805357142857124</v>
      </c>
      <c r="CY18" s="7">
        <f t="shared" si="100"/>
        <v>5.3574193548387088</v>
      </c>
      <c r="CZ18" s="7">
        <f t="shared" si="100"/>
        <v>5.3085000000000004</v>
      </c>
      <c r="DA18" s="7">
        <f t="shared" si="100"/>
        <v>4.2308064516129038</v>
      </c>
      <c r="DB18" s="7">
        <f t="shared" si="100"/>
        <v>3.5966666666666671</v>
      </c>
      <c r="DC18" s="7">
        <f t="shared" si="100"/>
        <v>3.0191666666666674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DAVERAGE(gd_95,20,AC$25:AC$26)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DAVERAGE(gd_96,20,AO$25:AO$26)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DAVERAGE(gd_97,20,BA$25:BA$26)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DAVERAGE(gd_98,20,BM$25:BM$26)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DAVERAGE(gd_99,20,BY$25:BY$26)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DAVERAGE(gd_00,20,CK$25:CK$26)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 t="shared" ref="CW19:DH19" si="107">DAVERAGE(gd_01,20,CW$25:CW$26)</f>
        <v>8.3550000000000004</v>
      </c>
      <c r="CX19" s="7">
        <f t="shared" si="107"/>
        <v>5.6360714285714293</v>
      </c>
      <c r="CY19" s="7">
        <f t="shared" si="107"/>
        <v>5.1496774193548394</v>
      </c>
      <c r="CZ19" s="7">
        <f t="shared" si="107"/>
        <v>5.1454999999999993</v>
      </c>
      <c r="DA19" s="7">
        <f t="shared" si="107"/>
        <v>4.1898387096774199</v>
      </c>
      <c r="DB19" s="7">
        <f t="shared" si="107"/>
        <v>3.5965000000000003</v>
      </c>
      <c r="DC19" s="7">
        <f t="shared" si="107"/>
        <v>3.0666666666666669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DAVERAGE(gd_95,21,AC$25:AC$26)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DAVERAGE(gd_96,21,AO$25:AO$26)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DAVERAGE(gd_97,21,BA$25:BA$26)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DAVERAGE(gd_98,21,BM$25:BM$26)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DAVERAGE(gd_99,21,BY$25:BY$26)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DAVERAGE(gd_00,21,CK$25:CK$26)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 t="shared" ref="CW20:DH20" si="114">DAVERAGE(gd_01,21,CW$25:CW$26)</f>
        <v>8.1504838709677454</v>
      </c>
      <c r="CX20" s="7">
        <f t="shared" si="114"/>
        <v>5.6578571428571438</v>
      </c>
      <c r="CY20" s="7">
        <f t="shared" si="114"/>
        <v>5.0991935483870963</v>
      </c>
      <c r="CZ20" s="7">
        <f t="shared" si="114"/>
        <v>5.0569999999999977</v>
      </c>
      <c r="DA20" s="7">
        <f t="shared" si="114"/>
        <v>4.0825806451612907</v>
      </c>
      <c r="DB20" s="7">
        <f t="shared" si="114"/>
        <v>3.4163333333333346</v>
      </c>
      <c r="DC20" s="7">
        <f t="shared" si="114"/>
        <v>2.8933333333333331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DAVERAGE(gd_95,22,AC$25:AC$26)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DAVERAGE(gd_96,22,AO$25:AO$26)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DAVERAGE(gd_97,22,BA$25:BA$26)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DAVERAGE(gd_98,22,BM$25:BM$26)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DAVERAGE(gd_99,22,BY$25:BY$26)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DAVERAGE(gd_00,22,CK$25:CK$26)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 t="shared" ref="CW21:DH21" si="121">DAVERAGE(gd_01,22,CW$25:CW$26)</f>
        <v>8.4014516129032248</v>
      </c>
      <c r="CX21" s="7">
        <f t="shared" si="121"/>
        <v>5.8533928571428575</v>
      </c>
      <c r="CY21" s="7">
        <f t="shared" si="121"/>
        <v>5.2209677419354845</v>
      </c>
      <c r="CZ21" s="7">
        <f t="shared" si="121"/>
        <v>5.1468333333333334</v>
      </c>
      <c r="DA21" s="7">
        <f t="shared" si="121"/>
        <v>4.1135483870967748</v>
      </c>
      <c r="DB21" s="7">
        <f t="shared" si="121"/>
        <v>3.4109999999999991</v>
      </c>
      <c r="DC21" s="7">
        <f t="shared" si="121"/>
        <v>2.9270833333333339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DAVERAGE(gd_95,23,AC$25:AC$26)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DAVERAGE(gd_96,23,AO$25:AO$26)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DAVERAGE(gd_97,23,BA$25:BA$26)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DAVERAGE(gd_98,23,BM$25:BM$26)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DAVERAGE(gd_99,23,BY$25:BY$26)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DAVERAGE(gd_00,23,CK$25:CK$26)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 t="shared" ref="CW22:DH22" si="128">DAVERAGE(gd_01,23,CW$25:CW$26)</f>
        <v>8.2245161290322581</v>
      </c>
      <c r="CX22" s="7">
        <f t="shared" si="128"/>
        <v>5.6867857142857172</v>
      </c>
      <c r="CY22" s="7">
        <f t="shared" si="128"/>
        <v>5.116935483870968</v>
      </c>
      <c r="CZ22" s="7">
        <f t="shared" si="128"/>
        <v>5.0703333333333314</v>
      </c>
      <c r="DA22" s="7">
        <f t="shared" si="128"/>
        <v>4.0991935483870963</v>
      </c>
      <c r="DB22" s="7">
        <f t="shared" si="128"/>
        <v>3.4265000000000003</v>
      </c>
      <c r="DC22" s="7">
        <f t="shared" si="128"/>
        <v>2.9250000000000003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DAVERAGE(gd_00,25,CV$25:CV$26)</f>
        <v>8.9506000000000014</v>
      </c>
      <c r="CW23" s="7">
        <f t="shared" ref="CW23:DH23" si="129">DAVERAGE(gd_01,25,CW$25:CW$26)</f>
        <v>8.1112903225806434</v>
      </c>
      <c r="CX23" s="7">
        <f t="shared" si="129"/>
        <v>5.6998214285714273</v>
      </c>
      <c r="CY23" s="7">
        <f t="shared" si="129"/>
        <v>4.9459677419354842</v>
      </c>
      <c r="CZ23" s="7">
        <f t="shared" si="129"/>
        <v>4.5413333333333323</v>
      </c>
      <c r="DA23" s="7">
        <f t="shared" si="129"/>
        <v>3.2298387096774199</v>
      </c>
      <c r="DB23" s="7">
        <f t="shared" si="129"/>
        <v>2.3721666666666663</v>
      </c>
      <c r="DC23" s="7">
        <f t="shared" si="129"/>
        <v>2.2408333333333332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B24" s="3" t="s">
        <v>117</v>
      </c>
      <c r="CV24" s="7" t="e">
        <f>DAVERAGE(gd_00,26,CV$25:CV$26)</f>
        <v>#DIV/0!</v>
      </c>
      <c r="CW24" s="7">
        <f>DAVERAGE(gd_01,26,CW$25:CW$26)</f>
        <v>10.822333304087321</v>
      </c>
      <c r="CX24" s="7">
        <f t="shared" ref="CX24:DH24" si="130">DAVERAGE(gd_01,26,CX$25:CX$26)</f>
        <v>10.769500112533569</v>
      </c>
      <c r="CY24" s="7">
        <f t="shared" si="130"/>
        <v>8.5616667429606128</v>
      </c>
      <c r="CZ24" s="7">
        <f t="shared" si="130"/>
        <v>11.016833351135254</v>
      </c>
      <c r="DA24" s="7">
        <f t="shared" si="130"/>
        <v>6.4269354838709702</v>
      </c>
      <c r="DB24" s="7">
        <f t="shared" si="130"/>
        <v>3.3511666666666668</v>
      </c>
      <c r="DC24" s="7">
        <f t="shared" si="130"/>
        <v>3.3050000000000002</v>
      </c>
      <c r="DD24" s="7" t="e">
        <f t="shared" si="130"/>
        <v>#DIV/0!</v>
      </c>
      <c r="DE24" s="7" t="e">
        <f t="shared" si="130"/>
        <v>#DIV/0!</v>
      </c>
      <c r="DF24" s="7" t="e">
        <f t="shared" si="130"/>
        <v>#DIV/0!</v>
      </c>
      <c r="DG24" s="7" t="e">
        <f t="shared" si="130"/>
        <v>#DIV/0!</v>
      </c>
      <c r="DH24" s="7" t="e">
        <f t="shared" si="130"/>
        <v>#DIV/0!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 t="s">
        <v>65</v>
      </c>
      <c r="AD25" s="3" t="s">
        <v>65</v>
      </c>
      <c r="AE25" s="3" t="s">
        <v>65</v>
      </c>
      <c r="AF25" s="3" t="s">
        <v>65</v>
      </c>
      <c r="AG25" s="3" t="s">
        <v>65</v>
      </c>
      <c r="AH25" s="3" t="s">
        <v>65</v>
      </c>
      <c r="AI25" s="3" t="s">
        <v>65</v>
      </c>
      <c r="AJ25" s="3" t="s">
        <v>65</v>
      </c>
      <c r="AK25" s="3" t="s">
        <v>65</v>
      </c>
      <c r="AL25" s="3" t="s">
        <v>65</v>
      </c>
      <c r="AM25" s="3" t="s">
        <v>65</v>
      </c>
      <c r="AN25" s="3" t="s">
        <v>65</v>
      </c>
      <c r="AO25" s="3" t="s">
        <v>65</v>
      </c>
      <c r="AP25" s="3" t="s">
        <v>65</v>
      </c>
      <c r="AQ25" s="3" t="s">
        <v>65</v>
      </c>
      <c r="AR25" s="3" t="s">
        <v>65</v>
      </c>
      <c r="AS25" s="3" t="s">
        <v>65</v>
      </c>
      <c r="AT25" s="3" t="s">
        <v>65</v>
      </c>
      <c r="AU25" s="3" t="s">
        <v>65</v>
      </c>
      <c r="AV25" s="3" t="s">
        <v>65</v>
      </c>
      <c r="AW25" s="3" t="s">
        <v>65</v>
      </c>
      <c r="AX25" s="3" t="s">
        <v>65</v>
      </c>
      <c r="AY25" s="3" t="s">
        <v>65</v>
      </c>
      <c r="AZ25" s="3" t="s">
        <v>65</v>
      </c>
      <c r="BA25" s="3" t="s">
        <v>65</v>
      </c>
      <c r="BB25" s="3" t="s">
        <v>65</v>
      </c>
      <c r="BC25" s="3" t="s">
        <v>65</v>
      </c>
      <c r="BD25" s="3" t="s">
        <v>65</v>
      </c>
      <c r="BE25" s="3" t="s">
        <v>65</v>
      </c>
      <c r="BF25" s="3" t="s">
        <v>65</v>
      </c>
      <c r="BG25" s="3" t="s">
        <v>65</v>
      </c>
      <c r="BH25" s="3" t="s">
        <v>65</v>
      </c>
      <c r="BI25" s="3" t="s">
        <v>65</v>
      </c>
      <c r="BJ25" s="3" t="s">
        <v>65</v>
      </c>
      <c r="BK25" s="3" t="s">
        <v>65</v>
      </c>
      <c r="BL25" s="3" t="s">
        <v>65</v>
      </c>
      <c r="BM25" s="3" t="s">
        <v>65</v>
      </c>
      <c r="BN25" s="3" t="s">
        <v>65</v>
      </c>
      <c r="BO25" s="3" t="s">
        <v>65</v>
      </c>
      <c r="BP25" s="3" t="s">
        <v>65</v>
      </c>
      <c r="BQ25" s="3" t="s">
        <v>65</v>
      </c>
      <c r="BR25" s="3" t="s">
        <v>65</v>
      </c>
      <c r="BS25" s="3" t="s">
        <v>65</v>
      </c>
      <c r="BT25" s="3" t="s">
        <v>65</v>
      </c>
      <c r="BU25" s="3" t="s">
        <v>65</v>
      </c>
      <c r="BV25" s="3" t="s">
        <v>65</v>
      </c>
      <c r="BW25" s="3" t="s">
        <v>65</v>
      </c>
      <c r="BX25" s="3" t="s">
        <v>65</v>
      </c>
      <c r="BY25" s="3" t="s">
        <v>65</v>
      </c>
      <c r="BZ25" s="3" t="s">
        <v>65</v>
      </c>
      <c r="CA25" s="3" t="s">
        <v>65</v>
      </c>
      <c r="CB25" s="3" t="s">
        <v>65</v>
      </c>
      <c r="CC25" s="3" t="s">
        <v>65</v>
      </c>
      <c r="CD25" s="3" t="s">
        <v>65</v>
      </c>
      <c r="CE25" s="3" t="s">
        <v>65</v>
      </c>
      <c r="CF25" s="3" t="s">
        <v>65</v>
      </c>
      <c r="CG25" s="3" t="s">
        <v>65</v>
      </c>
      <c r="CH25" s="3" t="s">
        <v>65</v>
      </c>
      <c r="CI25" s="3" t="s">
        <v>65</v>
      </c>
      <c r="CJ25" s="3" t="s">
        <v>65</v>
      </c>
      <c r="CK25" s="3" t="s">
        <v>65</v>
      </c>
      <c r="CL25" s="3" t="s">
        <v>65</v>
      </c>
      <c r="CM25" s="3" t="s">
        <v>65</v>
      </c>
      <c r="CN25" s="3" t="s">
        <v>65</v>
      </c>
      <c r="CO25" s="3" t="s">
        <v>65</v>
      </c>
      <c r="CP25" s="3" t="s">
        <v>65</v>
      </c>
      <c r="CQ25" s="3" t="s">
        <v>65</v>
      </c>
      <c r="CR25" s="3" t="s">
        <v>65</v>
      </c>
      <c r="CS25" s="3" t="s">
        <v>65</v>
      </c>
      <c r="CT25" s="3" t="s">
        <v>65</v>
      </c>
      <c r="CU25" s="3" t="s">
        <v>65</v>
      </c>
      <c r="CV25" s="3" t="s">
        <v>65</v>
      </c>
      <c r="CW25" s="3" t="s">
        <v>65</v>
      </c>
      <c r="CX25" s="3" t="s">
        <v>65</v>
      </c>
      <c r="CY25" s="3" t="s">
        <v>65</v>
      </c>
      <c r="CZ25" s="3" t="s">
        <v>65</v>
      </c>
      <c r="DA25" s="3" t="s">
        <v>65</v>
      </c>
      <c r="DB25" s="3" t="s">
        <v>65</v>
      </c>
      <c r="DC25" s="3" t="s">
        <v>65</v>
      </c>
      <c r="DD25" s="3" t="s">
        <v>65</v>
      </c>
      <c r="DE25" s="3" t="s">
        <v>65</v>
      </c>
      <c r="DF25" s="3" t="s">
        <v>65</v>
      </c>
      <c r="DG25" s="3" t="s">
        <v>65</v>
      </c>
      <c r="DH25" s="3" t="s">
        <v>65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AC26" s="3">
        <v>1</v>
      </c>
      <c r="AD26" s="3">
        <v>2</v>
      </c>
      <c r="AE26" s="3">
        <v>3</v>
      </c>
      <c r="AF26" s="3">
        <v>4</v>
      </c>
      <c r="AG26" s="3">
        <v>5</v>
      </c>
      <c r="AH26" s="3">
        <v>6</v>
      </c>
      <c r="AI26" s="3">
        <v>7</v>
      </c>
      <c r="AJ26" s="3">
        <v>8</v>
      </c>
      <c r="AK26" s="3">
        <v>9</v>
      </c>
      <c r="AL26" s="3">
        <v>10</v>
      </c>
      <c r="AM26" s="3">
        <v>11</v>
      </c>
      <c r="AN26" s="3">
        <v>12</v>
      </c>
      <c r="AO26" s="3">
        <v>1</v>
      </c>
      <c r="AP26" s="3">
        <v>2</v>
      </c>
      <c r="AQ26" s="3">
        <v>3</v>
      </c>
      <c r="AR26" s="3">
        <v>4</v>
      </c>
      <c r="AS26" s="3">
        <v>5</v>
      </c>
      <c r="AT26" s="3">
        <v>6</v>
      </c>
      <c r="AU26" s="3">
        <v>7</v>
      </c>
      <c r="AV26" s="3">
        <v>8</v>
      </c>
      <c r="AW26" s="3">
        <v>9</v>
      </c>
      <c r="AX26" s="3">
        <v>10</v>
      </c>
      <c r="AY26" s="3">
        <v>11</v>
      </c>
      <c r="AZ26" s="3">
        <v>12</v>
      </c>
      <c r="BA26" s="3">
        <v>1</v>
      </c>
      <c r="BB26" s="3">
        <v>2</v>
      </c>
      <c r="BC26" s="3">
        <v>3</v>
      </c>
      <c r="BD26" s="3">
        <v>4</v>
      </c>
      <c r="BE26" s="3">
        <v>5</v>
      </c>
      <c r="BF26" s="3">
        <v>6</v>
      </c>
      <c r="BG26" s="3">
        <v>7</v>
      </c>
      <c r="BH26" s="3">
        <v>8</v>
      </c>
      <c r="BI26" s="3">
        <v>9</v>
      </c>
      <c r="BJ26" s="3">
        <v>10</v>
      </c>
      <c r="BK26" s="3">
        <v>11</v>
      </c>
      <c r="BL26" s="3">
        <v>12</v>
      </c>
      <c r="BM26" s="3">
        <v>1</v>
      </c>
      <c r="BN26" s="3">
        <v>2</v>
      </c>
      <c r="BO26" s="3">
        <v>3</v>
      </c>
      <c r="BP26" s="3">
        <v>4</v>
      </c>
      <c r="BQ26" s="3">
        <v>5</v>
      </c>
      <c r="BR26" s="3">
        <v>6</v>
      </c>
      <c r="BS26" s="3">
        <v>7</v>
      </c>
      <c r="BT26" s="3">
        <v>8</v>
      </c>
      <c r="BU26" s="3">
        <v>9</v>
      </c>
      <c r="BV26" s="3">
        <v>10</v>
      </c>
      <c r="BW26" s="3">
        <v>11</v>
      </c>
      <c r="BX26" s="3">
        <v>12</v>
      </c>
      <c r="BY26" s="3">
        <v>1</v>
      </c>
      <c r="BZ26" s="3">
        <v>2</v>
      </c>
      <c r="CA26" s="3">
        <v>3</v>
      </c>
      <c r="CB26" s="3">
        <v>4</v>
      </c>
      <c r="CC26" s="3">
        <v>5</v>
      </c>
      <c r="CD26" s="3">
        <v>6</v>
      </c>
      <c r="CE26" s="3">
        <v>7</v>
      </c>
      <c r="CF26" s="3">
        <v>8</v>
      </c>
      <c r="CG26" s="3">
        <v>9</v>
      </c>
      <c r="CH26" s="3">
        <v>10</v>
      </c>
      <c r="CI26" s="3">
        <v>11</v>
      </c>
      <c r="CJ26" s="3">
        <v>12</v>
      </c>
      <c r="CK26" s="3">
        <v>1</v>
      </c>
      <c r="CL26" s="3">
        <v>2</v>
      </c>
      <c r="CM26" s="3">
        <v>3</v>
      </c>
      <c r="CN26" s="3">
        <v>4</v>
      </c>
      <c r="CO26" s="3">
        <v>5</v>
      </c>
      <c r="CP26" s="3">
        <v>6</v>
      </c>
      <c r="CQ26" s="3">
        <v>7</v>
      </c>
      <c r="CR26" s="3">
        <v>8</v>
      </c>
      <c r="CS26" s="3">
        <v>9</v>
      </c>
      <c r="CT26" s="3">
        <v>10</v>
      </c>
      <c r="CU26" s="3">
        <v>11</v>
      </c>
      <c r="CV26" s="3">
        <v>12</v>
      </c>
      <c r="CW26" s="3">
        <f t="shared" ref="CW26:DH26" si="131">MONTH(CW2)</f>
        <v>1</v>
      </c>
      <c r="CX26" s="3">
        <f t="shared" si="131"/>
        <v>2</v>
      </c>
      <c r="CY26" s="3">
        <f t="shared" si="131"/>
        <v>3</v>
      </c>
      <c r="CZ26" s="3">
        <f t="shared" si="131"/>
        <v>4</v>
      </c>
      <c r="DA26" s="3">
        <f t="shared" si="131"/>
        <v>5</v>
      </c>
      <c r="DB26" s="3">
        <f t="shared" si="131"/>
        <v>6</v>
      </c>
      <c r="DC26" s="3">
        <f t="shared" si="131"/>
        <v>7</v>
      </c>
      <c r="DD26" s="3">
        <f t="shared" si="131"/>
        <v>8</v>
      </c>
      <c r="DE26" s="3">
        <f t="shared" si="131"/>
        <v>9</v>
      </c>
      <c r="DF26" s="3">
        <f t="shared" si="131"/>
        <v>10</v>
      </c>
      <c r="DG26" s="3">
        <f t="shared" si="131"/>
        <v>11</v>
      </c>
      <c r="DH26" s="3">
        <f t="shared" si="131"/>
        <v>12</v>
      </c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1.0999999999999999E-2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1.37E-2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2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2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2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2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2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2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2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2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2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2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2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2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2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2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2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2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2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2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2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2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2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2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2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2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2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2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2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2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2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2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2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2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2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2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2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2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2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2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2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2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2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2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2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2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2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2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2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2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2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2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2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2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2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2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2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2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2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2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2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2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2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2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2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2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3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3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3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3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3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3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3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3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3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3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3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3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3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3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3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3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3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3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3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3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3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3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3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3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3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3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3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3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3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3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3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3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3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3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3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3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3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3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3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3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3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3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3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3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3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3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3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3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3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3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3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3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3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3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3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3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3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3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3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3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3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3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3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3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4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4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4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4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4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4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4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4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4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4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4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4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4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4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4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4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4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4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4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4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4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4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4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4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4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4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4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4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4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4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4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4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4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4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4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4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4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4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4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4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4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4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4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4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4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4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4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4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4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4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4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4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4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4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4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4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4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4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4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4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4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4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4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4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5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5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5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5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5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5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5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5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5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5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5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5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5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5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5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5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5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5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5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5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5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5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5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5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5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5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5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5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5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5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5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5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5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5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5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5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5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5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5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5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5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5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5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5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5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5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5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5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5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5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5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5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5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5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5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5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5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5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5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5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5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5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5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5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6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6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6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6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6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6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6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6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6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6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6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6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6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6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6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6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6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6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6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6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6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6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6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6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6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6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6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6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6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6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6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6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6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6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6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6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6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6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6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6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6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6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6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6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6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6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6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6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6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6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6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6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6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6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6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6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6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6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6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6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6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6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6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7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7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7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7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7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7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7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7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7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7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7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7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7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7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7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7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7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7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7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7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7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7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7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7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7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7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7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7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7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7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7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7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7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7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7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7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7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7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7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7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7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7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7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7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7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7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7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7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7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7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7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7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7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7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7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7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7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7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7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7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7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7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7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7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8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8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8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8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8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8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8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8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8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8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8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8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8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8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8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8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8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8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8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8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8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8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8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8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8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8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8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8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8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8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8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8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8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8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8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8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8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8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8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8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8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8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8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8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8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8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8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8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8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8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8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8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8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8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8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8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8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8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8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8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8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8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8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8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9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9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9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9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9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9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9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9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9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9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9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9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9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9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9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9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9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9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9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9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9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9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9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9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9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9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9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9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9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9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9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9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9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9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9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9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9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9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9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9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9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9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9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9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9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9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9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9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9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9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9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9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9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9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9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9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9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9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9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9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9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9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9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9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40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40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40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40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40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40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40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40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40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40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40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40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40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40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40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40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40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40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40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40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40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40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40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40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40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40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40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40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40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40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40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40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40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40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40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40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40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40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40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40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40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40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40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40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40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40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40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40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40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40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40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40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40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40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40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40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40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40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40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40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40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40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40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40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1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1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1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1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1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1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1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1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1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1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1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1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1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1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1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1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1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1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1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1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1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1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1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1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1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1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1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1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1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1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1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1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1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1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1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1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1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1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1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1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1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1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1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1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1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1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1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1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1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1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1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1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1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1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1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1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1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1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1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1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1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1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1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1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2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2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2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2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2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2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2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2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2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2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2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2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2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2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2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2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2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2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2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2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2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2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2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2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2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2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2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2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2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2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2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2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2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2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2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2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2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2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2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2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2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2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2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2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2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2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2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2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2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2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2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2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2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2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2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2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2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2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2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2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2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2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2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3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3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3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3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3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3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3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3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3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3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3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3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3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3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3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3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3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3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3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3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3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3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3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3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3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3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3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3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3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3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3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3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3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3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3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3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3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3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3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3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3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3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3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3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3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3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3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3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3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3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3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3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3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3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3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3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3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3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3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3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3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3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3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3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4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4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4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4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4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4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4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4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4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4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4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4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4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4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4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4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4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4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4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4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4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4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4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4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4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4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4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4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4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4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4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4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4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4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4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4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4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4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4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4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4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4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4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4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4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4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4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4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4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4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4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4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4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4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4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4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4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4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4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4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4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4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4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4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5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5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5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5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5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5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5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5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5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5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5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5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5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5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5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5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5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5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5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5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5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5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5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5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5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5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5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5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5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5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5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5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5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5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5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5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5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5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5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5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5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5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5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5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5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5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5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5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5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5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5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5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5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5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5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5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5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5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5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5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5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5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5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5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6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6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6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6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6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6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6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6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6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6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6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6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6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6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6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6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6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6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6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6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6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6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6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6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6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6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6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6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6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6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6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6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6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6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6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6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6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6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6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6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6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6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6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6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6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6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6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6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6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6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6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6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6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6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6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6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6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6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6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6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6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6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6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6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7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7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7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7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7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7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7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7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7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7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7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7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7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7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7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7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7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7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7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7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7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7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7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7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7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7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7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7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7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7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7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7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7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7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7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7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7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7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7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7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7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7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7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7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7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7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7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7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7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7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7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7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7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7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7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7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7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7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7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7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7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7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7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7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8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8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8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8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8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8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8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8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8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8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8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8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8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8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8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8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8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8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8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8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8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8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8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8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8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8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8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8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8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8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8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8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8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8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8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8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8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8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8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8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8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8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8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8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8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8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8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8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8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8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8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8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8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8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8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8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8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8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8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8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8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8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8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9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9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9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9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9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9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9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9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9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9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9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9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9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9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9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9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9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9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9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9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9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9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9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9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9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9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9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9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9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9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9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9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9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9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9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9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9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9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9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9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9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9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9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9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9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9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9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9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9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9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9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9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9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9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9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9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9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9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9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9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9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9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9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9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50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50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50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50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50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50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50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50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50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50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50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50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50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50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50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50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50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50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50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50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50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50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50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50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50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50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50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50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50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50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50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50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50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50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50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50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50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50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50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50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50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50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50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50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50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50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50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50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50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50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50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50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50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50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50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50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50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50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50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50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50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50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50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50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1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1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1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1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1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1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1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1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1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1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1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1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1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1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1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1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1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1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1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1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1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1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1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1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1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1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1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1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1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1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1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1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1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1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1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1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1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1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1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1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1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1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1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1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1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1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1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1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1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1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1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1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1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1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1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1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1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1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1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1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1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1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1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1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2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2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2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2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2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2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2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2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2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2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2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2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2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2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2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2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2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2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2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2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2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2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2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2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2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2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2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2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2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2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2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2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2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2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2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2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2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2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2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2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2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2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2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2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2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2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2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2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2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2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2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2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2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2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2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2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2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2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2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2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2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2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2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2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3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3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3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3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3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3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3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3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3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3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3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3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3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3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3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3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3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3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3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3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3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3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3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3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3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3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3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3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3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3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3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3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3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3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3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3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3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3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3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3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3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3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3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3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3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3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3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3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3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3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3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3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3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3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3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3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3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3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3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3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3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3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3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4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4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4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4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4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4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4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4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4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4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4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4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4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4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4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4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4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4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4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4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4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4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4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4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4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4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4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4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4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4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4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4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4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4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4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4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4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4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4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4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4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4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4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4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4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4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4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4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4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4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4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4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4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4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4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4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4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4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4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4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4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4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4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4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5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5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5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5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5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5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5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5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5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5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5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5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5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5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5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5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5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5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5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5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5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5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5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5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5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5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5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5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5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5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5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5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5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5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5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5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5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5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5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5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5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5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5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5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5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5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5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5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5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5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5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5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5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5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5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5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5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5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5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5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5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5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5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5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6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6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6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6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6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6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6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6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6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6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6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6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6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6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6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6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6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6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6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6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6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6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6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6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6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6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6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6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6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6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6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6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6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6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6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6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6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6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6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6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6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6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6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6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6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6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6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6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6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6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6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6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6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6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6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6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6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6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6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6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6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6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6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6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7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7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7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7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7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7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7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7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7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7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7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7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7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7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7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7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7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7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7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7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7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7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7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7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7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7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7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7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7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7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7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7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7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7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7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7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7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7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7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7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7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7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7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7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7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7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7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7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7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7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7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7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7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7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7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7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7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7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7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7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7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7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7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7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8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8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8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8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8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8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8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8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8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8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8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8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8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8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8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8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8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8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8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8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8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8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8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8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8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8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8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8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8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8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8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8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8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8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8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8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8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8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8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8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32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32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32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  <c r="AE1907" s="2">
        <v>36617</v>
      </c>
      <c r="AF1907" s="1">
        <v>2.64</v>
      </c>
    </row>
    <row r="1908" spans="1:32" x14ac:dyDescent="0.2">
      <c r="A1908" s="2">
        <v>36601</v>
      </c>
      <c r="B1908" s="5">
        <f t="shared" ref="B1908:B1923" si="159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  <c r="AE1908" s="2">
        <v>36618</v>
      </c>
      <c r="AF1908" s="1">
        <v>2.64</v>
      </c>
    </row>
    <row r="1909" spans="1:32" x14ac:dyDescent="0.2">
      <c r="A1909" s="2">
        <v>36602</v>
      </c>
      <c r="B1909" s="5">
        <f t="shared" si="159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  <c r="AE1909" s="2">
        <v>36619</v>
      </c>
      <c r="AF1909" s="1">
        <v>2.64</v>
      </c>
    </row>
    <row r="1910" spans="1:32" x14ac:dyDescent="0.2">
      <c r="A1910" s="2">
        <v>36603</v>
      </c>
      <c r="B1910" s="5">
        <f t="shared" si="159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  <c r="AE1910" s="2">
        <v>36620</v>
      </c>
      <c r="AF1910" s="1">
        <v>2.63</v>
      </c>
    </row>
    <row r="1911" spans="1:32" x14ac:dyDescent="0.2">
      <c r="A1911" s="2">
        <v>36604</v>
      </c>
      <c r="B1911" s="5">
        <f t="shared" si="159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  <c r="AE1911" s="2">
        <v>36621</v>
      </c>
      <c r="AF1911" s="1">
        <v>2.6</v>
      </c>
    </row>
    <row r="1912" spans="1:32" x14ac:dyDescent="0.2">
      <c r="A1912" s="2">
        <v>36605</v>
      </c>
      <c r="B1912" s="5">
        <f t="shared" si="159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  <c r="AE1912" s="2">
        <v>36622</v>
      </c>
      <c r="AF1912" s="1">
        <v>2.605</v>
      </c>
    </row>
    <row r="1913" spans="1:32" x14ac:dyDescent="0.2">
      <c r="A1913" s="2">
        <v>36606</v>
      </c>
      <c r="B1913" s="5">
        <f t="shared" si="159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  <c r="AE1913" s="2">
        <v>36623</v>
      </c>
      <c r="AF1913" s="1">
        <v>2.64</v>
      </c>
    </row>
    <row r="1914" spans="1:32" x14ac:dyDescent="0.2">
      <c r="A1914" s="2">
        <v>36607</v>
      </c>
      <c r="B1914" s="5">
        <f t="shared" si="159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  <c r="AE1914" s="2">
        <v>36624</v>
      </c>
      <c r="AF1914" s="1">
        <v>2.6349999999999998</v>
      </c>
    </row>
    <row r="1915" spans="1:32" x14ac:dyDescent="0.2">
      <c r="A1915" s="2">
        <v>36608</v>
      </c>
      <c r="B1915" s="5">
        <f t="shared" si="159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  <c r="AE1915" s="2">
        <v>36625</v>
      </c>
      <c r="AF1915" s="1">
        <v>2.6349999999999998</v>
      </c>
    </row>
    <row r="1916" spans="1:32" x14ac:dyDescent="0.2">
      <c r="A1916" s="2">
        <v>36609</v>
      </c>
      <c r="B1916" s="5">
        <f t="shared" si="159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  <c r="AE1916" s="2">
        <v>36626</v>
      </c>
      <c r="AF1916" s="1">
        <v>2.6349999999999998</v>
      </c>
    </row>
    <row r="1917" spans="1:32" x14ac:dyDescent="0.2">
      <c r="A1917" s="2">
        <v>36610</v>
      </c>
      <c r="B1917" s="5">
        <f t="shared" si="159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  <c r="AE1917" s="2">
        <v>36627</v>
      </c>
      <c r="AF1917" s="1">
        <v>2.6549999999999998</v>
      </c>
    </row>
    <row r="1918" spans="1:32" x14ac:dyDescent="0.2">
      <c r="A1918" s="2">
        <v>36611</v>
      </c>
      <c r="B1918" s="5">
        <f t="shared" si="159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  <c r="AE1918" s="2">
        <v>36628</v>
      </c>
      <c r="AF1918" s="1">
        <v>2.6749999999999998</v>
      </c>
    </row>
    <row r="1919" spans="1:32" x14ac:dyDescent="0.2">
      <c r="A1919" s="2">
        <v>36612</v>
      </c>
      <c r="B1919" s="5">
        <f t="shared" si="159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  <c r="AE1919" s="2">
        <v>36629</v>
      </c>
      <c r="AF1919" s="1">
        <v>2.6749999999999998</v>
      </c>
    </row>
    <row r="1920" spans="1:32" x14ac:dyDescent="0.2">
      <c r="A1920" s="2">
        <v>36613</v>
      </c>
      <c r="B1920" s="5">
        <f t="shared" si="159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  <c r="AE1920" s="2">
        <v>36630</v>
      </c>
      <c r="AF1920" s="1">
        <v>2.75</v>
      </c>
    </row>
    <row r="1921" spans="1:32" x14ac:dyDescent="0.2">
      <c r="A1921" s="2">
        <v>36614</v>
      </c>
      <c r="B1921" s="5">
        <f t="shared" si="159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  <c r="AE1921" s="2">
        <v>36631</v>
      </c>
      <c r="AF1921" s="1">
        <v>2.7250000000000001</v>
      </c>
    </row>
    <row r="1922" spans="1:32" x14ac:dyDescent="0.2">
      <c r="A1922" s="2">
        <v>36615</v>
      </c>
      <c r="B1922" s="5">
        <f t="shared" si="159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  <c r="AE1922" s="2">
        <v>36632</v>
      </c>
      <c r="AF1922" s="1">
        <v>2.7250000000000001</v>
      </c>
    </row>
    <row r="1923" spans="1:32" x14ac:dyDescent="0.2">
      <c r="A1923" s="2">
        <v>36616</v>
      </c>
      <c r="B1923" s="5">
        <f t="shared" si="159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  <c r="AE1923" s="2">
        <v>36633</v>
      </c>
      <c r="AF1923" s="1">
        <v>2.7250000000000001</v>
      </c>
    </row>
    <row r="1924" spans="1:32" x14ac:dyDescent="0.2">
      <c r="A1924" s="2">
        <v>36617</v>
      </c>
      <c r="B1924" s="5">
        <f t="shared" ref="B1924:B1987" si="160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  <c r="AE1924" s="2">
        <v>36634</v>
      </c>
      <c r="AF1924" s="1">
        <v>2.77</v>
      </c>
    </row>
    <row r="1925" spans="1:32" x14ac:dyDescent="0.2">
      <c r="A1925" s="2">
        <v>36618</v>
      </c>
      <c r="B1925" s="5">
        <f t="shared" si="160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  <c r="AE1925" s="2">
        <v>36635</v>
      </c>
      <c r="AF1925" s="1">
        <v>2.7949999999999999</v>
      </c>
    </row>
    <row r="1926" spans="1:32" x14ac:dyDescent="0.2">
      <c r="A1926" s="2">
        <v>36619</v>
      </c>
      <c r="B1926" s="5">
        <f t="shared" si="160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  <c r="AE1926" s="2">
        <v>36636</v>
      </c>
      <c r="AF1926" s="1">
        <v>2.7850000000000001</v>
      </c>
    </row>
    <row r="1927" spans="1:32" x14ac:dyDescent="0.2">
      <c r="A1927" s="2">
        <v>36620</v>
      </c>
      <c r="B1927" s="5">
        <f t="shared" si="160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  <c r="AE1927" s="2">
        <v>36637</v>
      </c>
      <c r="AF1927" s="1">
        <v>2.7250000000000001</v>
      </c>
    </row>
    <row r="1928" spans="1:32" x14ac:dyDescent="0.2">
      <c r="A1928" s="2">
        <v>36621</v>
      </c>
      <c r="B1928" s="5">
        <f t="shared" si="160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  <c r="AE1928" s="2">
        <v>36638</v>
      </c>
      <c r="AF1928" s="1">
        <v>2.7250000000000001</v>
      </c>
    </row>
    <row r="1929" spans="1:32" x14ac:dyDescent="0.2">
      <c r="A1929" s="2">
        <v>36622</v>
      </c>
      <c r="B1929" s="5">
        <f t="shared" si="160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  <c r="AE1929" s="2">
        <v>36639</v>
      </c>
      <c r="AF1929" s="1">
        <v>2.7250000000000001</v>
      </c>
    </row>
    <row r="1930" spans="1:32" x14ac:dyDescent="0.2">
      <c r="A1930" s="2">
        <v>36623</v>
      </c>
      <c r="B1930" s="5">
        <f t="shared" si="160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  <c r="AE1930" s="2">
        <v>36640</v>
      </c>
      <c r="AF1930" s="1">
        <v>2.7250000000000001</v>
      </c>
    </row>
    <row r="1931" spans="1:32" x14ac:dyDescent="0.2">
      <c r="A1931" s="2">
        <v>36624</v>
      </c>
      <c r="B1931" s="5">
        <f t="shared" si="160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  <c r="AE1931" s="2">
        <v>36641</v>
      </c>
      <c r="AF1931" s="1">
        <v>2.7549999999999999</v>
      </c>
    </row>
    <row r="1932" spans="1:32" x14ac:dyDescent="0.2">
      <c r="A1932" s="2">
        <v>36625</v>
      </c>
      <c r="B1932" s="5">
        <f t="shared" si="160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  <c r="AE1932" s="2">
        <v>36642</v>
      </c>
      <c r="AF1932" s="1">
        <v>2.76</v>
      </c>
    </row>
    <row r="1933" spans="1:32" x14ac:dyDescent="0.2">
      <c r="A1933" s="2">
        <v>36626</v>
      </c>
      <c r="B1933" s="5">
        <f t="shared" si="160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  <c r="AE1933" s="2">
        <v>36643</v>
      </c>
      <c r="AF1933" s="1">
        <v>2.7650000000000001</v>
      </c>
    </row>
    <row r="1934" spans="1:32" x14ac:dyDescent="0.2">
      <c r="A1934" s="2">
        <v>36627</v>
      </c>
      <c r="B1934" s="5">
        <f t="shared" si="160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  <c r="AE1934" s="2">
        <v>36644</v>
      </c>
      <c r="AF1934" s="1">
        <v>2.6949999999999998</v>
      </c>
    </row>
    <row r="1935" spans="1:32" x14ac:dyDescent="0.2">
      <c r="A1935" s="2">
        <v>36628</v>
      </c>
      <c r="B1935" s="5">
        <f t="shared" si="160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  <c r="AE1935" s="2">
        <v>36645</v>
      </c>
      <c r="AF1935" s="1">
        <v>2.66</v>
      </c>
    </row>
    <row r="1936" spans="1:32" x14ac:dyDescent="0.2">
      <c r="A1936" s="2">
        <v>36629</v>
      </c>
      <c r="B1936" s="5">
        <f t="shared" si="160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  <c r="AE1936" s="2">
        <v>36646</v>
      </c>
      <c r="AF1936" s="1">
        <v>2.66</v>
      </c>
    </row>
    <row r="1937" spans="1:32" x14ac:dyDescent="0.2">
      <c r="A1937" s="2">
        <v>36630</v>
      </c>
      <c r="B1937" s="5">
        <f t="shared" si="160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  <c r="AE1937" s="2">
        <v>36647</v>
      </c>
      <c r="AF1937" s="1">
        <v>2.67</v>
      </c>
    </row>
    <row r="1938" spans="1:32" x14ac:dyDescent="0.2">
      <c r="A1938" s="2">
        <v>36631</v>
      </c>
      <c r="B1938" s="5">
        <f t="shared" si="160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  <c r="AE1938" s="2">
        <v>36648</v>
      </c>
      <c r="AF1938" s="1">
        <v>2.7549999999999999</v>
      </c>
    </row>
    <row r="1939" spans="1:32" x14ac:dyDescent="0.2">
      <c r="A1939" s="2">
        <v>36632</v>
      </c>
      <c r="B1939" s="5">
        <f t="shared" si="160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  <c r="AE1939" s="2">
        <v>36649</v>
      </c>
      <c r="AF1939" s="1">
        <v>2.81</v>
      </c>
    </row>
    <row r="1940" spans="1:32" x14ac:dyDescent="0.2">
      <c r="A1940" s="2">
        <v>36633</v>
      </c>
      <c r="B1940" s="5">
        <f t="shared" si="160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  <c r="AE1940" s="2">
        <v>36650</v>
      </c>
      <c r="AF1940" s="1">
        <v>2.7650000000000001</v>
      </c>
    </row>
    <row r="1941" spans="1:32" x14ac:dyDescent="0.2">
      <c r="A1941" s="2">
        <v>36634</v>
      </c>
      <c r="B1941" s="5">
        <f t="shared" si="160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  <c r="AE1941" s="2">
        <v>36651</v>
      </c>
      <c r="AF1941" s="1">
        <v>2.69</v>
      </c>
    </row>
    <row r="1942" spans="1:32" x14ac:dyDescent="0.2">
      <c r="A1942" s="2">
        <v>36635</v>
      </c>
      <c r="B1942" s="5">
        <f t="shared" si="160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  <c r="AE1942" s="2">
        <v>36652</v>
      </c>
      <c r="AF1942" s="1">
        <v>2.665</v>
      </c>
    </row>
    <row r="1943" spans="1:32" x14ac:dyDescent="0.2">
      <c r="A1943" s="2">
        <v>36636</v>
      </c>
      <c r="B1943" s="5">
        <f t="shared" si="160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  <c r="AE1943" s="2">
        <v>36653</v>
      </c>
      <c r="AF1943" s="1">
        <v>2.665</v>
      </c>
    </row>
    <row r="1944" spans="1:32" x14ac:dyDescent="0.2">
      <c r="A1944" s="2">
        <v>36637</v>
      </c>
      <c r="B1944" s="5">
        <f t="shared" si="160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  <c r="AE1944" s="2">
        <v>36654</v>
      </c>
      <c r="AF1944" s="1">
        <v>2.665</v>
      </c>
    </row>
    <row r="1945" spans="1:32" x14ac:dyDescent="0.2">
      <c r="A1945" s="2">
        <v>36638</v>
      </c>
      <c r="B1945" s="5">
        <f t="shared" si="160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  <c r="AE1945" s="2">
        <v>36655</v>
      </c>
      <c r="AF1945" s="1">
        <v>2.69</v>
      </c>
    </row>
    <row r="1946" spans="1:32" x14ac:dyDescent="0.2">
      <c r="A1946" s="2">
        <v>36639</v>
      </c>
      <c r="B1946" s="5">
        <f t="shared" si="160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  <c r="AE1946" s="2">
        <v>36656</v>
      </c>
      <c r="AF1946" s="1">
        <v>2.7650000000000001</v>
      </c>
    </row>
    <row r="1947" spans="1:32" x14ac:dyDescent="0.2">
      <c r="A1947" s="2">
        <v>36640</v>
      </c>
      <c r="B1947" s="5">
        <f t="shared" si="160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  <c r="AE1947" s="2">
        <v>36657</v>
      </c>
      <c r="AF1947" s="1">
        <v>2.71</v>
      </c>
    </row>
    <row r="1948" spans="1:32" x14ac:dyDescent="0.2">
      <c r="A1948" s="2">
        <v>36641</v>
      </c>
      <c r="B1948" s="5">
        <f t="shared" si="160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  <c r="AE1948" s="2">
        <v>36658</v>
      </c>
      <c r="AF1948" s="1">
        <v>2.83</v>
      </c>
    </row>
    <row r="1949" spans="1:32" x14ac:dyDescent="0.2">
      <c r="A1949" s="2">
        <v>36642</v>
      </c>
      <c r="B1949" s="5">
        <f t="shared" si="160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  <c r="AE1949" s="2">
        <v>36659</v>
      </c>
      <c r="AF1949" s="1">
        <v>2.8250000000000002</v>
      </c>
    </row>
    <row r="1950" spans="1:32" x14ac:dyDescent="0.2">
      <c r="A1950" s="2">
        <v>36643</v>
      </c>
      <c r="B1950" s="5">
        <f t="shared" si="160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  <c r="AE1950" s="2">
        <v>36660</v>
      </c>
      <c r="AF1950" s="1">
        <v>2.8250000000000002</v>
      </c>
    </row>
    <row r="1951" spans="1:32" x14ac:dyDescent="0.2">
      <c r="A1951" s="2">
        <v>36644</v>
      </c>
      <c r="B1951" s="5">
        <f t="shared" si="160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  <c r="AE1951" s="2">
        <v>36661</v>
      </c>
      <c r="AF1951" s="1">
        <v>2.8250000000000002</v>
      </c>
    </row>
    <row r="1952" spans="1:32" x14ac:dyDescent="0.2">
      <c r="A1952" s="2">
        <v>36645</v>
      </c>
      <c r="B1952" s="5">
        <f t="shared" si="160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  <c r="AE1952" s="2">
        <v>36662</v>
      </c>
      <c r="AF1952" s="1">
        <v>2.84</v>
      </c>
    </row>
    <row r="1953" spans="1:32" x14ac:dyDescent="0.2">
      <c r="A1953" s="2">
        <v>36646</v>
      </c>
      <c r="B1953" s="5">
        <f t="shared" si="160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  <c r="AE1953" s="2">
        <v>36663</v>
      </c>
      <c r="AF1953" s="1">
        <v>2.92</v>
      </c>
    </row>
    <row r="1954" spans="1:32" x14ac:dyDescent="0.2">
      <c r="A1954" s="2">
        <v>36647</v>
      </c>
      <c r="B1954" s="5">
        <f t="shared" si="160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  <c r="AE1954" s="2">
        <v>36664</v>
      </c>
      <c r="AF1954" s="1">
        <v>2.9550000000000001</v>
      </c>
    </row>
    <row r="1955" spans="1:32" x14ac:dyDescent="0.2">
      <c r="A1955" s="2">
        <v>36648</v>
      </c>
      <c r="B1955" s="5">
        <f t="shared" si="160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  <c r="AE1955" s="2">
        <v>36665</v>
      </c>
      <c r="AF1955" s="1">
        <v>3.24</v>
      </c>
    </row>
    <row r="1956" spans="1:32" x14ac:dyDescent="0.2">
      <c r="A1956" s="2">
        <v>36649</v>
      </c>
      <c r="B1956" s="5">
        <f t="shared" si="160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  <c r="AE1956" s="2">
        <v>36666</v>
      </c>
      <c r="AF1956" s="1">
        <v>3.2650000000000001</v>
      </c>
    </row>
    <row r="1957" spans="1:32" x14ac:dyDescent="0.2">
      <c r="A1957" s="2">
        <v>36650</v>
      </c>
      <c r="B1957" s="5">
        <f t="shared" si="160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  <c r="AE1957" s="2">
        <v>36667</v>
      </c>
      <c r="AF1957" s="1">
        <v>3.2650000000000001</v>
      </c>
    </row>
    <row r="1958" spans="1:32" x14ac:dyDescent="0.2">
      <c r="A1958" s="2">
        <v>36651</v>
      </c>
      <c r="B1958" s="5">
        <f t="shared" si="160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  <c r="AE1958" s="2">
        <v>36668</v>
      </c>
      <c r="AF1958" s="1">
        <v>3.2650000000000001</v>
      </c>
    </row>
    <row r="1959" spans="1:32" x14ac:dyDescent="0.2">
      <c r="A1959" s="2">
        <v>36652</v>
      </c>
      <c r="B1959" s="5">
        <f t="shared" si="160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  <c r="AE1959" s="2">
        <v>36669</v>
      </c>
      <c r="AF1959" s="1">
        <v>3.6150000000000002</v>
      </c>
    </row>
    <row r="1960" spans="1:32" x14ac:dyDescent="0.2">
      <c r="A1960" s="2">
        <v>36653</v>
      </c>
      <c r="B1960" s="5">
        <f t="shared" si="160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  <c r="AE1960" s="2">
        <v>36670</v>
      </c>
      <c r="AF1960" s="1">
        <v>3.4049999999999998</v>
      </c>
    </row>
    <row r="1961" spans="1:32" x14ac:dyDescent="0.2">
      <c r="A1961" s="2">
        <v>36654</v>
      </c>
      <c r="B1961" s="5">
        <f t="shared" si="160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  <c r="AE1961" s="2">
        <v>36671</v>
      </c>
      <c r="AF1961" s="1">
        <v>3.4</v>
      </c>
    </row>
    <row r="1962" spans="1:32" x14ac:dyDescent="0.2">
      <c r="A1962" s="2">
        <v>36655</v>
      </c>
      <c r="B1962" s="5">
        <f t="shared" si="160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  <c r="AE1962" s="2">
        <v>36672</v>
      </c>
      <c r="AF1962" s="1">
        <v>3.5649999999999999</v>
      </c>
    </row>
    <row r="1963" spans="1:32" x14ac:dyDescent="0.2">
      <c r="A1963" s="2">
        <v>36656</v>
      </c>
      <c r="B1963" s="5">
        <f t="shared" si="160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  <c r="AE1963" s="2">
        <v>36673</v>
      </c>
      <c r="AF1963" s="1">
        <v>3.5950000000000002</v>
      </c>
    </row>
    <row r="1964" spans="1:32" x14ac:dyDescent="0.2">
      <c r="A1964" s="2">
        <v>36657</v>
      </c>
      <c r="B1964" s="5">
        <f t="shared" si="160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  <c r="AE1964" s="2">
        <v>36674</v>
      </c>
      <c r="AF1964" s="1">
        <v>3.5950000000000002</v>
      </c>
    </row>
    <row r="1965" spans="1:32" x14ac:dyDescent="0.2">
      <c r="A1965" s="2">
        <v>36658</v>
      </c>
      <c r="B1965" s="5">
        <f t="shared" si="160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  <c r="AE1965" s="2">
        <v>36675</v>
      </c>
      <c r="AF1965" s="1">
        <v>3.5950000000000002</v>
      </c>
    </row>
    <row r="1966" spans="1:32" x14ac:dyDescent="0.2">
      <c r="A1966" s="2">
        <v>36659</v>
      </c>
      <c r="B1966" s="5">
        <f t="shared" si="160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  <c r="AE1966" s="2">
        <v>36676</v>
      </c>
      <c r="AF1966" s="1">
        <v>3.5950000000000002</v>
      </c>
    </row>
    <row r="1967" spans="1:32" x14ac:dyDescent="0.2">
      <c r="A1967" s="2">
        <v>36660</v>
      </c>
      <c r="B1967" s="5">
        <f t="shared" si="160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  <c r="AE1967" s="2">
        <v>36677</v>
      </c>
      <c r="AF1967" s="1">
        <v>3.81</v>
      </c>
    </row>
    <row r="1968" spans="1:32" x14ac:dyDescent="0.2">
      <c r="A1968" s="2">
        <v>36661</v>
      </c>
      <c r="B1968" s="5">
        <f t="shared" si="160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  <c r="AE1968" s="2">
        <v>36678</v>
      </c>
      <c r="AF1968" s="1">
        <v>4.0999999999999996</v>
      </c>
    </row>
    <row r="1969" spans="1:32" x14ac:dyDescent="0.2">
      <c r="A1969" s="2">
        <v>36662</v>
      </c>
      <c r="B1969" s="5">
        <f t="shared" si="160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  <c r="AE1969" s="2">
        <v>36679</v>
      </c>
      <c r="AF1969" s="1">
        <v>4.04</v>
      </c>
    </row>
    <row r="1970" spans="1:32" x14ac:dyDescent="0.2">
      <c r="A1970" s="2">
        <v>36663</v>
      </c>
      <c r="B1970" s="5">
        <f t="shared" si="160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  <c r="AE1970" s="2">
        <v>36680</v>
      </c>
      <c r="AF1970" s="1">
        <v>3.69</v>
      </c>
    </row>
    <row r="1971" spans="1:32" x14ac:dyDescent="0.2">
      <c r="A1971" s="2">
        <v>36664</v>
      </c>
      <c r="B1971" s="5">
        <f t="shared" si="160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  <c r="AE1971" s="2">
        <v>36681</v>
      </c>
      <c r="AF1971" s="1">
        <v>3.69</v>
      </c>
    </row>
    <row r="1972" spans="1:32" x14ac:dyDescent="0.2">
      <c r="A1972" s="2">
        <v>36665</v>
      </c>
      <c r="B1972" s="5">
        <f t="shared" si="160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  <c r="AE1972" s="2">
        <v>36682</v>
      </c>
      <c r="AF1972" s="1">
        <v>3.69</v>
      </c>
    </row>
    <row r="1973" spans="1:32" x14ac:dyDescent="0.2">
      <c r="A1973" s="2">
        <v>36666</v>
      </c>
      <c r="B1973" s="5">
        <f t="shared" si="160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  <c r="AE1973" s="2">
        <v>36683</v>
      </c>
      <c r="AF1973" s="1">
        <v>3.85</v>
      </c>
    </row>
    <row r="1974" spans="1:32" x14ac:dyDescent="0.2">
      <c r="A1974" s="2">
        <v>36667</v>
      </c>
      <c r="B1974" s="5">
        <f t="shared" si="160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  <c r="AE1974" s="2">
        <v>36684</v>
      </c>
      <c r="AF1974" s="1">
        <v>3.9449999999999998</v>
      </c>
    </row>
    <row r="1975" spans="1:32" x14ac:dyDescent="0.2">
      <c r="A1975" s="2">
        <v>36668</v>
      </c>
      <c r="B1975" s="5">
        <f t="shared" si="160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  <c r="AE1975" s="2">
        <v>36685</v>
      </c>
      <c r="AF1975" s="1">
        <v>3.68</v>
      </c>
    </row>
    <row r="1976" spans="1:32" x14ac:dyDescent="0.2">
      <c r="A1976" s="2">
        <v>36669</v>
      </c>
      <c r="B1976" s="5">
        <f t="shared" si="160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  <c r="AE1976" s="2">
        <v>36686</v>
      </c>
      <c r="AF1976" s="1">
        <v>3.4950000000000001</v>
      </c>
    </row>
    <row r="1977" spans="1:32" x14ac:dyDescent="0.2">
      <c r="A1977" s="2">
        <v>36670</v>
      </c>
      <c r="B1977" s="5">
        <f t="shared" si="160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  <c r="AE1977" s="2">
        <v>36687</v>
      </c>
      <c r="AF1977" s="1">
        <v>3.6349999999999998</v>
      </c>
    </row>
    <row r="1978" spans="1:32" x14ac:dyDescent="0.2">
      <c r="A1978" s="2">
        <v>36671</v>
      </c>
      <c r="B1978" s="5">
        <f t="shared" si="160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  <c r="AE1978" s="2">
        <v>36688</v>
      </c>
      <c r="AF1978" s="1">
        <v>3.6349999999999998</v>
      </c>
    </row>
    <row r="1979" spans="1:32" x14ac:dyDescent="0.2">
      <c r="A1979" s="2">
        <v>36672</v>
      </c>
      <c r="B1979" s="5">
        <f t="shared" si="160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  <c r="AE1979" s="2">
        <v>36689</v>
      </c>
      <c r="AF1979" s="1">
        <v>3.6349999999999998</v>
      </c>
    </row>
    <row r="1980" spans="1:32" x14ac:dyDescent="0.2">
      <c r="A1980" s="2">
        <v>36673</v>
      </c>
      <c r="B1980" s="5">
        <f t="shared" si="160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  <c r="AE1980" s="2">
        <v>36690</v>
      </c>
      <c r="AF1980" s="1">
        <v>3.7349999999999999</v>
      </c>
    </row>
    <row r="1981" spans="1:32" x14ac:dyDescent="0.2">
      <c r="A1981" s="2">
        <v>36674</v>
      </c>
      <c r="B1981" s="5">
        <f t="shared" si="160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  <c r="AE1981" s="2">
        <v>36691</v>
      </c>
      <c r="AF1981" s="1">
        <v>3.73</v>
      </c>
    </row>
    <row r="1982" spans="1:32" x14ac:dyDescent="0.2">
      <c r="A1982" s="2">
        <v>36675</v>
      </c>
      <c r="B1982" s="5">
        <f t="shared" si="160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  <c r="AE1982" s="2">
        <v>36692</v>
      </c>
      <c r="AF1982" s="1">
        <v>3.64</v>
      </c>
    </row>
    <row r="1983" spans="1:32" x14ac:dyDescent="0.2">
      <c r="A1983" s="2">
        <v>36676</v>
      </c>
      <c r="B1983" s="5">
        <f t="shared" si="160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  <c r="AE1983" s="2">
        <v>36693</v>
      </c>
      <c r="AF1983" s="1">
        <v>3.8450000000000002</v>
      </c>
    </row>
    <row r="1984" spans="1:32" x14ac:dyDescent="0.2">
      <c r="A1984" s="2">
        <v>36677</v>
      </c>
      <c r="B1984" s="5">
        <f t="shared" si="160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  <c r="AE1984" s="2">
        <v>36694</v>
      </c>
      <c r="AF1984" s="1">
        <v>3.8250000000000002</v>
      </c>
    </row>
    <row r="1985" spans="1:32" x14ac:dyDescent="0.2">
      <c r="A1985" s="2">
        <v>36678</v>
      </c>
      <c r="B1985" s="5">
        <f t="shared" si="160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  <c r="AE1985" s="2">
        <v>36695</v>
      </c>
      <c r="AF1985" s="1">
        <v>3.8250000000000002</v>
      </c>
    </row>
    <row r="1986" spans="1:32" x14ac:dyDescent="0.2">
      <c r="A1986" s="2">
        <v>36679</v>
      </c>
      <c r="B1986" s="5">
        <f t="shared" si="160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  <c r="AE1986" s="2">
        <v>36696</v>
      </c>
      <c r="AF1986" s="1">
        <v>3.8250000000000002</v>
      </c>
    </row>
    <row r="1987" spans="1:32" x14ac:dyDescent="0.2">
      <c r="A1987" s="2">
        <v>36680</v>
      </c>
      <c r="B1987" s="5">
        <f t="shared" si="160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  <c r="AE1987" s="2">
        <v>36697</v>
      </c>
      <c r="AF1987" s="1">
        <v>3.8050000000000002</v>
      </c>
    </row>
    <row r="1988" spans="1:32" x14ac:dyDescent="0.2">
      <c r="A1988" s="2">
        <v>36681</v>
      </c>
      <c r="B1988" s="5">
        <f t="shared" ref="B1988:B2051" si="161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  <c r="AE1988" s="2">
        <v>36698</v>
      </c>
      <c r="AF1988" s="1">
        <v>3.5</v>
      </c>
    </row>
    <row r="1989" spans="1:32" x14ac:dyDescent="0.2">
      <c r="A1989" s="2">
        <v>36682</v>
      </c>
      <c r="B1989" s="5">
        <f t="shared" si="161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  <c r="AE1989" s="2">
        <v>36699</v>
      </c>
      <c r="AF1989" s="1">
        <v>3.5550000000000002</v>
      </c>
    </row>
    <row r="1990" spans="1:32" x14ac:dyDescent="0.2">
      <c r="A1990" s="2">
        <v>36683</v>
      </c>
      <c r="B1990" s="5">
        <f t="shared" si="161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  <c r="AE1990" s="2">
        <v>36700</v>
      </c>
      <c r="AF1990" s="1">
        <v>3.89</v>
      </c>
    </row>
    <row r="1991" spans="1:32" x14ac:dyDescent="0.2">
      <c r="A1991" s="2">
        <v>36684</v>
      </c>
      <c r="B1991" s="5">
        <f t="shared" si="161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  <c r="AE1991" s="2">
        <v>36701</v>
      </c>
      <c r="AF1991" s="1">
        <v>3.78</v>
      </c>
    </row>
    <row r="1992" spans="1:32" x14ac:dyDescent="0.2">
      <c r="A1992" s="2">
        <v>36685</v>
      </c>
      <c r="B1992" s="5">
        <f t="shared" si="161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  <c r="AE1992" s="2">
        <v>36702</v>
      </c>
      <c r="AF1992" s="1">
        <v>3.78</v>
      </c>
    </row>
    <row r="1993" spans="1:32" x14ac:dyDescent="0.2">
      <c r="A1993" s="2">
        <v>36686</v>
      </c>
      <c r="B1993" s="5">
        <f t="shared" si="161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  <c r="AE1993" s="2">
        <v>36703</v>
      </c>
      <c r="AF1993" s="1">
        <v>3.78</v>
      </c>
    </row>
    <row r="1994" spans="1:32" x14ac:dyDescent="0.2">
      <c r="A1994" s="2">
        <v>36687</v>
      </c>
      <c r="B1994" s="5">
        <f t="shared" si="161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  <c r="AE1994" s="2">
        <v>36704</v>
      </c>
      <c r="AF1994" s="1">
        <v>3.79</v>
      </c>
    </row>
    <row r="1995" spans="1:32" x14ac:dyDescent="0.2">
      <c r="A1995" s="2">
        <v>36688</v>
      </c>
      <c r="B1995" s="5">
        <f t="shared" si="161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  <c r="AE1995" s="2">
        <v>36705</v>
      </c>
      <c r="AF1995" s="1">
        <v>3.9750000000000001</v>
      </c>
    </row>
    <row r="1996" spans="1:32" x14ac:dyDescent="0.2">
      <c r="A1996" s="2">
        <v>36689</v>
      </c>
      <c r="B1996" s="5">
        <f t="shared" si="161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  <c r="AE1996" s="2">
        <v>36706</v>
      </c>
      <c r="AF1996" s="1">
        <v>3.85</v>
      </c>
    </row>
    <row r="1997" spans="1:32" x14ac:dyDescent="0.2">
      <c r="A1997" s="2">
        <v>36690</v>
      </c>
      <c r="B1997" s="5">
        <f t="shared" si="161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  <c r="AE1997" s="2">
        <v>36707</v>
      </c>
      <c r="AF1997" s="1">
        <v>3.69</v>
      </c>
    </row>
    <row r="1998" spans="1:32" x14ac:dyDescent="0.2">
      <c r="A1998" s="2">
        <v>36691</v>
      </c>
      <c r="B1998" s="5">
        <f t="shared" si="161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  <c r="AE1998" s="2">
        <v>36708</v>
      </c>
      <c r="AF1998" s="1">
        <v>3.79</v>
      </c>
    </row>
    <row r="1999" spans="1:32" x14ac:dyDescent="0.2">
      <c r="A1999" s="2">
        <v>36692</v>
      </c>
      <c r="B1999" s="5">
        <f t="shared" si="161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  <c r="AE1999" s="2">
        <v>36709</v>
      </c>
      <c r="AF1999" s="1">
        <v>3.79</v>
      </c>
    </row>
    <row r="2000" spans="1:32" x14ac:dyDescent="0.2">
      <c r="A2000" s="2">
        <v>36693</v>
      </c>
      <c r="B2000" s="5">
        <f t="shared" si="161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  <c r="AE2000" s="2">
        <v>36710</v>
      </c>
      <c r="AF2000" s="1">
        <v>3.79</v>
      </c>
    </row>
    <row r="2001" spans="1:32" x14ac:dyDescent="0.2">
      <c r="A2001" s="2">
        <v>36694</v>
      </c>
      <c r="B2001" s="5">
        <f t="shared" si="161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  <c r="AE2001" s="2">
        <v>36711</v>
      </c>
      <c r="AF2001" s="1">
        <v>3.79</v>
      </c>
    </row>
    <row r="2002" spans="1:32" x14ac:dyDescent="0.2">
      <c r="A2002" s="2">
        <v>36695</v>
      </c>
      <c r="B2002" s="5">
        <f t="shared" si="161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  <c r="AE2002" s="2">
        <v>36712</v>
      </c>
      <c r="AF2002" s="1">
        <v>3.79</v>
      </c>
    </row>
    <row r="2003" spans="1:32" x14ac:dyDescent="0.2">
      <c r="A2003" s="2">
        <v>36696</v>
      </c>
      <c r="B2003" s="5">
        <f t="shared" si="161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  <c r="AE2003" s="2">
        <v>36713</v>
      </c>
      <c r="AF2003" s="1">
        <v>3.855</v>
      </c>
    </row>
    <row r="2004" spans="1:32" x14ac:dyDescent="0.2">
      <c r="A2004" s="2">
        <v>36697</v>
      </c>
      <c r="B2004" s="5">
        <f t="shared" si="161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  <c r="AE2004" s="2">
        <v>36714</v>
      </c>
      <c r="AF2004" s="1">
        <v>3.5649999999999999</v>
      </c>
    </row>
    <row r="2005" spans="1:32" x14ac:dyDescent="0.2">
      <c r="A2005" s="2">
        <v>36698</v>
      </c>
      <c r="B2005" s="5">
        <f t="shared" si="161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  <c r="AE2005" s="2">
        <v>36715</v>
      </c>
      <c r="AF2005" s="1">
        <v>3.36</v>
      </c>
    </row>
    <row r="2006" spans="1:32" x14ac:dyDescent="0.2">
      <c r="A2006" s="2">
        <v>36699</v>
      </c>
      <c r="B2006" s="5">
        <f t="shared" si="161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  <c r="AE2006" s="2">
        <v>36716</v>
      </c>
      <c r="AF2006" s="1">
        <v>3.36</v>
      </c>
    </row>
    <row r="2007" spans="1:32" x14ac:dyDescent="0.2">
      <c r="A2007" s="2">
        <v>36700</v>
      </c>
      <c r="B2007" s="5">
        <f t="shared" si="161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  <c r="AE2007" s="2">
        <v>36717</v>
      </c>
      <c r="AF2007" s="1">
        <v>3.36</v>
      </c>
    </row>
    <row r="2008" spans="1:32" x14ac:dyDescent="0.2">
      <c r="A2008" s="2">
        <v>36701</v>
      </c>
      <c r="B2008" s="5">
        <f t="shared" si="161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  <c r="AE2008" s="2">
        <v>36718</v>
      </c>
      <c r="AF2008" s="1">
        <v>3.68</v>
      </c>
    </row>
    <row r="2009" spans="1:32" x14ac:dyDescent="0.2">
      <c r="A2009" s="2">
        <v>36702</v>
      </c>
      <c r="B2009" s="5">
        <f t="shared" si="161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  <c r="AE2009" s="2">
        <v>36719</v>
      </c>
      <c r="AF2009" s="1">
        <v>3.7650000000000001</v>
      </c>
    </row>
    <row r="2010" spans="1:32" x14ac:dyDescent="0.2">
      <c r="A2010" s="2">
        <v>36703</v>
      </c>
      <c r="B2010" s="5">
        <f t="shared" si="161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  <c r="AE2010" s="2">
        <v>36720</v>
      </c>
      <c r="AF2010" s="1">
        <v>3.855</v>
      </c>
    </row>
    <row r="2011" spans="1:32" x14ac:dyDescent="0.2">
      <c r="A2011" s="2">
        <v>36704</v>
      </c>
      <c r="B2011" s="5">
        <f t="shared" si="161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  <c r="AE2011" s="2">
        <v>36721</v>
      </c>
      <c r="AF2011" s="1">
        <v>3.62</v>
      </c>
    </row>
    <row r="2012" spans="1:32" x14ac:dyDescent="0.2">
      <c r="A2012" s="2">
        <v>36705</v>
      </c>
      <c r="B2012" s="5">
        <f t="shared" si="161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  <c r="AE2012" s="2">
        <v>36722</v>
      </c>
      <c r="AF2012" s="1">
        <v>3.45</v>
      </c>
    </row>
    <row r="2013" spans="1:32" x14ac:dyDescent="0.2">
      <c r="A2013" s="2">
        <v>36706</v>
      </c>
      <c r="B2013" s="5">
        <f t="shared" si="161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  <c r="AE2013" s="2">
        <v>36723</v>
      </c>
      <c r="AF2013" s="1">
        <v>3.45</v>
      </c>
    </row>
    <row r="2014" spans="1:32" x14ac:dyDescent="0.2">
      <c r="A2014" s="2">
        <v>36707</v>
      </c>
      <c r="B2014" s="5">
        <f t="shared" si="161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  <c r="AE2014" s="2">
        <v>36724</v>
      </c>
      <c r="AF2014" s="1">
        <v>3.45</v>
      </c>
    </row>
    <row r="2015" spans="1:32" x14ac:dyDescent="0.2">
      <c r="A2015" s="2">
        <v>36708</v>
      </c>
      <c r="B2015" s="5">
        <f t="shared" si="161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  <c r="AE2015" s="2">
        <v>36725</v>
      </c>
      <c r="AF2015" s="1">
        <v>3.4950000000000001</v>
      </c>
    </row>
    <row r="2016" spans="1:32" x14ac:dyDescent="0.2">
      <c r="A2016" s="2">
        <v>36709</v>
      </c>
      <c r="B2016" s="5">
        <f t="shared" si="161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  <c r="AE2016" s="2">
        <v>36726</v>
      </c>
      <c r="AF2016" s="1">
        <v>3.2549999999999999</v>
      </c>
    </row>
    <row r="2017" spans="1:32" x14ac:dyDescent="0.2">
      <c r="A2017" s="2">
        <v>36710</v>
      </c>
      <c r="B2017" s="5">
        <f t="shared" si="161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  <c r="AE2017" s="2">
        <v>36727</v>
      </c>
      <c r="AF2017" s="1">
        <v>3.3</v>
      </c>
    </row>
    <row r="2018" spans="1:32" x14ac:dyDescent="0.2">
      <c r="A2018" s="2">
        <v>36711</v>
      </c>
      <c r="B2018" s="5">
        <f t="shared" si="161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  <c r="AE2018" s="2">
        <v>36728</v>
      </c>
      <c r="AF2018" s="1">
        <v>3.2149999999999999</v>
      </c>
    </row>
    <row r="2019" spans="1:32" x14ac:dyDescent="0.2">
      <c r="A2019" s="2">
        <v>36712</v>
      </c>
      <c r="B2019" s="5">
        <f t="shared" si="161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  <c r="AE2019" s="2">
        <v>36729</v>
      </c>
      <c r="AF2019" s="1">
        <v>3.23</v>
      </c>
    </row>
    <row r="2020" spans="1:32" x14ac:dyDescent="0.2">
      <c r="A2020" s="2">
        <v>36713</v>
      </c>
      <c r="B2020" s="5">
        <f t="shared" si="161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  <c r="AE2020" s="2">
        <v>36730</v>
      </c>
      <c r="AF2020" s="1">
        <v>3.23</v>
      </c>
    </row>
    <row r="2021" spans="1:32" x14ac:dyDescent="0.2">
      <c r="A2021" s="2">
        <v>36714</v>
      </c>
      <c r="B2021" s="5">
        <f t="shared" si="161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  <c r="AE2021" s="2">
        <v>36731</v>
      </c>
      <c r="AF2021" s="1">
        <v>3.23</v>
      </c>
    </row>
    <row r="2022" spans="1:32" x14ac:dyDescent="0.2">
      <c r="A2022" s="2">
        <v>36715</v>
      </c>
      <c r="B2022" s="5">
        <f t="shared" si="161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  <c r="AE2022" s="2">
        <v>36732</v>
      </c>
      <c r="AF2022" s="1">
        <v>3.02</v>
      </c>
    </row>
    <row r="2023" spans="1:32" x14ac:dyDescent="0.2">
      <c r="A2023" s="2">
        <v>36716</v>
      </c>
      <c r="B2023" s="5">
        <f t="shared" si="161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  <c r="AE2023" s="2">
        <v>36733</v>
      </c>
      <c r="AF2023" s="1">
        <v>2.96</v>
      </c>
    </row>
    <row r="2024" spans="1:32" x14ac:dyDescent="0.2">
      <c r="A2024" s="2">
        <v>36717</v>
      </c>
      <c r="B2024" s="5">
        <f t="shared" si="161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  <c r="AE2024" s="2">
        <v>36734</v>
      </c>
      <c r="AF2024" s="1">
        <v>2.92</v>
      </c>
    </row>
    <row r="2025" spans="1:32" x14ac:dyDescent="0.2">
      <c r="A2025" s="2">
        <v>36718</v>
      </c>
      <c r="B2025" s="5">
        <f t="shared" si="161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  <c r="AE2025" s="2">
        <v>36735</v>
      </c>
      <c r="AF2025" s="1">
        <v>3.09</v>
      </c>
    </row>
    <row r="2026" spans="1:32" x14ac:dyDescent="0.2">
      <c r="A2026" s="2">
        <v>36719</v>
      </c>
      <c r="B2026" s="5">
        <f t="shared" si="161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  <c r="AE2026" s="2">
        <v>36736</v>
      </c>
      <c r="AF2026" s="1">
        <v>3.1549999999999998</v>
      </c>
    </row>
    <row r="2027" spans="1:32" x14ac:dyDescent="0.2">
      <c r="A2027" s="2">
        <v>36720</v>
      </c>
      <c r="B2027" s="5">
        <f t="shared" si="161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  <c r="AE2027" s="2">
        <v>36737</v>
      </c>
      <c r="AF2027" s="1">
        <v>3.1549999999999998</v>
      </c>
    </row>
    <row r="2028" spans="1:32" x14ac:dyDescent="0.2">
      <c r="A2028" s="2">
        <v>36721</v>
      </c>
      <c r="B2028" s="5">
        <f t="shared" si="161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  <c r="AE2028" s="2">
        <v>36738</v>
      </c>
      <c r="AF2028" s="1">
        <v>3.1549999999999998</v>
      </c>
    </row>
    <row r="2029" spans="1:32" x14ac:dyDescent="0.2">
      <c r="A2029" s="2">
        <v>36722</v>
      </c>
      <c r="B2029" s="5">
        <f t="shared" si="161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  <c r="AE2029" s="2">
        <v>36739</v>
      </c>
      <c r="AF2029" s="1">
        <v>3.0750000000000002</v>
      </c>
    </row>
    <row r="2030" spans="1:32" x14ac:dyDescent="0.2">
      <c r="A2030" s="2">
        <v>36723</v>
      </c>
      <c r="B2030" s="5">
        <f t="shared" si="161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  <c r="AE2030" s="2">
        <v>36740</v>
      </c>
      <c r="AF2030" s="1">
        <v>3.03</v>
      </c>
    </row>
    <row r="2031" spans="1:32" x14ac:dyDescent="0.2">
      <c r="A2031" s="2">
        <v>36724</v>
      </c>
      <c r="B2031" s="5">
        <f t="shared" si="161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  <c r="AE2031" s="2">
        <v>36741</v>
      </c>
      <c r="AF2031" s="1">
        <v>3.1549999999999998</v>
      </c>
    </row>
    <row r="2032" spans="1:32" x14ac:dyDescent="0.2">
      <c r="A2032" s="2">
        <v>36725</v>
      </c>
      <c r="B2032" s="5">
        <f t="shared" si="161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  <c r="AE2032" s="2">
        <v>36742</v>
      </c>
      <c r="AF2032" s="1">
        <v>3.25</v>
      </c>
    </row>
    <row r="2033" spans="1:32" x14ac:dyDescent="0.2">
      <c r="A2033" s="2">
        <v>36726</v>
      </c>
      <c r="B2033" s="5">
        <f t="shared" si="161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  <c r="AE2033" s="2">
        <v>36743</v>
      </c>
      <c r="AF2033" s="1">
        <v>3.2050000000000001</v>
      </c>
    </row>
    <row r="2034" spans="1:32" x14ac:dyDescent="0.2">
      <c r="A2034" s="2">
        <v>36727</v>
      </c>
      <c r="B2034" s="5">
        <f t="shared" si="161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  <c r="AE2034" s="2">
        <v>36744</v>
      </c>
      <c r="AF2034" s="1">
        <v>3.2050000000000001</v>
      </c>
    </row>
    <row r="2035" spans="1:32" x14ac:dyDescent="0.2">
      <c r="A2035" s="2">
        <v>36728</v>
      </c>
      <c r="B2035" s="5">
        <f t="shared" si="161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  <c r="AE2035" s="2">
        <v>36745</v>
      </c>
      <c r="AF2035" s="1">
        <v>3.2050000000000001</v>
      </c>
    </row>
    <row r="2036" spans="1:32" x14ac:dyDescent="0.2">
      <c r="A2036" s="2">
        <v>36729</v>
      </c>
      <c r="B2036" s="5">
        <f t="shared" si="161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  <c r="AE2036" s="2">
        <v>36746</v>
      </c>
      <c r="AF2036" s="1">
        <v>3.3050000000000002</v>
      </c>
    </row>
    <row r="2037" spans="1:32" x14ac:dyDescent="0.2">
      <c r="A2037" s="2">
        <v>36730</v>
      </c>
      <c r="B2037" s="5">
        <f t="shared" si="161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  <c r="AE2037" s="2">
        <v>36747</v>
      </c>
      <c r="AF2037" s="1">
        <v>3.34</v>
      </c>
    </row>
    <row r="2038" spans="1:32" x14ac:dyDescent="0.2">
      <c r="A2038" s="2">
        <v>36731</v>
      </c>
      <c r="B2038" s="5">
        <f t="shared" si="161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  <c r="AE2038" s="2">
        <v>36748</v>
      </c>
      <c r="AF2038" s="1">
        <v>3.2050000000000001</v>
      </c>
    </row>
    <row r="2039" spans="1:32" x14ac:dyDescent="0.2">
      <c r="A2039" s="2">
        <v>36732</v>
      </c>
      <c r="B2039" s="5">
        <f t="shared" si="161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  <c r="AE2039" s="2">
        <v>36749</v>
      </c>
      <c r="AF2039" s="1">
        <v>2.99</v>
      </c>
    </row>
    <row r="2040" spans="1:32" x14ac:dyDescent="0.2">
      <c r="A2040" s="2">
        <v>36733</v>
      </c>
      <c r="B2040" s="5">
        <f t="shared" si="161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  <c r="AE2040" s="2">
        <v>36750</v>
      </c>
      <c r="AF2040" s="1">
        <v>2.855</v>
      </c>
    </row>
    <row r="2041" spans="1:32" x14ac:dyDescent="0.2">
      <c r="A2041" s="2">
        <v>36734</v>
      </c>
      <c r="B2041" s="5">
        <f t="shared" si="161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  <c r="AE2041" s="2">
        <v>36751</v>
      </c>
      <c r="AF2041" s="1">
        <v>2.855</v>
      </c>
    </row>
    <row r="2042" spans="1:32" x14ac:dyDescent="0.2">
      <c r="A2042" s="2">
        <v>36735</v>
      </c>
      <c r="B2042" s="5">
        <f t="shared" si="161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  <c r="AE2042" s="2">
        <v>36752</v>
      </c>
      <c r="AF2042" s="1">
        <v>2.855</v>
      </c>
    </row>
    <row r="2043" spans="1:32" x14ac:dyDescent="0.2">
      <c r="A2043" s="2">
        <v>36736</v>
      </c>
      <c r="B2043" s="5">
        <f t="shared" si="161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  <c r="AE2043" s="2">
        <v>36753</v>
      </c>
      <c r="AF2043" s="1">
        <v>2.97</v>
      </c>
    </row>
    <row r="2044" spans="1:32" x14ac:dyDescent="0.2">
      <c r="A2044" s="2">
        <v>36737</v>
      </c>
      <c r="B2044" s="5">
        <f t="shared" si="161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  <c r="AE2044" s="2">
        <v>36754</v>
      </c>
      <c r="AF2044" s="1">
        <v>2.97</v>
      </c>
    </row>
    <row r="2045" spans="1:32" x14ac:dyDescent="0.2">
      <c r="A2045" s="2">
        <v>36738</v>
      </c>
      <c r="B2045" s="5">
        <f t="shared" si="161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  <c r="AE2045" s="2">
        <v>36755</v>
      </c>
      <c r="AF2045" s="1">
        <v>3.07</v>
      </c>
    </row>
    <row r="2046" spans="1:32" x14ac:dyDescent="0.2">
      <c r="A2046" s="2">
        <v>36739</v>
      </c>
      <c r="B2046" s="5">
        <f t="shared" si="161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  <c r="AE2046" s="2">
        <v>36756</v>
      </c>
      <c r="AF2046" s="1">
        <v>3.29</v>
      </c>
    </row>
    <row r="2047" spans="1:32" x14ac:dyDescent="0.2">
      <c r="A2047" s="2">
        <v>36740</v>
      </c>
      <c r="B2047" s="5">
        <f t="shared" si="161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  <c r="AE2047" s="2">
        <v>36757</v>
      </c>
      <c r="AF2047" s="1">
        <v>3.3149999999999999</v>
      </c>
    </row>
    <row r="2048" spans="1:32" x14ac:dyDescent="0.2">
      <c r="A2048" s="2">
        <v>36741</v>
      </c>
      <c r="B2048" s="5">
        <f t="shared" si="161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  <c r="AE2048" s="2">
        <v>36758</v>
      </c>
      <c r="AF2048" s="1">
        <v>3.3149999999999999</v>
      </c>
    </row>
    <row r="2049" spans="1:32" x14ac:dyDescent="0.2">
      <c r="A2049" s="2">
        <v>36742</v>
      </c>
      <c r="B2049" s="5">
        <f t="shared" si="161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  <c r="AE2049" s="2">
        <v>36759</v>
      </c>
      <c r="AF2049" s="1">
        <v>3.3149999999999999</v>
      </c>
    </row>
    <row r="2050" spans="1:32" x14ac:dyDescent="0.2">
      <c r="A2050" s="2">
        <v>36743</v>
      </c>
      <c r="B2050" s="5">
        <f t="shared" si="161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  <c r="AE2050" s="2">
        <v>36760</v>
      </c>
      <c r="AF2050" s="1">
        <v>3.48</v>
      </c>
    </row>
    <row r="2051" spans="1:32" x14ac:dyDescent="0.2">
      <c r="A2051" s="2">
        <v>36744</v>
      </c>
      <c r="B2051" s="5">
        <f t="shared" si="161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  <c r="AE2051" s="2">
        <v>36761</v>
      </c>
      <c r="AF2051" s="1">
        <v>3.605</v>
      </c>
    </row>
    <row r="2052" spans="1:32" x14ac:dyDescent="0.2">
      <c r="A2052" s="2">
        <v>36745</v>
      </c>
      <c r="B2052" s="5">
        <f t="shared" ref="B2052:B2115" si="162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  <c r="AE2052" s="2">
        <v>36762</v>
      </c>
      <c r="AF2052" s="1">
        <v>3.47</v>
      </c>
    </row>
    <row r="2053" spans="1:32" x14ac:dyDescent="0.2">
      <c r="A2053" s="2">
        <v>36746</v>
      </c>
      <c r="B2053" s="5">
        <f t="shared" si="162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  <c r="AE2053" s="2">
        <v>36763</v>
      </c>
      <c r="AF2053" s="1">
        <v>3.165</v>
      </c>
    </row>
    <row r="2054" spans="1:32" x14ac:dyDescent="0.2">
      <c r="A2054" s="2">
        <v>36747</v>
      </c>
      <c r="B2054" s="5">
        <f t="shared" si="162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  <c r="AE2054" s="2">
        <v>36764</v>
      </c>
      <c r="AF2054" s="1">
        <v>3.145</v>
      </c>
    </row>
    <row r="2055" spans="1:32" x14ac:dyDescent="0.2">
      <c r="A2055" s="2">
        <v>36748</v>
      </c>
      <c r="B2055" s="5">
        <f t="shared" si="162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  <c r="AE2055" s="2">
        <v>36765</v>
      </c>
      <c r="AF2055" s="1">
        <v>3.145</v>
      </c>
    </row>
    <row r="2056" spans="1:32" x14ac:dyDescent="0.2">
      <c r="A2056" s="2">
        <v>36749</v>
      </c>
      <c r="B2056" s="5">
        <f t="shared" si="162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  <c r="AE2056" s="2">
        <v>36766</v>
      </c>
      <c r="AF2056" s="1">
        <v>3.145</v>
      </c>
    </row>
    <row r="2057" spans="1:32" x14ac:dyDescent="0.2">
      <c r="A2057" s="2">
        <v>36750</v>
      </c>
      <c r="B2057" s="5">
        <f t="shared" si="162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  <c r="AE2057" s="2">
        <v>36767</v>
      </c>
      <c r="AF2057" s="1">
        <v>3.27</v>
      </c>
    </row>
    <row r="2058" spans="1:32" x14ac:dyDescent="0.2">
      <c r="A2058" s="2">
        <v>36751</v>
      </c>
      <c r="B2058" s="5">
        <f t="shared" si="162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  <c r="AE2058" s="2">
        <v>36768</v>
      </c>
      <c r="AF2058" s="1">
        <v>3.4449999999999998</v>
      </c>
    </row>
    <row r="2059" spans="1:32" x14ac:dyDescent="0.2">
      <c r="A2059" s="2">
        <v>36752</v>
      </c>
      <c r="B2059" s="5">
        <f t="shared" si="162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  <c r="AE2059" s="2">
        <v>36769</v>
      </c>
      <c r="AF2059" s="1">
        <v>3.6150000000000002</v>
      </c>
    </row>
    <row r="2060" spans="1:32" x14ac:dyDescent="0.2">
      <c r="A2060" s="2">
        <v>36753</v>
      </c>
      <c r="B2060" s="5">
        <f t="shared" si="162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  <c r="AE2060" s="2">
        <v>36770</v>
      </c>
      <c r="AF2060" s="1">
        <v>3.59</v>
      </c>
    </row>
    <row r="2061" spans="1:32" x14ac:dyDescent="0.2">
      <c r="A2061" s="2">
        <v>36754</v>
      </c>
      <c r="B2061" s="5">
        <f t="shared" si="162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  <c r="AE2061" s="2">
        <v>36771</v>
      </c>
      <c r="AF2061" s="1">
        <v>3.55</v>
      </c>
    </row>
    <row r="2062" spans="1:32" x14ac:dyDescent="0.2">
      <c r="A2062" s="2">
        <v>36755</v>
      </c>
      <c r="B2062" s="5">
        <f t="shared" si="162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  <c r="AE2062" s="2">
        <v>36772</v>
      </c>
      <c r="AF2062" s="1">
        <v>3.55</v>
      </c>
    </row>
    <row r="2063" spans="1:32" x14ac:dyDescent="0.2">
      <c r="A2063" s="2">
        <v>36756</v>
      </c>
      <c r="B2063" s="5">
        <f t="shared" si="162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  <c r="AE2063" s="2">
        <v>36773</v>
      </c>
      <c r="AF2063" s="1">
        <v>3.55</v>
      </c>
    </row>
    <row r="2064" spans="1:32" x14ac:dyDescent="0.2">
      <c r="A2064" s="2">
        <v>36757</v>
      </c>
      <c r="B2064" s="5">
        <f t="shared" si="162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  <c r="AE2064" s="2">
        <v>36774</v>
      </c>
      <c r="AF2064" s="1">
        <v>3.55</v>
      </c>
    </row>
    <row r="2065" spans="1:32" x14ac:dyDescent="0.2">
      <c r="A2065" s="2">
        <v>36758</v>
      </c>
      <c r="B2065" s="5">
        <f t="shared" si="162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  <c r="AE2065" s="2">
        <v>36775</v>
      </c>
      <c r="AF2065" s="1">
        <v>3.85</v>
      </c>
    </row>
    <row r="2066" spans="1:32" x14ac:dyDescent="0.2">
      <c r="A2066" s="2">
        <v>36759</v>
      </c>
      <c r="B2066" s="5">
        <f t="shared" si="162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  <c r="AE2066" s="2">
        <v>36776</v>
      </c>
      <c r="AF2066" s="1">
        <v>4.3449999999999998</v>
      </c>
    </row>
    <row r="2067" spans="1:32" x14ac:dyDescent="0.2">
      <c r="A2067" s="2">
        <v>36760</v>
      </c>
      <c r="B2067" s="5">
        <f t="shared" si="162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  <c r="AE2067" s="2">
        <v>36777</v>
      </c>
      <c r="AF2067" s="1">
        <v>4.32</v>
      </c>
    </row>
    <row r="2068" spans="1:32" x14ac:dyDescent="0.2">
      <c r="A2068" s="2">
        <v>36761</v>
      </c>
      <c r="B2068" s="5">
        <f t="shared" si="162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  <c r="AE2068" s="2">
        <v>36778</v>
      </c>
      <c r="AF2068" s="1">
        <v>4.0999999999999996</v>
      </c>
    </row>
    <row r="2069" spans="1:32" x14ac:dyDescent="0.2">
      <c r="A2069" s="2">
        <v>36762</v>
      </c>
      <c r="B2069" s="5">
        <f t="shared" si="162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  <c r="AE2069" s="2">
        <v>36779</v>
      </c>
      <c r="AF2069" s="1">
        <v>4.0999999999999996</v>
      </c>
    </row>
    <row r="2070" spans="1:32" x14ac:dyDescent="0.2">
      <c r="A2070" s="2">
        <v>36763</v>
      </c>
      <c r="B2070" s="5">
        <f t="shared" si="162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  <c r="AE2070" s="2">
        <v>36780</v>
      </c>
      <c r="AF2070" s="1">
        <v>4.0999999999999996</v>
      </c>
    </row>
    <row r="2071" spans="1:32" x14ac:dyDescent="0.2">
      <c r="A2071" s="2">
        <v>36764</v>
      </c>
      <c r="B2071" s="5">
        <f t="shared" si="162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  <c r="AE2071" s="2">
        <v>36781</v>
      </c>
      <c r="AF2071" s="1">
        <v>4.24</v>
      </c>
    </row>
    <row r="2072" spans="1:32" x14ac:dyDescent="0.2">
      <c r="A2072" s="2">
        <v>36765</v>
      </c>
      <c r="B2072" s="5">
        <f t="shared" si="162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  <c r="AE2072" s="2">
        <v>36782</v>
      </c>
      <c r="AF2072" s="1">
        <v>4.3600000000000003</v>
      </c>
    </row>
    <row r="2073" spans="1:32" x14ac:dyDescent="0.2">
      <c r="A2073" s="2">
        <v>36766</v>
      </c>
      <c r="B2073" s="5">
        <f t="shared" si="162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  <c r="AE2073" s="2">
        <v>36783</v>
      </c>
      <c r="AF2073" s="1">
        <v>4.415</v>
      </c>
    </row>
    <row r="2074" spans="1:32" x14ac:dyDescent="0.2">
      <c r="A2074" s="2">
        <v>36767</v>
      </c>
      <c r="B2074" s="5">
        <f t="shared" si="162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  <c r="AE2074" s="2">
        <v>36784</v>
      </c>
      <c r="AF2074" s="1">
        <v>4.4400000000000004</v>
      </c>
    </row>
    <row r="2075" spans="1:32" x14ac:dyDescent="0.2">
      <c r="A2075" s="2">
        <v>36768</v>
      </c>
      <c r="B2075" s="5">
        <f t="shared" si="162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  <c r="AE2075" s="2">
        <v>36785</v>
      </c>
      <c r="AF2075" s="1">
        <v>4.26</v>
      </c>
    </row>
    <row r="2076" spans="1:32" x14ac:dyDescent="0.2">
      <c r="A2076" s="2">
        <v>36769</v>
      </c>
      <c r="B2076" s="5">
        <f t="shared" si="162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  <c r="AE2076" s="2">
        <v>36786</v>
      </c>
      <c r="AF2076" s="1">
        <v>4.26</v>
      </c>
    </row>
    <row r="2077" spans="1:32" x14ac:dyDescent="0.2">
      <c r="A2077" s="2">
        <v>36770</v>
      </c>
      <c r="B2077" s="5">
        <f t="shared" si="162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  <c r="AE2077" s="2">
        <v>36787</v>
      </c>
      <c r="AF2077" s="1">
        <v>4.26</v>
      </c>
    </row>
    <row r="2078" spans="1:32" x14ac:dyDescent="0.2">
      <c r="A2078" s="2">
        <v>36771</v>
      </c>
      <c r="B2078" s="5">
        <f t="shared" si="162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  <c r="AE2078" s="2">
        <v>36788</v>
      </c>
      <c r="AF2078" s="1">
        <v>4.0350000000000001</v>
      </c>
    </row>
    <row r="2079" spans="1:32" x14ac:dyDescent="0.2">
      <c r="A2079" s="2">
        <v>36772</v>
      </c>
      <c r="B2079" s="5">
        <f t="shared" si="162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  <c r="AE2079" s="2">
        <v>36789</v>
      </c>
      <c r="AF2079" s="1">
        <v>3.9249999999999998</v>
      </c>
    </row>
    <row r="2080" spans="1:32" x14ac:dyDescent="0.2">
      <c r="A2080" s="2">
        <v>36773</v>
      </c>
      <c r="B2080" s="5">
        <f t="shared" si="162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  <c r="AE2080" s="2">
        <v>36790</v>
      </c>
      <c r="AF2080" s="1">
        <v>3.88</v>
      </c>
    </row>
    <row r="2081" spans="1:32" x14ac:dyDescent="0.2">
      <c r="A2081" s="2">
        <v>36774</v>
      </c>
      <c r="B2081" s="5">
        <f t="shared" si="162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  <c r="AE2081" s="2">
        <v>36791</v>
      </c>
      <c r="AF2081" s="1">
        <v>3.8149999999999999</v>
      </c>
    </row>
    <row r="2082" spans="1:32" x14ac:dyDescent="0.2">
      <c r="A2082" s="2">
        <v>36775</v>
      </c>
      <c r="B2082" s="5">
        <f t="shared" si="162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  <c r="AE2082" s="2">
        <v>36792</v>
      </c>
      <c r="AF2082" s="1">
        <v>3.7349999999999999</v>
      </c>
    </row>
    <row r="2083" spans="1:32" x14ac:dyDescent="0.2">
      <c r="A2083" s="2">
        <v>36776</v>
      </c>
      <c r="B2083" s="5">
        <f t="shared" si="162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  <c r="AE2083" s="2">
        <v>36793</v>
      </c>
      <c r="AF2083" s="1">
        <v>3.7349999999999999</v>
      </c>
    </row>
    <row r="2084" spans="1:32" x14ac:dyDescent="0.2">
      <c r="A2084" s="2">
        <v>36777</v>
      </c>
      <c r="B2084" s="5">
        <f t="shared" si="162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  <c r="AE2084" s="2">
        <v>36794</v>
      </c>
      <c r="AF2084" s="1">
        <v>3.7349999999999999</v>
      </c>
    </row>
    <row r="2085" spans="1:32" x14ac:dyDescent="0.2">
      <c r="A2085" s="2">
        <v>36778</v>
      </c>
      <c r="B2085" s="5">
        <f t="shared" si="162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  <c r="AE2085" s="2">
        <v>36795</v>
      </c>
      <c r="AF2085" s="1">
        <v>3.8250000000000002</v>
      </c>
    </row>
    <row r="2086" spans="1:32" x14ac:dyDescent="0.2">
      <c r="A2086" s="2">
        <v>36779</v>
      </c>
      <c r="B2086" s="5">
        <f t="shared" si="162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  <c r="AE2086" s="2">
        <v>36796</v>
      </c>
      <c r="AF2086" s="1">
        <v>4.0149999999999997</v>
      </c>
    </row>
    <row r="2087" spans="1:32" x14ac:dyDescent="0.2">
      <c r="A2087" s="2">
        <v>36780</v>
      </c>
      <c r="B2087" s="5">
        <f t="shared" si="162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  <c r="AE2087" s="2">
        <v>36797</v>
      </c>
      <c r="AF2087" s="1">
        <v>4.2350000000000003</v>
      </c>
    </row>
    <row r="2088" spans="1:32" x14ac:dyDescent="0.2">
      <c r="A2088" s="2">
        <v>36781</v>
      </c>
      <c r="B2088" s="5">
        <f t="shared" si="162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  <c r="AE2088" s="2">
        <v>36798</v>
      </c>
      <c r="AF2088" s="1">
        <v>4.2149999999999999</v>
      </c>
    </row>
    <row r="2089" spans="1:32" x14ac:dyDescent="0.2">
      <c r="A2089" s="2">
        <v>36782</v>
      </c>
      <c r="B2089" s="5">
        <f t="shared" si="162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  <c r="AE2089" s="2">
        <v>36799</v>
      </c>
      <c r="AF2089" s="1">
        <v>4.45</v>
      </c>
    </row>
    <row r="2090" spans="1:32" x14ac:dyDescent="0.2">
      <c r="A2090" s="2">
        <v>36783</v>
      </c>
      <c r="B2090" s="5">
        <f t="shared" si="162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  <c r="AE2090" s="2">
        <v>36800</v>
      </c>
      <c r="AF2090" s="1">
        <v>4.45</v>
      </c>
    </row>
    <row r="2091" spans="1:32" x14ac:dyDescent="0.2">
      <c r="A2091" s="2">
        <v>36784</v>
      </c>
      <c r="B2091" s="5">
        <f t="shared" si="162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  <c r="AE2091" s="2">
        <v>36801</v>
      </c>
      <c r="AF2091" s="1">
        <v>4.45</v>
      </c>
    </row>
    <row r="2092" spans="1:32" x14ac:dyDescent="0.2">
      <c r="A2092" s="2">
        <v>36785</v>
      </c>
      <c r="B2092" s="5">
        <f t="shared" si="162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  <c r="AE2092" s="2">
        <v>36802</v>
      </c>
      <c r="AF2092" s="1">
        <v>4.7050000000000001</v>
      </c>
    </row>
    <row r="2093" spans="1:32" x14ac:dyDescent="0.2">
      <c r="A2093" s="2">
        <v>36786</v>
      </c>
      <c r="B2093" s="5">
        <f t="shared" si="162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  <c r="AE2093" s="2">
        <v>36803</v>
      </c>
      <c r="AF2093" s="1">
        <v>4.8150000000000004</v>
      </c>
    </row>
    <row r="2094" spans="1:32" x14ac:dyDescent="0.2">
      <c r="A2094" s="2">
        <v>36787</v>
      </c>
      <c r="B2094" s="5">
        <f t="shared" si="162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  <c r="AE2094" s="2">
        <v>36804</v>
      </c>
      <c r="AF2094" s="1">
        <v>4.8099999999999996</v>
      </c>
    </row>
    <row r="2095" spans="1:32" x14ac:dyDescent="0.2">
      <c r="A2095" s="2">
        <v>36788</v>
      </c>
      <c r="B2095" s="5">
        <f t="shared" si="162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  <c r="AE2095" s="2">
        <v>36805</v>
      </c>
      <c r="AF2095" s="1">
        <v>4.71</v>
      </c>
    </row>
    <row r="2096" spans="1:32" x14ac:dyDescent="0.2">
      <c r="A2096" s="2">
        <v>36789</v>
      </c>
      <c r="B2096" s="5">
        <f t="shared" si="162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  <c r="AE2096" s="2">
        <v>36806</v>
      </c>
      <c r="AF2096" s="1">
        <v>4.3499999999999996</v>
      </c>
    </row>
    <row r="2097" spans="1:32" x14ac:dyDescent="0.2">
      <c r="A2097" s="2">
        <v>36790</v>
      </c>
      <c r="B2097" s="5">
        <f t="shared" si="162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  <c r="AE2097" s="2">
        <v>36807</v>
      </c>
      <c r="AF2097" s="1">
        <v>4.3499999999999996</v>
      </c>
    </row>
    <row r="2098" spans="1:32" x14ac:dyDescent="0.2">
      <c r="A2098" s="2">
        <v>36791</v>
      </c>
      <c r="B2098" s="5">
        <f t="shared" si="162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  <c r="AE2098" s="2">
        <v>36808</v>
      </c>
      <c r="AF2098" s="1">
        <v>4.3499999999999996</v>
      </c>
    </row>
    <row r="2099" spans="1:32" x14ac:dyDescent="0.2">
      <c r="A2099" s="2">
        <v>36792</v>
      </c>
      <c r="B2099" s="5">
        <f t="shared" si="162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  <c r="AE2099" s="2">
        <v>36809</v>
      </c>
      <c r="AF2099" s="1">
        <v>4.5449999999999999</v>
      </c>
    </row>
    <row r="2100" spans="1:32" x14ac:dyDescent="0.2">
      <c r="A2100" s="2">
        <v>36793</v>
      </c>
      <c r="B2100" s="5">
        <f t="shared" si="162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  <c r="AE2100" s="2">
        <v>36810</v>
      </c>
      <c r="AF2100" s="1">
        <v>4.5949999999999998</v>
      </c>
    </row>
    <row r="2101" spans="1:32" x14ac:dyDescent="0.2">
      <c r="A2101" s="2">
        <v>36794</v>
      </c>
      <c r="B2101" s="5">
        <f t="shared" si="162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  <c r="AE2101" s="2">
        <v>36811</v>
      </c>
      <c r="AF2101" s="1">
        <v>4.5949999999999998</v>
      </c>
    </row>
    <row r="2102" spans="1:32" x14ac:dyDescent="0.2">
      <c r="A2102" s="2">
        <v>36795</v>
      </c>
      <c r="B2102" s="5">
        <f t="shared" si="162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  <c r="AE2102" s="2">
        <v>36812</v>
      </c>
      <c r="AF2102" s="1">
        <v>4.9249999999999998</v>
      </c>
    </row>
    <row r="2103" spans="1:32" x14ac:dyDescent="0.2">
      <c r="A2103" s="2">
        <v>36796</v>
      </c>
      <c r="B2103" s="5">
        <f t="shared" si="162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  <c r="AE2103" s="2">
        <v>36813</v>
      </c>
      <c r="AF2103" s="1">
        <v>4.665</v>
      </c>
    </row>
    <row r="2104" spans="1:32" x14ac:dyDescent="0.2">
      <c r="A2104" s="2">
        <v>36797</v>
      </c>
      <c r="B2104" s="5">
        <f t="shared" si="162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  <c r="AE2104" s="2">
        <v>36814</v>
      </c>
      <c r="AF2104" s="1">
        <v>4.665</v>
      </c>
    </row>
    <row r="2105" spans="1:32" x14ac:dyDescent="0.2">
      <c r="A2105" s="2">
        <v>36798</v>
      </c>
      <c r="B2105" s="5">
        <f t="shared" si="162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  <c r="AE2105" s="2">
        <v>36815</v>
      </c>
      <c r="AF2105" s="1">
        <v>4.665</v>
      </c>
    </row>
    <row r="2106" spans="1:32" x14ac:dyDescent="0.2">
      <c r="A2106" s="2">
        <v>36799</v>
      </c>
      <c r="B2106" s="5">
        <f t="shared" si="162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  <c r="AE2106" s="2">
        <v>36816</v>
      </c>
      <c r="AF2106" s="1">
        <v>4.78</v>
      </c>
    </row>
    <row r="2107" spans="1:32" x14ac:dyDescent="0.2">
      <c r="A2107" s="2">
        <v>36800</v>
      </c>
      <c r="B2107" s="5">
        <f t="shared" si="162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  <c r="AE2107" s="2">
        <v>36817</v>
      </c>
      <c r="AF2107" s="1">
        <v>4.8550000000000004</v>
      </c>
    </row>
    <row r="2108" spans="1:32" x14ac:dyDescent="0.2">
      <c r="A2108" s="2">
        <v>36801</v>
      </c>
      <c r="B2108" s="5">
        <f t="shared" si="162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  <c r="AE2108" s="2">
        <v>36818</v>
      </c>
      <c r="AF2108" s="1">
        <v>4.99</v>
      </c>
    </row>
    <row r="2109" spans="1:32" x14ac:dyDescent="0.2">
      <c r="A2109" s="2">
        <v>36802</v>
      </c>
      <c r="B2109" s="5">
        <f t="shared" si="162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  <c r="AE2109" s="2">
        <v>36819</v>
      </c>
      <c r="AF2109" s="1">
        <v>4.7549999999999999</v>
      </c>
    </row>
    <row r="2110" spans="1:32" x14ac:dyDescent="0.2">
      <c r="A2110" s="2">
        <v>36803</v>
      </c>
      <c r="B2110" s="5">
        <f t="shared" si="162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  <c r="AE2110" s="2">
        <v>36820</v>
      </c>
      <c r="AF2110" s="1">
        <v>4.53</v>
      </c>
    </row>
    <row r="2111" spans="1:32" x14ac:dyDescent="0.2">
      <c r="A2111" s="2">
        <v>36804</v>
      </c>
      <c r="B2111" s="5">
        <f t="shared" si="162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  <c r="AE2111" s="2">
        <v>36821</v>
      </c>
      <c r="AF2111" s="1">
        <v>4.53</v>
      </c>
    </row>
    <row r="2112" spans="1:32" x14ac:dyDescent="0.2">
      <c r="A2112" s="2">
        <v>36805</v>
      </c>
      <c r="B2112" s="5">
        <f t="shared" si="162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  <c r="AE2112" s="2">
        <v>36822</v>
      </c>
      <c r="AF2112" s="1">
        <v>4.53</v>
      </c>
    </row>
    <row r="2113" spans="1:32" x14ac:dyDescent="0.2">
      <c r="A2113" s="2">
        <v>36806</v>
      </c>
      <c r="B2113" s="5">
        <f t="shared" si="162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  <c r="AE2113" s="2">
        <v>36823</v>
      </c>
      <c r="AF2113" s="1">
        <v>4.5949999999999998</v>
      </c>
    </row>
    <row r="2114" spans="1:32" x14ac:dyDescent="0.2">
      <c r="A2114" s="2">
        <v>36807</v>
      </c>
      <c r="B2114" s="5">
        <f t="shared" si="162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  <c r="AE2114" s="2">
        <v>36824</v>
      </c>
      <c r="AF2114" s="1">
        <v>4.7050000000000001</v>
      </c>
    </row>
    <row r="2115" spans="1:32" x14ac:dyDescent="0.2">
      <c r="A2115" s="2">
        <v>36808</v>
      </c>
      <c r="B2115" s="5">
        <f t="shared" si="162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  <c r="AE2115" s="2">
        <v>36825</v>
      </c>
      <c r="AF2115" s="1">
        <v>4.5199999999999996</v>
      </c>
    </row>
    <row r="2116" spans="1:32" x14ac:dyDescent="0.2">
      <c r="A2116" s="2">
        <v>36809</v>
      </c>
      <c r="B2116" s="5">
        <f t="shared" ref="B2116:B2179" si="163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  <c r="AE2116" s="2">
        <v>36826</v>
      </c>
      <c r="AF2116" s="1">
        <v>4.3650000000000002</v>
      </c>
    </row>
    <row r="2117" spans="1:32" x14ac:dyDescent="0.2">
      <c r="A2117" s="2">
        <v>36810</v>
      </c>
      <c r="B2117" s="5">
        <f t="shared" si="163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  <c r="AE2117" s="2">
        <v>36827</v>
      </c>
      <c r="AF2117" s="1">
        <v>4.1550000000000002</v>
      </c>
    </row>
    <row r="2118" spans="1:32" x14ac:dyDescent="0.2">
      <c r="A2118" s="2">
        <v>36811</v>
      </c>
      <c r="B2118" s="5">
        <f t="shared" si="163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  <c r="AE2118" s="2">
        <v>36828</v>
      </c>
      <c r="AF2118" s="1">
        <v>4.1550000000000002</v>
      </c>
    </row>
    <row r="2119" spans="1:32" x14ac:dyDescent="0.2">
      <c r="A2119" s="2">
        <v>36812</v>
      </c>
      <c r="B2119" s="5">
        <f t="shared" si="163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  <c r="AE2119" s="2">
        <v>36829</v>
      </c>
      <c r="AF2119" s="1">
        <v>4.1550000000000002</v>
      </c>
    </row>
    <row r="2120" spans="1:32" x14ac:dyDescent="0.2">
      <c r="A2120" s="2">
        <v>36813</v>
      </c>
      <c r="B2120" s="5">
        <f t="shared" si="163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  <c r="AE2120" s="2">
        <v>36830</v>
      </c>
      <c r="AF2120" s="1">
        <v>4.2</v>
      </c>
    </row>
    <row r="2121" spans="1:32" x14ac:dyDescent="0.2">
      <c r="A2121" s="2">
        <v>36814</v>
      </c>
      <c r="B2121" s="5">
        <f t="shared" si="163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  <c r="AE2121" s="2">
        <v>36831</v>
      </c>
      <c r="AF2121" s="1">
        <v>4.0599999999999996</v>
      </c>
    </row>
    <row r="2122" spans="1:32" x14ac:dyDescent="0.2">
      <c r="A2122" s="2">
        <v>36815</v>
      </c>
      <c r="B2122" s="5">
        <f t="shared" si="163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  <c r="AE2122" s="2">
        <v>36832</v>
      </c>
      <c r="AF2122" s="1">
        <v>3.95</v>
      </c>
    </row>
    <row r="2123" spans="1:32" x14ac:dyDescent="0.2">
      <c r="A2123" s="2">
        <v>36816</v>
      </c>
      <c r="B2123" s="5">
        <f t="shared" si="163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  <c r="AE2123" s="2">
        <v>36833</v>
      </c>
      <c r="AF2123" s="1">
        <v>4.0650000000000004</v>
      </c>
    </row>
    <row r="2124" spans="1:32" x14ac:dyDescent="0.2">
      <c r="A2124" s="2">
        <v>36817</v>
      </c>
      <c r="B2124" s="5">
        <f t="shared" si="163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  <c r="AE2124" s="2">
        <v>36834</v>
      </c>
      <c r="AF2124" s="1">
        <v>4.2649999999999997</v>
      </c>
    </row>
    <row r="2125" spans="1:32" x14ac:dyDescent="0.2">
      <c r="A2125" s="2">
        <v>36818</v>
      </c>
      <c r="B2125" s="5">
        <f t="shared" si="163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  <c r="AE2125" s="2">
        <v>36835</v>
      </c>
      <c r="AF2125" s="1">
        <v>4.2649999999999997</v>
      </c>
    </row>
    <row r="2126" spans="1:32" x14ac:dyDescent="0.2">
      <c r="A2126" s="2">
        <v>36819</v>
      </c>
      <c r="B2126" s="5">
        <f t="shared" si="163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  <c r="AE2126" s="2">
        <v>36836</v>
      </c>
      <c r="AF2126" s="1">
        <v>4.2649999999999997</v>
      </c>
    </row>
    <row r="2127" spans="1:32" x14ac:dyDescent="0.2">
      <c r="A2127" s="2">
        <v>36820</v>
      </c>
      <c r="B2127" s="5">
        <f t="shared" si="163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  <c r="AE2127" s="2">
        <v>36837</v>
      </c>
      <c r="AF2127" s="1">
        <v>4.4649999999999999</v>
      </c>
    </row>
    <row r="2128" spans="1:32" x14ac:dyDescent="0.2">
      <c r="A2128" s="2">
        <v>36821</v>
      </c>
      <c r="B2128" s="5">
        <f t="shared" si="163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  <c r="AE2128" s="2">
        <v>36838</v>
      </c>
      <c r="AF2128" s="1">
        <v>4.3550000000000004</v>
      </c>
    </row>
    <row r="2129" spans="1:32" x14ac:dyDescent="0.2">
      <c r="A2129" s="2">
        <v>36822</v>
      </c>
      <c r="B2129" s="5">
        <f t="shared" si="163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  <c r="AE2129" s="2">
        <v>36839</v>
      </c>
      <c r="AF2129" s="1">
        <v>4.5999999999999996</v>
      </c>
    </row>
    <row r="2130" spans="1:32" x14ac:dyDescent="0.2">
      <c r="A2130" s="2">
        <v>36823</v>
      </c>
      <c r="B2130" s="5">
        <f t="shared" si="163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  <c r="AE2130" s="2">
        <v>36840</v>
      </c>
      <c r="AF2130" s="1">
        <v>5.23</v>
      </c>
    </row>
    <row r="2131" spans="1:32" x14ac:dyDescent="0.2">
      <c r="A2131" s="2">
        <v>36824</v>
      </c>
      <c r="B2131" s="5">
        <f t="shared" si="163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  <c r="AE2131" s="2">
        <v>36841</v>
      </c>
      <c r="AF2131" s="1">
        <v>4.9850000000000003</v>
      </c>
    </row>
    <row r="2132" spans="1:32" x14ac:dyDescent="0.2">
      <c r="A2132" s="2">
        <v>36825</v>
      </c>
      <c r="B2132" s="5">
        <f t="shared" si="163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  <c r="AE2132" s="2">
        <v>36842</v>
      </c>
      <c r="AF2132" s="1">
        <v>4.9850000000000003</v>
      </c>
    </row>
    <row r="2133" spans="1:32" x14ac:dyDescent="0.2">
      <c r="A2133" s="2">
        <v>36826</v>
      </c>
      <c r="B2133" s="5">
        <f t="shared" si="163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  <c r="AE2133" s="2">
        <v>36843</v>
      </c>
      <c r="AF2133" s="1">
        <v>4.9850000000000003</v>
      </c>
    </row>
    <row r="2134" spans="1:32" x14ac:dyDescent="0.2">
      <c r="A2134" s="2">
        <v>36827</v>
      </c>
      <c r="B2134" s="5">
        <f t="shared" si="163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  <c r="AE2134" s="2">
        <v>36844</v>
      </c>
      <c r="AF2134" s="1">
        <v>5.44</v>
      </c>
    </row>
    <row r="2135" spans="1:32" x14ac:dyDescent="0.2">
      <c r="A2135" s="2">
        <v>36828</v>
      </c>
      <c r="B2135" s="5">
        <f t="shared" si="163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  <c r="AE2135" s="2">
        <v>36845</v>
      </c>
      <c r="AF2135" s="1">
        <v>5.7850000000000001</v>
      </c>
    </row>
    <row r="2136" spans="1:32" x14ac:dyDescent="0.2">
      <c r="A2136" s="2">
        <v>36829</v>
      </c>
      <c r="B2136" s="5">
        <f t="shared" si="163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  <c r="AE2136" s="2">
        <v>36846</v>
      </c>
      <c r="AF2136" s="1">
        <v>5.73</v>
      </c>
    </row>
    <row r="2137" spans="1:32" x14ac:dyDescent="0.2">
      <c r="A2137" s="2">
        <v>36830</v>
      </c>
      <c r="B2137" s="5">
        <f t="shared" si="163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  <c r="AE2137" s="2">
        <v>36847</v>
      </c>
      <c r="AF2137" s="1">
        <v>5.56</v>
      </c>
    </row>
    <row r="2138" spans="1:32" x14ac:dyDescent="0.2">
      <c r="A2138" s="2">
        <v>36831</v>
      </c>
      <c r="B2138" s="5">
        <f t="shared" si="163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  <c r="AE2138" s="2">
        <v>36848</v>
      </c>
      <c r="AF2138" s="1">
        <v>5.3049999999999997</v>
      </c>
    </row>
    <row r="2139" spans="1:32" x14ac:dyDescent="0.2">
      <c r="A2139" s="2">
        <v>36832</v>
      </c>
      <c r="B2139" s="5">
        <f t="shared" si="163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  <c r="AE2139" s="2">
        <v>36849</v>
      </c>
      <c r="AF2139" s="1">
        <v>5.3049999999999997</v>
      </c>
    </row>
    <row r="2140" spans="1:32" x14ac:dyDescent="0.2">
      <c r="A2140" s="2">
        <v>36833</v>
      </c>
      <c r="B2140" s="5">
        <f t="shared" si="163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  <c r="AE2140" s="2">
        <v>36850</v>
      </c>
      <c r="AF2140" s="1">
        <v>5.3049999999999997</v>
      </c>
    </row>
    <row r="2141" spans="1:32" x14ac:dyDescent="0.2">
      <c r="A2141" s="2">
        <v>36834</v>
      </c>
      <c r="B2141" s="5">
        <f t="shared" si="163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  <c r="AE2141" s="2">
        <v>36851</v>
      </c>
      <c r="AF2141" s="1">
        <v>6.34</v>
      </c>
    </row>
    <row r="2142" spans="1:32" x14ac:dyDescent="0.2">
      <c r="A2142" s="2">
        <v>36835</v>
      </c>
      <c r="B2142" s="5">
        <f t="shared" si="163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  <c r="AE2142" s="2">
        <v>36852</v>
      </c>
      <c r="AF2142" s="1">
        <v>6.22</v>
      </c>
    </row>
    <row r="2143" spans="1:32" x14ac:dyDescent="0.2">
      <c r="A2143" s="2">
        <v>36836</v>
      </c>
      <c r="B2143" s="5">
        <f t="shared" si="163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  <c r="AE2143" s="2">
        <v>36853</v>
      </c>
      <c r="AF2143" s="1">
        <v>5.9950000000000001</v>
      </c>
    </row>
    <row r="2144" spans="1:32" x14ac:dyDescent="0.2">
      <c r="A2144" s="2">
        <v>36837</v>
      </c>
      <c r="B2144" s="5">
        <f t="shared" si="163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  <c r="AE2144" s="2">
        <v>36854</v>
      </c>
      <c r="AF2144" s="1">
        <v>5.9950000000000001</v>
      </c>
    </row>
    <row r="2145" spans="1:32" x14ac:dyDescent="0.2">
      <c r="A2145" s="2">
        <v>36838</v>
      </c>
      <c r="B2145" s="5">
        <f t="shared" si="163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  <c r="AE2145" s="2">
        <v>36855</v>
      </c>
      <c r="AF2145" s="1">
        <v>5.9950000000000001</v>
      </c>
    </row>
    <row r="2146" spans="1:32" x14ac:dyDescent="0.2">
      <c r="A2146" s="2">
        <v>36839</v>
      </c>
      <c r="B2146" s="5">
        <f t="shared" si="163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  <c r="AE2146" s="2">
        <v>36856</v>
      </c>
      <c r="AF2146" s="1">
        <v>5.9950000000000001</v>
      </c>
    </row>
    <row r="2147" spans="1:32" x14ac:dyDescent="0.2">
      <c r="A2147" s="2">
        <v>36840</v>
      </c>
      <c r="B2147" s="5">
        <f t="shared" si="163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  <c r="AE2147" s="2">
        <v>36857</v>
      </c>
      <c r="AF2147" s="1">
        <v>5.9950000000000001</v>
      </c>
    </row>
    <row r="2148" spans="1:32" x14ac:dyDescent="0.2">
      <c r="A2148" s="2">
        <v>36841</v>
      </c>
      <c r="B2148" s="5">
        <f t="shared" si="163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  <c r="AE2148" s="2">
        <v>36858</v>
      </c>
      <c r="AF2148" s="1">
        <v>5.92</v>
      </c>
    </row>
    <row r="2149" spans="1:32" x14ac:dyDescent="0.2">
      <c r="A2149" s="2">
        <v>36842</v>
      </c>
      <c r="B2149" s="5">
        <f t="shared" si="163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  <c r="AE2149" s="2">
        <v>36859</v>
      </c>
      <c r="AF2149" s="1">
        <v>5.58</v>
      </c>
    </row>
    <row r="2150" spans="1:32" x14ac:dyDescent="0.2">
      <c r="A2150" s="2">
        <v>36843</v>
      </c>
      <c r="B2150" s="5">
        <f t="shared" si="163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  <c r="AE2150" s="2">
        <v>36860</v>
      </c>
      <c r="AF2150" s="1">
        <v>5.64</v>
      </c>
    </row>
    <row r="2151" spans="1:32" x14ac:dyDescent="0.2">
      <c r="A2151" s="2">
        <v>36844</v>
      </c>
      <c r="B2151" s="5">
        <f t="shared" si="163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  <c r="AE2151" s="2">
        <v>36861</v>
      </c>
      <c r="AF2151" s="1">
        <v>6.085</v>
      </c>
    </row>
    <row r="2152" spans="1:32" x14ac:dyDescent="0.2">
      <c r="A2152" s="2">
        <v>36845</v>
      </c>
      <c r="B2152" s="5">
        <f t="shared" si="163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  <c r="AE2152" s="2">
        <v>36862</v>
      </c>
      <c r="AF2152" s="1">
        <v>6.27</v>
      </c>
    </row>
    <row r="2153" spans="1:32" x14ac:dyDescent="0.2">
      <c r="A2153" s="2">
        <v>36846</v>
      </c>
      <c r="B2153" s="5">
        <f t="shared" si="163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  <c r="AE2153" s="2">
        <v>36863</v>
      </c>
      <c r="AF2153" s="1">
        <v>6.27</v>
      </c>
    </row>
    <row r="2154" spans="1:32" x14ac:dyDescent="0.2">
      <c r="A2154" s="2">
        <v>36847</v>
      </c>
      <c r="B2154" s="5">
        <f t="shared" si="163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  <c r="AE2154" s="2">
        <v>36864</v>
      </c>
      <c r="AF2154" s="1">
        <v>6.27</v>
      </c>
    </row>
    <row r="2155" spans="1:32" x14ac:dyDescent="0.2">
      <c r="A2155" s="2">
        <v>36848</v>
      </c>
      <c r="B2155" s="5">
        <f t="shared" si="163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  <c r="AE2155" s="2">
        <v>36865</v>
      </c>
      <c r="AF2155" s="1">
        <v>6.9950000000000001</v>
      </c>
    </row>
    <row r="2156" spans="1:32" x14ac:dyDescent="0.2">
      <c r="A2156" s="2">
        <v>36849</v>
      </c>
      <c r="B2156" s="5">
        <f t="shared" si="163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  <c r="AE2156" s="2">
        <v>36866</v>
      </c>
      <c r="AF2156" s="1">
        <v>7.67</v>
      </c>
    </row>
    <row r="2157" spans="1:32" x14ac:dyDescent="0.2">
      <c r="A2157" s="2">
        <v>36850</v>
      </c>
      <c r="B2157" s="5">
        <f t="shared" si="163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  <c r="AE2157" s="2">
        <v>36867</v>
      </c>
      <c r="AF2157" s="1">
        <v>8.7949999999999999</v>
      </c>
    </row>
    <row r="2158" spans="1:32" x14ac:dyDescent="0.2">
      <c r="A2158" s="2">
        <v>36851</v>
      </c>
      <c r="B2158" s="5">
        <f t="shared" si="163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  <c r="AE2158" s="2">
        <v>36868</v>
      </c>
      <c r="AF2158" s="1">
        <v>8.5399999999999991</v>
      </c>
    </row>
    <row r="2159" spans="1:32" x14ac:dyDescent="0.2">
      <c r="A2159" s="2">
        <v>36852</v>
      </c>
      <c r="B2159" s="5">
        <f t="shared" si="163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  <c r="AE2159" s="2">
        <v>36869</v>
      </c>
      <c r="AF2159" s="1">
        <v>7.84</v>
      </c>
    </row>
    <row r="2160" spans="1:32" x14ac:dyDescent="0.2">
      <c r="A2160" s="2">
        <v>36853</v>
      </c>
      <c r="B2160" s="5">
        <f t="shared" si="163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  <c r="AE2160" s="2">
        <v>36870</v>
      </c>
      <c r="AF2160" s="1">
        <v>7.84</v>
      </c>
    </row>
    <row r="2161" spans="1:32" x14ac:dyDescent="0.2">
      <c r="A2161" s="2">
        <v>36854</v>
      </c>
      <c r="B2161" s="5">
        <f t="shared" si="163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  <c r="AE2161" s="2">
        <v>36871</v>
      </c>
      <c r="AF2161" s="1">
        <v>7.84</v>
      </c>
    </row>
    <row r="2162" spans="1:32" x14ac:dyDescent="0.2">
      <c r="A2162" s="2">
        <v>36855</v>
      </c>
      <c r="B2162" s="5">
        <f t="shared" si="163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  <c r="AE2162" s="2">
        <v>36872</v>
      </c>
      <c r="AF2162" s="1">
        <v>10.28</v>
      </c>
    </row>
    <row r="2163" spans="1:32" x14ac:dyDescent="0.2">
      <c r="A2163" s="2">
        <v>36856</v>
      </c>
      <c r="B2163" s="5">
        <f t="shared" si="163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  <c r="AE2163" s="2">
        <v>36873</v>
      </c>
      <c r="AF2163" s="1">
        <v>8.43</v>
      </c>
    </row>
    <row r="2164" spans="1:32" x14ac:dyDescent="0.2">
      <c r="A2164" s="2">
        <v>36857</v>
      </c>
      <c r="B2164" s="5">
        <f t="shared" si="163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  <c r="AE2164" s="2">
        <v>36874</v>
      </c>
      <c r="AF2164" s="1">
        <v>6.72</v>
      </c>
    </row>
    <row r="2165" spans="1:32" x14ac:dyDescent="0.2">
      <c r="A2165" s="2">
        <v>36858</v>
      </c>
      <c r="B2165" s="5">
        <f t="shared" si="163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  <c r="AE2165" s="2">
        <v>36875</v>
      </c>
      <c r="AF2165" s="1">
        <v>6.7549999999999999</v>
      </c>
    </row>
    <row r="2166" spans="1:32" x14ac:dyDescent="0.2">
      <c r="A2166" s="2">
        <v>36859</v>
      </c>
      <c r="B2166" s="5">
        <f t="shared" si="163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  <c r="AE2166" s="2">
        <v>36876</v>
      </c>
      <c r="AF2166" s="1">
        <v>7.1849999999999996</v>
      </c>
    </row>
    <row r="2167" spans="1:32" x14ac:dyDescent="0.2">
      <c r="A2167" s="2">
        <v>36860</v>
      </c>
      <c r="B2167" s="5">
        <f t="shared" si="163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  <c r="AE2167" s="2">
        <v>36877</v>
      </c>
      <c r="AF2167" s="1">
        <v>7.1849999999999996</v>
      </c>
    </row>
    <row r="2168" spans="1:32" x14ac:dyDescent="0.2">
      <c r="A2168" s="2">
        <v>36861</v>
      </c>
      <c r="B2168" s="5">
        <f t="shared" si="163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  <c r="AE2168" s="2">
        <v>36878</v>
      </c>
      <c r="AF2168" s="1">
        <v>7.1849999999999996</v>
      </c>
    </row>
    <row r="2169" spans="1:32" x14ac:dyDescent="0.2">
      <c r="A2169" s="2">
        <v>36862</v>
      </c>
      <c r="B2169" s="5">
        <f t="shared" si="163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  <c r="AE2169" s="2">
        <v>36879</v>
      </c>
      <c r="AF2169" s="1">
        <v>8.6649999999999991</v>
      </c>
    </row>
    <row r="2170" spans="1:32" x14ac:dyDescent="0.2">
      <c r="A2170" s="2">
        <v>36863</v>
      </c>
      <c r="B2170" s="5">
        <f t="shared" si="163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  <c r="AE2170" s="2">
        <v>36880</v>
      </c>
      <c r="AF2170" s="1">
        <v>8.4</v>
      </c>
    </row>
    <row r="2171" spans="1:32" x14ac:dyDescent="0.2">
      <c r="A2171" s="2">
        <v>36864</v>
      </c>
      <c r="B2171" s="5">
        <f t="shared" si="163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  <c r="AE2171" s="2">
        <v>36881</v>
      </c>
      <c r="AF2171" s="1">
        <v>9.0749999999999993</v>
      </c>
    </row>
    <row r="2172" spans="1:32" x14ac:dyDescent="0.2">
      <c r="A2172" s="2">
        <v>36865</v>
      </c>
      <c r="B2172" s="5">
        <f t="shared" si="163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  <c r="AE2172" s="2">
        <v>36882</v>
      </c>
      <c r="AF2172" s="1">
        <v>9.8550000000000004</v>
      </c>
    </row>
    <row r="2173" spans="1:32" x14ac:dyDescent="0.2">
      <c r="A2173" s="2">
        <v>36866</v>
      </c>
      <c r="B2173" s="5">
        <f t="shared" si="163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  <c r="AE2173" s="2">
        <v>36883</v>
      </c>
      <c r="AF2173" s="1">
        <v>8.8550000000000004</v>
      </c>
    </row>
    <row r="2174" spans="1:32" x14ac:dyDescent="0.2">
      <c r="A2174" s="2">
        <v>36867</v>
      </c>
      <c r="B2174" s="5">
        <f t="shared" si="163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  <c r="AE2174" s="2">
        <v>36884</v>
      </c>
      <c r="AF2174" s="1">
        <v>8.8550000000000004</v>
      </c>
    </row>
    <row r="2175" spans="1:32" x14ac:dyDescent="0.2">
      <c r="A2175" s="2">
        <v>36868</v>
      </c>
      <c r="B2175" s="5">
        <f t="shared" si="163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  <c r="AE2175" s="2">
        <v>36885</v>
      </c>
      <c r="AF2175" s="1">
        <v>8.8550000000000004</v>
      </c>
    </row>
    <row r="2176" spans="1:32" x14ac:dyDescent="0.2">
      <c r="A2176" s="2">
        <v>36869</v>
      </c>
      <c r="B2176" s="5">
        <f t="shared" si="163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  <c r="AE2176" s="2">
        <v>36886</v>
      </c>
      <c r="AF2176" s="1">
        <v>8.8550000000000004</v>
      </c>
    </row>
    <row r="2177" spans="1:32" x14ac:dyDescent="0.2">
      <c r="A2177" s="2">
        <v>36870</v>
      </c>
      <c r="B2177" s="5">
        <f t="shared" si="163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  <c r="AE2177" s="2">
        <v>36887</v>
      </c>
      <c r="AF2177" s="1">
        <v>8.9250000000000007</v>
      </c>
    </row>
    <row r="2178" spans="1:32" x14ac:dyDescent="0.2">
      <c r="A2178" s="2">
        <v>36871</v>
      </c>
      <c r="B2178" s="5">
        <f t="shared" si="163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  <c r="AE2178" s="2">
        <v>36888</v>
      </c>
      <c r="AF2178" s="1">
        <v>8.7200000000000006</v>
      </c>
    </row>
    <row r="2179" spans="1:32" x14ac:dyDescent="0.2">
      <c r="A2179" s="2">
        <v>36872</v>
      </c>
      <c r="B2179" s="5">
        <f t="shared" si="163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  <c r="AE2179" s="2">
        <v>36889</v>
      </c>
      <c r="AF2179" s="1">
        <v>8.3849999999999998</v>
      </c>
    </row>
    <row r="2180" spans="1:32" x14ac:dyDescent="0.2">
      <c r="A2180" s="2">
        <v>36873</v>
      </c>
      <c r="B2180" s="5">
        <f t="shared" ref="B2180:B2243" si="164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  <c r="AE2180" s="2">
        <v>36890</v>
      </c>
      <c r="AF2180" s="1">
        <v>8.3849999999999998</v>
      </c>
    </row>
    <row r="2181" spans="1:32" x14ac:dyDescent="0.2">
      <c r="A2181" s="2">
        <v>36874</v>
      </c>
      <c r="B2181" s="5">
        <f t="shared" si="164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  <c r="AE2181" s="2">
        <v>36891</v>
      </c>
      <c r="AF2181" s="1">
        <v>8.3849999999999998</v>
      </c>
    </row>
    <row r="2182" spans="1:32" x14ac:dyDescent="0.2">
      <c r="A2182" s="2">
        <v>36875</v>
      </c>
      <c r="B2182" s="5">
        <f t="shared" si="164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  <c r="AE2182" s="2">
        <v>36892</v>
      </c>
      <c r="AF2182" s="1">
        <v>8.9849999999999994</v>
      </c>
    </row>
    <row r="2183" spans="1:32" x14ac:dyDescent="0.2">
      <c r="A2183" s="2">
        <v>36876</v>
      </c>
      <c r="B2183" s="5">
        <f t="shared" si="164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  <c r="AE2183" s="2">
        <v>36893</v>
      </c>
      <c r="AF2183" s="1">
        <v>8.9849999999999994</v>
      </c>
    </row>
    <row r="2184" spans="1:32" x14ac:dyDescent="0.2">
      <c r="A2184" s="2">
        <v>36877</v>
      </c>
      <c r="B2184" s="5">
        <f t="shared" si="164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  <c r="AE2184" s="2">
        <v>36894</v>
      </c>
      <c r="AF2184" s="1">
        <v>8.31</v>
      </c>
    </row>
    <row r="2185" spans="1:32" x14ac:dyDescent="0.2">
      <c r="A2185" s="2">
        <v>36878</v>
      </c>
      <c r="B2185" s="5">
        <f t="shared" si="164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  <c r="AE2185" s="2">
        <v>36895</v>
      </c>
      <c r="AF2185" s="1">
        <v>8.7200000000000006</v>
      </c>
    </row>
    <row r="2186" spans="1:32" x14ac:dyDescent="0.2">
      <c r="A2186" s="2">
        <v>36879</v>
      </c>
      <c r="B2186" s="5">
        <f t="shared" si="164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  <c r="AE2186" s="2">
        <v>36896</v>
      </c>
      <c r="AF2186" s="1">
        <v>8.67</v>
      </c>
    </row>
    <row r="2187" spans="1:32" x14ac:dyDescent="0.2">
      <c r="A2187" s="2">
        <v>36880</v>
      </c>
      <c r="B2187" s="5">
        <f t="shared" si="164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  <c r="AE2187" s="2">
        <v>36897</v>
      </c>
      <c r="AF2187" s="1">
        <v>8.8450000000000006</v>
      </c>
    </row>
    <row r="2188" spans="1:32" x14ac:dyDescent="0.2">
      <c r="A2188" s="2">
        <v>36881</v>
      </c>
      <c r="B2188" s="5">
        <f t="shared" si="164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  <c r="AE2188" s="2">
        <v>36898</v>
      </c>
      <c r="AF2188" s="1">
        <v>8.8450000000000006</v>
      </c>
    </row>
    <row r="2189" spans="1:32" x14ac:dyDescent="0.2">
      <c r="A2189" s="2">
        <v>36882</v>
      </c>
      <c r="B2189" s="5">
        <f t="shared" si="164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  <c r="AE2189" s="2">
        <v>36899</v>
      </c>
      <c r="AF2189" s="1">
        <v>8.8450000000000006</v>
      </c>
    </row>
    <row r="2190" spans="1:32" x14ac:dyDescent="0.2">
      <c r="A2190" s="2">
        <v>36883</v>
      </c>
      <c r="B2190" s="5">
        <f t="shared" si="164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  <c r="AE2190" s="2">
        <v>36900</v>
      </c>
      <c r="AF2190" s="1">
        <v>9.5</v>
      </c>
    </row>
    <row r="2191" spans="1:32" x14ac:dyDescent="0.2">
      <c r="A2191" s="2">
        <v>36884</v>
      </c>
      <c r="B2191" s="5">
        <f t="shared" si="164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  <c r="AE2191" s="2">
        <v>36901</v>
      </c>
      <c r="AF2191" s="1">
        <v>8.9350000000000005</v>
      </c>
    </row>
    <row r="2192" spans="1:32" x14ac:dyDescent="0.2">
      <c r="A2192" s="2">
        <v>36885</v>
      </c>
      <c r="B2192" s="5">
        <f t="shared" si="164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  <c r="AE2192" s="2">
        <v>36902</v>
      </c>
      <c r="AF2192" s="1">
        <v>9.2449999999999992</v>
      </c>
    </row>
    <row r="2193" spans="1:32" x14ac:dyDescent="0.2">
      <c r="A2193" s="2">
        <v>36886</v>
      </c>
      <c r="B2193" s="5">
        <f t="shared" si="164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  <c r="AE2193" s="2">
        <v>36903</v>
      </c>
      <c r="AF2193" s="1">
        <v>8.6950000000000003</v>
      </c>
    </row>
    <row r="2194" spans="1:32" x14ac:dyDescent="0.2">
      <c r="A2194" s="2">
        <v>36887</v>
      </c>
      <c r="B2194" s="5">
        <f t="shared" si="164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  <c r="AE2194" s="2">
        <v>36904</v>
      </c>
      <c r="AF2194" s="1">
        <v>8.6549999999999994</v>
      </c>
    </row>
    <row r="2195" spans="1:32" x14ac:dyDescent="0.2">
      <c r="A2195" s="2">
        <v>36888</v>
      </c>
      <c r="B2195" s="5">
        <f t="shared" si="164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  <c r="AE2195" s="2">
        <v>36905</v>
      </c>
      <c r="AF2195" s="1">
        <v>8.6549999999999994</v>
      </c>
    </row>
    <row r="2196" spans="1:32" x14ac:dyDescent="0.2">
      <c r="A2196" s="2">
        <v>36889</v>
      </c>
      <c r="B2196" s="5">
        <f t="shared" si="164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  <c r="AE2196" s="2">
        <v>36906</v>
      </c>
      <c r="AF2196" s="1">
        <v>8.6549999999999994</v>
      </c>
    </row>
    <row r="2197" spans="1:32" x14ac:dyDescent="0.2">
      <c r="A2197" s="2">
        <v>36890</v>
      </c>
      <c r="B2197" s="5">
        <f t="shared" si="164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  <c r="AE2197" s="2">
        <v>36907</v>
      </c>
      <c r="AF2197" s="1">
        <v>8.6549999999999994</v>
      </c>
    </row>
    <row r="2198" spans="1:32" x14ac:dyDescent="0.2">
      <c r="A2198" s="2">
        <v>36891</v>
      </c>
      <c r="B2198" s="5">
        <f t="shared" si="164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  <c r="AE2198" s="2">
        <v>36908</v>
      </c>
      <c r="AF2198" s="1">
        <v>8.1850000000000005</v>
      </c>
    </row>
    <row r="2199" spans="1:32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  <c r="Z2199" s="289" t="s">
        <v>117</v>
      </c>
      <c r="AE2199" s="2">
        <v>36909</v>
      </c>
      <c r="AF2199" s="1">
        <v>7.82</v>
      </c>
    </row>
    <row r="2200" spans="1:32" x14ac:dyDescent="0.2">
      <c r="A2200" s="2">
        <v>36892</v>
      </c>
      <c r="B2200" s="5">
        <f t="shared" si="164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  <c r="Z2200" s="14">
        <v>13.199999809265137</v>
      </c>
      <c r="AE2200" s="2">
        <v>36910</v>
      </c>
      <c r="AF2200" s="1">
        <v>7.2949999999999999</v>
      </c>
    </row>
    <row r="2201" spans="1:32" x14ac:dyDescent="0.2">
      <c r="A2201" s="2">
        <v>36893</v>
      </c>
      <c r="B2201" s="5">
        <f t="shared" si="164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  <c r="Z2201" s="14">
        <v>13.199999809265137</v>
      </c>
      <c r="AE2201" s="2">
        <v>36911</v>
      </c>
      <c r="AF2201" s="1">
        <v>7.48</v>
      </c>
    </row>
    <row r="2202" spans="1:32" x14ac:dyDescent="0.2">
      <c r="A2202" s="2">
        <v>36894</v>
      </c>
      <c r="B2202" s="5">
        <f t="shared" si="164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  <c r="Z2202" s="14" t="s">
        <v>66</v>
      </c>
      <c r="AE2202" s="2">
        <v>36912</v>
      </c>
      <c r="AF2202" s="1">
        <v>7.48</v>
      </c>
    </row>
    <row r="2203" spans="1:32" x14ac:dyDescent="0.2">
      <c r="A2203" s="2">
        <v>36895</v>
      </c>
      <c r="B2203" s="5">
        <f t="shared" si="164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  <c r="Z2203" s="14">
        <v>9.9700002670288086</v>
      </c>
      <c r="AE2203" s="2">
        <v>36913</v>
      </c>
      <c r="AF2203" s="1">
        <v>7.48</v>
      </c>
    </row>
    <row r="2204" spans="1:32" x14ac:dyDescent="0.2">
      <c r="A2204" s="2">
        <v>36896</v>
      </c>
      <c r="B2204" s="5">
        <f t="shared" si="164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  <c r="Z2204" s="14">
        <v>9.9499998092651367</v>
      </c>
      <c r="AE2204" s="2">
        <v>36914</v>
      </c>
      <c r="AF2204" s="1">
        <v>7.65</v>
      </c>
    </row>
    <row r="2205" spans="1:32" x14ac:dyDescent="0.2">
      <c r="A2205" s="2">
        <v>36897</v>
      </c>
      <c r="B2205" s="5">
        <f t="shared" si="164"/>
        <v>1</v>
      </c>
      <c r="C2205" s="1" t="s">
        <v>46</v>
      </c>
      <c r="D2205" s="14">
        <f>VLOOKUP($A2205,[3]Sheet1!$A$1:$U$10001,15,0)</f>
        <v>12.07</v>
      </c>
      <c r="E2205" s="14">
        <f>VLOOKUP($A2205,[3]Sheet1!$A$1:$U$10001,16,0)</f>
        <v>8.7949999999999999</v>
      </c>
      <c r="F2205" s="14">
        <f>VLOOKUP($A2205,[3]Sheet1!$A$1:$X$10001,22,0)</f>
        <v>8.7200000000000006</v>
      </c>
      <c r="G2205" s="7">
        <f>VLOOKUP($A2205,[3]Sheet1!$A$1:$X$10001,3,0)</f>
        <v>8.9250000000000007</v>
      </c>
      <c r="H2205" s="14">
        <f>VLOOKUP($A2205,[3]Sheet1!$A$1:$U$10001,2,0)</f>
        <v>9.17</v>
      </c>
      <c r="I2205" s="14">
        <f>VLOOKUP($A2205,[3]Sheet1!$A$1:$U$10001,21,0)</f>
        <v>9.8249999999999993</v>
      </c>
      <c r="J2205" s="14">
        <f>VLOOKUP($A2205,[3]Sheet1!$A$1:$U$10001,13,0)</f>
        <v>9.59</v>
      </c>
      <c r="K2205" s="14">
        <f>VLOOKUP($A2205,[3]Sheet1!$A$1:$Z$10001,24,0)</f>
        <v>8.8450000000000006</v>
      </c>
      <c r="L2205" s="14">
        <f>VLOOKUP($A2205,[3]Sheet1!$A$1:$U$10001,17,0)</f>
        <v>9.0250000000000004</v>
      </c>
      <c r="M2205" s="14">
        <f>VLOOKUP($A2205,[3]Sheet1!$A$1:$U$10001,14,0)</f>
        <v>10.095000000000001</v>
      </c>
      <c r="N2205" s="14">
        <f>VLOOKUP($A2205,[3]Sheet1!$A$1:$X$10001,23,0)</f>
        <v>8.7249999999999996</v>
      </c>
      <c r="O2205" s="14">
        <f>VLOOKUP($A2205,[3]Sheet1!$A$1:$U$10001,4,0)</f>
        <v>10.6</v>
      </c>
      <c r="P2205" s="14">
        <f>VLOOKUP($A2205,[3]Sheet1!$A$1:$U$10001,6,0)</f>
        <v>9.2550000000000008</v>
      </c>
      <c r="Q2205" s="14">
        <f>VLOOKUP($A2205,[3]Sheet1!$A$1:$U$10001,20,0)</f>
        <v>8.9749999999999996</v>
      </c>
      <c r="R2205" s="14">
        <f>VLOOKUP($A2205,[3]Sheet1!$A$1:$X$10001,24,0)</f>
        <v>8.8450000000000006</v>
      </c>
      <c r="S2205" s="14">
        <f>VLOOKUP($A2205,[3]Sheet1!$A$1:$AB$10001,25,0)</f>
        <v>9.6999999999999993</v>
      </c>
      <c r="T2205" s="14">
        <f>VLOOKUP($A2205,[3]Sheet1!$A$1:$AB$10001,26,0)</f>
        <v>9.4700000000000006</v>
      </c>
      <c r="U2205" s="14">
        <f>VLOOKUP($A2205,[3]Sheet1!$A$1:$AB$10001,27,0)</f>
        <v>9.23</v>
      </c>
      <c r="V2205" s="14">
        <f>VLOOKUP($A2205,[3]Sheet1!$A$1:$AB$10001,28,0)</f>
        <v>9.4600000000000009</v>
      </c>
      <c r="W2205" s="14">
        <f>VLOOKUP($A2205,[3]Sheet1!$A$1:$AC$10001,29,0)</f>
        <v>9.2750000000000004</v>
      </c>
      <c r="X2205" s="14">
        <f>VLOOKUP($A2205,[3]Sheet1!$A$1:$AD$10001,30,0)</f>
        <v>9.7850000000000001</v>
      </c>
      <c r="Y2205" s="14">
        <f>VLOOKUP($A2205,[3]Sheet1!$A$1:$AE$10001,31,0)</f>
        <v>8.94</v>
      </c>
      <c r="Z2205" s="14">
        <v>9.9200000762939453</v>
      </c>
      <c r="AE2205" s="2">
        <v>36915</v>
      </c>
      <c r="AF2205" s="1">
        <v>6.9349999999999996</v>
      </c>
    </row>
    <row r="2206" spans="1:32" x14ac:dyDescent="0.2">
      <c r="A2206" s="2">
        <v>36898</v>
      </c>
      <c r="B2206" s="5">
        <f t="shared" si="164"/>
        <v>1</v>
      </c>
      <c r="C2206" s="1" t="s">
        <v>47</v>
      </c>
      <c r="D2206" s="14">
        <f>VLOOKUP($A2206,[3]Sheet1!$A$1:$U$10001,15,0)</f>
        <v>12.07</v>
      </c>
      <c r="E2206" s="14">
        <f>VLOOKUP($A2206,[3]Sheet1!$A$1:$U$10001,16,0)</f>
        <v>8.7949999999999999</v>
      </c>
      <c r="F2206" s="14">
        <f>VLOOKUP($A2206,[3]Sheet1!$A$1:$X$10001,22,0)</f>
        <v>8.7200000000000006</v>
      </c>
      <c r="G2206" s="7">
        <f>VLOOKUP($A2206,[3]Sheet1!$A$1:$X$10001,3,0)</f>
        <v>8.9250000000000007</v>
      </c>
      <c r="H2206" s="14">
        <f>VLOOKUP($A2206,[3]Sheet1!$A$1:$U$10001,2,0)</f>
        <v>9.17</v>
      </c>
      <c r="I2206" s="14">
        <f>VLOOKUP($A2206,[3]Sheet1!$A$1:$U$10001,21,0)</f>
        <v>9.8249999999999993</v>
      </c>
      <c r="J2206" s="14">
        <f>VLOOKUP($A2206,[3]Sheet1!$A$1:$U$10001,13,0)</f>
        <v>9.59</v>
      </c>
      <c r="K2206" s="14">
        <f>VLOOKUP($A2206,[3]Sheet1!$A$1:$Z$10001,24,0)</f>
        <v>8.8450000000000006</v>
      </c>
      <c r="L2206" s="14">
        <f>VLOOKUP($A2206,[3]Sheet1!$A$1:$U$10001,17,0)</f>
        <v>9.0250000000000004</v>
      </c>
      <c r="M2206" s="14">
        <f>VLOOKUP($A2206,[3]Sheet1!$A$1:$U$10001,14,0)</f>
        <v>10.095000000000001</v>
      </c>
      <c r="N2206" s="14">
        <f>VLOOKUP($A2206,[3]Sheet1!$A$1:$X$10001,23,0)</f>
        <v>8.7249999999999996</v>
      </c>
      <c r="O2206" s="14">
        <f>VLOOKUP($A2206,[3]Sheet1!$A$1:$U$10001,4,0)</f>
        <v>10.6</v>
      </c>
      <c r="P2206" s="14">
        <f>VLOOKUP($A2206,[3]Sheet1!$A$1:$U$10001,6,0)</f>
        <v>9.2550000000000008</v>
      </c>
      <c r="Q2206" s="14">
        <f>VLOOKUP($A2206,[3]Sheet1!$A$1:$U$10001,20,0)</f>
        <v>8.9749999999999996</v>
      </c>
      <c r="R2206" s="14">
        <f>VLOOKUP($A2206,[3]Sheet1!$A$1:$X$10001,24,0)</f>
        <v>8.8450000000000006</v>
      </c>
      <c r="S2206" s="14">
        <f>VLOOKUP($A2206,[3]Sheet1!$A$1:$AB$10001,25,0)</f>
        <v>9.6999999999999993</v>
      </c>
      <c r="T2206" s="14">
        <f>VLOOKUP($A2206,[3]Sheet1!$A$1:$AB$10001,26,0)</f>
        <v>9.4700000000000006</v>
      </c>
      <c r="U2206" s="14">
        <f>VLOOKUP($A2206,[3]Sheet1!$A$1:$AB$10001,27,0)</f>
        <v>9.23</v>
      </c>
      <c r="V2206" s="14">
        <f>VLOOKUP($A2206,[3]Sheet1!$A$1:$AB$10001,28,0)</f>
        <v>9.4600000000000009</v>
      </c>
      <c r="W2206" s="14">
        <f>VLOOKUP($A2206,[3]Sheet1!$A$1:$AC$10001,29,0)</f>
        <v>9.2750000000000004</v>
      </c>
      <c r="X2206" s="14">
        <f>VLOOKUP($A2206,[3]Sheet1!$A$1:$AD$10001,30,0)</f>
        <v>9.7850000000000001</v>
      </c>
      <c r="Y2206" s="14">
        <f>VLOOKUP($A2206,[3]Sheet1!$A$1:$AE$10001,31,0)</f>
        <v>8.94</v>
      </c>
      <c r="Z2206" s="14">
        <v>9.9200000762939453</v>
      </c>
      <c r="AE2206" s="2">
        <v>36916</v>
      </c>
      <c r="AF2206" s="1">
        <v>6.85</v>
      </c>
    </row>
    <row r="2207" spans="1:32" x14ac:dyDescent="0.2">
      <c r="A2207" s="2">
        <v>36899</v>
      </c>
      <c r="B2207" s="5">
        <f t="shared" si="164"/>
        <v>1</v>
      </c>
      <c r="C2207" s="1" t="s">
        <v>48</v>
      </c>
      <c r="D2207" s="14">
        <f>VLOOKUP($A2207,[3]Sheet1!$A$1:$U$10001,15,0)</f>
        <v>12.07</v>
      </c>
      <c r="E2207" s="14">
        <f>VLOOKUP($A2207,[3]Sheet1!$A$1:$U$10001,16,0)</f>
        <v>8.7949999999999999</v>
      </c>
      <c r="F2207" s="14">
        <f>VLOOKUP($A2207,[3]Sheet1!$A$1:$X$10001,22,0)</f>
        <v>8.7200000000000006</v>
      </c>
      <c r="G2207" s="7">
        <f>VLOOKUP($A2207,[3]Sheet1!$A$1:$X$10001,3,0)</f>
        <v>8.9250000000000007</v>
      </c>
      <c r="H2207" s="14">
        <f>VLOOKUP($A2207,[3]Sheet1!$A$1:$U$10001,2,0)</f>
        <v>9.17</v>
      </c>
      <c r="I2207" s="14">
        <f>VLOOKUP($A2207,[3]Sheet1!$A$1:$U$10001,21,0)</f>
        <v>9.8249999999999993</v>
      </c>
      <c r="J2207" s="14">
        <f>VLOOKUP($A2207,[3]Sheet1!$A$1:$U$10001,13,0)</f>
        <v>9.59</v>
      </c>
      <c r="K2207" s="14">
        <f>VLOOKUP($A2207,[3]Sheet1!$A$1:$Z$10001,24,0)</f>
        <v>8.8450000000000006</v>
      </c>
      <c r="L2207" s="14">
        <f>VLOOKUP($A2207,[3]Sheet1!$A$1:$U$10001,17,0)</f>
        <v>9.0250000000000004</v>
      </c>
      <c r="M2207" s="14">
        <f>VLOOKUP($A2207,[3]Sheet1!$A$1:$U$10001,14,0)</f>
        <v>10.095000000000001</v>
      </c>
      <c r="N2207" s="14">
        <f>VLOOKUP($A2207,[3]Sheet1!$A$1:$X$10001,23,0)</f>
        <v>8.7249999999999996</v>
      </c>
      <c r="O2207" s="14">
        <f>VLOOKUP($A2207,[3]Sheet1!$A$1:$U$10001,4,0)</f>
        <v>10.6</v>
      </c>
      <c r="P2207" s="14">
        <f>VLOOKUP($A2207,[3]Sheet1!$A$1:$U$10001,6,0)</f>
        <v>9.2550000000000008</v>
      </c>
      <c r="Q2207" s="14">
        <f>VLOOKUP($A2207,[3]Sheet1!$A$1:$U$10001,20,0)</f>
        <v>8.9749999999999996</v>
      </c>
      <c r="R2207" s="14">
        <f>VLOOKUP($A2207,[3]Sheet1!$A$1:$X$10001,24,0)</f>
        <v>8.8450000000000006</v>
      </c>
      <c r="S2207" s="14">
        <f>VLOOKUP($A2207,[3]Sheet1!$A$1:$AB$10001,25,0)</f>
        <v>9.6999999999999993</v>
      </c>
      <c r="T2207" s="14">
        <f>VLOOKUP($A2207,[3]Sheet1!$A$1:$AB$10001,26,0)</f>
        <v>9.4700000000000006</v>
      </c>
      <c r="U2207" s="14">
        <f>VLOOKUP($A2207,[3]Sheet1!$A$1:$AB$10001,27,0)</f>
        <v>9.23</v>
      </c>
      <c r="V2207" s="14">
        <f>VLOOKUP($A2207,[3]Sheet1!$A$1:$AB$10001,28,0)</f>
        <v>9.4600000000000009</v>
      </c>
      <c r="W2207" s="14">
        <f>VLOOKUP($A2207,[3]Sheet1!$A$1:$AC$10001,29,0)</f>
        <v>9.2750000000000004</v>
      </c>
      <c r="X2207" s="14">
        <f>VLOOKUP($A2207,[3]Sheet1!$A$1:$AD$10001,30,0)</f>
        <v>9.7850000000000001</v>
      </c>
      <c r="Y2207" s="14">
        <f>VLOOKUP($A2207,[3]Sheet1!$A$1:$AE$10001,31,0)</f>
        <v>8.94</v>
      </c>
      <c r="Z2207" s="14">
        <v>9.9200000762939453</v>
      </c>
      <c r="AE2207" s="2">
        <v>36917</v>
      </c>
      <c r="AF2207" s="1">
        <v>7.375</v>
      </c>
    </row>
    <row r="2208" spans="1:32" x14ac:dyDescent="0.2">
      <c r="A2208" s="2">
        <v>36900</v>
      </c>
      <c r="B2208" s="5">
        <f t="shared" si="164"/>
        <v>1</v>
      </c>
      <c r="C2208" s="1" t="s">
        <v>49</v>
      </c>
      <c r="D2208" s="14">
        <f>VLOOKUP($A2208,[3]Sheet1!$A$1:$U$10001,15,0)</f>
        <v>12.744999999999999</v>
      </c>
      <c r="E2208" s="14">
        <f>VLOOKUP($A2208,[3]Sheet1!$A$1:$U$10001,16,0)</f>
        <v>9.3000000000000007</v>
      </c>
      <c r="F2208" s="14">
        <f>VLOOKUP($A2208,[3]Sheet1!$A$1:$X$10001,22,0)</f>
        <v>9.4350000000000005</v>
      </c>
      <c r="G2208" s="7">
        <f>VLOOKUP($A2208,[3]Sheet1!$A$1:$X$10001,3,0)</f>
        <v>9.66</v>
      </c>
      <c r="H2208" s="14">
        <f>VLOOKUP($A2208,[3]Sheet1!$A$1:$U$10001,2,0)</f>
        <v>9.66</v>
      </c>
      <c r="I2208" s="14">
        <f>VLOOKUP($A2208,[3]Sheet1!$A$1:$U$10001,21,0)</f>
        <v>10.34</v>
      </c>
      <c r="J2208" s="14">
        <f>VLOOKUP($A2208,[3]Sheet1!$A$1:$U$10001,13,0)</f>
        <v>10.47</v>
      </c>
      <c r="K2208" s="14">
        <f>VLOOKUP($A2208,[3]Sheet1!$A$1:$Z$10001,24,0)</f>
        <v>9.5</v>
      </c>
      <c r="L2208" s="14">
        <f>VLOOKUP($A2208,[3]Sheet1!$A$1:$U$10001,17,0)</f>
        <v>9.43</v>
      </c>
      <c r="M2208" s="14">
        <f>VLOOKUP($A2208,[3]Sheet1!$A$1:$U$10001,14,0)</f>
        <v>10.58</v>
      </c>
      <c r="N2208" s="14">
        <f>VLOOKUP($A2208,[3]Sheet1!$A$1:$X$10001,23,0)</f>
        <v>9.5150000000000006</v>
      </c>
      <c r="O2208" s="14">
        <f>VLOOKUP($A2208,[3]Sheet1!$A$1:$U$10001,4,0)</f>
        <v>10.97</v>
      </c>
      <c r="P2208" s="14">
        <f>VLOOKUP($A2208,[3]Sheet1!$A$1:$U$10001,6,0)</f>
        <v>9.8249999999999993</v>
      </c>
      <c r="Q2208" s="14">
        <f>VLOOKUP($A2208,[3]Sheet1!$A$1:$U$10001,20,0)</f>
        <v>9.3450000000000006</v>
      </c>
      <c r="R2208" s="14">
        <f>VLOOKUP($A2208,[3]Sheet1!$A$1:$X$10001,24,0)</f>
        <v>9.5</v>
      </c>
      <c r="S2208" s="14">
        <f>VLOOKUP($A2208,[3]Sheet1!$A$1:$AB$10001,25,0)</f>
        <v>10.31</v>
      </c>
      <c r="T2208" s="14">
        <f>VLOOKUP($A2208,[3]Sheet1!$A$1:$AB$10001,26,0)</f>
        <v>9.9600000000000009</v>
      </c>
      <c r="U2208" s="14">
        <f>VLOOKUP($A2208,[3]Sheet1!$A$1:$AB$10001,27,0)</f>
        <v>9.8249999999999993</v>
      </c>
      <c r="V2208" s="14">
        <f>VLOOKUP($A2208,[3]Sheet1!$A$1:$AB$10001,28,0)</f>
        <v>10.08</v>
      </c>
      <c r="W2208" s="14">
        <f>VLOOKUP($A2208,[3]Sheet1!$A$1:$AC$10001,29,0)</f>
        <v>9.875</v>
      </c>
      <c r="X2208" s="14">
        <f>VLOOKUP($A2208,[3]Sheet1!$A$1:$AD$10001,30,0)</f>
        <v>10.265000000000001</v>
      </c>
      <c r="Y2208" s="14">
        <f>VLOOKUP($A2208,[3]Sheet1!$A$1:$AE$10001,31,0)</f>
        <v>9.66</v>
      </c>
      <c r="Z2208" s="14">
        <v>10.430000305175781</v>
      </c>
      <c r="AE2208" s="2">
        <v>36918</v>
      </c>
      <c r="AF2208" s="1">
        <v>6.96</v>
      </c>
    </row>
    <row r="2209" spans="1:32" x14ac:dyDescent="0.2">
      <c r="A2209" s="2">
        <v>36901</v>
      </c>
      <c r="B2209" s="5">
        <f t="shared" si="164"/>
        <v>1</v>
      </c>
      <c r="C2209" s="1" t="s">
        <v>50</v>
      </c>
      <c r="D2209" s="14">
        <f>VLOOKUP($A2209,[3]Sheet1!$A$1:$U$10001,15,0)</f>
        <v>12.875</v>
      </c>
      <c r="E2209" s="14">
        <f>VLOOKUP($A2209,[3]Sheet1!$A$1:$U$10001,16,0)</f>
        <v>9.0500000000000007</v>
      </c>
      <c r="F2209" s="14">
        <f>VLOOKUP($A2209,[3]Sheet1!$A$1:$X$10001,22,0)</f>
        <v>8.9049999999999994</v>
      </c>
      <c r="G2209" s="7">
        <f>VLOOKUP($A2209,[3]Sheet1!$A$1:$X$10001,3,0)</f>
        <v>9.08</v>
      </c>
      <c r="H2209" s="14">
        <f>VLOOKUP($A2209,[3]Sheet1!$A$1:$U$10001,2,0)</f>
        <v>9.23</v>
      </c>
      <c r="I2209" s="14">
        <f>VLOOKUP($A2209,[3]Sheet1!$A$1:$U$10001,21,0)</f>
        <v>9.9450000000000003</v>
      </c>
      <c r="J2209" s="14">
        <f>VLOOKUP($A2209,[3]Sheet1!$A$1:$U$10001,13,0)</f>
        <v>9.6449999999999996</v>
      </c>
      <c r="K2209" s="14">
        <f>VLOOKUP($A2209,[3]Sheet1!$A$1:$Z$10001,24,0)</f>
        <v>8.9350000000000005</v>
      </c>
      <c r="L2209" s="14">
        <f>VLOOKUP($A2209,[3]Sheet1!$A$1:$U$10001,17,0)</f>
        <v>9.125</v>
      </c>
      <c r="M2209" s="14">
        <f>VLOOKUP($A2209,[3]Sheet1!$A$1:$U$10001,14,0)</f>
        <v>9.8249999999999993</v>
      </c>
      <c r="N2209" s="14">
        <f>VLOOKUP($A2209,[3]Sheet1!$A$1:$X$10001,23,0)</f>
        <v>8.9049999999999994</v>
      </c>
      <c r="O2209" s="14">
        <f>VLOOKUP($A2209,[3]Sheet1!$A$1:$U$10001,4,0)</f>
        <v>9.9949999999999992</v>
      </c>
      <c r="P2209" s="14">
        <f>VLOOKUP($A2209,[3]Sheet1!$A$1:$U$10001,6,0)</f>
        <v>9.4849999999999994</v>
      </c>
      <c r="Q2209" s="14">
        <f>VLOOKUP($A2209,[3]Sheet1!$A$1:$U$10001,20,0)</f>
        <v>9.2249999999999996</v>
      </c>
      <c r="R2209" s="14">
        <f>VLOOKUP($A2209,[3]Sheet1!$A$1:$X$10001,24,0)</f>
        <v>8.9350000000000005</v>
      </c>
      <c r="S2209" s="14">
        <f>VLOOKUP($A2209,[3]Sheet1!$A$1:$AB$10001,25,0)</f>
        <v>10.07</v>
      </c>
      <c r="T2209" s="14">
        <f>VLOOKUP($A2209,[3]Sheet1!$A$1:$AB$10001,26,0)</f>
        <v>9.6449999999999996</v>
      </c>
      <c r="U2209" s="14">
        <f>VLOOKUP($A2209,[3]Sheet1!$A$1:$AB$10001,27,0)</f>
        <v>9.5</v>
      </c>
      <c r="V2209" s="14">
        <f>VLOOKUP($A2209,[3]Sheet1!$A$1:$AB$10001,28,0)</f>
        <v>9.74</v>
      </c>
      <c r="W2209" s="14">
        <f>VLOOKUP($A2209,[3]Sheet1!$A$1:$AC$10001,29,0)</f>
        <v>9.5649999999999995</v>
      </c>
      <c r="X2209" s="14">
        <f>VLOOKUP($A2209,[3]Sheet1!$A$1:$AD$10001,30,0)</f>
        <v>10.105</v>
      </c>
      <c r="Y2209" s="14">
        <f>VLOOKUP($A2209,[3]Sheet1!$A$1:$AE$10001,31,0)</f>
        <v>9.15</v>
      </c>
      <c r="Z2209" s="14">
        <v>9.8649997711181641</v>
      </c>
      <c r="AE2209" s="2">
        <v>36919</v>
      </c>
      <c r="AF2209" s="1">
        <v>6.96</v>
      </c>
    </row>
    <row r="2210" spans="1:32" x14ac:dyDescent="0.2">
      <c r="A2210" s="2">
        <v>36902</v>
      </c>
      <c r="B2210" s="5">
        <f t="shared" si="164"/>
        <v>1</v>
      </c>
      <c r="C2210" s="1" t="s">
        <v>51</v>
      </c>
      <c r="D2210" s="14">
        <f>VLOOKUP($A2210,[3]Sheet1!$A$1:$U$10001,15,0)</f>
        <v>12.785</v>
      </c>
      <c r="E2210" s="14">
        <f>VLOOKUP($A2210,[3]Sheet1!$A$1:$U$10001,16,0)</f>
        <v>9.2449999999999992</v>
      </c>
      <c r="F2210" s="14">
        <f>VLOOKUP($A2210,[3]Sheet1!$A$1:$X$10001,22,0)</f>
        <v>9.1750000000000007</v>
      </c>
      <c r="G2210" s="7">
        <f>VLOOKUP($A2210,[3]Sheet1!$A$1:$X$10001,3,0)</f>
        <v>9.48</v>
      </c>
      <c r="H2210" s="14">
        <f>VLOOKUP($A2210,[3]Sheet1!$A$1:$U$10001,2,0)</f>
        <v>9.3550000000000004</v>
      </c>
      <c r="I2210" s="14">
        <f>VLOOKUP($A2210,[3]Sheet1!$A$1:$U$10001,21,0)</f>
        <v>9.9</v>
      </c>
      <c r="J2210" s="14">
        <f>VLOOKUP($A2210,[3]Sheet1!$A$1:$U$10001,13,0)</f>
        <v>10.11</v>
      </c>
      <c r="K2210" s="14">
        <f>VLOOKUP($A2210,[3]Sheet1!$A$1:$Z$10001,24,0)</f>
        <v>9.2449999999999992</v>
      </c>
      <c r="L2210" s="14">
        <f>VLOOKUP($A2210,[3]Sheet1!$A$1:$U$10001,17,0)</f>
        <v>9.375</v>
      </c>
      <c r="M2210" s="14">
        <f>VLOOKUP($A2210,[3]Sheet1!$A$1:$U$10001,14,0)</f>
        <v>10.525</v>
      </c>
      <c r="N2210" s="14">
        <f>VLOOKUP($A2210,[3]Sheet1!$A$1:$X$10001,23,0)</f>
        <v>9.1999999999999993</v>
      </c>
      <c r="O2210" s="14">
        <f>VLOOKUP($A2210,[3]Sheet1!$A$1:$U$10001,4,0)</f>
        <v>11.25</v>
      </c>
      <c r="P2210" s="14">
        <f>VLOOKUP($A2210,[3]Sheet1!$A$1:$U$10001,6,0)</f>
        <v>9.6999999999999993</v>
      </c>
      <c r="Q2210" s="14">
        <f>VLOOKUP($A2210,[3]Sheet1!$A$1:$U$10001,20,0)</f>
        <v>9.34</v>
      </c>
      <c r="R2210" s="14">
        <f>VLOOKUP($A2210,[3]Sheet1!$A$1:$X$10001,24,0)</f>
        <v>9.2449999999999992</v>
      </c>
      <c r="S2210" s="14">
        <f>VLOOKUP($A2210,[3]Sheet1!$A$1:$AB$10001,25,0)</f>
        <v>1.014</v>
      </c>
      <c r="T2210" s="14">
        <f>VLOOKUP($A2210,[3]Sheet1!$A$1:$AB$10001,26,0)</f>
        <v>9.7249999999999996</v>
      </c>
      <c r="U2210" s="14">
        <f>VLOOKUP($A2210,[3]Sheet1!$A$1:$AB$10001,27,0)</f>
        <v>9.6050000000000004</v>
      </c>
      <c r="V2210" s="14">
        <f>VLOOKUP($A2210,[3]Sheet1!$A$1:$AB$10001,28,0)</f>
        <v>9.8650000000000002</v>
      </c>
      <c r="W2210" s="14">
        <f>VLOOKUP($A2210,[3]Sheet1!$A$1:$AC$10001,29,0)</f>
        <v>9.7449999999999992</v>
      </c>
      <c r="X2210" s="14">
        <f>VLOOKUP($A2210,[3]Sheet1!$A$1:$AD$10001,30,0)</f>
        <v>1.0225</v>
      </c>
      <c r="Y2210" s="14">
        <f>VLOOKUP($A2210,[3]Sheet1!$A$1:$AE$10001,31,0)</f>
        <v>9.39</v>
      </c>
      <c r="Z2210" s="14">
        <v>10.444999694824219</v>
      </c>
      <c r="AE2210" s="2">
        <v>36920</v>
      </c>
      <c r="AF2210" s="1">
        <v>6.96</v>
      </c>
    </row>
    <row r="2211" spans="1:32" x14ac:dyDescent="0.2">
      <c r="A2211" s="2">
        <v>36903</v>
      </c>
      <c r="B2211" s="5">
        <f t="shared" si="164"/>
        <v>1</v>
      </c>
      <c r="C2211" s="1" t="s">
        <v>45</v>
      </c>
      <c r="D2211" s="14">
        <f>VLOOKUP($A2211,[3]Sheet1!$A$1:$U$10001,15,0)</f>
        <v>11.69</v>
      </c>
      <c r="E2211" s="14">
        <f>VLOOKUP($A2211,[3]Sheet1!$A$1:$U$10001,16,0)</f>
        <v>8.6850000000000005</v>
      </c>
      <c r="F2211" s="14">
        <f>VLOOKUP($A2211,[3]Sheet1!$A$1:$X$10001,22,0)</f>
        <v>8.5150000000000006</v>
      </c>
      <c r="G2211" s="7">
        <f>VLOOKUP($A2211,[3]Sheet1!$A$1:$X$10001,3,0)</f>
        <v>8.8000000000000007</v>
      </c>
      <c r="H2211" s="14">
        <f>VLOOKUP($A2211,[3]Sheet1!$A$1:$U$10001,2,0)</f>
        <v>8.4649999999999999</v>
      </c>
      <c r="I2211" s="14">
        <f>VLOOKUP($A2211,[3]Sheet1!$A$1:$U$10001,21,0)</f>
        <v>8.9749999999999996</v>
      </c>
      <c r="J2211" s="14">
        <f>VLOOKUP($A2211,[3]Sheet1!$A$1:$U$10001,13,0)</f>
        <v>9.6349999999999998</v>
      </c>
      <c r="K2211" s="14">
        <f>VLOOKUP($A2211,[3]Sheet1!$A$1:$Z$10001,24,0)</f>
        <v>8.6950000000000003</v>
      </c>
      <c r="L2211" s="14">
        <f>VLOOKUP($A2211,[3]Sheet1!$A$1:$U$10001,17,0)</f>
        <v>8.8699999999999992</v>
      </c>
      <c r="M2211" s="14">
        <f>VLOOKUP($A2211,[3]Sheet1!$A$1:$U$10001,14,0)</f>
        <v>9.9350000000000005</v>
      </c>
      <c r="N2211" s="14">
        <f>VLOOKUP($A2211,[3]Sheet1!$A$1:$X$10001,23,0)</f>
        <v>8.625</v>
      </c>
      <c r="O2211" s="14">
        <f>VLOOKUP($A2211,[3]Sheet1!$A$1:$U$10001,4,0)</f>
        <v>11.391999999999999</v>
      </c>
      <c r="P2211" s="14">
        <f>VLOOKUP($A2211,[3]Sheet1!$A$1:$U$10001,6,0)</f>
        <v>8.86</v>
      </c>
      <c r="Q2211" s="14">
        <f>VLOOKUP($A2211,[3]Sheet1!$A$1:$U$10001,20,0)</f>
        <v>8.9450000000000003</v>
      </c>
      <c r="R2211" s="14">
        <f>VLOOKUP($A2211,[3]Sheet1!$A$1:$X$10001,24,0)</f>
        <v>8.6950000000000003</v>
      </c>
      <c r="S2211" s="14">
        <f>VLOOKUP($A2211,[3]Sheet1!$A$1:$AB$10001,25,0)</f>
        <v>9.1999999999999993</v>
      </c>
      <c r="T2211" s="14">
        <f>VLOOKUP($A2211,[3]Sheet1!$A$1:$AB$10001,26,0)</f>
        <v>8.8550000000000004</v>
      </c>
      <c r="U2211" s="14">
        <f>VLOOKUP($A2211,[3]Sheet1!$A$1:$AB$10001,27,0)</f>
        <v>8.7149999999999999</v>
      </c>
      <c r="V2211" s="14">
        <f>VLOOKUP($A2211,[3]Sheet1!$A$1:$AB$10001,28,0)</f>
        <v>8.9700000000000006</v>
      </c>
      <c r="W2211" s="14">
        <f>VLOOKUP($A2211,[3]Sheet1!$A$1:$AC$10001,29,0)</f>
        <v>8.82</v>
      </c>
      <c r="X2211" s="14">
        <f>VLOOKUP($A2211,[3]Sheet1!$A$1:$AD$10001,30,0)</f>
        <v>9.2799999999999994</v>
      </c>
      <c r="Y2211" s="14">
        <f>VLOOKUP($A2211,[3]Sheet1!$A$1:$AE$10001,31,0)</f>
        <v>8.68</v>
      </c>
      <c r="Z2211" s="14">
        <v>9.8450002670288086</v>
      </c>
      <c r="AE2211" s="2">
        <v>36921</v>
      </c>
      <c r="AF2211" s="1">
        <v>6.66</v>
      </c>
    </row>
    <row r="2212" spans="1:32" x14ac:dyDescent="0.2">
      <c r="A2212" s="2">
        <v>36904</v>
      </c>
      <c r="B2212" s="5">
        <f t="shared" si="164"/>
        <v>1</v>
      </c>
      <c r="C2212" s="1" t="s">
        <v>46</v>
      </c>
      <c r="D2212" s="14">
        <f>VLOOKUP($A2212,[3]Sheet1!$A$1:$U$10001,15,0)</f>
        <v>11.315</v>
      </c>
      <c r="E2212" s="14">
        <f>VLOOKUP($A2212,[3]Sheet1!$A$1:$U$10001,16,0)</f>
        <v>8.5350000000000001</v>
      </c>
      <c r="F2212" s="14">
        <f>VLOOKUP($A2212,[3]Sheet1!$A$1:$X$10001,22,0)</f>
        <v>8.4550000000000001</v>
      </c>
      <c r="G2212" s="7">
        <f>VLOOKUP($A2212,[3]Sheet1!$A$1:$X$10001,3,0)</f>
        <v>8.67</v>
      </c>
      <c r="H2212" s="14">
        <f>VLOOKUP($A2212,[3]Sheet1!$A$1:$U$10001,2,0)</f>
        <v>8.42</v>
      </c>
      <c r="I2212" s="14">
        <f>VLOOKUP($A2212,[3]Sheet1!$A$1:$U$10001,21,0)</f>
        <v>8.76</v>
      </c>
      <c r="J2212" s="14">
        <f>VLOOKUP($A2212,[3]Sheet1!$A$1:$U$10001,13,0)</f>
        <v>9.7949999999999999</v>
      </c>
      <c r="K2212" s="14">
        <f>VLOOKUP($A2212,[3]Sheet1!$A$1:$Z$10001,24,0)</f>
        <v>8.6549999999999994</v>
      </c>
      <c r="L2212" s="14">
        <f>VLOOKUP($A2212,[3]Sheet1!$A$1:$U$10001,17,0)</f>
        <v>8.6750000000000007</v>
      </c>
      <c r="M2212" s="14">
        <f>VLOOKUP($A2212,[3]Sheet1!$A$1:$U$10001,14,0)</f>
        <v>10.18</v>
      </c>
      <c r="N2212" s="14">
        <f>VLOOKUP($A2212,[3]Sheet1!$A$1:$X$10001,23,0)</f>
        <v>8.7249999999999996</v>
      </c>
      <c r="O2212" s="14">
        <f>VLOOKUP($A2212,[3]Sheet1!$A$1:$U$10001,4,0)</f>
        <v>11.45</v>
      </c>
      <c r="P2212" s="14">
        <f>VLOOKUP($A2212,[3]Sheet1!$A$1:$U$10001,6,0)</f>
        <v>8.7200000000000006</v>
      </c>
      <c r="Q2212" s="14">
        <f>VLOOKUP($A2212,[3]Sheet1!$A$1:$U$10001,20,0)</f>
        <v>8.7149999999999999</v>
      </c>
      <c r="R2212" s="14">
        <f>VLOOKUP($A2212,[3]Sheet1!$A$1:$X$10001,24,0)</f>
        <v>8.6549999999999994</v>
      </c>
      <c r="S2212" s="14">
        <f>VLOOKUP($A2212,[3]Sheet1!$A$1:$AB$10001,25,0)</f>
        <v>8.9849999999999994</v>
      </c>
      <c r="T2212" s="14">
        <f>VLOOKUP($A2212,[3]Sheet1!$A$1:$AB$10001,26,0)</f>
        <v>8.69</v>
      </c>
      <c r="U2212" s="14">
        <f>VLOOKUP($A2212,[3]Sheet1!$A$1:$AB$10001,27,0)</f>
        <v>8.5549999999999997</v>
      </c>
      <c r="V2212" s="14">
        <f>VLOOKUP($A2212,[3]Sheet1!$A$1:$AB$10001,28,0)</f>
        <v>8.8350000000000009</v>
      </c>
      <c r="W2212" s="14">
        <f>VLOOKUP($A2212,[3]Sheet1!$A$1:$AC$10001,29,0)</f>
        <v>8.6300000000000008</v>
      </c>
      <c r="X2212" s="14">
        <f>VLOOKUP($A2212,[3]Sheet1!$A$1:$AD$10001,30,0)</f>
        <v>9.09</v>
      </c>
      <c r="Y2212" s="14">
        <f>VLOOKUP($A2212,[3]Sheet1!$A$1:$AE$10001,31,0)</f>
        <v>8.58</v>
      </c>
      <c r="Z2212" s="14">
        <v>10.204999923706055</v>
      </c>
      <c r="AE2212" s="2">
        <v>36922</v>
      </c>
      <c r="AF2212" s="1">
        <v>5.8150000000000004</v>
      </c>
    </row>
    <row r="2213" spans="1:32" x14ac:dyDescent="0.2">
      <c r="A2213" s="2">
        <v>36905</v>
      </c>
      <c r="B2213" s="5">
        <f t="shared" si="164"/>
        <v>1</v>
      </c>
      <c r="C2213" s="1" t="s">
        <v>47</v>
      </c>
      <c r="D2213" s="14">
        <f>VLOOKUP($A2213,[3]Sheet1!$A$1:$U$10001,15,0)</f>
        <v>11.315</v>
      </c>
      <c r="E2213" s="14">
        <f>VLOOKUP($A2213,[3]Sheet1!$A$1:$U$10001,16,0)</f>
        <v>8.5350000000000001</v>
      </c>
      <c r="F2213" s="14">
        <f>VLOOKUP($A2213,[3]Sheet1!$A$1:$X$10001,22,0)</f>
        <v>8.4550000000000001</v>
      </c>
      <c r="G2213" s="7">
        <f>VLOOKUP($A2213,[3]Sheet1!$A$1:$X$10001,3,0)</f>
        <v>8.67</v>
      </c>
      <c r="H2213" s="14">
        <f>VLOOKUP($A2213,[3]Sheet1!$A$1:$U$10001,2,0)</f>
        <v>8.42</v>
      </c>
      <c r="I2213" s="14">
        <f>VLOOKUP($A2213,[3]Sheet1!$A$1:$U$10001,21,0)</f>
        <v>8.76</v>
      </c>
      <c r="J2213" s="14">
        <f>VLOOKUP($A2213,[3]Sheet1!$A$1:$U$10001,13,0)</f>
        <v>9.7949999999999999</v>
      </c>
      <c r="K2213" s="14">
        <f>VLOOKUP($A2213,[3]Sheet1!$A$1:$Z$10001,24,0)</f>
        <v>8.6549999999999994</v>
      </c>
      <c r="L2213" s="14">
        <f>VLOOKUP($A2213,[3]Sheet1!$A$1:$U$10001,17,0)</f>
        <v>8.6750000000000007</v>
      </c>
      <c r="M2213" s="14">
        <f>VLOOKUP($A2213,[3]Sheet1!$A$1:$U$10001,14,0)</f>
        <v>10.18</v>
      </c>
      <c r="N2213" s="14">
        <f>VLOOKUP($A2213,[3]Sheet1!$A$1:$X$10001,23,0)</f>
        <v>8.7249999999999996</v>
      </c>
      <c r="O2213" s="14">
        <f>VLOOKUP($A2213,[3]Sheet1!$A$1:$U$10001,4,0)</f>
        <v>11.45</v>
      </c>
      <c r="P2213" s="14">
        <f>VLOOKUP($A2213,[3]Sheet1!$A$1:$U$10001,6,0)</f>
        <v>8.7200000000000006</v>
      </c>
      <c r="Q2213" s="14">
        <f>VLOOKUP($A2213,[3]Sheet1!$A$1:$U$10001,20,0)</f>
        <v>8.7149999999999999</v>
      </c>
      <c r="R2213" s="14">
        <f>VLOOKUP($A2213,[3]Sheet1!$A$1:$X$10001,24,0)</f>
        <v>8.6549999999999994</v>
      </c>
      <c r="S2213" s="14">
        <f>VLOOKUP($A2213,[3]Sheet1!$A$1:$AB$10001,25,0)</f>
        <v>8.9849999999999994</v>
      </c>
      <c r="T2213" s="14">
        <f>VLOOKUP($A2213,[3]Sheet1!$A$1:$AB$10001,26,0)</f>
        <v>8.69</v>
      </c>
      <c r="U2213" s="14">
        <f>VLOOKUP($A2213,[3]Sheet1!$A$1:$AB$10001,27,0)</f>
        <v>8.5549999999999997</v>
      </c>
      <c r="V2213" s="14">
        <f>VLOOKUP($A2213,[3]Sheet1!$A$1:$AB$10001,28,0)</f>
        <v>8.8350000000000009</v>
      </c>
      <c r="W2213" s="14">
        <f>VLOOKUP($A2213,[3]Sheet1!$A$1:$AC$10001,29,0)</f>
        <v>8.6300000000000008</v>
      </c>
      <c r="X2213" s="14">
        <f>VLOOKUP($A2213,[3]Sheet1!$A$1:$AD$10001,30,0)</f>
        <v>9.09</v>
      </c>
      <c r="Y2213" s="14">
        <f>VLOOKUP($A2213,[3]Sheet1!$A$1:$AE$10001,31,0)</f>
        <v>8.58</v>
      </c>
      <c r="Z2213" s="14">
        <v>10.204999923706055</v>
      </c>
      <c r="AE2213" s="2">
        <v>36923</v>
      </c>
      <c r="AF2213" s="1">
        <v>5.79</v>
      </c>
    </row>
    <row r="2214" spans="1:32" x14ac:dyDescent="0.2">
      <c r="A2214" s="2">
        <v>36906</v>
      </c>
      <c r="B2214" s="5">
        <f t="shared" si="164"/>
        <v>1</v>
      </c>
      <c r="C2214" s="1" t="s">
        <v>48</v>
      </c>
      <c r="D2214" s="14">
        <f>VLOOKUP($A2214,[3]Sheet1!$A$1:$U$10001,15,0)</f>
        <v>11.315</v>
      </c>
      <c r="E2214" s="14">
        <f>VLOOKUP($A2214,[3]Sheet1!$A$1:$U$10001,16,0)</f>
        <v>8.5350000000000001</v>
      </c>
      <c r="F2214" s="14">
        <f>VLOOKUP($A2214,[3]Sheet1!$A$1:$X$10001,22,0)</f>
        <v>8.4550000000000001</v>
      </c>
      <c r="G2214" s="7">
        <f>VLOOKUP($A2214,[3]Sheet1!$A$1:$X$10001,3,0)</f>
        <v>8.67</v>
      </c>
      <c r="H2214" s="14">
        <f>VLOOKUP($A2214,[3]Sheet1!$A$1:$U$10001,2,0)</f>
        <v>8.42</v>
      </c>
      <c r="I2214" s="14">
        <f>VLOOKUP($A2214,[3]Sheet1!$A$1:$U$10001,21,0)</f>
        <v>8.76</v>
      </c>
      <c r="J2214" s="14">
        <f>VLOOKUP($A2214,[3]Sheet1!$A$1:$U$10001,13,0)</f>
        <v>9.7949999999999999</v>
      </c>
      <c r="K2214" s="14">
        <f>VLOOKUP($A2214,[3]Sheet1!$A$1:$Z$10001,24,0)</f>
        <v>8.6549999999999994</v>
      </c>
      <c r="L2214" s="14">
        <f>VLOOKUP($A2214,[3]Sheet1!$A$1:$U$10001,17,0)</f>
        <v>8.6750000000000007</v>
      </c>
      <c r="M2214" s="14">
        <f>VLOOKUP($A2214,[3]Sheet1!$A$1:$U$10001,14,0)</f>
        <v>10.18</v>
      </c>
      <c r="N2214" s="14">
        <f>VLOOKUP($A2214,[3]Sheet1!$A$1:$X$10001,23,0)</f>
        <v>8.7249999999999996</v>
      </c>
      <c r="O2214" s="14">
        <f>VLOOKUP($A2214,[3]Sheet1!$A$1:$U$10001,4,0)</f>
        <v>11.45</v>
      </c>
      <c r="P2214" s="14">
        <f>VLOOKUP($A2214,[3]Sheet1!$A$1:$U$10001,6,0)</f>
        <v>8.7200000000000006</v>
      </c>
      <c r="Q2214" s="14">
        <f>VLOOKUP($A2214,[3]Sheet1!$A$1:$U$10001,20,0)</f>
        <v>8.7149999999999999</v>
      </c>
      <c r="R2214" s="14">
        <f>VLOOKUP($A2214,[3]Sheet1!$A$1:$X$10001,24,0)</f>
        <v>8.6549999999999994</v>
      </c>
      <c r="S2214" s="14">
        <f>VLOOKUP($A2214,[3]Sheet1!$A$1:$AB$10001,25,0)</f>
        <v>8.9849999999999994</v>
      </c>
      <c r="T2214" s="14">
        <f>VLOOKUP($A2214,[3]Sheet1!$A$1:$AB$10001,26,0)</f>
        <v>8.69</v>
      </c>
      <c r="U2214" s="14">
        <f>VLOOKUP($A2214,[3]Sheet1!$A$1:$AB$10001,27,0)</f>
        <v>8.5549999999999997</v>
      </c>
      <c r="V2214" s="14">
        <f>VLOOKUP($A2214,[3]Sheet1!$A$1:$AB$10001,28,0)</f>
        <v>8.8350000000000009</v>
      </c>
      <c r="W2214" s="14">
        <f>VLOOKUP($A2214,[3]Sheet1!$A$1:$AC$10001,29,0)</f>
        <v>8.6300000000000008</v>
      </c>
      <c r="X2214" s="14">
        <f>VLOOKUP($A2214,[3]Sheet1!$A$1:$AD$10001,30,0)</f>
        <v>9.09</v>
      </c>
      <c r="Y2214" s="14">
        <f>VLOOKUP($A2214,[3]Sheet1!$A$1:$AE$10001,31,0)</f>
        <v>8.58</v>
      </c>
      <c r="Z2214" s="14">
        <v>10.204999923706055</v>
      </c>
      <c r="AE2214" s="2">
        <v>36924</v>
      </c>
      <c r="AF2214" s="1">
        <v>5.8</v>
      </c>
    </row>
    <row r="2215" spans="1:32" x14ac:dyDescent="0.2">
      <c r="A2215" s="2">
        <v>36907</v>
      </c>
      <c r="B2215" s="5">
        <f t="shared" si="164"/>
        <v>1</v>
      </c>
      <c r="C2215" s="1" t="s">
        <v>49</v>
      </c>
      <c r="D2215" s="14">
        <f>VLOOKUP($A2215,[3]Sheet1!$A$1:$U$10001,15,0)</f>
        <v>11.315</v>
      </c>
      <c r="E2215" s="14">
        <f>VLOOKUP($A2215,[3]Sheet1!$A$1:$U$10001,16,0)</f>
        <v>8.5350000000000001</v>
      </c>
      <c r="F2215" s="14">
        <f>VLOOKUP($A2215,[3]Sheet1!$A$1:$X$10001,22,0)</f>
        <v>8.4550000000000001</v>
      </c>
      <c r="G2215" s="7">
        <f>VLOOKUP($A2215,[3]Sheet1!$A$1:$X$10001,3,0)</f>
        <v>8.67</v>
      </c>
      <c r="H2215" s="14">
        <f>VLOOKUP($A2215,[3]Sheet1!$A$1:$U$10001,2,0)</f>
        <v>8.42</v>
      </c>
      <c r="I2215" s="14">
        <f>VLOOKUP($A2215,[3]Sheet1!$A$1:$U$10001,21,0)</f>
        <v>8.76</v>
      </c>
      <c r="J2215" s="14">
        <f>VLOOKUP($A2215,[3]Sheet1!$A$1:$U$10001,13,0)</f>
        <v>9.7949999999999999</v>
      </c>
      <c r="K2215" s="14">
        <f>VLOOKUP($A2215,[3]Sheet1!$A$1:$Z$10001,24,0)</f>
        <v>8.6549999999999994</v>
      </c>
      <c r="L2215" s="14">
        <f>VLOOKUP($A2215,[3]Sheet1!$A$1:$U$10001,17,0)</f>
        <v>8.6750000000000007</v>
      </c>
      <c r="M2215" s="14">
        <f>VLOOKUP($A2215,[3]Sheet1!$A$1:$U$10001,14,0)</f>
        <v>10.18</v>
      </c>
      <c r="N2215" s="14">
        <f>VLOOKUP($A2215,[3]Sheet1!$A$1:$X$10001,23,0)</f>
        <v>8.7249999999999996</v>
      </c>
      <c r="O2215" s="14">
        <f>VLOOKUP($A2215,[3]Sheet1!$A$1:$U$10001,4,0)</f>
        <v>11.45</v>
      </c>
      <c r="P2215" s="14">
        <f>VLOOKUP($A2215,[3]Sheet1!$A$1:$U$10001,6,0)</f>
        <v>8.7200000000000006</v>
      </c>
      <c r="Q2215" s="14">
        <f>VLOOKUP($A2215,[3]Sheet1!$A$1:$U$10001,20,0)</f>
        <v>8.7149999999999999</v>
      </c>
      <c r="R2215" s="14">
        <f>VLOOKUP($A2215,[3]Sheet1!$A$1:$X$10001,24,0)</f>
        <v>8.6549999999999994</v>
      </c>
      <c r="S2215" s="14">
        <f>VLOOKUP($A2215,[3]Sheet1!$A$1:$AB$10001,25,0)</f>
        <v>8.9849999999999994</v>
      </c>
      <c r="T2215" s="14">
        <f>VLOOKUP($A2215,[3]Sheet1!$A$1:$AB$10001,26,0)</f>
        <v>8.69</v>
      </c>
      <c r="U2215" s="14">
        <f>VLOOKUP($A2215,[3]Sheet1!$A$1:$AB$10001,27,0)</f>
        <v>8.5549999999999997</v>
      </c>
      <c r="V2215" s="14">
        <f>VLOOKUP($A2215,[3]Sheet1!$A$1:$AB$10001,28,0)</f>
        <v>8.8350000000000009</v>
      </c>
      <c r="W2215" s="14">
        <f>VLOOKUP($A2215,[3]Sheet1!$A$1:$AC$10001,29,0)</f>
        <v>8.6300000000000008</v>
      </c>
      <c r="X2215" s="14">
        <f>VLOOKUP($A2215,[3]Sheet1!$A$1:$AD$10001,30,0)</f>
        <v>9.09</v>
      </c>
      <c r="Y2215" s="14">
        <f>VLOOKUP($A2215,[3]Sheet1!$A$1:$AE$10001,31,0)</f>
        <v>8.58</v>
      </c>
      <c r="Z2215" s="14">
        <v>10.204999923706055</v>
      </c>
      <c r="AE2215" s="2">
        <v>36925</v>
      </c>
      <c r="AF2215" s="1">
        <v>6.39</v>
      </c>
    </row>
    <row r="2216" spans="1:32" x14ac:dyDescent="0.2">
      <c r="A2216" s="2">
        <v>36908</v>
      </c>
      <c r="B2216" s="5">
        <f t="shared" si="164"/>
        <v>1</v>
      </c>
      <c r="C2216" s="1" t="s">
        <v>50</v>
      </c>
      <c r="D2216" s="14">
        <f>VLOOKUP($A2216,[3]Sheet1!$A$1:$U$10001,15,0)</f>
        <v>10.705</v>
      </c>
      <c r="E2216" s="14">
        <f>VLOOKUP($A2216,[3]Sheet1!$A$1:$U$10001,16,0)</f>
        <v>8.0649999999999995</v>
      </c>
      <c r="F2216" s="14">
        <f>VLOOKUP($A2216,[3]Sheet1!$A$1:$X$10001,22,0)</f>
        <v>8.0500000000000007</v>
      </c>
      <c r="G2216" s="7">
        <f>VLOOKUP($A2216,[3]Sheet1!$A$1:$X$10001,3,0)</f>
        <v>8.31</v>
      </c>
      <c r="H2216" s="14">
        <f>VLOOKUP($A2216,[3]Sheet1!$A$1:$U$10001,2,0)</f>
        <v>7.85</v>
      </c>
      <c r="I2216" s="14">
        <f>VLOOKUP($A2216,[3]Sheet1!$A$1:$U$10001,21,0)</f>
        <v>8.19</v>
      </c>
      <c r="J2216" s="14">
        <f>VLOOKUP($A2216,[3]Sheet1!$A$1:$U$10001,13,0)</f>
        <v>9.5649999999999995</v>
      </c>
      <c r="K2216" s="14">
        <f>VLOOKUP($A2216,[3]Sheet1!$A$1:$Z$10001,24,0)</f>
        <v>8.1850000000000005</v>
      </c>
      <c r="L2216" s="14">
        <f>VLOOKUP($A2216,[3]Sheet1!$A$1:$U$10001,17,0)</f>
        <v>8.34</v>
      </c>
      <c r="M2216" s="14">
        <f>VLOOKUP($A2216,[3]Sheet1!$A$1:$U$10001,14,0)</f>
        <v>9.8049999999999997</v>
      </c>
      <c r="N2216" s="14">
        <f>VLOOKUP($A2216,[3]Sheet1!$A$1:$X$10001,23,0)</f>
        <v>8.14</v>
      </c>
      <c r="O2216" s="14">
        <f>VLOOKUP($A2216,[3]Sheet1!$A$1:$U$10001,4,0)</f>
        <v>11.14</v>
      </c>
      <c r="P2216" s="14">
        <f>VLOOKUP($A2216,[3]Sheet1!$A$1:$U$10001,6,0)</f>
        <v>8.2949999999999999</v>
      </c>
      <c r="Q2216" s="14">
        <f>VLOOKUP($A2216,[3]Sheet1!$A$1:$U$10001,20,0)</f>
        <v>8.2949999999999999</v>
      </c>
      <c r="R2216" s="14">
        <f>VLOOKUP($A2216,[3]Sheet1!$A$1:$X$10001,24,0)</f>
        <v>8.1850000000000005</v>
      </c>
      <c r="S2216" s="14">
        <f>VLOOKUP($A2216,[3]Sheet1!$A$1:$AB$10001,25,0)</f>
        <v>8.3350000000000009</v>
      </c>
      <c r="T2216" s="14">
        <f>VLOOKUP($A2216,[3]Sheet1!$A$1:$AB$10001,26,0)</f>
        <v>8.1999999999999993</v>
      </c>
      <c r="U2216" s="14">
        <f>VLOOKUP($A2216,[3]Sheet1!$A$1:$AB$10001,27,0)</f>
        <v>8.01</v>
      </c>
      <c r="V2216" s="14">
        <f>VLOOKUP($A2216,[3]Sheet1!$A$1:$AB$10001,28,0)</f>
        <v>8.2850000000000001</v>
      </c>
      <c r="W2216" s="14">
        <f>VLOOKUP($A2216,[3]Sheet1!$A$1:$AC$10001,29,0)</f>
        <v>8.08</v>
      </c>
      <c r="X2216" s="14">
        <f>VLOOKUP($A2216,[3]Sheet1!$A$1:$AD$10001,30,0)</f>
        <v>8.41</v>
      </c>
      <c r="Y2216" s="14">
        <f>VLOOKUP($A2216,[3]Sheet1!$A$1:$AE$10001,31,0)</f>
        <v>8.14</v>
      </c>
      <c r="Z2216" s="14">
        <v>9.7799997329711914</v>
      </c>
      <c r="AE2216" s="2">
        <v>36926</v>
      </c>
      <c r="AF2216" s="1">
        <v>6.39</v>
      </c>
    </row>
    <row r="2217" spans="1:32" x14ac:dyDescent="0.2">
      <c r="A2217" s="2">
        <v>36909</v>
      </c>
      <c r="B2217" s="5">
        <f t="shared" si="164"/>
        <v>1</v>
      </c>
      <c r="C2217" s="1" t="s">
        <v>51</v>
      </c>
      <c r="D2217" s="14">
        <f>VLOOKUP($A2217,[3]Sheet1!$A$1:$U$10001,15,0)</f>
        <v>10.365</v>
      </c>
      <c r="E2217" s="14">
        <f>VLOOKUP($A2217,[3]Sheet1!$A$1:$U$10001,16,0)</f>
        <v>7.7050000000000001</v>
      </c>
      <c r="F2217" s="14">
        <f>VLOOKUP($A2217,[3]Sheet1!$A$1:$X$10001,22,0)</f>
        <v>7.61</v>
      </c>
      <c r="G2217" s="7">
        <f>VLOOKUP($A2217,[3]Sheet1!$A$1:$X$10001,3,0)</f>
        <v>8.0500000000000007</v>
      </c>
      <c r="H2217" s="14">
        <f>VLOOKUP($A2217,[3]Sheet1!$A$1:$U$10001,2,0)</f>
        <v>7.48</v>
      </c>
      <c r="I2217" s="14">
        <f>VLOOKUP($A2217,[3]Sheet1!$A$1:$U$10001,21,0)</f>
        <v>7.86</v>
      </c>
      <c r="J2217" s="14">
        <f>VLOOKUP($A2217,[3]Sheet1!$A$1:$U$10001,13,0)</f>
        <v>9.67</v>
      </c>
      <c r="K2217" s="14">
        <f>VLOOKUP($A2217,[3]Sheet1!$A$1:$Z$10001,24,0)</f>
        <v>7.82</v>
      </c>
      <c r="L2217" s="14">
        <f>VLOOKUP($A2217,[3]Sheet1!$A$1:$U$10001,17,0)</f>
        <v>8.0350000000000001</v>
      </c>
      <c r="M2217" s="14">
        <f>VLOOKUP($A2217,[3]Sheet1!$A$1:$U$10001,14,0)</f>
        <v>9.9649999999999999</v>
      </c>
      <c r="N2217" s="14">
        <f>VLOOKUP($A2217,[3]Sheet1!$A$1:$X$10001,23,0)</f>
        <v>7.81</v>
      </c>
      <c r="O2217" s="14">
        <f>VLOOKUP($A2217,[3]Sheet1!$A$1:$U$10001,4,0)</f>
        <v>11.71</v>
      </c>
      <c r="P2217" s="14">
        <f>VLOOKUP($A2217,[3]Sheet1!$A$1:$U$10001,6,0)</f>
        <v>8.3049999999999997</v>
      </c>
      <c r="Q2217" s="14">
        <f>VLOOKUP($A2217,[3]Sheet1!$A$1:$U$10001,20,0)</f>
        <v>8.0299999999999994</v>
      </c>
      <c r="R2217" s="14">
        <f>VLOOKUP($A2217,[3]Sheet1!$A$1:$X$10001,24,0)</f>
        <v>7.82</v>
      </c>
      <c r="S2217" s="14">
        <f>VLOOKUP($A2217,[3]Sheet1!$A$1:$AB$10001,25,0)</f>
        <v>7.97</v>
      </c>
      <c r="T2217" s="14">
        <f>VLOOKUP($A2217,[3]Sheet1!$A$1:$AB$10001,26,0)</f>
        <v>7.9349999999999996</v>
      </c>
      <c r="U2217" s="14">
        <f>VLOOKUP($A2217,[3]Sheet1!$A$1:$AB$10001,27,0)</f>
        <v>7.6550000000000002</v>
      </c>
      <c r="V2217" s="14">
        <f>VLOOKUP($A2217,[3]Sheet1!$A$1:$AB$10001,28,0)</f>
        <v>7.92</v>
      </c>
      <c r="W2217" s="14">
        <f>VLOOKUP($A2217,[3]Sheet1!$A$1:$AC$10001,29,0)</f>
        <v>7.6849999999999996</v>
      </c>
      <c r="X2217" s="14">
        <f>VLOOKUP($A2217,[3]Sheet1!$A$1:$AD$10001,30,0)</f>
        <v>8.0350000000000001</v>
      </c>
      <c r="Y2217" s="14">
        <f>VLOOKUP($A2217,[3]Sheet1!$A$1:$AE$10001,31,0)</f>
        <v>7.76</v>
      </c>
      <c r="Z2217" s="14">
        <v>9.9799995422363281</v>
      </c>
      <c r="AE2217" s="2">
        <v>36927</v>
      </c>
      <c r="AF2217" s="1">
        <v>6.39</v>
      </c>
    </row>
    <row r="2218" spans="1:32" x14ac:dyDescent="0.2">
      <c r="A2218" s="2">
        <v>36910</v>
      </c>
      <c r="B2218" s="5">
        <f t="shared" si="164"/>
        <v>1</v>
      </c>
      <c r="C2218" s="1" t="s">
        <v>45</v>
      </c>
      <c r="D2218" s="14">
        <f>VLOOKUP($A2218,[3]Sheet1!$A$1:$U$10001,15,0)</f>
        <v>9.11</v>
      </c>
      <c r="E2218" s="14">
        <f>VLOOKUP($A2218,[3]Sheet1!$A$1:$U$10001,16,0)</f>
        <v>7.18</v>
      </c>
      <c r="F2218" s="14">
        <f>VLOOKUP($A2218,[3]Sheet1!$A$1:$X$10001,22,0)</f>
        <v>6.9649999999999999</v>
      </c>
      <c r="G2218" s="7">
        <f>VLOOKUP($A2218,[3]Sheet1!$A$1:$X$10001,3,0)</f>
        <v>7.5</v>
      </c>
      <c r="H2218" s="14">
        <f>VLOOKUP($A2218,[3]Sheet1!$A$1:$U$10001,2,0)</f>
        <v>6.9050000000000002</v>
      </c>
      <c r="I2218" s="14">
        <f>VLOOKUP($A2218,[3]Sheet1!$A$1:$U$10001,21,0)</f>
        <v>7.0650000000000004</v>
      </c>
      <c r="J2218" s="14">
        <f>VLOOKUP($A2218,[3]Sheet1!$A$1:$U$10001,13,0)</f>
        <v>8.9499999999999993</v>
      </c>
      <c r="K2218" s="14">
        <f>VLOOKUP($A2218,[3]Sheet1!$A$1:$Z$10001,24,0)</f>
        <v>7.2949999999999999</v>
      </c>
      <c r="L2218" s="14">
        <f>VLOOKUP($A2218,[3]Sheet1!$A$1:$U$10001,17,0)</f>
        <v>7.61</v>
      </c>
      <c r="M2218" s="14">
        <f>VLOOKUP($A2218,[3]Sheet1!$A$1:$U$10001,14,0)</f>
        <v>9.7449999999999992</v>
      </c>
      <c r="N2218" s="14">
        <f>VLOOKUP($A2218,[3]Sheet1!$A$1:$X$10001,23,0)</f>
        <v>7.1449999999999996</v>
      </c>
      <c r="O2218" s="14">
        <f>VLOOKUP($A2218,[3]Sheet1!$A$1:$U$10001,4,0)</f>
        <v>11.375</v>
      </c>
      <c r="P2218" s="14">
        <f>VLOOKUP($A2218,[3]Sheet1!$A$1:$U$10001,6,0)</f>
        <v>7.47</v>
      </c>
      <c r="Q2218" s="14">
        <f>VLOOKUP($A2218,[3]Sheet1!$A$1:$U$10001,20,0)</f>
        <v>7.31</v>
      </c>
      <c r="R2218" s="14">
        <f>VLOOKUP($A2218,[3]Sheet1!$A$1:$X$10001,24,0)</f>
        <v>7.2949999999999999</v>
      </c>
      <c r="S2218" s="14">
        <f>VLOOKUP($A2218,[3]Sheet1!$A$1:$AB$10001,25,0)</f>
        <v>7.3150000000000004</v>
      </c>
      <c r="T2218" s="14">
        <f>VLOOKUP($A2218,[3]Sheet1!$A$1:$AB$10001,26,0)</f>
        <v>7.375</v>
      </c>
      <c r="U2218" s="14">
        <f>VLOOKUP($A2218,[3]Sheet1!$A$1:$AB$10001,27,0)</f>
        <v>7.0650000000000004</v>
      </c>
      <c r="V2218" s="14">
        <f>VLOOKUP($A2218,[3]Sheet1!$A$1:$AB$10001,28,0)</f>
        <v>7.29</v>
      </c>
      <c r="W2218" s="14">
        <f>VLOOKUP($A2218,[3]Sheet1!$A$1:$AC$10001,29,0)</f>
        <v>7.1050000000000004</v>
      </c>
      <c r="X2218" s="14">
        <f>VLOOKUP($A2218,[3]Sheet1!$A$1:$AD$10001,30,0)</f>
        <v>7.39</v>
      </c>
      <c r="Y2218" s="14">
        <f>VLOOKUP($A2218,[3]Sheet1!$A$1:$AE$10001,31,0)</f>
        <v>7.1449999999999996</v>
      </c>
      <c r="Z2218" s="14">
        <v>10.055000305175781</v>
      </c>
      <c r="AE2218" s="2">
        <v>36928</v>
      </c>
      <c r="AF2218" s="1">
        <v>5.64</v>
      </c>
    </row>
    <row r="2219" spans="1:32" x14ac:dyDescent="0.2">
      <c r="A2219" s="2">
        <v>36911</v>
      </c>
      <c r="B2219" s="5">
        <f t="shared" si="164"/>
        <v>1</v>
      </c>
      <c r="C2219" s="1" t="s">
        <v>46</v>
      </c>
      <c r="D2219" s="14">
        <f>VLOOKUP($A2219,[3]Sheet1!$A$1:$U$10001,15,0)</f>
        <v>9.7949999999999999</v>
      </c>
      <c r="E2219" s="14">
        <f>VLOOKUP($A2219,[3]Sheet1!$A$1:$U$10001,16,0)</f>
        <v>7.37</v>
      </c>
      <c r="F2219" s="14">
        <f>VLOOKUP($A2219,[3]Sheet1!$A$1:$X$10001,22,0)</f>
        <v>7.39</v>
      </c>
      <c r="G2219" s="7">
        <f>VLOOKUP($A2219,[3]Sheet1!$A$1:$X$10001,3,0)</f>
        <v>7.6849999999999996</v>
      </c>
      <c r="H2219" s="14">
        <f>VLOOKUP($A2219,[3]Sheet1!$A$1:$U$10001,2,0)</f>
        <v>7.1150000000000002</v>
      </c>
      <c r="I2219" s="14">
        <f>VLOOKUP($A2219,[3]Sheet1!$A$1:$U$10001,21,0)</f>
        <v>7.5750000000000002</v>
      </c>
      <c r="J2219" s="14">
        <f>VLOOKUP($A2219,[3]Sheet1!$A$1:$U$10001,13,0)</f>
        <v>10.215</v>
      </c>
      <c r="K2219" s="14">
        <f>VLOOKUP($A2219,[3]Sheet1!$A$1:$Z$10001,24,0)</f>
        <v>7.48</v>
      </c>
      <c r="L2219" s="14">
        <f>VLOOKUP($A2219,[3]Sheet1!$A$1:$U$10001,17,0)</f>
        <v>8.0749999999999993</v>
      </c>
      <c r="M2219" s="14">
        <f>VLOOKUP($A2219,[3]Sheet1!$A$1:$U$10001,14,0)</f>
        <v>11.375</v>
      </c>
      <c r="N2219" s="14">
        <f>VLOOKUP($A2219,[3]Sheet1!$A$1:$X$10001,23,0)</f>
        <v>7.4</v>
      </c>
      <c r="O2219" s="14">
        <f>VLOOKUP($A2219,[3]Sheet1!$A$1:$U$10001,4,0)</f>
        <v>15.12</v>
      </c>
      <c r="P2219" s="14">
        <f>VLOOKUP($A2219,[3]Sheet1!$A$1:$U$10001,6,0)</f>
        <v>7.6749999999999998</v>
      </c>
      <c r="Q2219" s="14">
        <f>VLOOKUP($A2219,[3]Sheet1!$A$1:$U$10001,20,0)</f>
        <v>7.5650000000000004</v>
      </c>
      <c r="R2219" s="14">
        <f>VLOOKUP($A2219,[3]Sheet1!$A$1:$X$10001,24,0)</f>
        <v>7.48</v>
      </c>
      <c r="S2219" s="14">
        <f>VLOOKUP($A2219,[3]Sheet1!$A$1:$AB$10001,25,0)</f>
        <v>7.7350000000000003</v>
      </c>
      <c r="T2219" s="14">
        <f>VLOOKUP($A2219,[3]Sheet1!$A$1:$AB$10001,26,0)</f>
        <v>7.62</v>
      </c>
      <c r="U2219" s="14">
        <f>VLOOKUP($A2219,[3]Sheet1!$A$1:$AB$10001,27,0)</f>
        <v>7.3650000000000002</v>
      </c>
      <c r="V2219" s="14">
        <f>VLOOKUP($A2219,[3]Sheet1!$A$1:$AB$10001,28,0)</f>
        <v>7.5949999999999998</v>
      </c>
      <c r="W2219" s="14">
        <f>VLOOKUP($A2219,[3]Sheet1!$A$1:$AC$10001,29,0)</f>
        <v>7.4649999999999999</v>
      </c>
      <c r="X2219" s="14">
        <f>VLOOKUP($A2219,[3]Sheet1!$A$1:$AD$10001,30,0)</f>
        <v>7.8150000000000004</v>
      </c>
      <c r="Y2219" s="14">
        <f>VLOOKUP($A2219,[3]Sheet1!$A$1:$AE$10001,31,0)</f>
        <v>7.5149999999999997</v>
      </c>
      <c r="Z2219" s="14">
        <v>11.335000038146973</v>
      </c>
      <c r="AE2219" s="2">
        <v>36929</v>
      </c>
      <c r="AF2219" s="1">
        <v>5.4349999999999996</v>
      </c>
    </row>
    <row r="2220" spans="1:32" x14ac:dyDescent="0.2">
      <c r="A2220" s="2">
        <v>36912</v>
      </c>
      <c r="B2220" s="5">
        <f t="shared" si="164"/>
        <v>1</v>
      </c>
      <c r="C2220" s="1" t="s">
        <v>47</v>
      </c>
      <c r="D2220" s="14">
        <f>VLOOKUP($A2220,[3]Sheet1!$A$1:$U$10001,15,0)</f>
        <v>9.7949999999999999</v>
      </c>
      <c r="E2220" s="14">
        <f>VLOOKUP($A2220,[3]Sheet1!$A$1:$U$10001,16,0)</f>
        <v>7.37</v>
      </c>
      <c r="F2220" s="14">
        <f>VLOOKUP($A2220,[3]Sheet1!$A$1:$X$10001,22,0)</f>
        <v>7.39</v>
      </c>
      <c r="G2220" s="7">
        <f>VLOOKUP($A2220,[3]Sheet1!$A$1:$X$10001,3,0)</f>
        <v>7.6849999999999996</v>
      </c>
      <c r="H2220" s="14">
        <f>VLOOKUP($A2220,[3]Sheet1!$A$1:$U$10001,2,0)</f>
        <v>7.1150000000000002</v>
      </c>
      <c r="I2220" s="14">
        <f>VLOOKUP($A2220,[3]Sheet1!$A$1:$U$10001,21,0)</f>
        <v>7.5750000000000002</v>
      </c>
      <c r="J2220" s="14">
        <f>VLOOKUP($A2220,[3]Sheet1!$A$1:$U$10001,13,0)</f>
        <v>10.215</v>
      </c>
      <c r="K2220" s="14">
        <f>VLOOKUP($A2220,[3]Sheet1!$A$1:$Z$10001,24,0)</f>
        <v>7.48</v>
      </c>
      <c r="L2220" s="14">
        <f>VLOOKUP($A2220,[3]Sheet1!$A$1:$U$10001,17,0)</f>
        <v>8.0749999999999993</v>
      </c>
      <c r="M2220" s="14">
        <f>VLOOKUP($A2220,[3]Sheet1!$A$1:$U$10001,14,0)</f>
        <v>11.375</v>
      </c>
      <c r="N2220" s="14">
        <f>VLOOKUP($A2220,[3]Sheet1!$A$1:$X$10001,23,0)</f>
        <v>7.4</v>
      </c>
      <c r="O2220" s="14">
        <f>VLOOKUP($A2220,[3]Sheet1!$A$1:$U$10001,4,0)</f>
        <v>15.12</v>
      </c>
      <c r="P2220" s="14">
        <f>VLOOKUP($A2220,[3]Sheet1!$A$1:$U$10001,6,0)</f>
        <v>7.6749999999999998</v>
      </c>
      <c r="Q2220" s="14">
        <f>VLOOKUP($A2220,[3]Sheet1!$A$1:$U$10001,20,0)</f>
        <v>7.5650000000000004</v>
      </c>
      <c r="R2220" s="14">
        <f>VLOOKUP($A2220,[3]Sheet1!$A$1:$X$10001,24,0)</f>
        <v>7.48</v>
      </c>
      <c r="S2220" s="14">
        <f>VLOOKUP($A2220,[3]Sheet1!$A$1:$AB$10001,25,0)</f>
        <v>7.7350000000000003</v>
      </c>
      <c r="T2220" s="14">
        <f>VLOOKUP($A2220,[3]Sheet1!$A$1:$AB$10001,26,0)</f>
        <v>7.62</v>
      </c>
      <c r="U2220" s="14">
        <f>VLOOKUP($A2220,[3]Sheet1!$A$1:$AB$10001,27,0)</f>
        <v>7.3650000000000002</v>
      </c>
      <c r="V2220" s="14">
        <f>VLOOKUP($A2220,[3]Sheet1!$A$1:$AB$10001,28,0)</f>
        <v>7.5949999999999998</v>
      </c>
      <c r="W2220" s="14">
        <f>VLOOKUP($A2220,[3]Sheet1!$A$1:$AC$10001,29,0)</f>
        <v>7.4649999999999999</v>
      </c>
      <c r="X2220" s="14">
        <f>VLOOKUP($A2220,[3]Sheet1!$A$1:$AD$10001,30,0)</f>
        <v>7.8150000000000004</v>
      </c>
      <c r="Y2220" s="14">
        <f>VLOOKUP($A2220,[3]Sheet1!$A$1:$AE$10001,31,0)</f>
        <v>7.5149999999999997</v>
      </c>
      <c r="Z2220" s="14">
        <v>11.335000038146973</v>
      </c>
      <c r="AE2220" s="2">
        <v>36930</v>
      </c>
      <c r="AF2220" s="1">
        <v>5.7050000000000001</v>
      </c>
    </row>
    <row r="2221" spans="1:32" x14ac:dyDescent="0.2">
      <c r="A2221" s="2">
        <v>36913</v>
      </c>
      <c r="B2221" s="5">
        <f t="shared" si="164"/>
        <v>1</v>
      </c>
      <c r="C2221" s="1" t="s">
        <v>48</v>
      </c>
      <c r="D2221" s="14">
        <f>VLOOKUP($A2221,[3]Sheet1!$A$1:$U$10001,15,0)</f>
        <v>9.7949999999999999</v>
      </c>
      <c r="E2221" s="14">
        <f>VLOOKUP($A2221,[3]Sheet1!$A$1:$U$10001,16,0)</f>
        <v>7.37</v>
      </c>
      <c r="F2221" s="14">
        <f>VLOOKUP($A2221,[3]Sheet1!$A$1:$X$10001,22,0)</f>
        <v>7.39</v>
      </c>
      <c r="G2221" s="7">
        <f>VLOOKUP($A2221,[3]Sheet1!$A$1:$X$10001,3,0)</f>
        <v>7.6849999999999996</v>
      </c>
      <c r="H2221" s="14">
        <f>VLOOKUP($A2221,[3]Sheet1!$A$1:$U$10001,2,0)</f>
        <v>7.1150000000000002</v>
      </c>
      <c r="I2221" s="14">
        <f>VLOOKUP($A2221,[3]Sheet1!$A$1:$U$10001,21,0)</f>
        <v>7.5750000000000002</v>
      </c>
      <c r="J2221" s="14">
        <f>VLOOKUP($A2221,[3]Sheet1!$A$1:$U$10001,13,0)</f>
        <v>10.215</v>
      </c>
      <c r="K2221" s="14">
        <f>VLOOKUP($A2221,[3]Sheet1!$A$1:$Z$10001,24,0)</f>
        <v>7.48</v>
      </c>
      <c r="L2221" s="14">
        <f>VLOOKUP($A2221,[3]Sheet1!$A$1:$U$10001,17,0)</f>
        <v>8.0749999999999993</v>
      </c>
      <c r="M2221" s="14">
        <f>VLOOKUP($A2221,[3]Sheet1!$A$1:$U$10001,14,0)</f>
        <v>11.375</v>
      </c>
      <c r="N2221" s="14">
        <f>VLOOKUP($A2221,[3]Sheet1!$A$1:$X$10001,23,0)</f>
        <v>7.4</v>
      </c>
      <c r="O2221" s="14">
        <f>VLOOKUP($A2221,[3]Sheet1!$A$1:$U$10001,4,0)</f>
        <v>15.12</v>
      </c>
      <c r="P2221" s="14">
        <f>VLOOKUP($A2221,[3]Sheet1!$A$1:$U$10001,6,0)</f>
        <v>7.6749999999999998</v>
      </c>
      <c r="Q2221" s="14">
        <f>VLOOKUP($A2221,[3]Sheet1!$A$1:$U$10001,20,0)</f>
        <v>7.5650000000000004</v>
      </c>
      <c r="R2221" s="14">
        <f>VLOOKUP($A2221,[3]Sheet1!$A$1:$X$10001,24,0)</f>
        <v>7.48</v>
      </c>
      <c r="S2221" s="14">
        <f>VLOOKUP($A2221,[3]Sheet1!$A$1:$AB$10001,25,0)</f>
        <v>7.7350000000000003</v>
      </c>
      <c r="T2221" s="14">
        <f>VLOOKUP($A2221,[3]Sheet1!$A$1:$AB$10001,26,0)</f>
        <v>7.62</v>
      </c>
      <c r="U2221" s="14">
        <f>VLOOKUP($A2221,[3]Sheet1!$A$1:$AB$10001,27,0)</f>
        <v>7.3650000000000002</v>
      </c>
      <c r="V2221" s="14">
        <f>VLOOKUP($A2221,[3]Sheet1!$A$1:$AB$10001,28,0)</f>
        <v>7.5949999999999998</v>
      </c>
      <c r="W2221" s="14">
        <f>VLOOKUP($A2221,[3]Sheet1!$A$1:$AC$10001,29,0)</f>
        <v>7.4649999999999999</v>
      </c>
      <c r="X2221" s="14">
        <f>VLOOKUP($A2221,[3]Sheet1!$A$1:$AD$10001,30,0)</f>
        <v>7.8150000000000004</v>
      </c>
      <c r="Y2221" s="14">
        <f>VLOOKUP($A2221,[3]Sheet1!$A$1:$AE$10001,31,0)</f>
        <v>7.5149999999999997</v>
      </c>
      <c r="Z2221" s="14">
        <v>11.335000038146973</v>
      </c>
      <c r="AE2221" s="2">
        <v>36931</v>
      </c>
      <c r="AF2221" s="1">
        <v>6.4050000000000002</v>
      </c>
    </row>
    <row r="2222" spans="1:32" x14ac:dyDescent="0.2">
      <c r="A2222" s="2">
        <v>36914</v>
      </c>
      <c r="B2222" s="5">
        <f t="shared" si="164"/>
        <v>1</v>
      </c>
      <c r="C2222" s="1" t="s">
        <v>49</v>
      </c>
      <c r="D2222" s="14">
        <f>VLOOKUP($A2222,[3]Sheet1!$A$1:$U$10001,15,0)</f>
        <v>9.7650000000000006</v>
      </c>
      <c r="E2222" s="14">
        <f>VLOOKUP($A2222,[3]Sheet1!$A$1:$U$10001,16,0)</f>
        <v>7.4649999999999999</v>
      </c>
      <c r="F2222" s="14">
        <f>VLOOKUP($A2222,[3]Sheet1!$A$1:$X$10001,22,0)</f>
        <v>7.5449999999999999</v>
      </c>
      <c r="G2222" s="7">
        <f>VLOOKUP($A2222,[3]Sheet1!$A$1:$X$10001,3,0)</f>
        <v>7.7850000000000001</v>
      </c>
      <c r="H2222" s="14">
        <f>VLOOKUP($A2222,[3]Sheet1!$A$1:$U$10001,2,0)</f>
        <v>7.38</v>
      </c>
      <c r="I2222" s="14">
        <f>VLOOKUP($A2222,[3]Sheet1!$A$1:$U$10001,21,0)</f>
        <v>7.6749999999999998</v>
      </c>
      <c r="J2222" s="14">
        <f>VLOOKUP($A2222,[3]Sheet1!$A$1:$U$10001,13,0)</f>
        <v>12.59</v>
      </c>
      <c r="K2222" s="14">
        <f>VLOOKUP($A2222,[3]Sheet1!$A$1:$Z$10001,24,0)</f>
        <v>7.65</v>
      </c>
      <c r="L2222" s="14">
        <f>VLOOKUP($A2222,[3]Sheet1!$A$1:$U$10001,17,0)</f>
        <v>8.3699999999999992</v>
      </c>
      <c r="M2222" s="14">
        <f>VLOOKUP($A2222,[3]Sheet1!$A$1:$U$10001,14,0)</f>
        <v>13.18</v>
      </c>
      <c r="N2222" s="14">
        <f>VLOOKUP($A2222,[3]Sheet1!$A$1:$X$10001,23,0)</f>
        <v>7.61</v>
      </c>
      <c r="O2222" s="14">
        <f>VLOOKUP($A2222,[3]Sheet1!$A$1:$U$10001,4,0)</f>
        <v>16.585000000000001</v>
      </c>
      <c r="P2222" s="14">
        <f>VLOOKUP($A2222,[3]Sheet1!$A$1:$U$10001,6,0)</f>
        <v>7.73</v>
      </c>
      <c r="Q2222" s="14">
        <f>VLOOKUP($A2222,[3]Sheet1!$A$1:$U$10001,20,0)</f>
        <v>8.6750000000000007</v>
      </c>
      <c r="R2222" s="14">
        <f>VLOOKUP($A2222,[3]Sheet1!$A$1:$X$10001,24,0)</f>
        <v>7.65</v>
      </c>
      <c r="S2222" s="14">
        <f>VLOOKUP($A2222,[3]Sheet1!$A$1:$AB$10001,25,0)</f>
        <v>7.84</v>
      </c>
      <c r="T2222" s="14">
        <f>VLOOKUP($A2222,[3]Sheet1!$A$1:$AB$10001,26,0)</f>
        <v>7.665</v>
      </c>
      <c r="U2222" s="14">
        <f>VLOOKUP($A2222,[3]Sheet1!$A$1:$AB$10001,27,0)</f>
        <v>7.4950000000000001</v>
      </c>
      <c r="V2222" s="14">
        <f>VLOOKUP($A2222,[3]Sheet1!$A$1:$AB$10001,28,0)</f>
        <v>7.73</v>
      </c>
      <c r="W2222" s="14">
        <f>VLOOKUP($A2222,[3]Sheet1!$A$1:$AC$10001,29,0)</f>
        <v>7.5250000000000004</v>
      </c>
      <c r="X2222" s="14">
        <f>VLOOKUP($A2222,[3]Sheet1!$A$1:$AD$10001,30,0)</f>
        <v>7.9</v>
      </c>
      <c r="Y2222" s="14">
        <f>VLOOKUP($A2222,[3]Sheet1!$A$1:$AE$10001,31,0)</f>
        <v>7.63</v>
      </c>
      <c r="Z2222" s="14">
        <v>14.835000038146973</v>
      </c>
      <c r="AE2222" s="2">
        <v>36932</v>
      </c>
      <c r="AF2222" s="1">
        <v>6.2549999999999999</v>
      </c>
    </row>
    <row r="2223" spans="1:32" x14ac:dyDescent="0.2">
      <c r="A2223" s="2">
        <v>36915</v>
      </c>
      <c r="B2223" s="5">
        <f t="shared" si="164"/>
        <v>1</v>
      </c>
      <c r="C2223" s="1" t="s">
        <v>50</v>
      </c>
      <c r="D2223" s="14">
        <f>VLOOKUP($A2223,[3]Sheet1!$A$1:$U$10001,15,0)</f>
        <v>9.0749999999999993</v>
      </c>
      <c r="E2223" s="14">
        <f>VLOOKUP($A2223,[3]Sheet1!$A$1:$U$10001,16,0)</f>
        <v>6.7750000000000004</v>
      </c>
      <c r="F2223" s="14">
        <f>VLOOKUP($A2223,[3]Sheet1!$A$1:$X$10001,22,0)</f>
        <v>6.7750000000000004</v>
      </c>
      <c r="G2223" s="7">
        <f>VLOOKUP($A2223,[3]Sheet1!$A$1:$X$10001,3,0)</f>
        <v>6.8550000000000004</v>
      </c>
      <c r="H2223" s="14">
        <f>VLOOKUP($A2223,[3]Sheet1!$A$1:$U$10001,2,0)</f>
        <v>6.75</v>
      </c>
      <c r="I2223" s="14">
        <f>VLOOKUP($A2223,[3]Sheet1!$A$1:$U$10001,21,0)</f>
        <v>7.0650000000000004</v>
      </c>
      <c r="J2223" s="14">
        <f>VLOOKUP($A2223,[3]Sheet1!$A$1:$U$10001,13,0)</f>
        <v>12.505000000000001</v>
      </c>
      <c r="K2223" s="14">
        <f>VLOOKUP($A2223,[3]Sheet1!$A$1:$Z$10001,24,0)</f>
        <v>6.9349999999999996</v>
      </c>
      <c r="L2223" s="14">
        <f>VLOOKUP($A2223,[3]Sheet1!$A$1:$U$10001,17,0)</f>
        <v>7.0449999999999999</v>
      </c>
      <c r="M2223" s="14">
        <f>VLOOKUP($A2223,[3]Sheet1!$A$1:$U$10001,14,0)</f>
        <v>12.645</v>
      </c>
      <c r="N2223" s="14">
        <f>VLOOKUP($A2223,[3]Sheet1!$A$1:$X$10001,23,0)</f>
        <v>6.84</v>
      </c>
      <c r="O2223" s="14">
        <f>VLOOKUP($A2223,[3]Sheet1!$A$1:$U$10001,4,0)</f>
        <v>15.96</v>
      </c>
      <c r="P2223" s="14">
        <f>VLOOKUP($A2223,[3]Sheet1!$A$1:$U$10001,6,0)</f>
        <v>6.9450000000000003</v>
      </c>
      <c r="Q2223" s="14">
        <f>VLOOKUP($A2223,[3]Sheet1!$A$1:$U$10001,20,0)</f>
        <v>7.5149999999999997</v>
      </c>
      <c r="R2223" s="14">
        <f>VLOOKUP($A2223,[3]Sheet1!$A$1:$X$10001,24,0)</f>
        <v>6.9349999999999996</v>
      </c>
      <c r="S2223" s="14">
        <f>VLOOKUP($A2223,[3]Sheet1!$A$1:$AB$10001,25,0)</f>
        <v>7.2050000000000001</v>
      </c>
      <c r="T2223" s="14">
        <f>VLOOKUP($A2223,[3]Sheet1!$A$1:$AB$10001,26,0)</f>
        <v>6.9950000000000001</v>
      </c>
      <c r="U2223" s="14">
        <f>VLOOKUP($A2223,[3]Sheet1!$A$1:$AB$10001,27,0)</f>
        <v>6.86</v>
      </c>
      <c r="V2223" s="14">
        <f>VLOOKUP($A2223,[3]Sheet1!$A$1:$AB$10001,28,0)</f>
        <v>7.13</v>
      </c>
      <c r="W2223" s="14">
        <f>VLOOKUP($A2223,[3]Sheet1!$A$1:$AC$10001,29,0)</f>
        <v>6.94</v>
      </c>
      <c r="X2223" s="14">
        <f>VLOOKUP($A2223,[3]Sheet1!$A$1:$AD$10001,30,0)</f>
        <v>7.25</v>
      </c>
      <c r="Y2223" s="14">
        <f>VLOOKUP($A2223,[3]Sheet1!$A$1:$AE$10001,31,0)</f>
        <v>6.9850000000000003</v>
      </c>
      <c r="Z2223" s="14">
        <v>12.215000152587891</v>
      </c>
      <c r="AE2223" s="2">
        <v>36933</v>
      </c>
      <c r="AF2223" s="1">
        <v>6.2549999999999999</v>
      </c>
    </row>
    <row r="2224" spans="1:32" x14ac:dyDescent="0.2">
      <c r="A2224" s="2">
        <v>36916</v>
      </c>
      <c r="B2224" s="5">
        <f t="shared" si="164"/>
        <v>1</v>
      </c>
      <c r="C2224" s="1" t="s">
        <v>51</v>
      </c>
      <c r="D2224" s="14">
        <f>VLOOKUP($A2224,[3]Sheet1!$A$1:$U$10001,15,0)</f>
        <v>9.0449999999999999</v>
      </c>
      <c r="E2224" s="14">
        <f>VLOOKUP($A2224,[3]Sheet1!$A$1:$U$10001,16,0)</f>
        <v>6.7549999999999999</v>
      </c>
      <c r="F2224" s="14">
        <f>VLOOKUP($A2224,[3]Sheet1!$A$1:$X$10001,22,0)</f>
        <v>6.7249999999999996</v>
      </c>
      <c r="G2224" s="7">
        <f>VLOOKUP($A2224,[3]Sheet1!$A$1:$X$10001,3,0)</f>
        <v>6.79</v>
      </c>
      <c r="H2224" s="14">
        <f>VLOOKUP($A2224,[3]Sheet1!$A$1:$U$10001,2,0)</f>
        <v>6.55</v>
      </c>
      <c r="I2224" s="14">
        <f>VLOOKUP($A2224,[3]Sheet1!$A$1:$U$10001,21,0)</f>
        <v>6.91</v>
      </c>
      <c r="J2224" s="14">
        <f>VLOOKUP($A2224,[3]Sheet1!$A$1:$U$10001,13,0)</f>
        <v>11.414999999999999</v>
      </c>
      <c r="K2224" s="14">
        <f>VLOOKUP($A2224,[3]Sheet1!$A$1:$Z$10001,24,0)</f>
        <v>6.85</v>
      </c>
      <c r="L2224" s="14">
        <f>VLOOKUP($A2224,[3]Sheet1!$A$1:$U$10001,17,0)</f>
        <v>7.0350000000000001</v>
      </c>
      <c r="M2224" s="14">
        <f>VLOOKUP($A2224,[3]Sheet1!$A$1:$U$10001,14,0)</f>
        <v>11.37</v>
      </c>
      <c r="N2224" s="14">
        <f>VLOOKUP($A2224,[3]Sheet1!$A$1:$X$10001,23,0)</f>
        <v>6.83</v>
      </c>
      <c r="O2224" s="14">
        <f>VLOOKUP($A2224,[3]Sheet1!$A$1:$U$10001,4,0)</f>
        <v>15.97</v>
      </c>
      <c r="P2224" s="14">
        <f>VLOOKUP($A2224,[3]Sheet1!$A$1:$U$10001,6,0)</f>
        <v>6.7949999999999999</v>
      </c>
      <c r="Q2224" s="14">
        <f>VLOOKUP($A2224,[3]Sheet1!$A$1:$U$10001,20,0)</f>
        <v>7.16</v>
      </c>
      <c r="R2224" s="14">
        <f>VLOOKUP($A2224,[3]Sheet1!$A$1:$X$10001,24,0)</f>
        <v>6.85</v>
      </c>
      <c r="S2224" s="14">
        <f>VLOOKUP($A2224,[3]Sheet1!$A$1:$AB$10001,25,0)</f>
        <v>7</v>
      </c>
      <c r="T2224" s="14">
        <f>VLOOKUP($A2224,[3]Sheet1!$A$1:$AB$10001,26,0)</f>
        <v>6.83</v>
      </c>
      <c r="U2224" s="14">
        <f>VLOOKUP($A2224,[3]Sheet1!$A$1:$AB$10001,27,0)</f>
        <v>6.6749999999999998</v>
      </c>
      <c r="V2224" s="14">
        <f>VLOOKUP($A2224,[3]Sheet1!$A$1:$AB$10001,28,0)</f>
        <v>6.9249999999999998</v>
      </c>
      <c r="W2224" s="14">
        <f>VLOOKUP($A2224,[3]Sheet1!$A$1:$AC$10001,29,0)</f>
        <v>6.7450000000000001</v>
      </c>
      <c r="X2224" s="14">
        <f>VLOOKUP($A2224,[3]Sheet1!$A$1:$AD$10001,30,0)</f>
        <v>7.125</v>
      </c>
      <c r="Y2224" s="14">
        <f>VLOOKUP($A2224,[3]Sheet1!$A$1:$AE$10001,31,0)</f>
        <v>6.9050000000000002</v>
      </c>
      <c r="Z2224" s="14">
        <v>11.420000076293945</v>
      </c>
      <c r="AE2224" s="2">
        <v>36934</v>
      </c>
      <c r="AF2224" s="1">
        <v>6.2549999999999999</v>
      </c>
    </row>
    <row r="2225" spans="1:32" x14ac:dyDescent="0.2">
      <c r="A2225" s="2">
        <v>36917</v>
      </c>
      <c r="B2225" s="5">
        <f t="shared" si="164"/>
        <v>1</v>
      </c>
      <c r="C2225" s="1" t="s">
        <v>45</v>
      </c>
      <c r="D2225" s="14">
        <f>VLOOKUP($A2225,[3]Sheet1!$A$1:$U$10001,15,0)</f>
        <v>9.51</v>
      </c>
      <c r="E2225" s="14">
        <f>VLOOKUP($A2225,[3]Sheet1!$A$1:$U$10001,16,0)</f>
        <v>7.18</v>
      </c>
      <c r="F2225" s="14">
        <f>VLOOKUP($A2225,[3]Sheet1!$A$1:$X$10001,22,0)</f>
        <v>7.26</v>
      </c>
      <c r="G2225" s="7">
        <f>VLOOKUP($A2225,[3]Sheet1!$A$1:$X$10001,3,0)</f>
        <v>7.3049999999999997</v>
      </c>
      <c r="H2225" s="14">
        <f>VLOOKUP($A2225,[3]Sheet1!$A$1:$U$10001,2,0)</f>
        <v>6.95</v>
      </c>
      <c r="I2225" s="14">
        <f>VLOOKUP($A2225,[3]Sheet1!$A$1:$U$10001,21,0)</f>
        <v>7.2949999999999999</v>
      </c>
      <c r="J2225" s="14">
        <f>VLOOKUP($A2225,[3]Sheet1!$A$1:$U$10001,13,0)</f>
        <v>10.36</v>
      </c>
      <c r="K2225" s="14">
        <f>VLOOKUP($A2225,[3]Sheet1!$A$1:$Z$10001,24,0)</f>
        <v>7.375</v>
      </c>
      <c r="L2225" s="14">
        <f>VLOOKUP($A2225,[3]Sheet1!$A$1:$U$10001,17,0)</f>
        <v>7.4249999999999998</v>
      </c>
      <c r="M2225" s="14">
        <f>VLOOKUP($A2225,[3]Sheet1!$A$1:$U$10001,14,0)</f>
        <v>10.645</v>
      </c>
      <c r="N2225" s="14">
        <f>VLOOKUP($A2225,[3]Sheet1!$A$1:$X$10001,23,0)</f>
        <v>7.2549999999999999</v>
      </c>
      <c r="O2225" s="14">
        <f>VLOOKUP($A2225,[3]Sheet1!$A$1:$U$10001,4,0)</f>
        <v>15.185</v>
      </c>
      <c r="P2225" s="14">
        <f>VLOOKUP($A2225,[3]Sheet1!$A$1:$U$10001,6,0)</f>
        <v>0</v>
      </c>
      <c r="Q2225" s="14">
        <f>VLOOKUP($A2225,[3]Sheet1!$A$1:$U$10001,20,0)</f>
        <v>7.33</v>
      </c>
      <c r="R2225" s="14">
        <f>VLOOKUP($A2225,[3]Sheet1!$A$1:$X$10001,24,0)</f>
        <v>7.375</v>
      </c>
      <c r="S2225" s="14">
        <f>VLOOKUP($A2225,[3]Sheet1!$A$1:$AB$10001,25,0)</f>
        <v>7.3949999999999996</v>
      </c>
      <c r="T2225" s="14">
        <f>VLOOKUP($A2225,[3]Sheet1!$A$1:$AB$10001,26,0)</f>
        <v>7.26</v>
      </c>
      <c r="U2225" s="14">
        <f>VLOOKUP($A2225,[3]Sheet1!$A$1:$AB$10001,27,0)</f>
        <v>7.13</v>
      </c>
      <c r="V2225" s="14">
        <f>VLOOKUP($A2225,[3]Sheet1!$A$1:$AB$10001,28,0)</f>
        <v>7.335</v>
      </c>
      <c r="W2225" s="14">
        <f>VLOOKUP($A2225,[3]Sheet1!$A$1:$AC$10001,29,0)</f>
        <v>7.19</v>
      </c>
      <c r="X2225" s="14">
        <f>VLOOKUP($A2225,[3]Sheet1!$A$1:$AD$10001,30,0)</f>
        <v>7.55</v>
      </c>
      <c r="Y2225" s="14">
        <f>VLOOKUP($A2225,[3]Sheet1!$A$1:$AE$10001,31,0)</f>
        <v>7.33</v>
      </c>
      <c r="Z2225" s="14">
        <v>10.739999771118164</v>
      </c>
      <c r="AE2225" s="2">
        <v>36935</v>
      </c>
      <c r="AF2225" s="1">
        <v>6.2549999999999999</v>
      </c>
    </row>
    <row r="2226" spans="1:32" x14ac:dyDescent="0.2">
      <c r="A2226" s="2">
        <v>36918</v>
      </c>
      <c r="B2226" s="5">
        <f t="shared" si="164"/>
        <v>1</v>
      </c>
      <c r="C2226" s="1" t="s">
        <v>46</v>
      </c>
      <c r="D2226" s="14">
        <f>VLOOKUP($A2226,[3]Sheet1!$A$1:$U$10001,15,0)</f>
        <v>9.0399999999999991</v>
      </c>
      <c r="E2226" s="14">
        <f>VLOOKUP($A2226,[3]Sheet1!$A$1:$U$10001,16,0)</f>
        <v>6.82</v>
      </c>
      <c r="F2226" s="14">
        <f>VLOOKUP($A2226,[3]Sheet1!$A$1:$X$10001,22,0)</f>
        <v>6.81</v>
      </c>
      <c r="G2226" s="7">
        <f>VLOOKUP($A2226,[3]Sheet1!$A$1:$X$10001,3,0)</f>
        <v>6.9550000000000001</v>
      </c>
      <c r="H2226" s="14">
        <f>VLOOKUP($A2226,[3]Sheet1!$A$1:$U$10001,2,0)</f>
        <v>6.7</v>
      </c>
      <c r="I2226" s="14">
        <f>VLOOKUP($A2226,[3]Sheet1!$A$1:$U$10001,21,0)</f>
        <v>7.0350000000000001</v>
      </c>
      <c r="J2226" s="14">
        <f>VLOOKUP($A2226,[3]Sheet1!$A$1:$U$10001,13,0)</f>
        <v>9.8849999999999998</v>
      </c>
      <c r="K2226" s="14">
        <f>VLOOKUP($A2226,[3]Sheet1!$A$1:$Z$10001,24,0)</f>
        <v>6.96</v>
      </c>
      <c r="L2226" s="14">
        <f>VLOOKUP($A2226,[3]Sheet1!$A$1:$U$10001,17,0)</f>
        <v>7.125</v>
      </c>
      <c r="M2226" s="14">
        <f>VLOOKUP($A2226,[3]Sheet1!$A$1:$U$10001,14,0)</f>
        <v>10.84</v>
      </c>
      <c r="N2226" s="14">
        <f>VLOOKUP($A2226,[3]Sheet1!$A$1:$X$10001,23,0)</f>
        <v>6.89</v>
      </c>
      <c r="O2226" s="14">
        <f>VLOOKUP($A2226,[3]Sheet1!$A$1:$U$10001,4,0)</f>
        <v>13.42</v>
      </c>
      <c r="P2226" s="14">
        <f>VLOOKUP($A2226,[3]Sheet1!$A$1:$U$10001,6,0)</f>
        <v>6.91</v>
      </c>
      <c r="Q2226" s="14">
        <f>VLOOKUP($A2226,[3]Sheet1!$A$1:$U$10001,20,0)</f>
        <v>7.0149999999999997</v>
      </c>
      <c r="R2226" s="14">
        <f>VLOOKUP($A2226,[3]Sheet1!$A$1:$X$10001,24,0)</f>
        <v>6.96</v>
      </c>
      <c r="S2226" s="14">
        <f>VLOOKUP($A2226,[3]Sheet1!$A$1:$AB$10001,25,0)</f>
        <v>7.15</v>
      </c>
      <c r="T2226" s="14">
        <f>VLOOKUP($A2226,[3]Sheet1!$A$1:$AB$10001,26,0)</f>
        <v>6.9</v>
      </c>
      <c r="U2226" s="14">
        <f>VLOOKUP($A2226,[3]Sheet1!$A$1:$AB$10001,27,0)</f>
        <v>6.83</v>
      </c>
      <c r="V2226" s="14">
        <f>VLOOKUP($A2226,[3]Sheet1!$A$1:$AB$10001,28,0)</f>
        <v>7.09</v>
      </c>
      <c r="W2226" s="14">
        <f>VLOOKUP($A2226,[3]Sheet1!$A$1:$AC$10001,29,0)</f>
        <v>6.915</v>
      </c>
      <c r="X2226" s="14">
        <f>VLOOKUP($A2226,[3]Sheet1!$A$1:$AD$10001,30,0)</f>
        <v>7.2850000000000001</v>
      </c>
      <c r="Y2226" s="14">
        <f>VLOOKUP($A2226,[3]Sheet1!$A$1:$AE$10001,31,0)</f>
        <v>6.9450000000000003</v>
      </c>
      <c r="Z2226" s="14">
        <v>11.375</v>
      </c>
      <c r="AE2226" s="2">
        <v>36936</v>
      </c>
      <c r="AF2226" s="1">
        <v>5.44</v>
      </c>
    </row>
    <row r="2227" spans="1:32" x14ac:dyDescent="0.2">
      <c r="A2227" s="2">
        <v>36919</v>
      </c>
      <c r="B2227" s="5">
        <f t="shared" si="164"/>
        <v>1</v>
      </c>
      <c r="C2227" s="1" t="s">
        <v>47</v>
      </c>
      <c r="D2227" s="14">
        <f>VLOOKUP($A2227,[3]Sheet1!$A$1:$U$10001,15,0)</f>
        <v>9.0399999999999991</v>
      </c>
      <c r="E2227" s="14">
        <f>VLOOKUP($A2227,[3]Sheet1!$A$1:$U$10001,16,0)</f>
        <v>6.82</v>
      </c>
      <c r="F2227" s="14">
        <f>VLOOKUP($A2227,[3]Sheet1!$A$1:$X$10001,22,0)</f>
        <v>6.81</v>
      </c>
      <c r="G2227" s="7">
        <f>VLOOKUP($A2227,[3]Sheet1!$A$1:$X$10001,3,0)</f>
        <v>6.9550000000000001</v>
      </c>
      <c r="H2227" s="14">
        <f>VLOOKUP($A2227,[3]Sheet1!$A$1:$U$10001,2,0)</f>
        <v>6.7</v>
      </c>
      <c r="I2227" s="14">
        <f>VLOOKUP($A2227,[3]Sheet1!$A$1:$U$10001,21,0)</f>
        <v>7.0350000000000001</v>
      </c>
      <c r="J2227" s="14">
        <f>VLOOKUP($A2227,[3]Sheet1!$A$1:$U$10001,13,0)</f>
        <v>9.8849999999999998</v>
      </c>
      <c r="K2227" s="14">
        <f>VLOOKUP($A2227,[3]Sheet1!$A$1:$Z$10001,24,0)</f>
        <v>6.96</v>
      </c>
      <c r="L2227" s="14">
        <f>VLOOKUP($A2227,[3]Sheet1!$A$1:$U$10001,17,0)</f>
        <v>7.125</v>
      </c>
      <c r="M2227" s="14">
        <f>VLOOKUP($A2227,[3]Sheet1!$A$1:$U$10001,14,0)</f>
        <v>10.84</v>
      </c>
      <c r="N2227" s="14">
        <f>VLOOKUP($A2227,[3]Sheet1!$A$1:$X$10001,23,0)</f>
        <v>6.89</v>
      </c>
      <c r="O2227" s="14">
        <f>VLOOKUP($A2227,[3]Sheet1!$A$1:$U$10001,4,0)</f>
        <v>13.42</v>
      </c>
      <c r="P2227" s="14">
        <f>VLOOKUP($A2227,[3]Sheet1!$A$1:$U$10001,6,0)</f>
        <v>6.91</v>
      </c>
      <c r="Q2227" s="14">
        <f>VLOOKUP($A2227,[3]Sheet1!$A$1:$U$10001,20,0)</f>
        <v>7.0149999999999997</v>
      </c>
      <c r="R2227" s="14">
        <f>VLOOKUP($A2227,[3]Sheet1!$A$1:$X$10001,24,0)</f>
        <v>6.96</v>
      </c>
      <c r="S2227" s="14">
        <f>VLOOKUP($A2227,[3]Sheet1!$A$1:$AB$10001,25,0)</f>
        <v>7.15</v>
      </c>
      <c r="T2227" s="14">
        <f>VLOOKUP($A2227,[3]Sheet1!$A$1:$AB$10001,26,0)</f>
        <v>6.9</v>
      </c>
      <c r="U2227" s="14">
        <f>VLOOKUP($A2227,[3]Sheet1!$A$1:$AB$10001,27,0)</f>
        <v>6.83</v>
      </c>
      <c r="V2227" s="14">
        <f>VLOOKUP($A2227,[3]Sheet1!$A$1:$AB$10001,28,0)</f>
        <v>7.09</v>
      </c>
      <c r="W2227" s="14">
        <f>VLOOKUP($A2227,[3]Sheet1!$A$1:$AC$10001,29,0)</f>
        <v>6.915</v>
      </c>
      <c r="X2227" s="14">
        <f>VLOOKUP($A2227,[3]Sheet1!$A$1:$AD$10001,30,0)</f>
        <v>7.2850000000000001</v>
      </c>
      <c r="Y2227" s="14">
        <f>VLOOKUP($A2227,[3]Sheet1!$A$1:$AE$10001,31,0)</f>
        <v>6.9450000000000003</v>
      </c>
      <c r="Z2227" s="14">
        <v>11.375</v>
      </c>
      <c r="AE2227" s="2">
        <v>36937</v>
      </c>
      <c r="AF2227" s="1">
        <v>5.83</v>
      </c>
    </row>
    <row r="2228" spans="1:32" x14ac:dyDescent="0.2">
      <c r="A2228" s="2">
        <v>36920</v>
      </c>
      <c r="B2228" s="5">
        <f t="shared" si="164"/>
        <v>1</v>
      </c>
      <c r="C2228" s="1" t="s">
        <v>48</v>
      </c>
      <c r="D2228" s="14">
        <f>VLOOKUP($A2228,[3]Sheet1!$A$1:$U$10001,15,0)</f>
        <v>9.0399999999999991</v>
      </c>
      <c r="E2228" s="14">
        <f>VLOOKUP($A2228,[3]Sheet1!$A$1:$U$10001,16,0)</f>
        <v>6.82</v>
      </c>
      <c r="F2228" s="14">
        <f>VLOOKUP($A2228,[3]Sheet1!$A$1:$X$10001,22,0)</f>
        <v>6.81</v>
      </c>
      <c r="G2228" s="7">
        <f>VLOOKUP($A2228,[3]Sheet1!$A$1:$X$10001,3,0)</f>
        <v>6.9550000000000001</v>
      </c>
      <c r="H2228" s="14">
        <f>VLOOKUP($A2228,[3]Sheet1!$A$1:$U$10001,2,0)</f>
        <v>6.7</v>
      </c>
      <c r="I2228" s="14">
        <f>VLOOKUP($A2228,[3]Sheet1!$A$1:$U$10001,21,0)</f>
        <v>7.0350000000000001</v>
      </c>
      <c r="J2228" s="14">
        <f>VLOOKUP($A2228,[3]Sheet1!$A$1:$U$10001,13,0)</f>
        <v>9.8849999999999998</v>
      </c>
      <c r="K2228" s="14">
        <f>VLOOKUP($A2228,[3]Sheet1!$A$1:$Z$10001,24,0)</f>
        <v>6.96</v>
      </c>
      <c r="L2228" s="14">
        <f>VLOOKUP($A2228,[3]Sheet1!$A$1:$U$10001,17,0)</f>
        <v>7.125</v>
      </c>
      <c r="M2228" s="14">
        <f>VLOOKUP($A2228,[3]Sheet1!$A$1:$U$10001,14,0)</f>
        <v>10.84</v>
      </c>
      <c r="N2228" s="14">
        <f>VLOOKUP($A2228,[3]Sheet1!$A$1:$X$10001,23,0)</f>
        <v>6.89</v>
      </c>
      <c r="O2228" s="14">
        <f>VLOOKUP($A2228,[3]Sheet1!$A$1:$U$10001,4,0)</f>
        <v>13.42</v>
      </c>
      <c r="P2228" s="14">
        <f>VLOOKUP($A2228,[3]Sheet1!$A$1:$U$10001,6,0)</f>
        <v>6.91</v>
      </c>
      <c r="Q2228" s="14">
        <f>VLOOKUP($A2228,[3]Sheet1!$A$1:$U$10001,20,0)</f>
        <v>7.0149999999999997</v>
      </c>
      <c r="R2228" s="14">
        <f>VLOOKUP($A2228,[3]Sheet1!$A$1:$X$10001,24,0)</f>
        <v>6.96</v>
      </c>
      <c r="S2228" s="14">
        <f>VLOOKUP($A2228,[3]Sheet1!$A$1:$AB$10001,25,0)</f>
        <v>7.15</v>
      </c>
      <c r="T2228" s="14">
        <f>VLOOKUP($A2228,[3]Sheet1!$A$1:$AB$10001,26,0)</f>
        <v>6.9</v>
      </c>
      <c r="U2228" s="14">
        <f>VLOOKUP($A2228,[3]Sheet1!$A$1:$AB$10001,27,0)</f>
        <v>6.83</v>
      </c>
      <c r="V2228" s="14">
        <f>VLOOKUP($A2228,[3]Sheet1!$A$1:$AB$10001,28,0)</f>
        <v>7.09</v>
      </c>
      <c r="W2228" s="14">
        <f>VLOOKUP($A2228,[3]Sheet1!$A$1:$AC$10001,29,0)</f>
        <v>6.915</v>
      </c>
      <c r="X2228" s="14">
        <f>VLOOKUP($A2228,[3]Sheet1!$A$1:$AD$10001,30,0)</f>
        <v>7.2850000000000001</v>
      </c>
      <c r="Y2228" s="14">
        <f>VLOOKUP($A2228,[3]Sheet1!$A$1:$AE$10001,31,0)</f>
        <v>6.9450000000000003</v>
      </c>
      <c r="Z2228" s="14">
        <v>11.375</v>
      </c>
      <c r="AE2228" s="2">
        <v>36938</v>
      </c>
      <c r="AF2228" s="1">
        <v>5.415</v>
      </c>
    </row>
    <row r="2229" spans="1:32" x14ac:dyDescent="0.2">
      <c r="A2229" s="2">
        <v>36921</v>
      </c>
      <c r="B2229" s="5">
        <f t="shared" si="164"/>
        <v>1</v>
      </c>
      <c r="C2229" s="1" t="s">
        <v>49</v>
      </c>
      <c r="D2229" s="14">
        <f>VLOOKUP($A2229,[3]Sheet1!$A$1:$U$10001,15,0)</f>
        <v>8.4649999999999999</v>
      </c>
      <c r="E2229" s="14">
        <f>VLOOKUP($A2229,[3]Sheet1!$A$1:$U$10001,16,0)</f>
        <v>6.63</v>
      </c>
      <c r="F2229" s="14">
        <f>VLOOKUP($A2229,[3]Sheet1!$A$1:$X$10001,22,0)</f>
        <v>6.55</v>
      </c>
      <c r="G2229" s="7">
        <f>VLOOKUP($A2229,[3]Sheet1!$A$1:$X$10001,3,0)</f>
        <v>6.71</v>
      </c>
      <c r="H2229" s="14">
        <f>VLOOKUP($A2229,[3]Sheet1!$A$1:$U$10001,2,0)</f>
        <v>6.34</v>
      </c>
      <c r="I2229" s="14">
        <f>VLOOKUP($A2229,[3]Sheet1!$A$1:$U$10001,21,0)</f>
        <v>6.6</v>
      </c>
      <c r="J2229" s="14">
        <f>VLOOKUP($A2229,[3]Sheet1!$A$1:$U$10001,13,0)</f>
        <v>8.89</v>
      </c>
      <c r="K2229" s="14">
        <f>VLOOKUP($A2229,[3]Sheet1!$A$1:$Z$10001,24,0)</f>
        <v>6.66</v>
      </c>
      <c r="L2229" s="14">
        <f>VLOOKUP($A2229,[3]Sheet1!$A$1:$U$10001,17,0)</f>
        <v>6.7850000000000001</v>
      </c>
      <c r="M2229" s="14">
        <f>VLOOKUP($A2229,[3]Sheet1!$A$1:$U$10001,14,0)</f>
        <v>9.625</v>
      </c>
      <c r="N2229" s="14">
        <f>VLOOKUP($A2229,[3]Sheet1!$A$1:$X$10001,23,0)</f>
        <v>6.52</v>
      </c>
      <c r="O2229" s="14">
        <f>VLOOKUP($A2229,[3]Sheet1!$A$1:$U$10001,4,0)</f>
        <v>13.27</v>
      </c>
      <c r="P2229" s="14">
        <f>VLOOKUP($A2229,[3]Sheet1!$A$1:$U$10001,6,0)</f>
        <v>6.5449999999999999</v>
      </c>
      <c r="Q2229" s="14">
        <f>VLOOKUP($A2229,[3]Sheet1!$A$1:$U$10001,20,0)</f>
        <v>6.7249999999999996</v>
      </c>
      <c r="R2229" s="14">
        <f>VLOOKUP($A2229,[3]Sheet1!$A$1:$X$10001,24,0)</f>
        <v>6.66</v>
      </c>
      <c r="S2229" s="14">
        <f>VLOOKUP($A2229,[3]Sheet1!$A$1:$AB$10001,25,0)</f>
        <v>6.7549999999999999</v>
      </c>
      <c r="T2229" s="14">
        <f>VLOOKUP($A2229,[3]Sheet1!$A$1:$AB$10001,26,0)</f>
        <v>6.5549999999999997</v>
      </c>
      <c r="U2229" s="14">
        <f>VLOOKUP($A2229,[3]Sheet1!$A$1:$AB$10001,27,0)</f>
        <v>6.4649999999999999</v>
      </c>
      <c r="V2229" s="14">
        <f>VLOOKUP($A2229,[3]Sheet1!$A$1:$AB$10001,28,0)</f>
        <v>6.68</v>
      </c>
      <c r="W2229" s="14">
        <f>VLOOKUP($A2229,[3]Sheet1!$A$1:$AC$10001,29,0)</f>
        <v>6.52</v>
      </c>
      <c r="X2229" s="14">
        <f>VLOOKUP($A2229,[3]Sheet1!$A$1:$AD$10001,30,0)</f>
        <v>6.875</v>
      </c>
      <c r="Y2229" s="14">
        <f>VLOOKUP($A2229,[3]Sheet1!$A$1:$AE$10001,31,0)</f>
        <v>6.665</v>
      </c>
      <c r="Z2229" s="14">
        <v>9.5299997329711914</v>
      </c>
      <c r="AE2229" s="2">
        <v>36939</v>
      </c>
      <c r="AF2229" s="1">
        <v>5.46</v>
      </c>
    </row>
    <row r="2230" spans="1:32" x14ac:dyDescent="0.2">
      <c r="A2230" s="2">
        <v>36922</v>
      </c>
      <c r="B2230" s="5">
        <f t="shared" si="164"/>
        <v>1</v>
      </c>
      <c r="C2230" s="1" t="s">
        <v>50</v>
      </c>
      <c r="D2230" s="14">
        <f>VLOOKUP($A2230,[3]Sheet1!$A$1:$U$10001,15,0)</f>
        <v>7.28</v>
      </c>
      <c r="E2230" s="14">
        <f>VLOOKUP($A2230,[3]Sheet1!$A$1:$U$10001,16,0)</f>
        <v>5.7249999999999996</v>
      </c>
      <c r="F2230" s="14">
        <f>VLOOKUP($A2230,[3]Sheet1!$A$1:$X$10001,22,0)</f>
        <v>5.68</v>
      </c>
      <c r="G2230" s="7">
        <f>VLOOKUP($A2230,[3]Sheet1!$A$1:$X$10001,3,0)</f>
        <v>5.87</v>
      </c>
      <c r="H2230" s="14">
        <f>VLOOKUP($A2230,[3]Sheet1!$A$1:$U$10001,2,0)</f>
        <v>5.62</v>
      </c>
      <c r="I2230" s="14">
        <f>VLOOKUP($A2230,[3]Sheet1!$A$1:$U$10001,21,0)</f>
        <v>5.87</v>
      </c>
      <c r="J2230" s="14">
        <f>VLOOKUP($A2230,[3]Sheet1!$A$1:$U$10001,13,0)</f>
        <v>8.33</v>
      </c>
      <c r="K2230" s="14">
        <f>VLOOKUP($A2230,[3]Sheet1!$A$1:$Z$10001,24,0)</f>
        <v>5.8150000000000004</v>
      </c>
      <c r="L2230" s="14">
        <f>VLOOKUP($A2230,[3]Sheet1!$A$1:$U$10001,17,0)</f>
        <v>6.0250000000000004</v>
      </c>
      <c r="M2230" s="14">
        <f>VLOOKUP($A2230,[3]Sheet1!$A$1:$U$10001,14,0)</f>
        <v>9.84</v>
      </c>
      <c r="N2230" s="14">
        <f>VLOOKUP($A2230,[3]Sheet1!$A$1:$X$10001,23,0)</f>
        <v>5.7649999999999997</v>
      </c>
      <c r="O2230" s="14">
        <f>VLOOKUP($A2230,[3]Sheet1!$A$1:$U$10001,4,0)</f>
        <v>10.88</v>
      </c>
      <c r="P2230" s="14">
        <f>VLOOKUP($A2230,[3]Sheet1!$A$1:$U$10001,6,0)</f>
        <v>5.82</v>
      </c>
      <c r="Q2230" s="14">
        <f>VLOOKUP($A2230,[3]Sheet1!$A$1:$U$10001,20,0)</f>
        <v>5.7850000000000001</v>
      </c>
      <c r="R2230" s="14">
        <f>VLOOKUP($A2230,[3]Sheet1!$A$1:$X$10001,24,0)</f>
        <v>5.8150000000000004</v>
      </c>
      <c r="S2230" s="14">
        <f>VLOOKUP($A2230,[3]Sheet1!$A$1:$AB$10001,25,0)</f>
        <v>6</v>
      </c>
      <c r="T2230" s="14">
        <f>VLOOKUP($A2230,[3]Sheet1!$A$1:$AB$10001,26,0)</f>
        <v>5.81</v>
      </c>
      <c r="U2230" s="14">
        <f>VLOOKUP($A2230,[3]Sheet1!$A$1:$AB$10001,27,0)</f>
        <v>5.7249999999999996</v>
      </c>
      <c r="V2230" s="14">
        <f>VLOOKUP($A2230,[3]Sheet1!$A$1:$AB$10001,28,0)</f>
        <v>5.9349999999999996</v>
      </c>
      <c r="W2230" s="14">
        <f>VLOOKUP($A2230,[3]Sheet1!$A$1:$AC$10001,29,0)</f>
        <v>5.7750000000000004</v>
      </c>
      <c r="X2230" s="14">
        <f>VLOOKUP($A2230,[3]Sheet1!$A$1:$AD$10001,30,0)</f>
        <v>6.0750000000000002</v>
      </c>
      <c r="Y2230" s="14">
        <f>VLOOKUP($A2230,[3]Sheet1!$A$1:$AE$10001,31,0)</f>
        <v>5.9</v>
      </c>
      <c r="Z2230" s="14">
        <v>10.5</v>
      </c>
      <c r="AE2230" s="2">
        <v>36940</v>
      </c>
      <c r="AF2230" s="1">
        <v>5.46</v>
      </c>
    </row>
    <row r="2231" spans="1:32" x14ac:dyDescent="0.2">
      <c r="A2231" s="2">
        <v>36923</v>
      </c>
      <c r="B2231" s="5">
        <f t="shared" si="164"/>
        <v>2</v>
      </c>
      <c r="C2231" s="1" t="s">
        <v>51</v>
      </c>
      <c r="D2231" s="14">
        <f>VLOOKUP($A2231,[3]Sheet1!$A$1:$U$10001,15,0)</f>
        <v>7.49</v>
      </c>
      <c r="E2231" s="14">
        <f>VLOOKUP($A2231,[3]Sheet1!$A$1:$U$10001,16,0)</f>
        <v>5.8049999999999997</v>
      </c>
      <c r="F2231" s="14">
        <f>VLOOKUP($A2231,[3]Sheet1!$A$1:$X$10001,22,0)</f>
        <v>5.6150000000000002</v>
      </c>
      <c r="G2231" s="7">
        <f>VLOOKUP($A2231,[3]Sheet1!$A$1:$X$10001,3,0)</f>
        <v>5.8250000000000002</v>
      </c>
      <c r="H2231" s="14">
        <f>VLOOKUP($A2231,[3]Sheet1!$A$1:$U$10001,2,0)</f>
        <v>5.7</v>
      </c>
      <c r="I2231" s="14">
        <f>VLOOKUP($A2231,[3]Sheet1!$A$1:$U$10001,21,0)</f>
        <v>5.8949999999999996</v>
      </c>
      <c r="J2231" s="14">
        <f>VLOOKUP($A2231,[3]Sheet1!$A$1:$U$10001,13,0)</f>
        <v>10.535</v>
      </c>
      <c r="K2231" s="14">
        <f>VLOOKUP($A2231,[3]Sheet1!$A$1:$Z$10001,24,0)</f>
        <v>5.79</v>
      </c>
      <c r="L2231" s="14">
        <f>VLOOKUP($A2231,[3]Sheet1!$A$1:$U$10001,17,0)</f>
        <v>5.99</v>
      </c>
      <c r="M2231" s="14">
        <f>VLOOKUP($A2231,[3]Sheet1!$A$1:$U$10001,14,0)</f>
        <v>13.925000000000001</v>
      </c>
      <c r="N2231" s="14">
        <f>VLOOKUP($A2231,[3]Sheet1!$A$1:$X$10001,23,0)</f>
        <v>5.7350000000000003</v>
      </c>
      <c r="O2231" s="14">
        <f>VLOOKUP($A2231,[3]Sheet1!$A$1:$U$10001,4,0)</f>
        <v>13.744999999999999</v>
      </c>
      <c r="P2231" s="14">
        <f>VLOOKUP($A2231,[3]Sheet1!$A$1:$U$10001,6,0)</f>
        <v>5.9450000000000003</v>
      </c>
      <c r="Q2231" s="14">
        <f>VLOOKUP($A2231,[3]Sheet1!$A$1:$U$10001,20,0)</f>
        <v>5.8049999999999997</v>
      </c>
      <c r="R2231" s="14">
        <f>VLOOKUP($A2231,[3]Sheet1!$A$1:$X$10001,24,0)</f>
        <v>5.79</v>
      </c>
      <c r="S2231" s="14">
        <f>VLOOKUP($A2231,[3]Sheet1!$A$1:$AB$10001,25,0)</f>
        <v>6.02</v>
      </c>
      <c r="T2231" s="14">
        <f>VLOOKUP($A2231,[3]Sheet1!$A$1:$AB$10001,26,0)</f>
        <v>5.87</v>
      </c>
      <c r="U2231" s="14">
        <f>VLOOKUP($A2231,[3]Sheet1!$A$1:$AB$10001,27,0)</f>
        <v>5.84</v>
      </c>
      <c r="V2231" s="14">
        <f>VLOOKUP($A2231,[3]Sheet1!$A$1:$AB$10001,28,0)</f>
        <v>6.14</v>
      </c>
      <c r="W2231" s="14">
        <f>VLOOKUP($A2231,[3]Sheet1!$A$1:$AC$10001,29,0)</f>
        <v>5.8949999999999996</v>
      </c>
      <c r="X2231" s="14">
        <f>VLOOKUP($A2231,[3]Sheet1!$A$1:$AD$10001,30,0)</f>
        <v>6.1449999999999996</v>
      </c>
      <c r="Y2231" s="14">
        <f>VLOOKUP($A2231,[3]Sheet1!$A$1:$AE$10001,31,0)</f>
        <v>5.875</v>
      </c>
      <c r="Z2231" s="14">
        <v>12.789999961853027</v>
      </c>
      <c r="AE2231" s="2">
        <v>36941</v>
      </c>
      <c r="AF2231" s="1">
        <v>5.46</v>
      </c>
    </row>
    <row r="2232" spans="1:32" x14ac:dyDescent="0.2">
      <c r="A2232" s="2">
        <v>36924</v>
      </c>
      <c r="B2232" s="5">
        <f t="shared" si="164"/>
        <v>2</v>
      </c>
      <c r="C2232" s="1" t="s">
        <v>45</v>
      </c>
      <c r="D2232" s="14">
        <f>VLOOKUP($A2232,[3]Sheet1!$A$1:$U$10001,15,0)</f>
        <v>7.53</v>
      </c>
      <c r="E2232" s="14">
        <f>VLOOKUP($A2232,[3]Sheet1!$A$1:$U$10001,16,0)</f>
        <v>5.79</v>
      </c>
      <c r="F2232" s="14">
        <f>VLOOKUP($A2232,[3]Sheet1!$A$1:$X$10001,22,0)</f>
        <v>5.7350000000000003</v>
      </c>
      <c r="G2232" s="7">
        <f>VLOOKUP($A2232,[3]Sheet1!$A$1:$X$10001,3,0)</f>
        <v>5.81</v>
      </c>
      <c r="H2232" s="14">
        <f>VLOOKUP($A2232,[3]Sheet1!$A$1:$U$10001,2,0)</f>
        <v>5.6349999999999998</v>
      </c>
      <c r="I2232" s="14">
        <f>VLOOKUP($A2232,[3]Sheet1!$A$1:$U$10001,21,0)</f>
        <v>5.84</v>
      </c>
      <c r="J2232" s="14">
        <f>VLOOKUP($A2232,[3]Sheet1!$A$1:$U$10001,13,0)</f>
        <v>10.925000000000001</v>
      </c>
      <c r="K2232" s="14">
        <f>VLOOKUP($A2232,[3]Sheet1!$A$1:$Z$10001,24,0)</f>
        <v>5.8</v>
      </c>
      <c r="L2232" s="14">
        <f>VLOOKUP($A2232,[3]Sheet1!$A$1:$U$10001,17,0)</f>
        <v>5.97</v>
      </c>
      <c r="M2232" s="14">
        <f>VLOOKUP($A2232,[3]Sheet1!$A$1:$U$10001,14,0)</f>
        <v>14.11</v>
      </c>
      <c r="N2232" s="14">
        <f>VLOOKUP($A2232,[3]Sheet1!$A$1:$X$10001,23,0)</f>
        <v>5.8</v>
      </c>
      <c r="O2232" s="14">
        <f>VLOOKUP($A2232,[3]Sheet1!$A$1:$U$10001,4,0)</f>
        <v>15.35</v>
      </c>
      <c r="P2232" s="14">
        <f>VLOOKUP($A2232,[3]Sheet1!$A$1:$U$10001,6,0)</f>
        <v>5.87</v>
      </c>
      <c r="Q2232" s="14">
        <f>VLOOKUP($A2232,[3]Sheet1!$A$1:$U$10001,20,0)</f>
        <v>5.87</v>
      </c>
      <c r="R2232" s="14">
        <f>VLOOKUP($A2232,[3]Sheet1!$A$1:$X$10001,24,0)</f>
        <v>5.8</v>
      </c>
      <c r="S2232" s="14">
        <f>VLOOKUP($A2232,[3]Sheet1!$A$1:$AB$10001,25,0)</f>
        <v>6.0049999999999999</v>
      </c>
      <c r="T2232" s="14">
        <f>VLOOKUP($A2232,[3]Sheet1!$A$1:$AB$10001,26,0)</f>
        <v>5.8150000000000004</v>
      </c>
      <c r="U2232" s="14">
        <f>VLOOKUP($A2232,[3]Sheet1!$A$1:$AB$10001,27,0)</f>
        <v>5.8049999999999997</v>
      </c>
      <c r="V2232" s="14">
        <f>VLOOKUP($A2232,[3]Sheet1!$A$1:$AB$10001,28,0)</f>
        <v>6.0549999999999997</v>
      </c>
      <c r="W2232" s="14">
        <f>VLOOKUP($A2232,[3]Sheet1!$A$1:$AC$10001,29,0)</f>
        <v>5.89</v>
      </c>
      <c r="X2232" s="14">
        <f>VLOOKUP($A2232,[3]Sheet1!$A$1:$AD$10001,30,0)</f>
        <v>6.1150000000000002</v>
      </c>
      <c r="Y2232" s="14">
        <f>VLOOKUP($A2232,[3]Sheet1!$A$1:$AE$10001,31,0)</f>
        <v>5.875</v>
      </c>
      <c r="Z2232" s="14">
        <v>14.25</v>
      </c>
      <c r="AE2232" s="2">
        <v>36942</v>
      </c>
      <c r="AF2232" s="1">
        <v>5.46</v>
      </c>
    </row>
    <row r="2233" spans="1:32" x14ac:dyDescent="0.2">
      <c r="A2233" s="2">
        <v>36925</v>
      </c>
      <c r="B2233" s="5">
        <f t="shared" si="164"/>
        <v>2</v>
      </c>
      <c r="C2233" s="1" t="s">
        <v>46</v>
      </c>
      <c r="D2233" s="14">
        <f>VLOOKUP($A2233,[3]Sheet1!$A$1:$U$10001,15,0)</f>
        <v>8.5749999999999993</v>
      </c>
      <c r="E2233" s="14">
        <f>VLOOKUP($A2233,[3]Sheet1!$A$1:$U$10001,16,0)</f>
        <v>6.2850000000000001</v>
      </c>
      <c r="F2233" s="14">
        <f>VLOOKUP($A2233,[3]Sheet1!$A$1:$X$10001,22,0)</f>
        <v>6.2949999999999999</v>
      </c>
      <c r="G2233" s="7">
        <f>VLOOKUP($A2233,[3]Sheet1!$A$1:$X$10001,3,0)</f>
        <v>6.41</v>
      </c>
      <c r="H2233" s="14">
        <f>VLOOKUP($A2233,[3]Sheet1!$A$1:$U$10001,2,0)</f>
        <v>6.58</v>
      </c>
      <c r="I2233" s="14">
        <f>VLOOKUP($A2233,[3]Sheet1!$A$1:$U$10001,21,0)</f>
        <v>6.6050000000000004</v>
      </c>
      <c r="J2233" s="14">
        <f>VLOOKUP($A2233,[3]Sheet1!$A$1:$U$10001,13,0)</f>
        <v>10.285</v>
      </c>
      <c r="K2233" s="14">
        <f>VLOOKUP($A2233,[3]Sheet1!$A$1:$Z$10001,24,0)</f>
        <v>6.39</v>
      </c>
      <c r="L2233" s="14">
        <f>VLOOKUP($A2233,[3]Sheet1!$A$1:$U$10001,17,0)</f>
        <v>6.4450000000000003</v>
      </c>
      <c r="M2233" s="14">
        <f>VLOOKUP($A2233,[3]Sheet1!$A$1:$U$10001,14,0)</f>
        <v>12.45</v>
      </c>
      <c r="N2233" s="14">
        <f>VLOOKUP($A2233,[3]Sheet1!$A$1:$X$10001,23,0)</f>
        <v>6.4249999999999998</v>
      </c>
      <c r="O2233" s="14">
        <f>VLOOKUP($A2233,[3]Sheet1!$A$1:$U$10001,4,0)</f>
        <v>15.385</v>
      </c>
      <c r="P2233" s="14">
        <f>VLOOKUP($A2233,[3]Sheet1!$A$1:$U$10001,6,0)</f>
        <v>6.46</v>
      </c>
      <c r="Q2233" s="14">
        <f>VLOOKUP($A2233,[3]Sheet1!$A$1:$U$10001,20,0)</f>
        <v>6.3449999999999998</v>
      </c>
      <c r="R2233" s="14">
        <f>VLOOKUP($A2233,[3]Sheet1!$A$1:$X$10001,24,0)</f>
        <v>6.39</v>
      </c>
      <c r="S2233" s="14">
        <f>VLOOKUP($A2233,[3]Sheet1!$A$1:$AB$10001,25,0)</f>
        <v>6.77</v>
      </c>
      <c r="T2233" s="14">
        <f>VLOOKUP($A2233,[3]Sheet1!$A$1:$AB$10001,26,0)</f>
        <v>6.48</v>
      </c>
      <c r="U2233" s="14">
        <f>VLOOKUP($A2233,[3]Sheet1!$A$1:$AB$10001,27,0)</f>
        <v>6.59</v>
      </c>
      <c r="V2233" s="14">
        <f>VLOOKUP($A2233,[3]Sheet1!$A$1:$AB$10001,28,0)</f>
        <v>6.67</v>
      </c>
      <c r="W2233" s="14">
        <f>VLOOKUP($A2233,[3]Sheet1!$A$1:$AC$10001,29,0)</f>
        <v>6.58</v>
      </c>
      <c r="X2233" s="14">
        <f>VLOOKUP($A2233,[3]Sheet1!$A$1:$AD$10001,30,0)</f>
        <v>6.9349999999999996</v>
      </c>
      <c r="Y2233" s="14">
        <f>VLOOKUP($A2233,[3]Sheet1!$A$1:$AE$10001,31,0)</f>
        <v>6.67</v>
      </c>
      <c r="Z2233" s="14">
        <v>12.310000419616699</v>
      </c>
      <c r="AE2233" s="2">
        <v>36943</v>
      </c>
      <c r="AF2233" s="1">
        <v>5.26</v>
      </c>
    </row>
    <row r="2234" spans="1:32" x14ac:dyDescent="0.2">
      <c r="A2234" s="2">
        <v>36926</v>
      </c>
      <c r="B2234" s="5">
        <f t="shared" si="164"/>
        <v>2</v>
      </c>
      <c r="C2234" s="1" t="s">
        <v>47</v>
      </c>
      <c r="D2234" s="14">
        <f>VLOOKUP($A2234,[3]Sheet1!$A$1:$U$10001,15,0)</f>
        <v>8.5749999999999993</v>
      </c>
      <c r="E2234" s="14">
        <f>VLOOKUP($A2234,[3]Sheet1!$A$1:$U$10001,16,0)</f>
        <v>6.2850000000000001</v>
      </c>
      <c r="F2234" s="14">
        <f>VLOOKUP($A2234,[3]Sheet1!$A$1:$X$10001,22,0)</f>
        <v>6.2949999999999999</v>
      </c>
      <c r="G2234" s="7">
        <f>VLOOKUP($A2234,[3]Sheet1!$A$1:$X$10001,3,0)</f>
        <v>6.41</v>
      </c>
      <c r="H2234" s="14">
        <f>VLOOKUP($A2234,[3]Sheet1!$A$1:$U$10001,2,0)</f>
        <v>6.58</v>
      </c>
      <c r="I2234" s="14">
        <f>VLOOKUP($A2234,[3]Sheet1!$A$1:$U$10001,21,0)</f>
        <v>6.6050000000000004</v>
      </c>
      <c r="J2234" s="14">
        <f>VLOOKUP($A2234,[3]Sheet1!$A$1:$U$10001,13,0)</f>
        <v>10.285</v>
      </c>
      <c r="K2234" s="14">
        <f>VLOOKUP($A2234,[3]Sheet1!$A$1:$Z$10001,24,0)</f>
        <v>6.39</v>
      </c>
      <c r="L2234" s="14">
        <f>VLOOKUP($A2234,[3]Sheet1!$A$1:$U$10001,17,0)</f>
        <v>6.4450000000000003</v>
      </c>
      <c r="M2234" s="14">
        <f>VLOOKUP($A2234,[3]Sheet1!$A$1:$U$10001,14,0)</f>
        <v>12.45</v>
      </c>
      <c r="N2234" s="14">
        <f>VLOOKUP($A2234,[3]Sheet1!$A$1:$X$10001,23,0)</f>
        <v>6.4249999999999998</v>
      </c>
      <c r="O2234" s="14">
        <f>VLOOKUP($A2234,[3]Sheet1!$A$1:$U$10001,4,0)</f>
        <v>15.385</v>
      </c>
      <c r="P2234" s="14">
        <f>VLOOKUP($A2234,[3]Sheet1!$A$1:$U$10001,6,0)</f>
        <v>6.46</v>
      </c>
      <c r="Q2234" s="14">
        <f>VLOOKUP($A2234,[3]Sheet1!$A$1:$U$10001,20,0)</f>
        <v>6.3449999999999998</v>
      </c>
      <c r="R2234" s="14">
        <f>VLOOKUP($A2234,[3]Sheet1!$A$1:$X$10001,24,0)</f>
        <v>6.39</v>
      </c>
      <c r="S2234" s="14">
        <f>VLOOKUP($A2234,[3]Sheet1!$A$1:$AB$10001,25,0)</f>
        <v>6.77</v>
      </c>
      <c r="T2234" s="14">
        <f>VLOOKUP($A2234,[3]Sheet1!$A$1:$AB$10001,26,0)</f>
        <v>6.48</v>
      </c>
      <c r="U2234" s="14">
        <f>VLOOKUP($A2234,[3]Sheet1!$A$1:$AB$10001,27,0)</f>
        <v>6.59</v>
      </c>
      <c r="V2234" s="14">
        <f>VLOOKUP($A2234,[3]Sheet1!$A$1:$AB$10001,28,0)</f>
        <v>6.67</v>
      </c>
      <c r="W2234" s="14">
        <f>VLOOKUP($A2234,[3]Sheet1!$A$1:$AC$10001,29,0)</f>
        <v>6.58</v>
      </c>
      <c r="X2234" s="14">
        <f>VLOOKUP($A2234,[3]Sheet1!$A$1:$AD$10001,30,0)</f>
        <v>6.9349999999999996</v>
      </c>
      <c r="Y2234" s="14">
        <f>VLOOKUP($A2234,[3]Sheet1!$A$1:$AE$10001,31,0)</f>
        <v>6.67</v>
      </c>
      <c r="Z2234" s="14">
        <v>12.310000419616699</v>
      </c>
      <c r="AE2234" s="2">
        <v>36944</v>
      </c>
      <c r="AF2234" s="1">
        <v>5.3150000000000004</v>
      </c>
    </row>
    <row r="2235" spans="1:32" x14ac:dyDescent="0.2">
      <c r="A2235" s="2">
        <v>36927</v>
      </c>
      <c r="B2235" s="5">
        <f t="shared" si="164"/>
        <v>2</v>
      </c>
      <c r="C2235" s="1" t="s">
        <v>48</v>
      </c>
      <c r="D2235" s="14">
        <f>VLOOKUP($A2235,[3]Sheet1!$A$1:$U$10001,15,0)</f>
        <v>8.5749999999999993</v>
      </c>
      <c r="E2235" s="14">
        <f>VLOOKUP($A2235,[3]Sheet1!$A$1:$U$10001,16,0)</f>
        <v>6.2850000000000001</v>
      </c>
      <c r="F2235" s="14">
        <f>VLOOKUP($A2235,[3]Sheet1!$A$1:$X$10001,22,0)</f>
        <v>6.2949999999999999</v>
      </c>
      <c r="G2235" s="7">
        <f>VLOOKUP($A2235,[3]Sheet1!$A$1:$X$10001,3,0)</f>
        <v>6.41</v>
      </c>
      <c r="H2235" s="14">
        <f>VLOOKUP($A2235,[3]Sheet1!$A$1:$U$10001,2,0)</f>
        <v>6.58</v>
      </c>
      <c r="I2235" s="14">
        <f>VLOOKUP($A2235,[3]Sheet1!$A$1:$U$10001,21,0)</f>
        <v>6.6050000000000004</v>
      </c>
      <c r="J2235" s="14">
        <f>VLOOKUP($A2235,[3]Sheet1!$A$1:$U$10001,13,0)</f>
        <v>10.285</v>
      </c>
      <c r="K2235" s="14">
        <f>VLOOKUP($A2235,[3]Sheet1!$A$1:$Z$10001,24,0)</f>
        <v>6.39</v>
      </c>
      <c r="L2235" s="14">
        <f>VLOOKUP($A2235,[3]Sheet1!$A$1:$U$10001,17,0)</f>
        <v>6.4450000000000003</v>
      </c>
      <c r="M2235" s="14">
        <f>VLOOKUP($A2235,[3]Sheet1!$A$1:$U$10001,14,0)</f>
        <v>12.45</v>
      </c>
      <c r="N2235" s="14">
        <f>VLOOKUP($A2235,[3]Sheet1!$A$1:$X$10001,23,0)</f>
        <v>6.4249999999999998</v>
      </c>
      <c r="O2235" s="14">
        <f>VLOOKUP($A2235,[3]Sheet1!$A$1:$U$10001,4,0)</f>
        <v>15.385</v>
      </c>
      <c r="P2235" s="14">
        <f>VLOOKUP($A2235,[3]Sheet1!$A$1:$U$10001,6,0)</f>
        <v>6.46</v>
      </c>
      <c r="Q2235" s="14">
        <f>VLOOKUP($A2235,[3]Sheet1!$A$1:$U$10001,20,0)</f>
        <v>6.3449999999999998</v>
      </c>
      <c r="R2235" s="14">
        <f>VLOOKUP($A2235,[3]Sheet1!$A$1:$X$10001,24,0)</f>
        <v>6.39</v>
      </c>
      <c r="S2235" s="14">
        <f>VLOOKUP($A2235,[3]Sheet1!$A$1:$AB$10001,25,0)</f>
        <v>6.77</v>
      </c>
      <c r="T2235" s="14">
        <f>VLOOKUP($A2235,[3]Sheet1!$A$1:$AB$10001,26,0)</f>
        <v>6.48</v>
      </c>
      <c r="U2235" s="14">
        <f>VLOOKUP($A2235,[3]Sheet1!$A$1:$AB$10001,27,0)</f>
        <v>6.59</v>
      </c>
      <c r="V2235" s="14">
        <f>VLOOKUP($A2235,[3]Sheet1!$A$1:$AB$10001,28,0)</f>
        <v>6.67</v>
      </c>
      <c r="W2235" s="14">
        <f>VLOOKUP($A2235,[3]Sheet1!$A$1:$AC$10001,29,0)</f>
        <v>6.58</v>
      </c>
      <c r="X2235" s="14">
        <f>VLOOKUP($A2235,[3]Sheet1!$A$1:$AD$10001,30,0)</f>
        <v>6.9349999999999996</v>
      </c>
      <c r="Y2235" s="14">
        <f>VLOOKUP($A2235,[3]Sheet1!$A$1:$AE$10001,31,0)</f>
        <v>6.67</v>
      </c>
      <c r="Z2235" s="14">
        <v>12.310000419616699</v>
      </c>
      <c r="AE2235" s="2">
        <v>36945</v>
      </c>
      <c r="AF2235" s="1">
        <v>5.15</v>
      </c>
    </row>
    <row r="2236" spans="1:32" x14ac:dyDescent="0.2">
      <c r="A2236" s="2">
        <v>36928</v>
      </c>
      <c r="B2236" s="5">
        <f t="shared" si="164"/>
        <v>2</v>
      </c>
      <c r="C2236" s="1" t="s">
        <v>49</v>
      </c>
      <c r="D2236" s="14">
        <f>VLOOKUP($A2236,[3]Sheet1!$A$1:$U$10001,15,0)</f>
        <v>7.52</v>
      </c>
      <c r="E2236" s="14">
        <f>VLOOKUP($A2236,[3]Sheet1!$A$1:$U$10001,16,0)</f>
        <v>5.78</v>
      </c>
      <c r="F2236" s="14">
        <f>VLOOKUP($A2236,[3]Sheet1!$A$1:$X$10001,22,0)</f>
        <v>5.54</v>
      </c>
      <c r="G2236" s="7">
        <f>VLOOKUP($A2236,[3]Sheet1!$A$1:$X$10001,3,0)</f>
        <v>5.61</v>
      </c>
      <c r="H2236" s="14">
        <f>VLOOKUP($A2236,[3]Sheet1!$A$1:$U$10001,2,0)</f>
        <v>5.57</v>
      </c>
      <c r="I2236" s="14">
        <f>VLOOKUP($A2236,[3]Sheet1!$A$1:$U$10001,21,0)</f>
        <v>5.7649999999999997</v>
      </c>
      <c r="J2236" s="14">
        <f>VLOOKUP($A2236,[3]Sheet1!$A$1:$U$10001,13,0)</f>
        <v>8.9949999999999992</v>
      </c>
      <c r="K2236" s="14">
        <f>VLOOKUP($A2236,[3]Sheet1!$A$1:$Z$10001,24,0)</f>
        <v>5.64</v>
      </c>
      <c r="L2236" s="14">
        <f>VLOOKUP($A2236,[3]Sheet1!$A$1:$U$10001,17,0)</f>
        <v>5.86</v>
      </c>
      <c r="M2236" s="14">
        <f>VLOOKUP($A2236,[3]Sheet1!$A$1:$U$10001,14,0)</f>
        <v>9.9250000000000007</v>
      </c>
      <c r="N2236" s="14">
        <f>VLOOKUP($A2236,[3]Sheet1!$A$1:$X$10001,23,0)</f>
        <v>5.5750000000000002</v>
      </c>
      <c r="O2236" s="14">
        <f>VLOOKUP($A2236,[3]Sheet1!$A$1:$U$10001,4,0)</f>
        <v>13.225</v>
      </c>
      <c r="P2236" s="14">
        <f>VLOOKUP($A2236,[3]Sheet1!$A$1:$U$10001,6,0)</f>
        <v>5.69</v>
      </c>
      <c r="Q2236" s="14">
        <f>VLOOKUP($A2236,[3]Sheet1!$A$1:$U$10001,20,0)</f>
        <v>5.7350000000000003</v>
      </c>
      <c r="R2236" s="14">
        <f>VLOOKUP($A2236,[3]Sheet1!$A$1:$X$10001,24,0)</f>
        <v>5.64</v>
      </c>
      <c r="S2236" s="14">
        <f>VLOOKUP($A2236,[3]Sheet1!$A$1:$AB$10001,25,0)</f>
        <v>5.96</v>
      </c>
      <c r="T2236" s="14">
        <f>VLOOKUP($A2236,[3]Sheet1!$A$1:$AB$10001,26,0)</f>
        <v>5.78</v>
      </c>
      <c r="U2236" s="14">
        <f>VLOOKUP($A2236,[3]Sheet1!$A$1:$AB$10001,27,0)</f>
        <v>5.6950000000000003</v>
      </c>
      <c r="V2236" s="14">
        <f>VLOOKUP($A2236,[3]Sheet1!$A$1:$AB$10001,28,0)</f>
        <v>5.8</v>
      </c>
      <c r="W2236" s="14">
        <f>VLOOKUP($A2236,[3]Sheet1!$A$1:$AC$10001,29,0)</f>
        <v>5.73</v>
      </c>
      <c r="X2236" s="14">
        <f>VLOOKUP($A2236,[3]Sheet1!$A$1:$AD$10001,30,0)</f>
        <v>6.08</v>
      </c>
      <c r="Y2236" s="14">
        <f>VLOOKUP($A2236,[3]Sheet1!$A$1:$AE$10001,31,0)</f>
        <v>5.6550000000000002</v>
      </c>
      <c r="Z2236" s="14">
        <v>10.404999732971191</v>
      </c>
      <c r="AE2236" s="2">
        <v>36946</v>
      </c>
      <c r="AF2236" s="1">
        <v>4.915</v>
      </c>
    </row>
    <row r="2237" spans="1:32" x14ac:dyDescent="0.2">
      <c r="A2237" s="2">
        <v>36929</v>
      </c>
      <c r="B2237" s="5">
        <f t="shared" si="164"/>
        <v>2</v>
      </c>
      <c r="C2237" s="1" t="s">
        <v>50</v>
      </c>
      <c r="D2237" s="14">
        <f>VLOOKUP($A2237,[3]Sheet1!$A$1:$U$10001,15,0)</f>
        <v>7.92</v>
      </c>
      <c r="E2237" s="14">
        <f>VLOOKUP($A2237,[3]Sheet1!$A$1:$U$10001,16,0)</f>
        <v>5.7850000000000001</v>
      </c>
      <c r="F2237" s="14">
        <f>VLOOKUP($A2237,[3]Sheet1!$A$1:$X$10001,22,0)</f>
        <v>5.125</v>
      </c>
      <c r="G2237" s="7">
        <f>VLOOKUP($A2237,[3]Sheet1!$A$1:$X$10001,3,0)</f>
        <v>5.38</v>
      </c>
      <c r="H2237" s="14">
        <f>VLOOKUP($A2237,[3]Sheet1!$A$1:$U$10001,2,0)</f>
        <v>5.35</v>
      </c>
      <c r="I2237" s="14">
        <f>VLOOKUP($A2237,[3]Sheet1!$A$1:$U$10001,21,0)</f>
        <v>5.58</v>
      </c>
      <c r="J2237" s="14">
        <f>VLOOKUP($A2237,[3]Sheet1!$A$1:$U$10001,13,0)</f>
        <v>9.1300000000000008</v>
      </c>
      <c r="K2237" s="14">
        <f>VLOOKUP($A2237,[3]Sheet1!$A$1:$Z$10001,24,0)</f>
        <v>5.4349999999999996</v>
      </c>
      <c r="L2237" s="14">
        <f>VLOOKUP($A2237,[3]Sheet1!$A$1:$U$10001,17,0)</f>
        <v>5.91</v>
      </c>
      <c r="M2237" s="14">
        <f>VLOOKUP($A2237,[3]Sheet1!$A$1:$U$10001,14,0)</f>
        <v>10.154999999999999</v>
      </c>
      <c r="N2237" s="14">
        <f>VLOOKUP($A2237,[3]Sheet1!$A$1:$X$10001,23,0)</f>
        <v>5.3650000000000002</v>
      </c>
      <c r="O2237" s="14">
        <f>VLOOKUP($A2237,[3]Sheet1!$A$1:$U$10001,4,0)</f>
        <v>12.815</v>
      </c>
      <c r="P2237" s="14">
        <f>VLOOKUP($A2237,[3]Sheet1!$A$1:$U$10001,6,0)</f>
        <v>5.4850000000000003</v>
      </c>
      <c r="Q2237" s="14">
        <f>VLOOKUP($A2237,[3]Sheet1!$A$1:$U$10001,20,0)</f>
        <v>5.7249999999999996</v>
      </c>
      <c r="R2237" s="14">
        <f>VLOOKUP($A2237,[3]Sheet1!$A$1:$X$10001,24,0)</f>
        <v>5.4349999999999996</v>
      </c>
      <c r="S2237" s="14">
        <f>VLOOKUP($A2237,[3]Sheet1!$A$1:$AB$10001,25,0)</f>
        <v>5.7549999999999999</v>
      </c>
      <c r="T2237" s="14">
        <f>VLOOKUP($A2237,[3]Sheet1!$A$1:$AB$10001,26,0)</f>
        <v>5.5250000000000004</v>
      </c>
      <c r="U2237" s="14">
        <f>VLOOKUP($A2237,[3]Sheet1!$A$1:$AB$10001,27,0)</f>
        <v>5.4950000000000001</v>
      </c>
      <c r="V2237" s="14">
        <f>VLOOKUP($A2237,[3]Sheet1!$A$1:$AB$10001,28,0)</f>
        <v>5.6550000000000002</v>
      </c>
      <c r="W2237" s="14">
        <f>VLOOKUP($A2237,[3]Sheet1!$A$1:$AC$10001,29,0)</f>
        <v>5.53</v>
      </c>
      <c r="X2237" s="14">
        <f>VLOOKUP($A2237,[3]Sheet1!$A$1:$AD$10001,30,0)</f>
        <v>5.93</v>
      </c>
      <c r="Y2237" s="14">
        <f>VLOOKUP($A2237,[3]Sheet1!$A$1:$AE$10001,31,0)</f>
        <v>5.42</v>
      </c>
      <c r="Z2237" s="14">
        <v>9.8500003814697266</v>
      </c>
      <c r="AE2237" s="2">
        <v>36947</v>
      </c>
      <c r="AF2237" s="1">
        <v>4.915</v>
      </c>
    </row>
    <row r="2238" spans="1:32" x14ac:dyDescent="0.2">
      <c r="A2238" s="2">
        <v>36930</v>
      </c>
      <c r="B2238" s="5">
        <f t="shared" si="164"/>
        <v>2</v>
      </c>
      <c r="C2238" s="1" t="s">
        <v>51</v>
      </c>
      <c r="D2238" s="14">
        <f>VLOOKUP($A2238,[3]Sheet1!$A$1:$U$10001,15,0)</f>
        <v>8.125</v>
      </c>
      <c r="E2238" s="14">
        <f>VLOOKUP($A2238,[3]Sheet1!$A$1:$U$10001,16,0)</f>
        <v>6.36</v>
      </c>
      <c r="F2238" s="14">
        <f>VLOOKUP($A2238,[3]Sheet1!$A$1:$X$10001,22,0)</f>
        <v>5.47</v>
      </c>
      <c r="G2238" s="7">
        <f>VLOOKUP($A2238,[3]Sheet1!$A$1:$X$10001,3,0)</f>
        <v>5.7249999999999996</v>
      </c>
      <c r="H2238" s="14">
        <f>VLOOKUP($A2238,[3]Sheet1!$A$1:$U$10001,2,0)</f>
        <v>5.55</v>
      </c>
      <c r="I2238" s="14">
        <f>VLOOKUP($A2238,[3]Sheet1!$A$1:$U$10001,21,0)</f>
        <v>5.67</v>
      </c>
      <c r="J2238" s="14">
        <f>VLOOKUP($A2238,[3]Sheet1!$A$1:$U$10001,13,0)</f>
        <v>9.8049999999999997</v>
      </c>
      <c r="K2238" s="14">
        <f>VLOOKUP($A2238,[3]Sheet1!$A$1:$Z$10001,24,0)</f>
        <v>5.7050000000000001</v>
      </c>
      <c r="L2238" s="14">
        <f>VLOOKUP($A2238,[3]Sheet1!$A$1:$U$10001,17,0)</f>
        <v>6.32</v>
      </c>
      <c r="M2238" s="14">
        <f>VLOOKUP($A2238,[3]Sheet1!$A$1:$U$10001,14,0)</f>
        <v>1.605</v>
      </c>
      <c r="N2238" s="14">
        <f>VLOOKUP($A2238,[3]Sheet1!$A$1:$X$10001,23,0)</f>
        <v>5.625</v>
      </c>
      <c r="O2238" s="14">
        <f>VLOOKUP($A2238,[3]Sheet1!$A$1:$U$10001,4,0)</f>
        <v>13.33</v>
      </c>
      <c r="P2238" s="14">
        <f>VLOOKUP($A2238,[3]Sheet1!$A$1:$U$10001,6,0)</f>
        <v>5.7350000000000003</v>
      </c>
      <c r="Q2238" s="14">
        <f>VLOOKUP($A2238,[3]Sheet1!$A$1:$U$10001,20,0)</f>
        <v>6.335</v>
      </c>
      <c r="R2238" s="14">
        <f>VLOOKUP($A2238,[3]Sheet1!$A$1:$X$10001,24,0)</f>
        <v>5.7050000000000001</v>
      </c>
      <c r="S2238" s="14">
        <f>VLOOKUP($A2238,[3]Sheet1!$A$1:$AB$10001,25,0)</f>
        <v>5.8949999999999996</v>
      </c>
      <c r="T2238" s="14">
        <f>VLOOKUP($A2238,[3]Sheet1!$A$1:$AB$10001,26,0)</f>
        <v>5.67</v>
      </c>
      <c r="U2238" s="14">
        <f>VLOOKUP($A2238,[3]Sheet1!$A$1:$AB$10001,27,0)</f>
        <v>5.66</v>
      </c>
      <c r="V2238" s="14">
        <f>VLOOKUP($A2238,[3]Sheet1!$A$1:$AB$10001,28,0)</f>
        <v>5.8449999999999998</v>
      </c>
      <c r="W2238" s="14">
        <f>VLOOKUP($A2238,[3]Sheet1!$A$1:$AC$10001,29,0)</f>
        <v>5.6950000000000003</v>
      </c>
      <c r="X2238" s="14">
        <f>VLOOKUP($A2238,[3]Sheet1!$A$1:$AD$10001,30,0)</f>
        <v>6.1</v>
      </c>
      <c r="Y2238" s="14">
        <f>VLOOKUP($A2238,[3]Sheet1!$A$1:$AE$10001,31,0)</f>
        <v>5.6950000000000003</v>
      </c>
      <c r="Z2238" s="14">
        <v>10.949999809265137</v>
      </c>
      <c r="AE2238" s="2">
        <v>36948</v>
      </c>
      <c r="AF2238" s="1">
        <v>4.915</v>
      </c>
    </row>
    <row r="2239" spans="1:32" x14ac:dyDescent="0.2">
      <c r="A2239" s="2">
        <v>36931</v>
      </c>
      <c r="B2239" s="5">
        <f t="shared" si="164"/>
        <v>2</v>
      </c>
      <c r="C2239" s="1" t="s">
        <v>45</v>
      </c>
      <c r="D2239" s="14">
        <f>VLOOKUP($A2239,[3]Sheet1!$A$1:$U$10001,15,0)</f>
        <v>8.76</v>
      </c>
      <c r="E2239" s="14">
        <f>VLOOKUP($A2239,[3]Sheet1!$A$1:$U$10001,16,0)</f>
        <v>7.38</v>
      </c>
      <c r="F2239" s="14">
        <f>VLOOKUP($A2239,[3]Sheet1!$A$1:$X$10001,22,0)</f>
        <v>6.27</v>
      </c>
      <c r="G2239" s="7">
        <f>VLOOKUP($A2239,[3]Sheet1!$A$1:$X$10001,3,0)</f>
        <v>6.37</v>
      </c>
      <c r="H2239" s="14">
        <f>VLOOKUP($A2239,[3]Sheet1!$A$1:$U$10001,2,0)</f>
        <v>6.15</v>
      </c>
      <c r="I2239" s="14">
        <f>VLOOKUP($A2239,[3]Sheet1!$A$1:$U$10001,21,0)</f>
        <v>6.2450000000000001</v>
      </c>
      <c r="J2239" s="14">
        <f>VLOOKUP($A2239,[3]Sheet1!$A$1:$U$10001,13,0)</f>
        <v>9.82</v>
      </c>
      <c r="K2239" s="14">
        <f>VLOOKUP($A2239,[3]Sheet1!$A$1:$Z$10001,24,0)</f>
        <v>6.4050000000000002</v>
      </c>
      <c r="L2239" s="14">
        <f>VLOOKUP($A2239,[3]Sheet1!$A$1:$U$10001,17,0)</f>
        <v>7.2750000000000004</v>
      </c>
      <c r="M2239" s="14">
        <f>VLOOKUP($A2239,[3]Sheet1!$A$1:$U$10001,14,0)</f>
        <v>10.445</v>
      </c>
      <c r="N2239" s="14">
        <f>VLOOKUP($A2239,[3]Sheet1!$A$1:$X$10001,23,0)</f>
        <v>6.33</v>
      </c>
      <c r="O2239" s="14">
        <f>VLOOKUP($A2239,[3]Sheet1!$A$1:$U$10001,4,0)</f>
        <v>12.94</v>
      </c>
      <c r="P2239" s="14">
        <f>VLOOKUP($A2239,[3]Sheet1!$A$1:$U$10001,6,0)</f>
        <v>6.27</v>
      </c>
      <c r="Q2239" s="14">
        <f>VLOOKUP($A2239,[3]Sheet1!$A$1:$U$10001,20,0)</f>
        <v>6.74</v>
      </c>
      <c r="R2239" s="14">
        <f>VLOOKUP($A2239,[3]Sheet1!$A$1:$X$10001,24,0)</f>
        <v>6.4050000000000002</v>
      </c>
      <c r="S2239" s="14">
        <f>VLOOKUP($A2239,[3]Sheet1!$A$1:$AB$10001,25,0)</f>
        <v>6.52</v>
      </c>
      <c r="T2239" s="14">
        <f>VLOOKUP($A2239,[3]Sheet1!$A$1:$AB$10001,26,0)</f>
        <v>6.2450000000000001</v>
      </c>
      <c r="U2239" s="14">
        <f>VLOOKUP($A2239,[3]Sheet1!$A$1:$AB$10001,27,0)</f>
        <v>6.29</v>
      </c>
      <c r="V2239" s="14">
        <f>VLOOKUP($A2239,[3]Sheet1!$A$1:$AB$10001,28,0)</f>
        <v>6.5549999999999997</v>
      </c>
      <c r="W2239" s="14">
        <f>VLOOKUP($A2239,[3]Sheet1!$A$1:$AC$10001,29,0)</f>
        <v>6.32</v>
      </c>
      <c r="X2239" s="14">
        <f>VLOOKUP($A2239,[3]Sheet1!$A$1:$AD$10001,30,0)</f>
        <v>6.6950000000000003</v>
      </c>
      <c r="Y2239" s="14">
        <f>VLOOKUP($A2239,[3]Sheet1!$A$1:$AE$10001,31,0)</f>
        <v>6.36</v>
      </c>
      <c r="Z2239" s="14" t="s">
        <v>66</v>
      </c>
      <c r="AE2239" s="2">
        <v>36949</v>
      </c>
      <c r="AF2239" s="1">
        <v>4.9800000000000004</v>
      </c>
    </row>
    <row r="2240" spans="1:32" x14ac:dyDescent="0.2">
      <c r="A2240" s="2">
        <v>36932</v>
      </c>
      <c r="B2240" s="5">
        <f t="shared" si="164"/>
        <v>2</v>
      </c>
      <c r="C2240" s="1" t="s">
        <v>46</v>
      </c>
      <c r="D2240" s="14">
        <f>VLOOKUP($A2240,[3]Sheet1!$A$1:$U$10001,15,0)</f>
        <v>8.61</v>
      </c>
      <c r="E2240" s="14">
        <f>VLOOKUP($A2240,[3]Sheet1!$A$1:$U$10001,16,0)</f>
        <v>7.3449999999999998</v>
      </c>
      <c r="F2240" s="14">
        <f>VLOOKUP($A2240,[3]Sheet1!$A$1:$X$10001,22,0)</f>
        <v>6.125</v>
      </c>
      <c r="G2240" s="7">
        <f>VLOOKUP($A2240,[3]Sheet1!$A$1:$X$10001,3,0)</f>
        <v>6.29</v>
      </c>
      <c r="H2240" s="14">
        <f>VLOOKUP($A2240,[3]Sheet1!$A$1:$U$10001,2,0)</f>
        <v>5.98</v>
      </c>
      <c r="I2240" s="14">
        <f>VLOOKUP($A2240,[3]Sheet1!$A$1:$U$10001,21,0)</f>
        <v>6.08</v>
      </c>
      <c r="J2240" s="14">
        <f>VLOOKUP($A2240,[3]Sheet1!$A$1:$U$10001,13,0)</f>
        <v>9.06</v>
      </c>
      <c r="K2240" s="14">
        <f>VLOOKUP($A2240,[3]Sheet1!$A$1:$Z$10001,24,0)</f>
        <v>6.2549999999999999</v>
      </c>
      <c r="L2240" s="14">
        <f>VLOOKUP($A2240,[3]Sheet1!$A$1:$U$10001,17,0)</f>
        <v>7.3150000000000004</v>
      </c>
      <c r="M2240" s="14">
        <f>VLOOKUP($A2240,[3]Sheet1!$A$1:$U$10001,14,0)</f>
        <v>10.435</v>
      </c>
      <c r="N2240" s="14">
        <f>VLOOKUP($A2240,[3]Sheet1!$A$1:$X$10001,23,0)</f>
        <v>6.1950000000000003</v>
      </c>
      <c r="O2240" s="14">
        <f>VLOOKUP($A2240,[3]Sheet1!$A$1:$U$10001,4,0)</f>
        <v>14.83</v>
      </c>
      <c r="P2240" s="14">
        <f>VLOOKUP($A2240,[3]Sheet1!$A$1:$U$10001,6,0)</f>
        <v>6.1749999999999998</v>
      </c>
      <c r="Q2240" s="14">
        <f>VLOOKUP($A2240,[3]Sheet1!$A$1:$U$10001,20,0)</f>
        <v>7.165</v>
      </c>
      <c r="R2240" s="14">
        <f>VLOOKUP($A2240,[3]Sheet1!$A$1:$X$10001,24,0)</f>
        <v>6.2549999999999999</v>
      </c>
      <c r="S2240" s="14">
        <f>VLOOKUP($A2240,[3]Sheet1!$A$1:$AB$10001,25,0)</f>
        <v>6.3449999999999998</v>
      </c>
      <c r="T2240" s="14">
        <f>VLOOKUP($A2240,[3]Sheet1!$A$1:$AB$10001,26,0)</f>
        <v>6.13</v>
      </c>
      <c r="U2240" s="14">
        <f>VLOOKUP($A2240,[3]Sheet1!$A$1:$AB$10001,27,0)</f>
        <v>6.15</v>
      </c>
      <c r="V2240" s="14">
        <f>VLOOKUP($A2240,[3]Sheet1!$A$1:$AB$10001,28,0)</f>
        <v>6.4</v>
      </c>
      <c r="W2240" s="14">
        <f>VLOOKUP($A2240,[3]Sheet1!$A$1:$AC$10001,29,0)</f>
        <v>6.1849999999999996</v>
      </c>
      <c r="X2240" s="14">
        <f>VLOOKUP($A2240,[3]Sheet1!$A$1:$AD$10001,30,0)</f>
        <v>6.46</v>
      </c>
      <c r="Y2240" s="14">
        <f>VLOOKUP($A2240,[3]Sheet1!$A$1:$AE$10001,31,0)</f>
        <v>6.2050000000000001</v>
      </c>
      <c r="Z2240" s="14">
        <v>10.600000381469727</v>
      </c>
      <c r="AE2240" s="2">
        <v>36950</v>
      </c>
      <c r="AF2240" s="1">
        <v>4.9749999999999996</v>
      </c>
    </row>
    <row r="2241" spans="1:32" x14ac:dyDescent="0.2">
      <c r="A2241" s="2">
        <v>36933</v>
      </c>
      <c r="B2241" s="5">
        <f t="shared" si="164"/>
        <v>2</v>
      </c>
      <c r="C2241" s="1" t="s">
        <v>47</v>
      </c>
      <c r="D2241" s="14">
        <f>VLOOKUP($A2241,[3]Sheet1!$A$1:$U$10001,15,0)</f>
        <v>8.61</v>
      </c>
      <c r="E2241" s="14">
        <f>VLOOKUP($A2241,[3]Sheet1!$A$1:$U$10001,16,0)</f>
        <v>7.3449999999999998</v>
      </c>
      <c r="F2241" s="14">
        <f>VLOOKUP($A2241,[3]Sheet1!$A$1:$X$10001,22,0)</f>
        <v>6.125</v>
      </c>
      <c r="G2241" s="7">
        <f>VLOOKUP($A2241,[3]Sheet1!$A$1:$X$10001,3,0)</f>
        <v>6.29</v>
      </c>
      <c r="H2241" s="14">
        <f>VLOOKUP($A2241,[3]Sheet1!$A$1:$U$10001,2,0)</f>
        <v>5.98</v>
      </c>
      <c r="I2241" s="14">
        <f>VLOOKUP($A2241,[3]Sheet1!$A$1:$U$10001,21,0)</f>
        <v>6.08</v>
      </c>
      <c r="J2241" s="14">
        <f>VLOOKUP($A2241,[3]Sheet1!$A$1:$U$10001,13,0)</f>
        <v>9.06</v>
      </c>
      <c r="K2241" s="14">
        <f>VLOOKUP($A2241,[3]Sheet1!$A$1:$Z$10001,24,0)</f>
        <v>6.2549999999999999</v>
      </c>
      <c r="L2241" s="14">
        <f>VLOOKUP($A2241,[3]Sheet1!$A$1:$U$10001,17,0)</f>
        <v>7.3150000000000004</v>
      </c>
      <c r="M2241" s="14">
        <f>VLOOKUP($A2241,[3]Sheet1!$A$1:$U$10001,14,0)</f>
        <v>10.435</v>
      </c>
      <c r="N2241" s="14">
        <f>VLOOKUP($A2241,[3]Sheet1!$A$1:$X$10001,23,0)</f>
        <v>6.1950000000000003</v>
      </c>
      <c r="O2241" s="14">
        <f>VLOOKUP($A2241,[3]Sheet1!$A$1:$U$10001,4,0)</f>
        <v>14.83</v>
      </c>
      <c r="P2241" s="14">
        <f>VLOOKUP($A2241,[3]Sheet1!$A$1:$U$10001,6,0)</f>
        <v>6.1749999999999998</v>
      </c>
      <c r="Q2241" s="14">
        <f>VLOOKUP($A2241,[3]Sheet1!$A$1:$U$10001,20,0)</f>
        <v>7.165</v>
      </c>
      <c r="R2241" s="14">
        <f>VLOOKUP($A2241,[3]Sheet1!$A$1:$X$10001,24,0)</f>
        <v>6.2549999999999999</v>
      </c>
      <c r="S2241" s="14">
        <f>VLOOKUP($A2241,[3]Sheet1!$A$1:$AB$10001,25,0)</f>
        <v>6.3449999999999998</v>
      </c>
      <c r="T2241" s="14">
        <f>VLOOKUP($A2241,[3]Sheet1!$A$1:$AB$10001,26,0)</f>
        <v>6.13</v>
      </c>
      <c r="U2241" s="14">
        <f>VLOOKUP($A2241,[3]Sheet1!$A$1:$AB$10001,27,0)</f>
        <v>6.15</v>
      </c>
      <c r="V2241" s="14">
        <f>VLOOKUP($A2241,[3]Sheet1!$A$1:$AB$10001,28,0)</f>
        <v>6.4</v>
      </c>
      <c r="W2241" s="14">
        <f>VLOOKUP($A2241,[3]Sheet1!$A$1:$AC$10001,29,0)</f>
        <v>6.1849999999999996</v>
      </c>
      <c r="X2241" s="14">
        <f>VLOOKUP($A2241,[3]Sheet1!$A$1:$AD$10001,30,0)</f>
        <v>6.46</v>
      </c>
      <c r="Y2241" s="14">
        <f>VLOOKUP($A2241,[3]Sheet1!$A$1:$AE$10001,31,0)</f>
        <v>6.2050000000000001</v>
      </c>
      <c r="Z2241" s="14">
        <v>10.600000381469727</v>
      </c>
      <c r="AE2241" s="2">
        <v>36951</v>
      </c>
      <c r="AF2241" s="1">
        <v>5.1950000000000003</v>
      </c>
    </row>
    <row r="2242" spans="1:32" x14ac:dyDescent="0.2">
      <c r="A2242" s="2">
        <v>36934</v>
      </c>
      <c r="B2242" s="5">
        <f t="shared" si="164"/>
        <v>2</v>
      </c>
      <c r="C2242" s="1" t="s">
        <v>48</v>
      </c>
      <c r="D2242" s="14">
        <f>VLOOKUP($A2242,[3]Sheet1!$A$1:$U$10001,15,0)</f>
        <v>8.61</v>
      </c>
      <c r="E2242" s="14">
        <f>VLOOKUP($A2242,[3]Sheet1!$A$1:$U$10001,16,0)</f>
        <v>7.3449999999999998</v>
      </c>
      <c r="F2242" s="14">
        <f>VLOOKUP($A2242,[3]Sheet1!$A$1:$X$10001,22,0)</f>
        <v>6.125</v>
      </c>
      <c r="G2242" s="7">
        <f>VLOOKUP($A2242,[3]Sheet1!$A$1:$X$10001,3,0)</f>
        <v>6.29</v>
      </c>
      <c r="H2242" s="14">
        <f>VLOOKUP($A2242,[3]Sheet1!$A$1:$U$10001,2,0)</f>
        <v>5.98</v>
      </c>
      <c r="I2242" s="14">
        <f>VLOOKUP($A2242,[3]Sheet1!$A$1:$U$10001,21,0)</f>
        <v>6.08</v>
      </c>
      <c r="J2242" s="14">
        <f>VLOOKUP($A2242,[3]Sheet1!$A$1:$U$10001,13,0)</f>
        <v>9.06</v>
      </c>
      <c r="K2242" s="14">
        <f>VLOOKUP($A2242,[3]Sheet1!$A$1:$Z$10001,24,0)</f>
        <v>6.2549999999999999</v>
      </c>
      <c r="L2242" s="14">
        <f>VLOOKUP($A2242,[3]Sheet1!$A$1:$U$10001,17,0)</f>
        <v>7.3150000000000004</v>
      </c>
      <c r="M2242" s="14">
        <f>VLOOKUP($A2242,[3]Sheet1!$A$1:$U$10001,14,0)</f>
        <v>10.435</v>
      </c>
      <c r="N2242" s="14">
        <f>VLOOKUP($A2242,[3]Sheet1!$A$1:$X$10001,23,0)</f>
        <v>6.1950000000000003</v>
      </c>
      <c r="O2242" s="14">
        <f>VLOOKUP($A2242,[3]Sheet1!$A$1:$U$10001,4,0)</f>
        <v>14.83</v>
      </c>
      <c r="P2242" s="14">
        <f>VLOOKUP($A2242,[3]Sheet1!$A$1:$U$10001,6,0)</f>
        <v>6.1749999999999998</v>
      </c>
      <c r="Q2242" s="14">
        <f>VLOOKUP($A2242,[3]Sheet1!$A$1:$U$10001,20,0)</f>
        <v>7.165</v>
      </c>
      <c r="R2242" s="14">
        <f>VLOOKUP($A2242,[3]Sheet1!$A$1:$X$10001,24,0)</f>
        <v>6.2549999999999999</v>
      </c>
      <c r="S2242" s="14">
        <f>VLOOKUP($A2242,[3]Sheet1!$A$1:$AB$10001,25,0)</f>
        <v>6.3449999999999998</v>
      </c>
      <c r="T2242" s="14">
        <f>VLOOKUP($A2242,[3]Sheet1!$A$1:$AB$10001,26,0)</f>
        <v>6.13</v>
      </c>
      <c r="U2242" s="14">
        <f>VLOOKUP($A2242,[3]Sheet1!$A$1:$AB$10001,27,0)</f>
        <v>6.15</v>
      </c>
      <c r="V2242" s="14">
        <f>VLOOKUP($A2242,[3]Sheet1!$A$1:$AB$10001,28,0)</f>
        <v>6.4</v>
      </c>
      <c r="W2242" s="14">
        <f>VLOOKUP($A2242,[3]Sheet1!$A$1:$AC$10001,29,0)</f>
        <v>6.1849999999999996</v>
      </c>
      <c r="X2242" s="14">
        <f>VLOOKUP($A2242,[3]Sheet1!$A$1:$AD$10001,30,0)</f>
        <v>6.46</v>
      </c>
      <c r="Y2242" s="14">
        <f>VLOOKUP($A2242,[3]Sheet1!$A$1:$AE$10001,31,0)</f>
        <v>6.2050000000000001</v>
      </c>
      <c r="Z2242" s="14">
        <v>10.600000381469727</v>
      </c>
      <c r="AE2242" s="2">
        <v>36952</v>
      </c>
      <c r="AF2242" s="1">
        <v>5.1550000000000002</v>
      </c>
    </row>
    <row r="2243" spans="1:32" x14ac:dyDescent="0.2">
      <c r="A2243" s="2">
        <v>36935</v>
      </c>
      <c r="B2243" s="5">
        <f t="shared" si="164"/>
        <v>2</v>
      </c>
      <c r="C2243" s="1" t="s">
        <v>49</v>
      </c>
      <c r="D2243" s="14">
        <f>VLOOKUP($A2243,[3]Sheet1!$A$1:$U$10001,15,0)</f>
        <v>7.75</v>
      </c>
      <c r="E2243" s="14">
        <f>VLOOKUP($A2243,[3]Sheet1!$A$1:$U$10001,16,0)</f>
        <v>6.97</v>
      </c>
      <c r="F2243" s="14">
        <f>VLOOKUP($A2243,[3]Sheet1!$A$1:$X$10001,22,0)</f>
        <v>5.4249999999999998</v>
      </c>
      <c r="G2243" s="7">
        <f>VLOOKUP($A2243,[3]Sheet1!$A$1:$X$10001,3,0)</f>
        <v>5.7649999999999997</v>
      </c>
      <c r="H2243" s="14">
        <f>VLOOKUP($A2243,[3]Sheet1!$A$1:$U$10001,2,0)</f>
        <v>5.5</v>
      </c>
      <c r="I2243" s="14">
        <f>VLOOKUP($A2243,[3]Sheet1!$A$1:$U$10001,21,0)</f>
        <v>5.63</v>
      </c>
      <c r="J2243" s="14">
        <f>VLOOKUP($A2243,[3]Sheet1!$A$1:$U$10001,13,0)</f>
        <v>11.26</v>
      </c>
      <c r="K2243" s="14">
        <f>VLOOKUP($A2243,[3]Sheet1!$A$1:$Z$10001,24,0)</f>
        <v>18.145</v>
      </c>
      <c r="L2243" s="14">
        <f>VLOOKUP($A2243,[3]Sheet1!$A$1:$U$10001,17,0)</f>
        <v>6.95</v>
      </c>
      <c r="M2243" s="14">
        <f>VLOOKUP($A2243,[3]Sheet1!$A$1:$U$10001,14,0)</f>
        <v>12.215</v>
      </c>
      <c r="N2243" s="14">
        <f>VLOOKUP($A2243,[3]Sheet1!$A$1:$X$10001,23,0)</f>
        <v>5.5949999999999998</v>
      </c>
      <c r="O2243" s="14">
        <f>VLOOKUP($A2243,[3]Sheet1!$A$1:$U$10001,4,0)</f>
        <v>19.774999999999999</v>
      </c>
      <c r="P2243" s="14">
        <f>VLOOKUP($A2243,[3]Sheet1!$A$1:$U$10001,6,0)</f>
        <v>5.61</v>
      </c>
      <c r="Q2243" s="14">
        <f>VLOOKUP($A2243,[3]Sheet1!$A$1:$U$10001,20,0)</f>
        <v>6.835</v>
      </c>
      <c r="R2243" s="14">
        <f>VLOOKUP($A2243,[3]Sheet1!$A$1:$X$10001,24,0)</f>
        <v>18.145</v>
      </c>
      <c r="S2243" s="14">
        <f>VLOOKUP($A2243,[3]Sheet1!$A$1:$AB$10001,25,0)</f>
        <v>5.87</v>
      </c>
      <c r="T2243" s="14">
        <f>VLOOKUP($A2243,[3]Sheet1!$A$1:$AB$10001,26,0)</f>
        <v>5.5949999999999998</v>
      </c>
      <c r="U2243" s="14">
        <f>VLOOKUP($A2243,[3]Sheet1!$A$1:$AB$10001,27,0)</f>
        <v>5.625</v>
      </c>
      <c r="V2243" s="14">
        <f>VLOOKUP($A2243,[3]Sheet1!$A$1:$AB$10001,28,0)</f>
        <v>5.78</v>
      </c>
      <c r="W2243" s="14">
        <f>VLOOKUP($A2243,[3]Sheet1!$A$1:$AC$10001,29,0)</f>
        <v>5.6449999999999996</v>
      </c>
      <c r="X2243" s="14">
        <f>VLOOKUP($A2243,[3]Sheet1!$A$1:$AD$10001,30,0)</f>
        <v>5.9950000000000001</v>
      </c>
      <c r="Y2243" s="14">
        <f>VLOOKUP($A2243,[3]Sheet1!$A$1:$AE$10001,31,0)</f>
        <v>5.6849999999999996</v>
      </c>
      <c r="Z2243" s="14">
        <v>12.399999618530273</v>
      </c>
      <c r="AE2243" s="2">
        <v>36953</v>
      </c>
      <c r="AF2243" s="1">
        <v>5.1550000000000002</v>
      </c>
    </row>
    <row r="2244" spans="1:32" x14ac:dyDescent="0.2">
      <c r="A2244" s="2">
        <v>36936</v>
      </c>
      <c r="B2244" s="5">
        <f t="shared" ref="B2244:B2307" si="165">IF(A2244&lt;&gt;"",MONTH(A2244),0)</f>
        <v>2</v>
      </c>
      <c r="C2244" s="1" t="s">
        <v>50</v>
      </c>
      <c r="D2244" s="14">
        <f>VLOOKUP($A2244,[3]Sheet1!$A$1:$U$10001,15,0)</f>
        <v>7.875</v>
      </c>
      <c r="E2244" s="14">
        <f>VLOOKUP($A2244,[3]Sheet1!$A$1:$U$10001,16,0)</f>
        <v>7.16</v>
      </c>
      <c r="F2244" s="14">
        <f>VLOOKUP($A2244,[3]Sheet1!$A$1:$X$10001,22,0)</f>
        <v>5.335</v>
      </c>
      <c r="G2244" s="7">
        <f>VLOOKUP($A2244,[3]Sheet1!$A$1:$X$10001,3,0)</f>
        <v>5.4450000000000003</v>
      </c>
      <c r="H2244" s="14">
        <f>VLOOKUP($A2244,[3]Sheet1!$A$1:$U$10001,2,0)</f>
        <v>5.2949999999999999</v>
      </c>
      <c r="I2244" s="14">
        <f>VLOOKUP($A2244,[3]Sheet1!$A$1:$U$10001,21,0)</f>
        <v>5.61</v>
      </c>
      <c r="J2244" s="14">
        <f>VLOOKUP($A2244,[3]Sheet1!$A$1:$U$10001,13,0)</f>
        <v>11.53</v>
      </c>
      <c r="K2244" s="14">
        <f>VLOOKUP($A2244,[3]Sheet1!$A$1:$Z$10001,24,0)</f>
        <v>5.44</v>
      </c>
      <c r="L2244" s="14">
        <f>VLOOKUP($A2244,[3]Sheet1!$A$1:$U$10001,17,0)</f>
        <v>7.13</v>
      </c>
      <c r="M2244" s="14">
        <f>VLOOKUP($A2244,[3]Sheet1!$A$1:$U$10001,14,0)</f>
        <v>13.03</v>
      </c>
      <c r="N2244" s="14">
        <f>VLOOKUP($A2244,[3]Sheet1!$A$1:$X$10001,23,0)</f>
        <v>5.3650000000000002</v>
      </c>
      <c r="O2244" s="14">
        <f>VLOOKUP($A2244,[3]Sheet1!$A$1:$U$10001,4,0)</f>
        <v>34.524999999999999</v>
      </c>
      <c r="P2244" s="14">
        <f>VLOOKUP($A2244,[3]Sheet1!$A$1:$U$10001,6,0)</f>
        <v>5.5049999999999999</v>
      </c>
      <c r="Q2244" s="14">
        <f>VLOOKUP($A2244,[3]Sheet1!$A$1:$U$10001,20,0)</f>
        <v>6.9450000000000003</v>
      </c>
      <c r="R2244" s="14">
        <f>VLOOKUP($A2244,[3]Sheet1!$A$1:$X$10001,24,0)</f>
        <v>5.44</v>
      </c>
      <c r="S2244" s="14">
        <f>VLOOKUP($A2244,[3]Sheet1!$A$1:$AB$10001,25,0)</f>
        <v>5.79</v>
      </c>
      <c r="T2244" s="14">
        <f>VLOOKUP($A2244,[3]Sheet1!$A$1:$AB$10001,26,0)</f>
        <v>5.58</v>
      </c>
      <c r="U2244" s="14">
        <f>VLOOKUP($A2244,[3]Sheet1!$A$1:$AB$10001,27,0)</f>
        <v>5.5449999999999999</v>
      </c>
      <c r="V2244" s="14">
        <f>VLOOKUP($A2244,[3]Sheet1!$A$1:$AB$10001,28,0)</f>
        <v>5.7249999999999996</v>
      </c>
      <c r="W2244" s="14">
        <f>VLOOKUP($A2244,[3]Sheet1!$A$1:$AC$10001,29,0)</f>
        <v>5.5650000000000004</v>
      </c>
      <c r="X2244" s="14">
        <f>VLOOKUP($A2244,[3]Sheet1!$A$1:$AD$10001,30,0)</f>
        <v>5.9249999999999998</v>
      </c>
      <c r="Y2244" s="14">
        <f>VLOOKUP($A2244,[3]Sheet1!$A$1:$AE$10001,31,0)</f>
        <v>5.6</v>
      </c>
      <c r="Z2244" s="14">
        <v>12.274999618530273</v>
      </c>
      <c r="AE2244" s="2">
        <v>36954</v>
      </c>
      <c r="AF2244" s="1">
        <v>5.1550000000000002</v>
      </c>
    </row>
    <row r="2245" spans="1:32" x14ac:dyDescent="0.2">
      <c r="A2245" s="2">
        <v>36937</v>
      </c>
      <c r="B2245" s="5">
        <f t="shared" si="165"/>
        <v>2</v>
      </c>
      <c r="C2245" s="1" t="s">
        <v>51</v>
      </c>
      <c r="D2245" s="14">
        <f>VLOOKUP($A2245,[3]Sheet1!$A$1:$U$10001,15,0)</f>
        <v>8.42</v>
      </c>
      <c r="E2245" s="14">
        <f>VLOOKUP($A2245,[3]Sheet1!$A$1:$U$10001,16,0)</f>
        <v>6.72</v>
      </c>
      <c r="F2245" s="14">
        <f>VLOOKUP($A2245,[3]Sheet1!$A$1:$X$10001,22,0)</f>
        <v>5.7050000000000001</v>
      </c>
      <c r="G2245" s="7">
        <f>VLOOKUP($A2245,[3]Sheet1!$A$1:$X$10001,3,0)</f>
        <v>5.85</v>
      </c>
      <c r="H2245" s="14">
        <f>VLOOKUP($A2245,[3]Sheet1!$A$1:$U$10001,2,0)</f>
        <v>5.53</v>
      </c>
      <c r="I2245" s="14">
        <f>VLOOKUP($A2245,[3]Sheet1!$A$1:$U$10001,21,0)</f>
        <v>5.875</v>
      </c>
      <c r="J2245" s="14">
        <f>VLOOKUP($A2245,[3]Sheet1!$A$1:$U$10001,13,0)</f>
        <v>10.545</v>
      </c>
      <c r="K2245" s="14">
        <f>VLOOKUP($A2245,[3]Sheet1!$A$1:$Z$10001,24,0)</f>
        <v>5.83</v>
      </c>
      <c r="L2245" s="14">
        <f>VLOOKUP($A2245,[3]Sheet1!$A$1:$U$10001,17,0)</f>
        <v>6.9349999999999996</v>
      </c>
      <c r="M2245" s="14">
        <f>VLOOKUP($A2245,[3]Sheet1!$A$1:$U$10001,14,0)</f>
        <v>5.9249999999999998</v>
      </c>
      <c r="N2245" s="14">
        <f>VLOOKUP($A2245,[3]Sheet1!$A$1:$X$10001,23,0)</f>
        <v>5.74</v>
      </c>
      <c r="O2245" s="14">
        <f>VLOOKUP($A2245,[3]Sheet1!$A$1:$U$10001,4,0)</f>
        <v>36.79</v>
      </c>
      <c r="P2245" s="14">
        <f>VLOOKUP($A2245,[3]Sheet1!$A$1:$U$10001,6,0)</f>
        <v>5.875</v>
      </c>
      <c r="Q2245" s="14">
        <f>VLOOKUP($A2245,[3]Sheet1!$A$1:$U$10001,20,0)</f>
        <v>6.6</v>
      </c>
      <c r="R2245" s="14">
        <f>VLOOKUP($A2245,[3]Sheet1!$A$1:$X$10001,24,0)</f>
        <v>5.83</v>
      </c>
      <c r="S2245" s="14">
        <f>VLOOKUP($A2245,[3]Sheet1!$A$1:$AB$10001,25,0)</f>
        <v>6.1150000000000002</v>
      </c>
      <c r="T2245" s="14">
        <f>VLOOKUP($A2245,[3]Sheet1!$A$1:$AB$10001,26,0)</f>
        <v>5.8650000000000002</v>
      </c>
      <c r="U2245" s="14">
        <f>VLOOKUP($A2245,[3]Sheet1!$A$1:$AB$10001,27,0)</f>
        <v>5.88</v>
      </c>
      <c r="V2245" s="14">
        <f>VLOOKUP($A2245,[3]Sheet1!$A$1:$AB$10001,28,0)</f>
        <v>6.1050000000000004</v>
      </c>
      <c r="W2245" s="14">
        <f>VLOOKUP($A2245,[3]Sheet1!$A$1:$AC$10001,29,0)</f>
        <v>5.9249999999999998</v>
      </c>
      <c r="X2245" s="14">
        <f>VLOOKUP($A2245,[3]Sheet1!$A$1:$AD$10001,30,0)</f>
        <v>6.27</v>
      </c>
      <c r="Y2245" s="14">
        <f>VLOOKUP($A2245,[3]Sheet1!$A$1:$AE$10001,31,0)</f>
        <v>5.6950000000000003</v>
      </c>
      <c r="Z2245" s="14" t="s">
        <v>66</v>
      </c>
      <c r="AE2245" s="2">
        <v>36955</v>
      </c>
      <c r="AF2245" s="1">
        <v>5.1550000000000002</v>
      </c>
    </row>
    <row r="2246" spans="1:32" x14ac:dyDescent="0.2">
      <c r="A2246" s="2">
        <v>36938</v>
      </c>
      <c r="B2246" s="5">
        <f t="shared" si="165"/>
        <v>2</v>
      </c>
      <c r="C2246" s="1" t="s">
        <v>45</v>
      </c>
      <c r="D2246" s="14">
        <f>VLOOKUP($A2246,[3]Sheet1!$A$1:$U$10001,15,0)</f>
        <v>7.74</v>
      </c>
      <c r="E2246" s="14">
        <f>VLOOKUP($A2246,[3]Sheet1!$A$1:$U$10001,16,0)</f>
        <v>6</v>
      </c>
      <c r="F2246" s="14">
        <f>VLOOKUP($A2246,[3]Sheet1!$A$1:$X$10001,22,0)</f>
        <v>5.3250000000000002</v>
      </c>
      <c r="G2246" s="7">
        <f>VLOOKUP($A2246,[3]Sheet1!$A$1:$X$10001,3,0)</f>
        <v>5.4050000000000002</v>
      </c>
      <c r="H2246" s="14">
        <f>VLOOKUP($A2246,[3]Sheet1!$A$1:$U$10001,2,0)</f>
        <v>5.3</v>
      </c>
      <c r="I2246" s="14">
        <f>VLOOKUP($A2246,[3]Sheet1!$A$1:$U$10001,21,0)</f>
        <v>5.3849999999999998</v>
      </c>
      <c r="J2246" s="14">
        <f>VLOOKUP($A2246,[3]Sheet1!$A$1:$U$10001,13,0)</f>
        <v>11.965</v>
      </c>
      <c r="K2246" s="14">
        <f>VLOOKUP($A2246,[3]Sheet1!$A$1:$Z$10001,24,0)</f>
        <v>5.415</v>
      </c>
      <c r="L2246" s="14">
        <f>VLOOKUP($A2246,[3]Sheet1!$A$1:$U$10001,17,0)</f>
        <v>6.0250000000000004</v>
      </c>
      <c r="M2246" s="14">
        <f>VLOOKUP($A2246,[3]Sheet1!$A$1:$U$10001,14,0)</f>
        <v>13.984999999999999</v>
      </c>
      <c r="N2246" s="14">
        <f>VLOOKUP($A2246,[3]Sheet1!$A$1:$X$10001,23,0)</f>
        <v>5.38</v>
      </c>
      <c r="O2246" s="14">
        <f>VLOOKUP($A2246,[3]Sheet1!$A$1:$U$10001,4,0)</f>
        <v>33.258000000000003</v>
      </c>
      <c r="P2246" s="14">
        <f>VLOOKUP($A2246,[3]Sheet1!$A$1:$U$10001,6,0)</f>
        <v>5.4649999999999999</v>
      </c>
      <c r="Q2246" s="14">
        <f>VLOOKUP($A2246,[3]Sheet1!$A$1:$U$10001,20,0)</f>
        <v>6.34</v>
      </c>
      <c r="R2246" s="14">
        <f>VLOOKUP($A2246,[3]Sheet1!$A$1:$X$10001,24,0)</f>
        <v>5.415</v>
      </c>
      <c r="S2246" s="14">
        <f>VLOOKUP($A2246,[3]Sheet1!$A$1:$AB$10001,25,0)</f>
        <v>5.64</v>
      </c>
      <c r="T2246" s="14">
        <f>VLOOKUP($A2246,[3]Sheet1!$A$1:$AB$10001,26,0)</f>
        <v>5.375</v>
      </c>
      <c r="U2246" s="14">
        <f>VLOOKUP($A2246,[3]Sheet1!$A$1:$AB$10001,27,0)</f>
        <v>5.4050000000000002</v>
      </c>
      <c r="V2246" s="14">
        <f>VLOOKUP($A2246,[3]Sheet1!$A$1:$AB$10001,28,0)</f>
        <v>5.7050000000000001</v>
      </c>
      <c r="W2246" s="14">
        <f>VLOOKUP($A2246,[3]Sheet1!$A$1:$AC$10001,29,0)</f>
        <v>5.45</v>
      </c>
      <c r="X2246" s="14">
        <f>VLOOKUP($A2246,[3]Sheet1!$A$1:$AD$10001,30,0)</f>
        <v>5.75</v>
      </c>
      <c r="Y2246" s="14">
        <f>VLOOKUP($A2246,[3]Sheet1!$A$1:$AE$10001,31,0)</f>
        <v>5.4850000000000003</v>
      </c>
      <c r="Z2246" s="14" t="s">
        <v>66</v>
      </c>
      <c r="AE2246" s="2">
        <v>36956</v>
      </c>
      <c r="AF2246" s="1">
        <v>5.07</v>
      </c>
    </row>
    <row r="2247" spans="1:32" x14ac:dyDescent="0.2">
      <c r="A2247" s="2">
        <v>36939</v>
      </c>
      <c r="B2247" s="5">
        <f t="shared" si="165"/>
        <v>2</v>
      </c>
      <c r="C2247" s="1" t="s">
        <v>46</v>
      </c>
      <c r="D2247" s="14">
        <f>VLOOKUP($A2247,[3]Sheet1!$A$1:$U$10001,15,0)</f>
        <v>7.6349999999999998</v>
      </c>
      <c r="E2247" s="14">
        <f>VLOOKUP($A2247,[3]Sheet1!$A$1:$U$10001,16,0)</f>
        <v>5.7450000000000001</v>
      </c>
      <c r="F2247" s="14">
        <f>VLOOKUP($A2247,[3]Sheet1!$A$1:$X$10001,22,0)</f>
        <v>5.41</v>
      </c>
      <c r="G2247" s="7">
        <f>VLOOKUP($A2247,[3]Sheet1!$A$1:$X$10001,3,0)</f>
        <v>5.39</v>
      </c>
      <c r="H2247" s="14">
        <f>VLOOKUP($A2247,[3]Sheet1!$A$1:$U$10001,2,0)</f>
        <v>5.44</v>
      </c>
      <c r="I2247" s="14">
        <f>VLOOKUP($A2247,[3]Sheet1!$A$1:$U$10001,21,0)</f>
        <v>5.47</v>
      </c>
      <c r="J2247" s="14">
        <f>VLOOKUP($A2247,[3]Sheet1!$A$1:$U$10001,13,0)</f>
        <v>10.225</v>
      </c>
      <c r="K2247" s="14">
        <f>VLOOKUP($A2247,[3]Sheet1!$A$1:$Z$10001,24,0)</f>
        <v>5.46</v>
      </c>
      <c r="L2247" s="14">
        <f>VLOOKUP($A2247,[3]Sheet1!$A$1:$U$10001,17,0)</f>
        <v>5.875</v>
      </c>
      <c r="M2247" s="14">
        <f>VLOOKUP($A2247,[3]Sheet1!$A$1:$U$10001,14,0)</f>
        <v>11.92</v>
      </c>
      <c r="N2247" s="14">
        <f>VLOOKUP($A2247,[3]Sheet1!$A$1:$X$10001,23,0)</f>
        <v>5.41</v>
      </c>
      <c r="O2247" s="14">
        <f>VLOOKUP($A2247,[3]Sheet1!$A$1:$U$10001,4,0)</f>
        <v>25.245000000000001</v>
      </c>
      <c r="P2247" s="14">
        <f>VLOOKUP($A2247,[3]Sheet1!$A$1:$U$10001,6,0)</f>
        <v>5.54</v>
      </c>
      <c r="Q2247" s="14">
        <f>VLOOKUP($A2247,[3]Sheet1!$A$1:$U$10001,20,0)</f>
        <v>5.8250000000000002</v>
      </c>
      <c r="R2247" s="14">
        <f>VLOOKUP($A2247,[3]Sheet1!$A$1:$X$10001,24,0)</f>
        <v>5.46</v>
      </c>
      <c r="S2247" s="14">
        <f>VLOOKUP($A2247,[3]Sheet1!$A$1:$AB$10001,25,0)</f>
        <v>5.75</v>
      </c>
      <c r="T2247" s="14">
        <f>VLOOKUP($A2247,[3]Sheet1!$A$1:$AB$10001,26,0)</f>
        <v>5.5</v>
      </c>
      <c r="U2247" s="14">
        <f>VLOOKUP($A2247,[3]Sheet1!$A$1:$AB$10001,27,0)</f>
        <v>5.53</v>
      </c>
      <c r="V2247" s="14">
        <f>VLOOKUP($A2247,[3]Sheet1!$A$1:$AB$10001,28,0)</f>
        <v>5.7249999999999996</v>
      </c>
      <c r="W2247" s="14">
        <f>VLOOKUP($A2247,[3]Sheet1!$A$1:$AC$10001,29,0)</f>
        <v>5.5549999999999997</v>
      </c>
      <c r="X2247" s="14">
        <f>VLOOKUP($A2247,[3]Sheet1!$A$1:$AD$10001,30,0)</f>
        <v>5.87</v>
      </c>
      <c r="Y2247" s="14">
        <f>VLOOKUP($A2247,[3]Sheet1!$A$1:$AE$10001,31,0)</f>
        <v>5.5650000000000004</v>
      </c>
      <c r="Z2247" s="14" t="s">
        <v>66</v>
      </c>
      <c r="AE2247" s="2">
        <v>36957</v>
      </c>
      <c r="AF2247" s="1">
        <v>5.01</v>
      </c>
    </row>
    <row r="2248" spans="1:32" x14ac:dyDescent="0.2">
      <c r="A2248" s="2">
        <v>36940</v>
      </c>
      <c r="B2248" s="5">
        <f t="shared" si="165"/>
        <v>2</v>
      </c>
      <c r="C2248" s="1" t="s">
        <v>47</v>
      </c>
      <c r="D2248" s="14">
        <f>VLOOKUP($A2248,[3]Sheet1!$A$1:$U$10001,15,0)</f>
        <v>7.6349999999999998</v>
      </c>
      <c r="E2248" s="14">
        <f>VLOOKUP($A2248,[3]Sheet1!$A$1:$U$10001,16,0)</f>
        <v>5.7450000000000001</v>
      </c>
      <c r="F2248" s="14">
        <f>VLOOKUP($A2248,[3]Sheet1!$A$1:$X$10001,22,0)</f>
        <v>5.41</v>
      </c>
      <c r="G2248" s="7">
        <f>VLOOKUP($A2248,[3]Sheet1!$A$1:$X$10001,3,0)</f>
        <v>5.39</v>
      </c>
      <c r="H2248" s="14">
        <f>VLOOKUP($A2248,[3]Sheet1!$A$1:$U$10001,2,0)</f>
        <v>5.44</v>
      </c>
      <c r="I2248" s="14">
        <f>VLOOKUP($A2248,[3]Sheet1!$A$1:$U$10001,21,0)</f>
        <v>5.47</v>
      </c>
      <c r="J2248" s="14">
        <f>VLOOKUP($A2248,[3]Sheet1!$A$1:$U$10001,13,0)</f>
        <v>10.225</v>
      </c>
      <c r="K2248" s="14">
        <f>VLOOKUP($A2248,[3]Sheet1!$A$1:$Z$10001,24,0)</f>
        <v>5.46</v>
      </c>
      <c r="L2248" s="14">
        <f>VLOOKUP($A2248,[3]Sheet1!$A$1:$U$10001,17,0)</f>
        <v>5.875</v>
      </c>
      <c r="M2248" s="14">
        <f>VLOOKUP($A2248,[3]Sheet1!$A$1:$U$10001,14,0)</f>
        <v>11.92</v>
      </c>
      <c r="N2248" s="14">
        <f>VLOOKUP($A2248,[3]Sheet1!$A$1:$X$10001,23,0)</f>
        <v>5.41</v>
      </c>
      <c r="O2248" s="14">
        <f>VLOOKUP($A2248,[3]Sheet1!$A$1:$U$10001,4,0)</f>
        <v>25.245000000000001</v>
      </c>
      <c r="P2248" s="14">
        <f>VLOOKUP($A2248,[3]Sheet1!$A$1:$U$10001,6,0)</f>
        <v>5.54</v>
      </c>
      <c r="Q2248" s="14">
        <f>VLOOKUP($A2248,[3]Sheet1!$A$1:$U$10001,20,0)</f>
        <v>5.8250000000000002</v>
      </c>
      <c r="R2248" s="14">
        <f>VLOOKUP($A2248,[3]Sheet1!$A$1:$X$10001,24,0)</f>
        <v>5.46</v>
      </c>
      <c r="S2248" s="14">
        <f>VLOOKUP($A2248,[3]Sheet1!$A$1:$AB$10001,25,0)</f>
        <v>5.75</v>
      </c>
      <c r="T2248" s="14">
        <f>VLOOKUP($A2248,[3]Sheet1!$A$1:$AB$10001,26,0)</f>
        <v>5.5</v>
      </c>
      <c r="U2248" s="14">
        <f>VLOOKUP($A2248,[3]Sheet1!$A$1:$AB$10001,27,0)</f>
        <v>5.53</v>
      </c>
      <c r="V2248" s="14">
        <f>VLOOKUP($A2248,[3]Sheet1!$A$1:$AB$10001,28,0)</f>
        <v>5.7249999999999996</v>
      </c>
      <c r="W2248" s="14">
        <f>VLOOKUP($A2248,[3]Sheet1!$A$1:$AC$10001,29,0)</f>
        <v>5.5549999999999997</v>
      </c>
      <c r="X2248" s="14">
        <f>VLOOKUP($A2248,[3]Sheet1!$A$1:$AD$10001,30,0)</f>
        <v>5.87</v>
      </c>
      <c r="Y2248" s="14">
        <f>VLOOKUP($A2248,[3]Sheet1!$A$1:$AE$10001,31,0)</f>
        <v>5.5650000000000004</v>
      </c>
      <c r="Z2248" s="14" t="s">
        <v>66</v>
      </c>
      <c r="AE2248" s="2">
        <v>36958</v>
      </c>
      <c r="AF2248" s="1">
        <v>4.96</v>
      </c>
    </row>
    <row r="2249" spans="1:32" x14ac:dyDescent="0.2">
      <c r="A2249" s="2">
        <v>36941</v>
      </c>
      <c r="B2249" s="5">
        <f t="shared" si="165"/>
        <v>2</v>
      </c>
      <c r="C2249" s="1" t="s">
        <v>48</v>
      </c>
      <c r="D2249" s="14">
        <f>VLOOKUP($A2249,[3]Sheet1!$A$1:$U$10001,15,0)</f>
        <v>7.6349999999999998</v>
      </c>
      <c r="E2249" s="14">
        <f>VLOOKUP($A2249,[3]Sheet1!$A$1:$U$10001,16,0)</f>
        <v>5.7450000000000001</v>
      </c>
      <c r="F2249" s="14">
        <f>VLOOKUP($A2249,[3]Sheet1!$A$1:$X$10001,22,0)</f>
        <v>5.41</v>
      </c>
      <c r="G2249" s="7">
        <f>VLOOKUP($A2249,[3]Sheet1!$A$1:$X$10001,3,0)</f>
        <v>5.39</v>
      </c>
      <c r="H2249" s="14">
        <f>VLOOKUP($A2249,[3]Sheet1!$A$1:$U$10001,2,0)</f>
        <v>5.44</v>
      </c>
      <c r="I2249" s="14">
        <f>VLOOKUP($A2249,[3]Sheet1!$A$1:$U$10001,21,0)</f>
        <v>5.47</v>
      </c>
      <c r="J2249" s="14">
        <f>VLOOKUP($A2249,[3]Sheet1!$A$1:$U$10001,13,0)</f>
        <v>10.225</v>
      </c>
      <c r="K2249" s="14">
        <f>VLOOKUP($A2249,[3]Sheet1!$A$1:$Z$10001,24,0)</f>
        <v>5.46</v>
      </c>
      <c r="L2249" s="14">
        <f>VLOOKUP($A2249,[3]Sheet1!$A$1:$U$10001,17,0)</f>
        <v>5.875</v>
      </c>
      <c r="M2249" s="14">
        <f>VLOOKUP($A2249,[3]Sheet1!$A$1:$U$10001,14,0)</f>
        <v>11.92</v>
      </c>
      <c r="N2249" s="14">
        <f>VLOOKUP($A2249,[3]Sheet1!$A$1:$X$10001,23,0)</f>
        <v>5.41</v>
      </c>
      <c r="O2249" s="14">
        <f>VLOOKUP($A2249,[3]Sheet1!$A$1:$U$10001,4,0)</f>
        <v>25.245000000000001</v>
      </c>
      <c r="P2249" s="14">
        <f>VLOOKUP($A2249,[3]Sheet1!$A$1:$U$10001,6,0)</f>
        <v>5.54</v>
      </c>
      <c r="Q2249" s="14">
        <f>VLOOKUP($A2249,[3]Sheet1!$A$1:$U$10001,20,0)</f>
        <v>5.8250000000000002</v>
      </c>
      <c r="R2249" s="14">
        <f>VLOOKUP($A2249,[3]Sheet1!$A$1:$X$10001,24,0)</f>
        <v>5.46</v>
      </c>
      <c r="S2249" s="14">
        <f>VLOOKUP($A2249,[3]Sheet1!$A$1:$AB$10001,25,0)</f>
        <v>5.75</v>
      </c>
      <c r="T2249" s="14">
        <f>VLOOKUP($A2249,[3]Sheet1!$A$1:$AB$10001,26,0)</f>
        <v>5.5</v>
      </c>
      <c r="U2249" s="14">
        <f>VLOOKUP($A2249,[3]Sheet1!$A$1:$AB$10001,27,0)</f>
        <v>5.53</v>
      </c>
      <c r="V2249" s="14">
        <f>VLOOKUP($A2249,[3]Sheet1!$A$1:$AB$10001,28,0)</f>
        <v>5.7249999999999996</v>
      </c>
      <c r="W2249" s="14">
        <f>VLOOKUP($A2249,[3]Sheet1!$A$1:$AC$10001,29,0)</f>
        <v>5.5549999999999997</v>
      </c>
      <c r="X2249" s="14">
        <f>VLOOKUP($A2249,[3]Sheet1!$A$1:$AD$10001,30,0)</f>
        <v>5.87</v>
      </c>
      <c r="Y2249" s="14">
        <f>VLOOKUP($A2249,[3]Sheet1!$A$1:$AE$10001,31,0)</f>
        <v>5.5650000000000004</v>
      </c>
      <c r="Z2249" s="14" t="s">
        <v>66</v>
      </c>
      <c r="AE2249" s="2">
        <v>36959</v>
      </c>
      <c r="AF2249" s="1">
        <v>4.9749999999999996</v>
      </c>
    </row>
    <row r="2250" spans="1:32" x14ac:dyDescent="0.2">
      <c r="A2250" s="2">
        <v>36942</v>
      </c>
      <c r="B2250" s="5">
        <f t="shared" si="165"/>
        <v>2</v>
      </c>
      <c r="C2250" s="1" t="s">
        <v>49</v>
      </c>
      <c r="D2250" s="14">
        <f>VLOOKUP($A2250,[3]Sheet1!$A$1:$U$10001,15,0)</f>
        <v>7.6349999999999998</v>
      </c>
      <c r="E2250" s="14">
        <f>VLOOKUP($A2250,[3]Sheet1!$A$1:$U$10001,16,0)</f>
        <v>5.7450000000000001</v>
      </c>
      <c r="F2250" s="14">
        <f>VLOOKUP($A2250,[3]Sheet1!$A$1:$X$10001,22,0)</f>
        <v>5.41</v>
      </c>
      <c r="G2250" s="7">
        <f>VLOOKUP($A2250,[3]Sheet1!$A$1:$X$10001,3,0)</f>
        <v>5.39</v>
      </c>
      <c r="H2250" s="14">
        <f>VLOOKUP($A2250,[3]Sheet1!$A$1:$U$10001,2,0)</f>
        <v>5.44</v>
      </c>
      <c r="I2250" s="14">
        <f>VLOOKUP($A2250,[3]Sheet1!$A$1:$U$10001,21,0)</f>
        <v>5.47</v>
      </c>
      <c r="J2250" s="14">
        <f>VLOOKUP($A2250,[3]Sheet1!$A$1:$U$10001,13,0)</f>
        <v>10.225</v>
      </c>
      <c r="K2250" s="14">
        <f>VLOOKUP($A2250,[3]Sheet1!$A$1:$Z$10001,24,0)</f>
        <v>5.46</v>
      </c>
      <c r="L2250" s="14">
        <f>VLOOKUP($A2250,[3]Sheet1!$A$1:$U$10001,17,0)</f>
        <v>5.875</v>
      </c>
      <c r="M2250" s="14">
        <f>VLOOKUP($A2250,[3]Sheet1!$A$1:$U$10001,14,0)</f>
        <v>11.92</v>
      </c>
      <c r="N2250" s="14">
        <f>VLOOKUP($A2250,[3]Sheet1!$A$1:$X$10001,23,0)</f>
        <v>5.41</v>
      </c>
      <c r="O2250" s="14">
        <f>VLOOKUP($A2250,[3]Sheet1!$A$1:$U$10001,4,0)</f>
        <v>25.245000000000001</v>
      </c>
      <c r="P2250" s="14">
        <f>VLOOKUP($A2250,[3]Sheet1!$A$1:$U$10001,6,0)</f>
        <v>5.54</v>
      </c>
      <c r="Q2250" s="14">
        <f>VLOOKUP($A2250,[3]Sheet1!$A$1:$U$10001,20,0)</f>
        <v>5.8250000000000002</v>
      </c>
      <c r="R2250" s="14">
        <f>VLOOKUP($A2250,[3]Sheet1!$A$1:$X$10001,24,0)</f>
        <v>5.46</v>
      </c>
      <c r="S2250" s="14">
        <f>VLOOKUP($A2250,[3]Sheet1!$A$1:$AB$10001,25,0)</f>
        <v>5.75</v>
      </c>
      <c r="T2250" s="14">
        <f>VLOOKUP($A2250,[3]Sheet1!$A$1:$AB$10001,26,0)</f>
        <v>5.5</v>
      </c>
      <c r="U2250" s="14">
        <f>VLOOKUP($A2250,[3]Sheet1!$A$1:$AB$10001,27,0)</f>
        <v>5.53</v>
      </c>
      <c r="V2250" s="14">
        <f>VLOOKUP($A2250,[3]Sheet1!$A$1:$AB$10001,28,0)</f>
        <v>5.7249999999999996</v>
      </c>
      <c r="W2250" s="14">
        <f>VLOOKUP($A2250,[3]Sheet1!$A$1:$AC$10001,29,0)</f>
        <v>5.5549999999999997</v>
      </c>
      <c r="X2250" s="14">
        <f>VLOOKUP($A2250,[3]Sheet1!$A$1:$AD$10001,30,0)</f>
        <v>5.87</v>
      </c>
      <c r="Y2250" s="14">
        <f>VLOOKUP($A2250,[3]Sheet1!$A$1:$AE$10001,31,0)</f>
        <v>5.5650000000000004</v>
      </c>
      <c r="Z2250" s="14" t="s">
        <v>66</v>
      </c>
      <c r="AE2250" s="2">
        <v>36960</v>
      </c>
      <c r="AF2250" s="1">
        <v>4.835</v>
      </c>
    </row>
    <row r="2251" spans="1:32" x14ac:dyDescent="0.2">
      <c r="A2251" s="2">
        <v>36943</v>
      </c>
      <c r="B2251" s="5">
        <f t="shared" si="165"/>
        <v>2</v>
      </c>
      <c r="C2251" s="1" t="s">
        <v>50</v>
      </c>
      <c r="D2251" s="14">
        <f>VLOOKUP($A2251,[3]Sheet1!$A$1:$U$10001,15,0)</f>
        <v>7.42</v>
      </c>
      <c r="E2251" s="14">
        <f>VLOOKUP($A2251,[3]Sheet1!$A$1:$U$10001,16,0)</f>
        <v>5.37</v>
      </c>
      <c r="F2251" s="14">
        <f>VLOOKUP($A2251,[3]Sheet1!$A$1:$X$10001,22,0)</f>
        <v>5.19</v>
      </c>
      <c r="G2251" s="7">
        <f>VLOOKUP($A2251,[3]Sheet1!$A$1:$X$10001,3,0)</f>
        <v>5.2050000000000001</v>
      </c>
      <c r="H2251" s="14">
        <f>VLOOKUP($A2251,[3]Sheet1!$A$1:$U$10001,2,0)</f>
        <v>5.12</v>
      </c>
      <c r="I2251" s="14">
        <f>VLOOKUP($A2251,[3]Sheet1!$A$1:$U$10001,21,0)</f>
        <v>5.2050000000000001</v>
      </c>
      <c r="J2251" s="14">
        <f>VLOOKUP($A2251,[3]Sheet1!$A$1:$U$10001,13,0)</f>
        <v>10.414999999999999</v>
      </c>
      <c r="K2251" s="14">
        <f>VLOOKUP($A2251,[3]Sheet1!$A$1:$Z$10001,24,0)</f>
        <v>5.26</v>
      </c>
      <c r="L2251" s="14">
        <f>VLOOKUP($A2251,[3]Sheet1!$A$1:$U$10001,17,0)</f>
        <v>5.4950000000000001</v>
      </c>
      <c r="M2251" s="14">
        <f>VLOOKUP($A2251,[3]Sheet1!$A$1:$U$10001,14,0)</f>
        <v>12.765000000000001</v>
      </c>
      <c r="N2251" s="14">
        <f>VLOOKUP($A2251,[3]Sheet1!$A$1:$X$10001,23,0)</f>
        <v>5.165</v>
      </c>
      <c r="O2251" s="14">
        <f>VLOOKUP($A2251,[3]Sheet1!$A$1:$U$10001,4,0)</f>
        <v>24.43</v>
      </c>
      <c r="P2251" s="14">
        <f>VLOOKUP($A2251,[3]Sheet1!$A$1:$U$10001,6,0)</f>
        <v>5.22</v>
      </c>
      <c r="Q2251" s="14">
        <f>VLOOKUP($A2251,[3]Sheet1!$A$1:$U$10001,20,0)</f>
        <v>5.4850000000000003</v>
      </c>
      <c r="R2251" s="14">
        <f>VLOOKUP($A2251,[3]Sheet1!$A$1:$X$10001,24,0)</f>
        <v>5.26</v>
      </c>
      <c r="S2251" s="14">
        <f>VLOOKUP($A2251,[3]Sheet1!$A$1:$AB$10001,25,0)</f>
        <v>5.4850000000000003</v>
      </c>
      <c r="T2251" s="14">
        <f>VLOOKUP($A2251,[3]Sheet1!$A$1:$AB$10001,26,0)</f>
        <v>5.2</v>
      </c>
      <c r="U2251" s="14">
        <f>VLOOKUP($A2251,[3]Sheet1!$A$1:$AB$10001,27,0)</f>
        <v>5.27</v>
      </c>
      <c r="V2251" s="14">
        <f>VLOOKUP($A2251,[3]Sheet1!$A$1:$AB$10001,28,0)</f>
        <v>5.5250000000000004</v>
      </c>
      <c r="W2251" s="14">
        <f>VLOOKUP($A2251,[3]Sheet1!$A$1:$AC$10001,29,0)</f>
        <v>5.3049999999999997</v>
      </c>
      <c r="X2251" s="14">
        <f>VLOOKUP($A2251,[3]Sheet1!$A$1:$AD$10001,30,0)</f>
        <v>5.56</v>
      </c>
      <c r="Y2251" s="14">
        <f>VLOOKUP($A2251,[3]Sheet1!$A$1:$AE$10001,31,0)</f>
        <v>5.2949999999999999</v>
      </c>
      <c r="Z2251" s="14">
        <v>12.185000419616699</v>
      </c>
      <c r="AE2251" s="2">
        <v>36961</v>
      </c>
      <c r="AF2251" s="1">
        <v>4.835</v>
      </c>
    </row>
    <row r="2252" spans="1:32" x14ac:dyDescent="0.2">
      <c r="A2252" s="2">
        <v>36944</v>
      </c>
      <c r="B2252" s="5">
        <f t="shared" si="165"/>
        <v>2</v>
      </c>
      <c r="C2252" s="1" t="s">
        <v>51</v>
      </c>
      <c r="D2252" s="14">
        <f>VLOOKUP($A2252,[3]Sheet1!$A$1:$U$10001,15,0)</f>
        <v>7.3949999999999996</v>
      </c>
      <c r="E2252" s="14">
        <f>VLOOKUP($A2252,[3]Sheet1!$A$1:$U$10001,16,0)</f>
        <v>5.36</v>
      </c>
      <c r="F2252" s="14">
        <f>VLOOKUP($A2252,[3]Sheet1!$A$1:$X$10001,22,0)</f>
        <v>5.25</v>
      </c>
      <c r="G2252" s="7">
        <f>VLOOKUP($A2252,[3]Sheet1!$A$1:$X$10001,3,0)</f>
        <v>5.27</v>
      </c>
      <c r="H2252" s="14">
        <f>VLOOKUP($A2252,[3]Sheet1!$A$1:$U$10001,2,0)</f>
        <v>5.1849999999999996</v>
      </c>
      <c r="I2252" s="14">
        <f>VLOOKUP($A2252,[3]Sheet1!$A$1:$U$10001,21,0)</f>
        <v>5.2</v>
      </c>
      <c r="J2252" s="14">
        <f>VLOOKUP($A2252,[3]Sheet1!$A$1:$U$10001,13,0)</f>
        <v>10.08</v>
      </c>
      <c r="K2252" s="14">
        <f>VLOOKUP($A2252,[3]Sheet1!$A$1:$Z$10001,24,0)</f>
        <v>5.3150000000000004</v>
      </c>
      <c r="L2252" s="14">
        <f>VLOOKUP($A2252,[3]Sheet1!$A$1:$U$10001,17,0)</f>
        <v>5.4249999999999998</v>
      </c>
      <c r="M2252" s="14">
        <f>VLOOKUP($A2252,[3]Sheet1!$A$1:$U$10001,14,0)</f>
        <v>12.54</v>
      </c>
      <c r="N2252" s="14">
        <f>VLOOKUP($A2252,[3]Sheet1!$A$1:$X$10001,23,0)</f>
        <v>5.2549999999999999</v>
      </c>
      <c r="O2252" s="14">
        <f>VLOOKUP($A2252,[3]Sheet1!$A$1:$U$10001,4,0)</f>
        <v>21.69</v>
      </c>
      <c r="P2252" s="14">
        <f>VLOOKUP($A2252,[3]Sheet1!$A$1:$U$10001,6,0)</f>
        <v>5.24</v>
      </c>
      <c r="Q2252" s="14">
        <f>VLOOKUP($A2252,[3]Sheet1!$A$1:$U$10001,20,0)</f>
        <v>5.53</v>
      </c>
      <c r="R2252" s="14">
        <f>VLOOKUP($A2252,[3]Sheet1!$A$1:$X$10001,24,0)</f>
        <v>5.3150000000000004</v>
      </c>
      <c r="S2252" s="14">
        <f>VLOOKUP($A2252,[3]Sheet1!$A$1:$AB$10001,25,0)</f>
        <v>5.5049999999999999</v>
      </c>
      <c r="T2252" s="14">
        <f>VLOOKUP($A2252,[3]Sheet1!$A$1:$AB$10001,26,0)</f>
        <v>5.2</v>
      </c>
      <c r="U2252" s="14">
        <f>VLOOKUP($A2252,[3]Sheet1!$A$1:$AB$10001,27,0)</f>
        <v>5.2549999999999999</v>
      </c>
      <c r="V2252" s="14">
        <f>VLOOKUP($A2252,[3]Sheet1!$A$1:$AB$10001,28,0)</f>
        <v>5.45</v>
      </c>
      <c r="W2252" s="14">
        <f>VLOOKUP($A2252,[3]Sheet1!$A$1:$AC$10001,29,0)</f>
        <v>5.3</v>
      </c>
      <c r="X2252" s="14">
        <f>VLOOKUP($A2252,[3]Sheet1!$A$1:$AD$10001,30,0)</f>
        <v>5.6</v>
      </c>
      <c r="Y2252" s="14">
        <f>VLOOKUP($A2252,[3]Sheet1!$A$1:$AE$10001,31,0)</f>
        <v>5.41</v>
      </c>
      <c r="Z2252" s="14" t="s">
        <v>66</v>
      </c>
      <c r="AE2252" s="2">
        <v>36962</v>
      </c>
      <c r="AF2252" s="1">
        <v>4.835</v>
      </c>
    </row>
    <row r="2253" spans="1:32" x14ac:dyDescent="0.2">
      <c r="A2253" s="2">
        <v>36945</v>
      </c>
      <c r="B2253" s="5">
        <f t="shared" si="165"/>
        <v>2</v>
      </c>
      <c r="C2253" s="1" t="s">
        <v>45</v>
      </c>
      <c r="D2253" s="14">
        <f>VLOOKUP($A2253,[3]Sheet1!$A$1:$U$10001,15,0)</f>
        <v>7.2</v>
      </c>
      <c r="E2253" s="14">
        <f>VLOOKUP($A2253,[3]Sheet1!$A$1:$U$10001,16,0)</f>
        <v>5.1749999999999998</v>
      </c>
      <c r="F2253" s="14">
        <f>VLOOKUP($A2253,[3]Sheet1!$A$1:$X$10001,22,0)</f>
        <v>5.125</v>
      </c>
      <c r="G2253" s="7">
        <f>VLOOKUP($A2253,[3]Sheet1!$A$1:$X$10001,3,0)</f>
        <v>5.085</v>
      </c>
      <c r="H2253" s="14">
        <f>VLOOKUP($A2253,[3]Sheet1!$A$1:$U$10001,2,0)</f>
        <v>5.05</v>
      </c>
      <c r="I2253" s="14">
        <f>VLOOKUP($A2253,[3]Sheet1!$A$1:$U$10001,21,0)</f>
        <v>5.1100000000000003</v>
      </c>
      <c r="J2253" s="14">
        <f>VLOOKUP($A2253,[3]Sheet1!$A$1:$U$10001,13,0)</f>
        <v>8.8000000000000007</v>
      </c>
      <c r="K2253" s="14">
        <f>VLOOKUP($A2253,[3]Sheet1!$A$1:$Z$10001,24,0)</f>
        <v>5.15</v>
      </c>
      <c r="L2253" s="14">
        <f>VLOOKUP($A2253,[3]Sheet1!$A$1:$U$10001,17,0)</f>
        <v>5.2149999999999999</v>
      </c>
      <c r="M2253" s="14">
        <f>VLOOKUP($A2253,[3]Sheet1!$A$1:$U$10001,14,0)</f>
        <v>10.605</v>
      </c>
      <c r="N2253" s="14">
        <f>VLOOKUP($A2253,[3]Sheet1!$A$1:$X$10001,23,0)</f>
        <v>5.12</v>
      </c>
      <c r="O2253" s="14">
        <f>VLOOKUP($A2253,[3]Sheet1!$A$1:$U$10001,4,0)</f>
        <v>17.48</v>
      </c>
      <c r="P2253" s="14">
        <f>VLOOKUP($A2253,[3]Sheet1!$A$1:$U$10001,6,0)</f>
        <v>5.1150000000000002</v>
      </c>
      <c r="Q2253" s="14">
        <f>VLOOKUP($A2253,[3]Sheet1!$A$1:$U$10001,20,0)</f>
        <v>5.31</v>
      </c>
      <c r="R2253" s="14">
        <f>VLOOKUP($A2253,[3]Sheet1!$A$1:$X$10001,24,0)</f>
        <v>5.15</v>
      </c>
      <c r="S2253" s="14">
        <f>VLOOKUP($A2253,[3]Sheet1!$A$1:$AB$10001,25,0)</f>
        <v>5.35</v>
      </c>
      <c r="T2253" s="14">
        <f>VLOOKUP($A2253,[3]Sheet1!$A$1:$AB$10001,26,0)</f>
        <v>5.1050000000000004</v>
      </c>
      <c r="U2253" s="14">
        <f>VLOOKUP($A2253,[3]Sheet1!$A$1:$AB$10001,27,0)</f>
        <v>5.1050000000000004</v>
      </c>
      <c r="V2253" s="14">
        <f>VLOOKUP($A2253,[3]Sheet1!$A$1:$AB$10001,28,0)</f>
        <v>5.26</v>
      </c>
      <c r="W2253" s="14">
        <f>VLOOKUP($A2253,[3]Sheet1!$A$1:$AC$10001,29,0)</f>
        <v>5.1349999999999998</v>
      </c>
      <c r="X2253" s="14">
        <f>VLOOKUP($A2253,[3]Sheet1!$A$1:$AD$10001,30,0)</f>
        <v>5.4749999999999996</v>
      </c>
      <c r="Y2253" s="14">
        <f>VLOOKUP($A2253,[3]Sheet1!$A$1:$AE$10001,31,0)</f>
        <v>5.28</v>
      </c>
      <c r="Z2253" s="14">
        <v>10.104999542236328</v>
      </c>
      <c r="AE2253" s="2">
        <v>36963</v>
      </c>
      <c r="AF2253" s="1">
        <v>4.68</v>
      </c>
    </row>
    <row r="2254" spans="1:32" x14ac:dyDescent="0.2">
      <c r="A2254" s="2">
        <v>36946</v>
      </c>
      <c r="B2254" s="5">
        <f t="shared" si="165"/>
        <v>2</v>
      </c>
      <c r="C2254" s="1" t="s">
        <v>46</v>
      </c>
      <c r="D2254" s="14">
        <f>VLOOKUP($A2254,[3]Sheet1!$A$1:$U$10001,15,0)</f>
        <v>7.2249999999999996</v>
      </c>
      <c r="E2254" s="14">
        <f>VLOOKUP($A2254,[3]Sheet1!$A$1:$U$10001,16,0)</f>
        <v>5.0650000000000004</v>
      </c>
      <c r="F2254" s="14">
        <f>VLOOKUP($A2254,[3]Sheet1!$A$1:$X$10001,22,0)</f>
        <v>4.8600000000000003</v>
      </c>
      <c r="G2254" s="7">
        <f>VLOOKUP($A2254,[3]Sheet1!$A$1:$X$10001,3,0)</f>
        <v>4.9000000000000004</v>
      </c>
      <c r="H2254" s="14">
        <f>VLOOKUP($A2254,[3]Sheet1!$A$1:$U$10001,2,0)</f>
        <v>4.835</v>
      </c>
      <c r="I2254" s="14">
        <f>VLOOKUP($A2254,[3]Sheet1!$A$1:$U$10001,21,0)</f>
        <v>5.0449999999999999</v>
      </c>
      <c r="J2254" s="14">
        <f>VLOOKUP($A2254,[3]Sheet1!$A$1:$U$10001,13,0)</f>
        <v>7.88</v>
      </c>
      <c r="K2254" s="14">
        <f>VLOOKUP($A2254,[3]Sheet1!$A$1:$Z$10001,24,0)</f>
        <v>4.915</v>
      </c>
      <c r="L2254" s="14">
        <f>VLOOKUP($A2254,[3]Sheet1!$A$1:$U$10001,17,0)</f>
        <v>5.14</v>
      </c>
      <c r="M2254" s="14">
        <f>VLOOKUP($A2254,[3]Sheet1!$A$1:$U$10001,14,0)</f>
        <v>9.02</v>
      </c>
      <c r="N2254" s="14">
        <f>VLOOKUP($A2254,[3]Sheet1!$A$1:$X$10001,23,0)</f>
        <v>4.8849999999999998</v>
      </c>
      <c r="O2254" s="14">
        <f>VLOOKUP($A2254,[3]Sheet1!$A$1:$U$10001,4,0)</f>
        <v>12.68</v>
      </c>
      <c r="P2254" s="14">
        <f>VLOOKUP($A2254,[3]Sheet1!$A$1:$U$10001,6,0)</f>
        <v>4.9649999999999999</v>
      </c>
      <c r="Q2254" s="14">
        <f>VLOOKUP($A2254,[3]Sheet1!$A$1:$U$10001,20,0)</f>
        <v>5.1449999999999996</v>
      </c>
      <c r="R2254" s="14">
        <f>VLOOKUP($A2254,[3]Sheet1!$A$1:$X$10001,24,0)</f>
        <v>4.915</v>
      </c>
      <c r="S2254" s="14">
        <f>VLOOKUP($A2254,[3]Sheet1!$A$1:$AB$10001,25,0)</f>
        <v>5.26</v>
      </c>
      <c r="T2254" s="14">
        <f>VLOOKUP($A2254,[3]Sheet1!$A$1:$AB$10001,26,0)</f>
        <v>4.99</v>
      </c>
      <c r="U2254" s="14">
        <f>VLOOKUP($A2254,[3]Sheet1!$A$1:$AB$10001,27,0)</f>
        <v>5.0049999999999999</v>
      </c>
      <c r="V2254" s="14">
        <f>VLOOKUP($A2254,[3]Sheet1!$A$1:$AB$10001,28,0)</f>
        <v>5.18</v>
      </c>
      <c r="W2254" s="14">
        <f>VLOOKUP($A2254,[3]Sheet1!$A$1:$AC$10001,29,0)</f>
        <v>5.0250000000000004</v>
      </c>
      <c r="X2254" s="14">
        <f>VLOOKUP($A2254,[3]Sheet1!$A$1:$AD$10001,30,0)</f>
        <v>5.415</v>
      </c>
      <c r="Y2254" s="14">
        <f>VLOOKUP($A2254,[3]Sheet1!$A$1:$AE$10001,31,0)</f>
        <v>5.0449999999999999</v>
      </c>
      <c r="Z2254" s="14">
        <v>8.1000003814697266</v>
      </c>
      <c r="AE2254" s="2">
        <v>36964</v>
      </c>
      <c r="AF2254" s="1">
        <v>4.8899999999999997</v>
      </c>
    </row>
    <row r="2255" spans="1:32" x14ac:dyDescent="0.2">
      <c r="A2255" s="2">
        <v>36947</v>
      </c>
      <c r="B2255" s="5">
        <f t="shared" si="165"/>
        <v>2</v>
      </c>
      <c r="C2255" s="1" t="s">
        <v>47</v>
      </c>
      <c r="D2255" s="14">
        <f>VLOOKUP($A2255,[3]Sheet1!$A$1:$U$10001,15,0)</f>
        <v>7.2249999999999996</v>
      </c>
      <c r="E2255" s="14">
        <f>VLOOKUP($A2255,[3]Sheet1!$A$1:$U$10001,16,0)</f>
        <v>5.0650000000000004</v>
      </c>
      <c r="F2255" s="14">
        <f>VLOOKUP($A2255,[3]Sheet1!$A$1:$X$10001,22,0)</f>
        <v>4.8600000000000003</v>
      </c>
      <c r="G2255" s="7">
        <f>VLOOKUP($A2255,[3]Sheet1!$A$1:$X$10001,3,0)</f>
        <v>4.9000000000000004</v>
      </c>
      <c r="H2255" s="14">
        <f>VLOOKUP($A2255,[3]Sheet1!$A$1:$U$10001,2,0)</f>
        <v>4.835</v>
      </c>
      <c r="I2255" s="14">
        <f>VLOOKUP($A2255,[3]Sheet1!$A$1:$U$10001,21,0)</f>
        <v>5.0449999999999999</v>
      </c>
      <c r="J2255" s="14">
        <f>VLOOKUP($A2255,[3]Sheet1!$A$1:$U$10001,13,0)</f>
        <v>7.88</v>
      </c>
      <c r="K2255" s="14">
        <f>VLOOKUP($A2255,[3]Sheet1!$A$1:$Z$10001,24,0)</f>
        <v>4.915</v>
      </c>
      <c r="L2255" s="14">
        <f>VLOOKUP($A2255,[3]Sheet1!$A$1:$U$10001,17,0)</f>
        <v>5.14</v>
      </c>
      <c r="M2255" s="14">
        <f>VLOOKUP($A2255,[3]Sheet1!$A$1:$U$10001,14,0)</f>
        <v>9.02</v>
      </c>
      <c r="N2255" s="14">
        <f>VLOOKUP($A2255,[3]Sheet1!$A$1:$X$10001,23,0)</f>
        <v>4.8849999999999998</v>
      </c>
      <c r="O2255" s="14">
        <f>VLOOKUP($A2255,[3]Sheet1!$A$1:$U$10001,4,0)</f>
        <v>12.68</v>
      </c>
      <c r="P2255" s="14">
        <f>VLOOKUP($A2255,[3]Sheet1!$A$1:$U$10001,6,0)</f>
        <v>4.9649999999999999</v>
      </c>
      <c r="Q2255" s="14">
        <f>VLOOKUP($A2255,[3]Sheet1!$A$1:$U$10001,20,0)</f>
        <v>5.1449999999999996</v>
      </c>
      <c r="R2255" s="14">
        <f>VLOOKUP($A2255,[3]Sheet1!$A$1:$X$10001,24,0)</f>
        <v>4.915</v>
      </c>
      <c r="S2255" s="14">
        <f>VLOOKUP($A2255,[3]Sheet1!$A$1:$AB$10001,25,0)</f>
        <v>5.26</v>
      </c>
      <c r="T2255" s="14">
        <f>VLOOKUP($A2255,[3]Sheet1!$A$1:$AB$10001,26,0)</f>
        <v>4.99</v>
      </c>
      <c r="U2255" s="14">
        <f>VLOOKUP($A2255,[3]Sheet1!$A$1:$AB$10001,27,0)</f>
        <v>5.0049999999999999</v>
      </c>
      <c r="V2255" s="14">
        <f>VLOOKUP($A2255,[3]Sheet1!$A$1:$AB$10001,28,0)</f>
        <v>5.18</v>
      </c>
      <c r="W2255" s="14">
        <f>VLOOKUP($A2255,[3]Sheet1!$A$1:$AC$10001,29,0)</f>
        <v>5.0250000000000004</v>
      </c>
      <c r="X2255" s="14">
        <f>VLOOKUP($A2255,[3]Sheet1!$A$1:$AD$10001,30,0)</f>
        <v>5.415</v>
      </c>
      <c r="Y2255" s="14">
        <f>VLOOKUP($A2255,[3]Sheet1!$A$1:$AE$10001,31,0)</f>
        <v>5.0449999999999999</v>
      </c>
      <c r="Z2255" s="14">
        <v>8.1000003814697266</v>
      </c>
      <c r="AE2255" s="2">
        <v>36965</v>
      </c>
      <c r="AF2255" s="1">
        <v>4.7750000000000004</v>
      </c>
    </row>
    <row r="2256" spans="1:32" x14ac:dyDescent="0.2">
      <c r="A2256" s="2">
        <v>36948</v>
      </c>
      <c r="B2256" s="5">
        <f t="shared" si="165"/>
        <v>2</v>
      </c>
      <c r="C2256" s="1" t="s">
        <v>48</v>
      </c>
      <c r="D2256" s="14">
        <f>VLOOKUP($A2256,[3]Sheet1!$A$1:$U$10001,15,0)</f>
        <v>7.2249999999999996</v>
      </c>
      <c r="E2256" s="14">
        <f>VLOOKUP($A2256,[3]Sheet1!$A$1:$U$10001,16,0)</f>
        <v>5.0650000000000004</v>
      </c>
      <c r="F2256" s="14">
        <f>VLOOKUP($A2256,[3]Sheet1!$A$1:$X$10001,22,0)</f>
        <v>4.8600000000000003</v>
      </c>
      <c r="G2256" s="7">
        <f>VLOOKUP($A2256,[3]Sheet1!$A$1:$X$10001,3,0)</f>
        <v>4.9000000000000004</v>
      </c>
      <c r="H2256" s="14">
        <f>VLOOKUP($A2256,[3]Sheet1!$A$1:$U$10001,2,0)</f>
        <v>4.835</v>
      </c>
      <c r="I2256" s="14">
        <f>VLOOKUP($A2256,[3]Sheet1!$A$1:$U$10001,21,0)</f>
        <v>5.0449999999999999</v>
      </c>
      <c r="J2256" s="14">
        <f>VLOOKUP($A2256,[3]Sheet1!$A$1:$U$10001,13,0)</f>
        <v>7.88</v>
      </c>
      <c r="K2256" s="14">
        <f>VLOOKUP($A2256,[3]Sheet1!$A$1:$Z$10001,24,0)</f>
        <v>4.915</v>
      </c>
      <c r="L2256" s="14">
        <f>VLOOKUP($A2256,[3]Sheet1!$A$1:$U$10001,17,0)</f>
        <v>5.14</v>
      </c>
      <c r="M2256" s="14">
        <f>VLOOKUP($A2256,[3]Sheet1!$A$1:$U$10001,14,0)</f>
        <v>9.02</v>
      </c>
      <c r="N2256" s="14">
        <f>VLOOKUP($A2256,[3]Sheet1!$A$1:$X$10001,23,0)</f>
        <v>4.8849999999999998</v>
      </c>
      <c r="O2256" s="14">
        <f>VLOOKUP($A2256,[3]Sheet1!$A$1:$U$10001,4,0)</f>
        <v>12.68</v>
      </c>
      <c r="P2256" s="14">
        <f>VLOOKUP($A2256,[3]Sheet1!$A$1:$U$10001,6,0)</f>
        <v>4.9649999999999999</v>
      </c>
      <c r="Q2256" s="14">
        <f>VLOOKUP($A2256,[3]Sheet1!$A$1:$U$10001,20,0)</f>
        <v>5.1449999999999996</v>
      </c>
      <c r="R2256" s="14">
        <f>VLOOKUP($A2256,[3]Sheet1!$A$1:$X$10001,24,0)</f>
        <v>4.915</v>
      </c>
      <c r="S2256" s="14">
        <f>VLOOKUP($A2256,[3]Sheet1!$A$1:$AB$10001,25,0)</f>
        <v>5.26</v>
      </c>
      <c r="T2256" s="14">
        <f>VLOOKUP($A2256,[3]Sheet1!$A$1:$AB$10001,26,0)</f>
        <v>4.99</v>
      </c>
      <c r="U2256" s="14">
        <f>VLOOKUP($A2256,[3]Sheet1!$A$1:$AB$10001,27,0)</f>
        <v>5.0049999999999999</v>
      </c>
      <c r="V2256" s="14">
        <f>VLOOKUP($A2256,[3]Sheet1!$A$1:$AB$10001,28,0)</f>
        <v>5.18</v>
      </c>
      <c r="W2256" s="14">
        <f>VLOOKUP($A2256,[3]Sheet1!$A$1:$AC$10001,29,0)</f>
        <v>5.0250000000000004</v>
      </c>
      <c r="X2256" s="14">
        <f>VLOOKUP($A2256,[3]Sheet1!$A$1:$AD$10001,30,0)</f>
        <v>5.415</v>
      </c>
      <c r="Y2256" s="14">
        <f>VLOOKUP($A2256,[3]Sheet1!$A$1:$AE$10001,31,0)</f>
        <v>5.0449999999999999</v>
      </c>
      <c r="Z2256" s="14">
        <v>8.1000003814697266</v>
      </c>
      <c r="AE2256" s="2">
        <v>36966</v>
      </c>
      <c r="AF2256" s="1">
        <v>4.72</v>
      </c>
    </row>
    <row r="2257" spans="1:32" x14ac:dyDescent="0.2">
      <c r="A2257" s="2">
        <v>36949</v>
      </c>
      <c r="B2257" s="5">
        <f t="shared" si="165"/>
        <v>2</v>
      </c>
      <c r="C2257" s="1" t="s">
        <v>49</v>
      </c>
      <c r="D2257" s="14">
        <f>VLOOKUP($A2257,[3]Sheet1!$A$1:$U$10001,15,0)</f>
        <v>7.35</v>
      </c>
      <c r="E2257" s="14">
        <f>VLOOKUP($A2257,[3]Sheet1!$A$1:$U$10001,16,0)</f>
        <v>5.28</v>
      </c>
      <c r="F2257" s="14">
        <f>VLOOKUP($A2257,[3]Sheet1!$A$1:$X$10001,22,0)</f>
        <v>4.875</v>
      </c>
      <c r="G2257" s="7">
        <f>VLOOKUP($A2257,[3]Sheet1!$A$1:$X$10001,3,0)</f>
        <v>4.91</v>
      </c>
      <c r="H2257" s="14">
        <f>VLOOKUP($A2257,[3]Sheet1!$A$1:$U$10001,2,0)</f>
        <v>4.83</v>
      </c>
      <c r="I2257" s="14">
        <f>VLOOKUP($A2257,[3]Sheet1!$A$1:$U$10001,21,0)</f>
        <v>5.0599999999999996</v>
      </c>
      <c r="J2257" s="14">
        <f>VLOOKUP($A2257,[3]Sheet1!$A$1:$U$10001,13,0)</f>
        <v>7.2649999999999997</v>
      </c>
      <c r="K2257" s="14">
        <f>VLOOKUP($A2257,[3]Sheet1!$A$1:$Z$10001,24,0)</f>
        <v>4.9800000000000004</v>
      </c>
      <c r="L2257" s="14">
        <f>VLOOKUP($A2257,[3]Sheet1!$A$1:$U$10001,17,0)</f>
        <v>5.28</v>
      </c>
      <c r="M2257" s="14">
        <f>VLOOKUP($A2257,[3]Sheet1!$A$1:$U$10001,14,0)</f>
        <v>8.8800000000000008</v>
      </c>
      <c r="N2257" s="14">
        <f>VLOOKUP($A2257,[3]Sheet1!$A$1:$X$10001,23,0)</f>
        <v>4.8849999999999998</v>
      </c>
      <c r="O2257" s="14">
        <f>VLOOKUP($A2257,[3]Sheet1!$A$1:$U$10001,4,0)</f>
        <v>13.12</v>
      </c>
      <c r="P2257" s="14">
        <f>VLOOKUP($A2257,[3]Sheet1!$A$1:$U$10001,6,0)</f>
        <v>5.0149999999999997</v>
      </c>
      <c r="Q2257" s="14">
        <f>VLOOKUP($A2257,[3]Sheet1!$A$1:$U$10001,20,0)</f>
        <v>5.2949999999999999</v>
      </c>
      <c r="R2257" s="14">
        <f>VLOOKUP($A2257,[3]Sheet1!$A$1:$X$10001,24,0)</f>
        <v>4.9800000000000004</v>
      </c>
      <c r="S2257" s="14">
        <f>VLOOKUP($A2257,[3]Sheet1!$A$1:$AB$10001,25,0)</f>
        <v>5.2949999999999999</v>
      </c>
      <c r="T2257" s="14">
        <f>VLOOKUP($A2257,[3]Sheet1!$A$1:$AB$10001,26,0)</f>
        <v>5.05</v>
      </c>
      <c r="U2257" s="14">
        <f>VLOOKUP($A2257,[3]Sheet1!$A$1:$AB$10001,27,0)</f>
        <v>5.08</v>
      </c>
      <c r="V2257" s="14">
        <f>VLOOKUP($A2257,[3]Sheet1!$A$1:$AB$10001,28,0)</f>
        <v>5.3150000000000004</v>
      </c>
      <c r="W2257" s="14">
        <f>VLOOKUP($A2257,[3]Sheet1!$A$1:$AC$10001,29,0)</f>
        <v>5.1100000000000003</v>
      </c>
      <c r="X2257" s="14">
        <f>VLOOKUP($A2257,[3]Sheet1!$A$1:$AD$10001,30,0)</f>
        <v>5.42</v>
      </c>
      <c r="Y2257" s="14">
        <f>VLOOKUP($A2257,[3]Sheet1!$A$1:$AE$10001,31,0)</f>
        <v>5.12</v>
      </c>
      <c r="Z2257" s="14">
        <v>8.5749998092651367</v>
      </c>
      <c r="AE2257" s="2">
        <v>36967</v>
      </c>
      <c r="AF2257" s="1">
        <v>4.7249999999999996</v>
      </c>
    </row>
    <row r="2258" spans="1:32" x14ac:dyDescent="0.2">
      <c r="A2258" s="2">
        <v>36950</v>
      </c>
      <c r="B2258" s="5">
        <f t="shared" si="165"/>
        <v>2</v>
      </c>
      <c r="C2258" s="1" t="s">
        <v>50</v>
      </c>
      <c r="D2258" s="14">
        <f>VLOOKUP($A2258,[3]Sheet1!$A$1:$U$10001,15,0)</f>
        <v>7.41</v>
      </c>
      <c r="E2258" s="14">
        <f>VLOOKUP($A2258,[3]Sheet1!$A$1:$U$10001,16,0)</f>
        <v>5.2850000000000001</v>
      </c>
      <c r="F2258" s="14">
        <f>VLOOKUP($A2258,[3]Sheet1!$A$1:$X$10001,22,0)</f>
        <v>4.915</v>
      </c>
      <c r="G2258" s="7">
        <f>VLOOKUP($A2258,[3]Sheet1!$A$1:$X$10001,3,0)</f>
        <v>4.97</v>
      </c>
      <c r="H2258" s="14">
        <f>VLOOKUP($A2258,[3]Sheet1!$A$1:$U$10001,2,0)</f>
        <v>4.8650000000000002</v>
      </c>
      <c r="I2258" s="14">
        <f>VLOOKUP($A2258,[3]Sheet1!$A$1:$U$10001,21,0)</f>
        <v>5.0949999999999998</v>
      </c>
      <c r="J2258" s="14">
        <f>VLOOKUP($A2258,[3]Sheet1!$A$1:$U$10001,13,0)</f>
        <v>6.54</v>
      </c>
      <c r="K2258" s="14">
        <f>VLOOKUP($A2258,[3]Sheet1!$A$1:$Z$10001,24,0)</f>
        <v>4.9749999999999996</v>
      </c>
      <c r="L2258" s="14">
        <f>VLOOKUP($A2258,[3]Sheet1!$A$1:$U$10001,17,0)</f>
        <v>5.35</v>
      </c>
      <c r="M2258" s="14">
        <f>VLOOKUP($A2258,[3]Sheet1!$A$1:$U$10001,14,0)</f>
        <v>5.1100000000000003</v>
      </c>
      <c r="N2258" s="14">
        <f>VLOOKUP($A2258,[3]Sheet1!$A$1:$X$10001,23,0)</f>
        <v>4.8949999999999996</v>
      </c>
      <c r="O2258" s="14">
        <f>VLOOKUP($A2258,[3]Sheet1!$A$1:$U$10001,4,0)</f>
        <v>12.45</v>
      </c>
      <c r="P2258" s="14">
        <f>VLOOKUP($A2258,[3]Sheet1!$A$1:$U$10001,6,0)</f>
        <v>5.1100000000000003</v>
      </c>
      <c r="Q2258" s="14">
        <f>VLOOKUP($A2258,[3]Sheet1!$A$1:$U$10001,20,0)</f>
        <v>5.3150000000000004</v>
      </c>
      <c r="R2258" s="14">
        <f>VLOOKUP($A2258,[3]Sheet1!$A$1:$X$10001,24,0)</f>
        <v>4.9749999999999996</v>
      </c>
      <c r="S2258" s="14">
        <f>VLOOKUP($A2258,[3]Sheet1!$A$1:$AB$10001,25,0)</f>
        <v>5.3250000000000002</v>
      </c>
      <c r="T2258" s="14">
        <f>VLOOKUP($A2258,[3]Sheet1!$A$1:$AB$10001,26,0)</f>
        <v>5.1349999999999998</v>
      </c>
      <c r="U2258" s="14">
        <f>VLOOKUP($A2258,[3]Sheet1!$A$1:$AB$10001,27,0)</f>
        <v>5.1150000000000002</v>
      </c>
      <c r="V2258" s="14">
        <f>VLOOKUP($A2258,[3]Sheet1!$A$1:$AB$10001,28,0)</f>
        <v>5.33</v>
      </c>
      <c r="W2258" s="14">
        <f>VLOOKUP($A2258,[3]Sheet1!$A$1:$AC$10001,29,0)</f>
        <v>5.1449999999999996</v>
      </c>
      <c r="X2258" s="14">
        <f>VLOOKUP($A2258,[3]Sheet1!$A$1:$AD$10001,30,0)</f>
        <v>5.4450000000000003</v>
      </c>
      <c r="Y2258" s="14">
        <f>VLOOKUP($A2258,[3]Sheet1!$A$1:$AE$10001,31,0)</f>
        <v>5.125</v>
      </c>
      <c r="Z2258" s="14">
        <v>8.5749998092651367</v>
      </c>
      <c r="AE2258" s="2">
        <v>36968</v>
      </c>
      <c r="AF2258" s="1">
        <v>4.7249999999999996</v>
      </c>
    </row>
    <row r="2259" spans="1:32" x14ac:dyDescent="0.2">
      <c r="A2259" s="2">
        <v>36951</v>
      </c>
      <c r="B2259" s="5">
        <f t="shared" si="165"/>
        <v>3</v>
      </c>
      <c r="C2259" s="1" t="s">
        <v>51</v>
      </c>
      <c r="D2259" s="14">
        <f>VLOOKUP($A2259,[3]Sheet1!$A$1:$U$10001,15,0)</f>
        <v>7.375</v>
      </c>
      <c r="E2259" s="14">
        <f>VLOOKUP($A2259,[3]Sheet1!$A$1:$U$10001,16,0)</f>
        <v>5.3150000000000004</v>
      </c>
      <c r="F2259" s="14">
        <f>VLOOKUP($A2259,[3]Sheet1!$A$1:$X$10001,22,0)</f>
        <v>5.0650000000000004</v>
      </c>
      <c r="G2259" s="7">
        <f>VLOOKUP($A2259,[3]Sheet1!$A$1:$X$10001,3,0)</f>
        <v>5.2050000000000001</v>
      </c>
      <c r="H2259" s="14">
        <f>VLOOKUP($A2259,[3]Sheet1!$A$1:$U$10001,2,0)</f>
        <v>5.1050000000000004</v>
      </c>
      <c r="I2259" s="14">
        <f>VLOOKUP($A2259,[3]Sheet1!$A$1:$U$10001,21,0)</f>
        <v>5.165</v>
      </c>
      <c r="J2259" s="14">
        <f>VLOOKUP($A2259,[3]Sheet1!$A$1:$U$10001,13,0)</f>
        <v>6.9</v>
      </c>
      <c r="K2259" s="14">
        <f>VLOOKUP($A2259,[3]Sheet1!$A$1:$Z$10001,24,0)</f>
        <v>5.1950000000000003</v>
      </c>
      <c r="L2259" s="14">
        <f>VLOOKUP($A2259,[3]Sheet1!$A$1:$U$10001,17,0)</f>
        <v>5.375</v>
      </c>
      <c r="M2259" s="14">
        <f>VLOOKUP($A2259,[3]Sheet1!$A$1:$U$10001,14,0)</f>
        <v>8.32</v>
      </c>
      <c r="N2259" s="14">
        <f>VLOOKUP($A2259,[3]Sheet1!$A$1:$X$10001,23,0)</f>
        <v>5.125</v>
      </c>
      <c r="O2259" s="14">
        <f>VLOOKUP($A2259,[3]Sheet1!$A$1:$U$10001,4,0)</f>
        <v>12.955</v>
      </c>
      <c r="P2259" s="14">
        <f>VLOOKUP($A2259,[3]Sheet1!$A$1:$U$10001,6,0)</f>
        <v>5.2850000000000001</v>
      </c>
      <c r="Q2259" s="14">
        <f>VLOOKUP($A2259,[3]Sheet1!$A$1:$U$10001,20,0)</f>
        <v>5.31</v>
      </c>
      <c r="R2259" s="14">
        <f>VLOOKUP($A2259,[3]Sheet1!$A$1:$X$10001,24,0)</f>
        <v>5.1950000000000003</v>
      </c>
      <c r="S2259" s="14">
        <f>VLOOKUP($A2259,[3]Sheet1!$A$1:$AB$10001,25,0)</f>
        <v>5.49</v>
      </c>
      <c r="T2259" s="14">
        <f>VLOOKUP($A2259,[3]Sheet1!$A$1:$AB$10001,26,0)</f>
        <v>5.29</v>
      </c>
      <c r="U2259" s="14">
        <f>VLOOKUP($A2259,[3]Sheet1!$A$1:$AB$10001,27,0)</f>
        <v>5.24</v>
      </c>
      <c r="V2259" s="14">
        <f>VLOOKUP($A2259,[3]Sheet1!$A$1:$AB$10001,28,0)</f>
        <v>5.4050000000000002</v>
      </c>
      <c r="W2259" s="14">
        <f>VLOOKUP($A2259,[3]Sheet1!$A$1:$AC$10001,29,0)</f>
        <v>5.24</v>
      </c>
      <c r="X2259" s="14">
        <f>VLOOKUP($A2259,[3]Sheet1!$A$1:$AD$10001,30,0)</f>
        <v>5.6150000000000002</v>
      </c>
      <c r="Y2259" s="14">
        <f>VLOOKUP($A2259,[3]Sheet1!$A$1:$AE$10001,31,0)</f>
        <v>5.29</v>
      </c>
      <c r="Z2259" s="14">
        <v>8.1499996185302734</v>
      </c>
      <c r="AE2259" s="2">
        <v>36969</v>
      </c>
      <c r="AF2259" s="1">
        <v>4.7249999999999996</v>
      </c>
    </row>
    <row r="2260" spans="1:32" x14ac:dyDescent="0.2">
      <c r="A2260" s="2">
        <v>36952</v>
      </c>
      <c r="B2260" s="5">
        <f t="shared" si="165"/>
        <v>3</v>
      </c>
      <c r="C2260" s="1" t="s">
        <v>45</v>
      </c>
      <c r="D2260" s="14">
        <f>VLOOKUP($A2260,[3]Sheet1!$A$1:$U$10001,15,0)</f>
        <v>7.2450000000000001</v>
      </c>
      <c r="E2260" s="14">
        <f>VLOOKUP($A2260,[3]Sheet1!$A$1:$U$10001,16,0)</f>
        <v>5.2750000000000004</v>
      </c>
      <c r="F2260" s="14">
        <f>VLOOKUP($A2260,[3]Sheet1!$A$1:$X$10001,22,0)</f>
        <v>5.0449999999999999</v>
      </c>
      <c r="G2260" s="7">
        <f>VLOOKUP($A2260,[3]Sheet1!$A$1:$X$10001,3,0)</f>
        <v>5.37</v>
      </c>
      <c r="H2260" s="14">
        <f>VLOOKUP($A2260,[3]Sheet1!$A$1:$U$10001,2,0)</f>
        <v>5.0049999999999999</v>
      </c>
      <c r="I2260" s="14">
        <f>VLOOKUP($A2260,[3]Sheet1!$A$1:$U$10001,21,0)</f>
        <v>5.085</v>
      </c>
      <c r="J2260" s="14">
        <f>VLOOKUP($A2260,[3]Sheet1!$A$1:$U$10001,13,0)</f>
        <v>10.275</v>
      </c>
      <c r="K2260" s="14">
        <f>VLOOKUP($A2260,[3]Sheet1!$A$1:$Z$10001,24,0)</f>
        <v>5.1550000000000002</v>
      </c>
      <c r="L2260" s="14">
        <f>VLOOKUP($A2260,[3]Sheet1!$A$1:$U$10001,17,0)</f>
        <v>5.38</v>
      </c>
      <c r="M2260" s="14">
        <f>VLOOKUP($A2260,[3]Sheet1!$A$1:$U$10001,14,0)</f>
        <v>11.074999999999999</v>
      </c>
      <c r="N2260" s="14">
        <f>VLOOKUP($A2260,[3]Sheet1!$A$1:$X$10001,23,0)</f>
        <v>5.0999999999999996</v>
      </c>
      <c r="O2260" s="14">
        <f>VLOOKUP($A2260,[3]Sheet1!$A$1:$U$10001,4,0)</f>
        <v>23.95</v>
      </c>
      <c r="P2260" s="14">
        <f>VLOOKUP($A2260,[3]Sheet1!$A$1:$U$10001,6,0)</f>
        <v>5.3</v>
      </c>
      <c r="Q2260" s="14">
        <f>VLOOKUP($A2260,[3]Sheet1!$A$1:$U$10001,20,0)</f>
        <v>5.2350000000000003</v>
      </c>
      <c r="R2260" s="14">
        <f>VLOOKUP($A2260,[3]Sheet1!$A$1:$X$10001,24,0)</f>
        <v>5.1550000000000002</v>
      </c>
      <c r="S2260" s="14">
        <f>VLOOKUP($A2260,[3]Sheet1!$A$1:$AB$10001,25,0)</f>
        <v>5.375</v>
      </c>
      <c r="T2260" s="14">
        <f>VLOOKUP($A2260,[3]Sheet1!$A$1:$AB$10001,26,0)</f>
        <v>5.27</v>
      </c>
      <c r="U2260" s="14">
        <f>VLOOKUP($A2260,[3]Sheet1!$A$1:$AB$10001,27,0)</f>
        <v>5.1349999999999998</v>
      </c>
      <c r="V2260" s="14">
        <f>VLOOKUP($A2260,[3]Sheet1!$A$1:$AB$10001,28,0)</f>
        <v>5.2850000000000001</v>
      </c>
      <c r="W2260" s="14">
        <f>VLOOKUP($A2260,[3]Sheet1!$A$1:$AC$10001,29,0)</f>
        <v>5.14</v>
      </c>
      <c r="X2260" s="14">
        <f>VLOOKUP($A2260,[3]Sheet1!$A$1:$AD$10001,30,0)</f>
        <v>5.49</v>
      </c>
      <c r="Y2260" s="14">
        <f>VLOOKUP($A2260,[3]Sheet1!$A$1:$AE$10001,31,0)</f>
        <v>5.2050000000000001</v>
      </c>
      <c r="Z2260" s="14">
        <v>9.869999885559082</v>
      </c>
      <c r="AE2260" s="2">
        <v>36970</v>
      </c>
      <c r="AF2260" s="1">
        <v>4.74</v>
      </c>
    </row>
    <row r="2261" spans="1:32" x14ac:dyDescent="0.2">
      <c r="A2261" s="2">
        <v>36953</v>
      </c>
      <c r="B2261" s="5">
        <f t="shared" si="165"/>
        <v>3</v>
      </c>
      <c r="C2261" s="1" t="s">
        <v>46</v>
      </c>
      <c r="D2261" s="14">
        <f>VLOOKUP($A2261,[3]Sheet1!$A$1:$U$10001,15,0)</f>
        <v>7.2850000000000001</v>
      </c>
      <c r="E2261" s="14">
        <f>VLOOKUP($A2261,[3]Sheet1!$A$1:$U$10001,16,0)</f>
        <v>5.28</v>
      </c>
      <c r="F2261" s="14">
        <f>VLOOKUP($A2261,[3]Sheet1!$A$1:$X$10001,22,0)</f>
        <v>4.875</v>
      </c>
      <c r="G2261" s="7">
        <f>VLOOKUP($A2261,[3]Sheet1!$A$1:$X$10001,3,0)</f>
        <v>5.2649999999999997</v>
      </c>
      <c r="H2261" s="14">
        <f>VLOOKUP($A2261,[3]Sheet1!$A$1:$U$10001,2,0)</f>
        <v>4.9749999999999996</v>
      </c>
      <c r="I2261" s="14">
        <f>VLOOKUP($A2261,[3]Sheet1!$A$1:$U$10001,21,0)</f>
        <v>5.09</v>
      </c>
      <c r="J2261" s="14">
        <f>VLOOKUP($A2261,[3]Sheet1!$A$1:$U$10001,13,0)</f>
        <v>9.99</v>
      </c>
      <c r="K2261" s="14">
        <f>VLOOKUP($A2261,[3]Sheet1!$A$1:$Z$10001,24,0)</f>
        <v>17.57</v>
      </c>
      <c r="L2261" s="14">
        <f>VLOOKUP($A2261,[3]Sheet1!$A$1:$U$10001,17,0)</f>
        <v>5.3049999999999997</v>
      </c>
      <c r="M2261" s="14">
        <f>VLOOKUP($A2261,[3]Sheet1!$A$1:$U$10001,14,0)</f>
        <v>10.385</v>
      </c>
      <c r="N2261" s="14">
        <f>VLOOKUP($A2261,[3]Sheet1!$A$1:$X$10001,23,0)</f>
        <v>4.96</v>
      </c>
      <c r="O2261" s="14">
        <f>VLOOKUP($A2261,[3]Sheet1!$A$1:$U$10001,4,0)</f>
        <v>27.79</v>
      </c>
      <c r="P2261" s="14">
        <f>VLOOKUP($A2261,[3]Sheet1!$A$1:$U$10001,6,0)</f>
        <v>5.1849999999999996</v>
      </c>
      <c r="Q2261" s="14">
        <f>VLOOKUP($A2261,[3]Sheet1!$A$1:$U$10001,20,0)</f>
        <v>5.25</v>
      </c>
      <c r="R2261" s="14">
        <f>VLOOKUP($A2261,[3]Sheet1!$A$1:$X$10001,24,0)</f>
        <v>17.57</v>
      </c>
      <c r="S2261" s="14">
        <f>VLOOKUP($A2261,[3]Sheet1!$A$1:$AB$10001,25,0)</f>
        <v>5.32</v>
      </c>
      <c r="T2261" s="14">
        <f>VLOOKUP($A2261,[3]Sheet1!$A$1:$AB$10001,26,0)</f>
        <v>5.18</v>
      </c>
      <c r="U2261" s="14">
        <f>VLOOKUP($A2261,[3]Sheet1!$A$1:$AB$10001,27,0)</f>
        <v>5.07</v>
      </c>
      <c r="V2261" s="14">
        <f>VLOOKUP($A2261,[3]Sheet1!$A$1:$AB$10001,28,0)</f>
        <v>5.21</v>
      </c>
      <c r="W2261" s="14">
        <f>VLOOKUP($A2261,[3]Sheet1!$A$1:$AC$10001,29,0)</f>
        <v>5.0949999999999998</v>
      </c>
      <c r="X2261" s="14">
        <f>VLOOKUP($A2261,[3]Sheet1!$A$1:$AD$10001,30,0)</f>
        <v>5.49</v>
      </c>
      <c r="Y2261" s="14">
        <f>VLOOKUP($A2261,[3]Sheet1!$A$1:$AE$10001,31,0)</f>
        <v>5.0599999999999996</v>
      </c>
      <c r="Z2261" s="14">
        <v>9.6999998092651367</v>
      </c>
      <c r="AE2261" s="2">
        <v>36971</v>
      </c>
      <c r="AF2261" s="1">
        <v>4.62</v>
      </c>
    </row>
    <row r="2262" spans="1:32" x14ac:dyDescent="0.2">
      <c r="A2262" s="2">
        <v>36954</v>
      </c>
      <c r="B2262" s="5">
        <f t="shared" si="165"/>
        <v>3</v>
      </c>
      <c r="C2262" s="1" t="s">
        <v>47</v>
      </c>
      <c r="D2262" s="14">
        <f>VLOOKUP($A2262,[3]Sheet1!$A$1:$U$10001,15,0)</f>
        <v>7.2850000000000001</v>
      </c>
      <c r="E2262" s="14">
        <f>VLOOKUP($A2262,[3]Sheet1!$A$1:$U$10001,16,0)</f>
        <v>5.28</v>
      </c>
      <c r="F2262" s="14">
        <f>VLOOKUP($A2262,[3]Sheet1!$A$1:$X$10001,22,0)</f>
        <v>4.875</v>
      </c>
      <c r="G2262" s="7">
        <f>VLOOKUP($A2262,[3]Sheet1!$A$1:$X$10001,3,0)</f>
        <v>5.2649999999999997</v>
      </c>
      <c r="H2262" s="14">
        <f>VLOOKUP($A2262,[3]Sheet1!$A$1:$U$10001,2,0)</f>
        <v>4.9749999999999996</v>
      </c>
      <c r="I2262" s="14">
        <f>VLOOKUP($A2262,[3]Sheet1!$A$1:$U$10001,21,0)</f>
        <v>5.09</v>
      </c>
      <c r="J2262" s="14">
        <f>VLOOKUP($A2262,[3]Sheet1!$A$1:$U$10001,13,0)</f>
        <v>9.99</v>
      </c>
      <c r="K2262" s="14">
        <f>VLOOKUP($A2262,[3]Sheet1!$A$1:$Z$10001,24,0)</f>
        <v>17.57</v>
      </c>
      <c r="L2262" s="14">
        <f>VLOOKUP($A2262,[3]Sheet1!$A$1:$U$10001,17,0)</f>
        <v>5.3049999999999997</v>
      </c>
      <c r="M2262" s="14">
        <f>VLOOKUP($A2262,[3]Sheet1!$A$1:$U$10001,14,0)</f>
        <v>10.385</v>
      </c>
      <c r="N2262" s="14">
        <f>VLOOKUP($A2262,[3]Sheet1!$A$1:$X$10001,23,0)</f>
        <v>4.96</v>
      </c>
      <c r="O2262" s="14">
        <f>VLOOKUP($A2262,[3]Sheet1!$A$1:$U$10001,4,0)</f>
        <v>27.79</v>
      </c>
      <c r="P2262" s="14">
        <f>VLOOKUP($A2262,[3]Sheet1!$A$1:$U$10001,6,0)</f>
        <v>5.1849999999999996</v>
      </c>
      <c r="Q2262" s="14">
        <f>VLOOKUP($A2262,[3]Sheet1!$A$1:$U$10001,20,0)</f>
        <v>5.25</v>
      </c>
      <c r="R2262" s="14">
        <f>VLOOKUP($A2262,[3]Sheet1!$A$1:$X$10001,24,0)</f>
        <v>17.57</v>
      </c>
      <c r="S2262" s="14">
        <f>VLOOKUP($A2262,[3]Sheet1!$A$1:$AB$10001,25,0)</f>
        <v>5.32</v>
      </c>
      <c r="T2262" s="14">
        <f>VLOOKUP($A2262,[3]Sheet1!$A$1:$AB$10001,26,0)</f>
        <v>5.18</v>
      </c>
      <c r="U2262" s="14">
        <f>VLOOKUP($A2262,[3]Sheet1!$A$1:$AB$10001,27,0)</f>
        <v>5.07</v>
      </c>
      <c r="V2262" s="14">
        <f>VLOOKUP($A2262,[3]Sheet1!$A$1:$AB$10001,28,0)</f>
        <v>5.21</v>
      </c>
      <c r="W2262" s="14">
        <f>VLOOKUP($A2262,[3]Sheet1!$A$1:$AC$10001,29,0)</f>
        <v>5.0949999999999998</v>
      </c>
      <c r="X2262" s="14">
        <f>VLOOKUP($A2262,[3]Sheet1!$A$1:$AD$10001,30,0)</f>
        <v>5.49</v>
      </c>
      <c r="Y2262" s="14">
        <f>VLOOKUP($A2262,[3]Sheet1!$A$1:$AE$10001,31,0)</f>
        <v>5.0599999999999996</v>
      </c>
      <c r="Z2262" s="14">
        <v>9.6999998092651367</v>
      </c>
      <c r="AE2262" s="2">
        <v>36972</v>
      </c>
      <c r="AF2262" s="1">
        <v>4.72</v>
      </c>
    </row>
    <row r="2263" spans="1:32" x14ac:dyDescent="0.2">
      <c r="A2263" s="2">
        <v>36955</v>
      </c>
      <c r="B2263" s="5">
        <f t="shared" si="165"/>
        <v>3</v>
      </c>
      <c r="C2263" s="1" t="s">
        <v>48</v>
      </c>
      <c r="D2263" s="14">
        <f>VLOOKUP($A2263,[3]Sheet1!$A$1:$U$10001,15,0)</f>
        <v>7.2850000000000001</v>
      </c>
      <c r="E2263" s="14">
        <f>VLOOKUP($A2263,[3]Sheet1!$A$1:$U$10001,16,0)</f>
        <v>5.28</v>
      </c>
      <c r="F2263" s="14">
        <f>VLOOKUP($A2263,[3]Sheet1!$A$1:$X$10001,22,0)</f>
        <v>4.875</v>
      </c>
      <c r="G2263" s="7">
        <f>VLOOKUP($A2263,[3]Sheet1!$A$1:$X$10001,3,0)</f>
        <v>5.2649999999999997</v>
      </c>
      <c r="H2263" s="14">
        <f>VLOOKUP($A2263,[3]Sheet1!$A$1:$U$10001,2,0)</f>
        <v>4.9749999999999996</v>
      </c>
      <c r="I2263" s="14">
        <f>VLOOKUP($A2263,[3]Sheet1!$A$1:$U$10001,21,0)</f>
        <v>5.09</v>
      </c>
      <c r="J2263" s="14">
        <f>VLOOKUP($A2263,[3]Sheet1!$A$1:$U$10001,13,0)</f>
        <v>9.99</v>
      </c>
      <c r="K2263" s="14">
        <f>VLOOKUP($A2263,[3]Sheet1!$A$1:$Z$10001,24,0)</f>
        <v>17.57</v>
      </c>
      <c r="L2263" s="14">
        <f>VLOOKUP($A2263,[3]Sheet1!$A$1:$U$10001,17,0)</f>
        <v>5.3049999999999997</v>
      </c>
      <c r="M2263" s="14">
        <f>VLOOKUP($A2263,[3]Sheet1!$A$1:$U$10001,14,0)</f>
        <v>10.385</v>
      </c>
      <c r="N2263" s="14">
        <f>VLOOKUP($A2263,[3]Sheet1!$A$1:$X$10001,23,0)</f>
        <v>4.96</v>
      </c>
      <c r="O2263" s="14">
        <f>VLOOKUP($A2263,[3]Sheet1!$A$1:$U$10001,4,0)</f>
        <v>27.79</v>
      </c>
      <c r="P2263" s="14">
        <f>VLOOKUP($A2263,[3]Sheet1!$A$1:$U$10001,6,0)</f>
        <v>5.1849999999999996</v>
      </c>
      <c r="Q2263" s="14">
        <f>VLOOKUP($A2263,[3]Sheet1!$A$1:$U$10001,20,0)</f>
        <v>5.25</v>
      </c>
      <c r="R2263" s="14">
        <f>VLOOKUP($A2263,[3]Sheet1!$A$1:$X$10001,24,0)</f>
        <v>17.57</v>
      </c>
      <c r="S2263" s="14">
        <f>VLOOKUP($A2263,[3]Sheet1!$A$1:$AB$10001,25,0)</f>
        <v>5.32</v>
      </c>
      <c r="T2263" s="14">
        <f>VLOOKUP($A2263,[3]Sheet1!$A$1:$AB$10001,26,0)</f>
        <v>5.18</v>
      </c>
      <c r="U2263" s="14">
        <f>VLOOKUP($A2263,[3]Sheet1!$A$1:$AB$10001,27,0)</f>
        <v>5.07</v>
      </c>
      <c r="V2263" s="14">
        <f>VLOOKUP($A2263,[3]Sheet1!$A$1:$AB$10001,28,0)</f>
        <v>5.21</v>
      </c>
      <c r="W2263" s="14">
        <f>VLOOKUP($A2263,[3]Sheet1!$A$1:$AC$10001,29,0)</f>
        <v>5.0949999999999998</v>
      </c>
      <c r="X2263" s="14">
        <f>VLOOKUP($A2263,[3]Sheet1!$A$1:$AD$10001,30,0)</f>
        <v>5.49</v>
      </c>
      <c r="Y2263" s="14">
        <f>VLOOKUP($A2263,[3]Sheet1!$A$1:$AE$10001,31,0)</f>
        <v>5.0599999999999996</v>
      </c>
      <c r="Z2263" s="14">
        <v>9.6999998092651367</v>
      </c>
      <c r="AE2263" s="2">
        <v>36973</v>
      </c>
      <c r="AF2263" s="1">
        <v>4.7050000000000001</v>
      </c>
    </row>
    <row r="2264" spans="1:32" x14ac:dyDescent="0.2">
      <c r="A2264" s="2">
        <v>36956</v>
      </c>
      <c r="B2264" s="5">
        <f t="shared" si="165"/>
        <v>3</v>
      </c>
      <c r="C2264" s="1" t="s">
        <v>49</v>
      </c>
      <c r="D2264" s="14">
        <f>VLOOKUP($A2264,[3]Sheet1!$A$1:$U$10001,15,0)</f>
        <v>7.55</v>
      </c>
      <c r="E2264" s="14">
        <f>VLOOKUP($A2264,[3]Sheet1!$A$1:$U$10001,16,0)</f>
        <v>5.3550000000000004</v>
      </c>
      <c r="F2264" s="14">
        <f>VLOOKUP($A2264,[3]Sheet1!$A$1:$X$10001,22,0)</f>
        <v>5.0250000000000004</v>
      </c>
      <c r="G2264" s="7">
        <f>VLOOKUP($A2264,[3]Sheet1!$A$1:$X$10001,3,0)</f>
        <v>5.2</v>
      </c>
      <c r="H2264" s="14">
        <f>VLOOKUP($A2264,[3]Sheet1!$A$1:$U$10001,2,0)</f>
        <v>5.2050000000000001</v>
      </c>
      <c r="I2264" s="14">
        <f>VLOOKUP($A2264,[3]Sheet1!$A$1:$U$10001,21,0)</f>
        <v>5.3150000000000004</v>
      </c>
      <c r="J2264" s="14">
        <f>VLOOKUP($A2264,[3]Sheet1!$A$1:$U$10001,13,0)</f>
        <v>9.84</v>
      </c>
      <c r="K2264" s="14">
        <f>VLOOKUP($A2264,[3]Sheet1!$A$1:$Z$10001,24,0)</f>
        <v>5.07</v>
      </c>
      <c r="L2264" s="14">
        <f>VLOOKUP($A2264,[3]Sheet1!$A$1:$U$10001,17,0)</f>
        <v>5.39</v>
      </c>
      <c r="M2264" s="14">
        <f>VLOOKUP($A2264,[3]Sheet1!$A$1:$U$10001,14,0)</f>
        <v>10.525</v>
      </c>
      <c r="N2264" s="14">
        <f>VLOOKUP($A2264,[3]Sheet1!$A$1:$X$10001,23,0)</f>
        <v>4.9950000000000001</v>
      </c>
      <c r="O2264" s="14">
        <f>VLOOKUP($A2264,[3]Sheet1!$A$1:$U$10001,4,0)</f>
        <v>31.31</v>
      </c>
      <c r="P2264" s="14">
        <f>VLOOKUP($A2264,[3]Sheet1!$A$1:$U$10001,6,0)</f>
        <v>5.32</v>
      </c>
      <c r="Q2264" s="14">
        <f>VLOOKUP($A2264,[3]Sheet1!$A$1:$U$10001,20,0)</f>
        <v>5.415</v>
      </c>
      <c r="R2264" s="14">
        <f>VLOOKUP($A2264,[3]Sheet1!$A$1:$X$10001,24,0)</f>
        <v>5.07</v>
      </c>
      <c r="S2264" s="14">
        <f>VLOOKUP($A2264,[3]Sheet1!$A$1:$AB$10001,25,0)</f>
        <v>5.54</v>
      </c>
      <c r="T2264" s="14">
        <f>VLOOKUP($A2264,[3]Sheet1!$A$1:$AB$10001,26,0)</f>
        <v>5.3049999999999997</v>
      </c>
      <c r="U2264" s="14">
        <f>VLOOKUP($A2264,[3]Sheet1!$A$1:$AB$10001,27,0)</f>
        <v>5.2850000000000001</v>
      </c>
      <c r="V2264" s="14">
        <f>VLOOKUP($A2264,[3]Sheet1!$A$1:$AB$10001,28,0)</f>
        <v>5.43</v>
      </c>
      <c r="W2264" s="14">
        <f>VLOOKUP($A2264,[3]Sheet1!$A$1:$AC$10001,29,0)</f>
        <v>5.32</v>
      </c>
      <c r="X2264" s="14">
        <f>VLOOKUP($A2264,[3]Sheet1!$A$1:$AD$10001,30,0)</f>
        <v>5.6849999999999996</v>
      </c>
      <c r="Y2264" s="14">
        <f>VLOOKUP($A2264,[3]Sheet1!$A$1:$AE$10001,31,0)</f>
        <v>5.23</v>
      </c>
      <c r="Z2264" s="14">
        <v>9.8999996185302734</v>
      </c>
      <c r="AE2264" s="2">
        <v>36974</v>
      </c>
      <c r="AF2264" s="1">
        <v>4.7450000000000001</v>
      </c>
    </row>
    <row r="2265" spans="1:32" x14ac:dyDescent="0.2">
      <c r="A2265" s="2">
        <v>36957</v>
      </c>
      <c r="B2265" s="5">
        <f t="shared" si="165"/>
        <v>3</v>
      </c>
      <c r="C2265" s="1" t="s">
        <v>50</v>
      </c>
      <c r="D2265" s="14">
        <f>VLOOKUP($A2265,[3]Sheet1!$A$1:$U$10001,15,0)</f>
        <v>7.42</v>
      </c>
      <c r="E2265" s="14">
        <f>VLOOKUP($A2265,[3]Sheet1!$A$1:$U$10001,16,0)</f>
        <v>5.2149999999999999</v>
      </c>
      <c r="F2265" s="14">
        <f>VLOOKUP($A2265,[3]Sheet1!$A$1:$X$10001,22,0)</f>
        <v>4.9800000000000004</v>
      </c>
      <c r="G2265" s="7">
        <f>VLOOKUP($A2265,[3]Sheet1!$A$1:$X$10001,3,0)</f>
        <v>5.12</v>
      </c>
      <c r="H2265" s="14">
        <f>VLOOKUP($A2265,[3]Sheet1!$A$1:$U$10001,2,0)</f>
        <v>5.1100000000000003</v>
      </c>
      <c r="I2265" s="14">
        <f>VLOOKUP($A2265,[3]Sheet1!$A$1:$U$10001,21,0)</f>
        <v>5.26</v>
      </c>
      <c r="J2265" s="14">
        <f>VLOOKUP($A2265,[3]Sheet1!$A$1:$U$10001,13,0)</f>
        <v>9.7449999999999992</v>
      </c>
      <c r="K2265" s="14">
        <f>VLOOKUP($A2265,[3]Sheet1!$A$1:$Z$10001,24,0)</f>
        <v>5.01</v>
      </c>
      <c r="L2265" s="14">
        <f>VLOOKUP($A2265,[3]Sheet1!$A$1:$U$10001,17,0)</f>
        <v>5.24</v>
      </c>
      <c r="M2265" s="14">
        <f>VLOOKUP($A2265,[3]Sheet1!$A$1:$U$10001,14,0)</f>
        <v>10.42</v>
      </c>
      <c r="N2265" s="14">
        <f>VLOOKUP($A2265,[3]Sheet1!$A$1:$X$10001,23,0)</f>
        <v>4.96</v>
      </c>
      <c r="O2265" s="14">
        <f>VLOOKUP($A2265,[3]Sheet1!$A$1:$U$10001,4,0)</f>
        <v>25.265000000000001</v>
      </c>
      <c r="P2265" s="14">
        <f>VLOOKUP($A2265,[3]Sheet1!$A$1:$U$10001,6,0)</f>
        <v>5.2249999999999996</v>
      </c>
      <c r="Q2265" s="14">
        <f>VLOOKUP($A2265,[3]Sheet1!$A$1:$U$10001,20,0)</f>
        <v>5.33</v>
      </c>
      <c r="R2265" s="14">
        <f>VLOOKUP($A2265,[3]Sheet1!$A$1:$X$10001,24,0)</f>
        <v>5.01</v>
      </c>
      <c r="S2265" s="14">
        <f>VLOOKUP($A2265,[3]Sheet1!$A$1:$AB$10001,25,0)</f>
        <v>5.5149999999999997</v>
      </c>
      <c r="T2265" s="14">
        <f>VLOOKUP($A2265,[3]Sheet1!$A$1:$AB$10001,26,0)</f>
        <v>5.26</v>
      </c>
      <c r="U2265" s="14">
        <f>VLOOKUP($A2265,[3]Sheet1!$A$1:$AB$10001,27,0)</f>
        <v>5.24</v>
      </c>
      <c r="V2265" s="14">
        <f>VLOOKUP($A2265,[3]Sheet1!$A$1:$AB$10001,28,0)</f>
        <v>5.38</v>
      </c>
      <c r="W2265" s="14">
        <f>VLOOKUP($A2265,[3]Sheet1!$A$1:$AC$10001,29,0)</f>
        <v>5.26</v>
      </c>
      <c r="X2265" s="14">
        <f>VLOOKUP($A2265,[3]Sheet1!$A$1:$AD$10001,30,0)</f>
        <v>5.67</v>
      </c>
      <c r="Y2265" s="14">
        <f>VLOOKUP($A2265,[3]Sheet1!$A$1:$AE$10001,31,0)</f>
        <v>5.2</v>
      </c>
      <c r="Z2265" s="14">
        <v>9.5749998092651367</v>
      </c>
      <c r="AE2265" s="2">
        <v>36975</v>
      </c>
      <c r="AF2265" s="1">
        <v>4.7450000000000001</v>
      </c>
    </row>
    <row r="2266" spans="1:32" x14ac:dyDescent="0.2">
      <c r="A2266" s="2">
        <v>36958</v>
      </c>
      <c r="B2266" s="5">
        <f t="shared" si="165"/>
        <v>3</v>
      </c>
      <c r="C2266" s="1" t="s">
        <v>51</v>
      </c>
      <c r="D2266" s="14">
        <f>VLOOKUP($A2266,[3]Sheet1!$A$1:$U$10001,15,0)</f>
        <v>7.3949999999999996</v>
      </c>
      <c r="E2266" s="14">
        <f>VLOOKUP($A2266,[3]Sheet1!$A$1:$U$10001,16,0)</f>
        <v>5.1550000000000002</v>
      </c>
      <c r="F2266" s="14">
        <f>VLOOKUP($A2266,[3]Sheet1!$A$1:$X$10001,22,0)</f>
        <v>4.9249999999999998</v>
      </c>
      <c r="G2266" s="7">
        <f>VLOOKUP($A2266,[3]Sheet1!$A$1:$X$10001,3,0)</f>
        <v>5.0449999999999999</v>
      </c>
      <c r="H2266" s="14">
        <f>VLOOKUP($A2266,[3]Sheet1!$A$1:$U$10001,2,0)</f>
        <v>5.1050000000000004</v>
      </c>
      <c r="I2266" s="14">
        <f>VLOOKUP($A2266,[3]Sheet1!$A$1:$U$10001,21,0)</f>
        <v>5.2249999999999996</v>
      </c>
      <c r="J2266" s="14">
        <f>VLOOKUP($A2266,[3]Sheet1!$A$1:$U$10001,13,0)</f>
        <v>8.56</v>
      </c>
      <c r="K2266" s="14">
        <f>VLOOKUP($A2266,[3]Sheet1!$A$1:$Z$10001,24,0)</f>
        <v>4.96</v>
      </c>
      <c r="L2266" s="14">
        <f>VLOOKUP($A2266,[3]Sheet1!$A$1:$U$10001,17,0)</f>
        <v>5.19</v>
      </c>
      <c r="M2266" s="14">
        <f>VLOOKUP($A2266,[3]Sheet1!$A$1:$U$10001,14,0)</f>
        <v>9.7949999999999999</v>
      </c>
      <c r="N2266" s="14">
        <f>VLOOKUP($A2266,[3]Sheet1!$A$1:$X$10001,23,0)</f>
        <v>4.915</v>
      </c>
      <c r="O2266" s="14">
        <f>VLOOKUP($A2266,[3]Sheet1!$A$1:$U$10001,4,0)</f>
        <v>14.28</v>
      </c>
      <c r="P2266" s="14">
        <f>VLOOKUP($A2266,[3]Sheet1!$A$1:$U$10001,6,0)</f>
        <v>5.18</v>
      </c>
      <c r="Q2266" s="14">
        <f>VLOOKUP($A2266,[3]Sheet1!$A$1:$U$10001,20,0)</f>
        <v>5.2750000000000004</v>
      </c>
      <c r="R2266" s="14">
        <f>VLOOKUP($A2266,[3]Sheet1!$A$1:$X$10001,24,0)</f>
        <v>4.96</v>
      </c>
      <c r="S2266" s="14">
        <f>VLOOKUP($A2266,[3]Sheet1!$A$1:$AB$10001,25,0)</f>
        <v>5.44</v>
      </c>
      <c r="T2266" s="14">
        <f>VLOOKUP($A2266,[3]Sheet1!$A$1:$AB$10001,26,0)</f>
        <v>5.21</v>
      </c>
      <c r="U2266" s="14">
        <f>VLOOKUP($A2266,[3]Sheet1!$A$1:$AB$10001,27,0)</f>
        <v>5.165</v>
      </c>
      <c r="V2266" s="14">
        <f>VLOOKUP($A2266,[3]Sheet1!$A$1:$AB$10001,28,0)</f>
        <v>5.32</v>
      </c>
      <c r="W2266" s="14">
        <f>VLOOKUP($A2266,[3]Sheet1!$A$1:$AC$10001,29,0)</f>
        <v>5.19</v>
      </c>
      <c r="X2266" s="14">
        <f>VLOOKUP($A2266,[3]Sheet1!$A$1:$AD$10001,30,0)</f>
        <v>5.62</v>
      </c>
      <c r="Y2266" s="14">
        <f>VLOOKUP($A2266,[3]Sheet1!$A$1:$AE$10001,31,0)</f>
        <v>5.1349999999999998</v>
      </c>
      <c r="Z2266" s="14">
        <v>9.3950004577636719</v>
      </c>
      <c r="AE2266" s="2">
        <v>36976</v>
      </c>
      <c r="AF2266" s="1">
        <v>4.7450000000000001</v>
      </c>
    </row>
    <row r="2267" spans="1:32" x14ac:dyDescent="0.2">
      <c r="A2267" s="2">
        <v>36959</v>
      </c>
      <c r="B2267" s="5">
        <f t="shared" si="165"/>
        <v>3</v>
      </c>
      <c r="C2267" s="1" t="s">
        <v>45</v>
      </c>
      <c r="D2267" s="14">
        <f>VLOOKUP($A2267,[3]Sheet1!$A$1:$U$10001,15,0)</f>
        <v>7.415</v>
      </c>
      <c r="E2267" s="14">
        <f>VLOOKUP($A2267,[3]Sheet1!$A$1:$U$10001,16,0)</f>
        <v>5.0999999999999996</v>
      </c>
      <c r="F2267" s="14">
        <f>VLOOKUP($A2267,[3]Sheet1!$A$1:$X$10001,22,0)</f>
        <v>4.9249999999999998</v>
      </c>
      <c r="G2267" s="7">
        <f>VLOOKUP($A2267,[3]Sheet1!$A$1:$X$10001,3,0)</f>
        <v>5.0449999999999999</v>
      </c>
      <c r="H2267" s="14">
        <f>VLOOKUP($A2267,[3]Sheet1!$A$1:$U$10001,2,0)</f>
        <v>5.07</v>
      </c>
      <c r="I2267" s="14">
        <f>VLOOKUP($A2267,[3]Sheet1!$A$1:$U$10001,21,0)</f>
        <v>5.2450000000000001</v>
      </c>
      <c r="J2267" s="14">
        <f>VLOOKUP($A2267,[3]Sheet1!$A$1:$U$10001,13,0)</f>
        <v>8.1999999999999993</v>
      </c>
      <c r="K2267" s="14">
        <f>VLOOKUP($A2267,[3]Sheet1!$A$1:$Z$10001,24,0)</f>
        <v>4.9749999999999996</v>
      </c>
      <c r="L2267" s="14">
        <f>VLOOKUP($A2267,[3]Sheet1!$A$1:$U$10001,17,0)</f>
        <v>5.1550000000000002</v>
      </c>
      <c r="M2267" s="14">
        <f>VLOOKUP($A2267,[3]Sheet1!$A$1:$U$10001,14,0)</f>
        <v>9.5449999999999999</v>
      </c>
      <c r="N2267" s="14">
        <f>VLOOKUP($A2267,[3]Sheet1!$A$1:$X$10001,23,0)</f>
        <v>4.93</v>
      </c>
      <c r="O2267" s="14">
        <f>VLOOKUP($A2267,[3]Sheet1!$A$1:$U$10001,4,0)</f>
        <v>12.824999999999999</v>
      </c>
      <c r="P2267" s="14">
        <f>VLOOKUP($A2267,[3]Sheet1!$A$1:$U$10001,6,0)</f>
        <v>5.17</v>
      </c>
      <c r="Q2267" s="14">
        <f>VLOOKUP($A2267,[3]Sheet1!$A$1:$U$10001,20,0)</f>
        <v>5.19</v>
      </c>
      <c r="R2267" s="14">
        <f>VLOOKUP($A2267,[3]Sheet1!$A$1:$X$10001,24,0)</f>
        <v>4.9749999999999996</v>
      </c>
      <c r="S2267" s="14">
        <f>VLOOKUP($A2267,[3]Sheet1!$A$1:$AB$10001,25,0)</f>
        <v>5.48</v>
      </c>
      <c r="T2267" s="14">
        <f>VLOOKUP($A2267,[3]Sheet1!$A$1:$AB$10001,26,0)</f>
        <v>5.22</v>
      </c>
      <c r="U2267" s="14">
        <f>VLOOKUP($A2267,[3]Sheet1!$A$1:$AB$10001,27,0)</f>
        <v>5.2</v>
      </c>
      <c r="V2267" s="14">
        <f>VLOOKUP($A2267,[3]Sheet1!$A$1:$AB$10001,28,0)</f>
        <v>5.34</v>
      </c>
      <c r="W2267" s="14">
        <f>VLOOKUP($A2267,[3]Sheet1!$A$1:$AC$10001,29,0)</f>
        <v>5.22</v>
      </c>
      <c r="X2267" s="14">
        <f>VLOOKUP($A2267,[3]Sheet1!$A$1:$AD$10001,30,0)</f>
        <v>5.63</v>
      </c>
      <c r="Y2267" s="14">
        <f>VLOOKUP($A2267,[3]Sheet1!$A$1:$AE$10001,31,0)</f>
        <v>5.125</v>
      </c>
      <c r="Z2267" s="14">
        <v>8.9049997329711914</v>
      </c>
      <c r="AE2267" s="2">
        <v>36977</v>
      </c>
      <c r="AF2267" s="1">
        <v>4.68</v>
      </c>
    </row>
    <row r="2268" spans="1:32" x14ac:dyDescent="0.2">
      <c r="A2268" s="2">
        <v>36960</v>
      </c>
      <c r="B2268" s="5">
        <f t="shared" si="165"/>
        <v>3</v>
      </c>
      <c r="C2268" s="1" t="s">
        <v>46</v>
      </c>
      <c r="D2268" s="14">
        <f>VLOOKUP($A2268,[3]Sheet1!$A$1:$U$10001,15,0)</f>
        <v>7.2649999999999997</v>
      </c>
      <c r="E2268" s="14">
        <f>VLOOKUP($A2268,[3]Sheet1!$A$1:$U$10001,16,0)</f>
        <v>5.1150000000000002</v>
      </c>
      <c r="F2268" s="14">
        <f>VLOOKUP($A2268,[3]Sheet1!$A$1:$X$10001,22,0)</f>
        <v>4.7949999999999999</v>
      </c>
      <c r="G2268" s="7">
        <f>VLOOKUP($A2268,[3]Sheet1!$A$1:$X$10001,3,0)</f>
        <v>4.93</v>
      </c>
      <c r="H2268" s="14">
        <f>VLOOKUP($A2268,[3]Sheet1!$A$1:$U$10001,2,0)</f>
        <v>4.9850000000000003</v>
      </c>
      <c r="I2268" s="14">
        <f>VLOOKUP($A2268,[3]Sheet1!$A$1:$U$10001,21,0)</f>
        <v>5.125</v>
      </c>
      <c r="J2268" s="14">
        <f>VLOOKUP($A2268,[3]Sheet1!$A$1:$U$10001,13,0)</f>
        <v>7.2350000000000003</v>
      </c>
      <c r="K2268" s="14">
        <f>VLOOKUP($A2268,[3]Sheet1!$A$1:$Z$10001,24,0)</f>
        <v>4.835</v>
      </c>
      <c r="L2268" s="14">
        <f>VLOOKUP($A2268,[3]Sheet1!$A$1:$U$10001,17,0)</f>
        <v>5.125</v>
      </c>
      <c r="M2268" s="14">
        <f>VLOOKUP($A2268,[3]Sheet1!$A$1:$U$10001,14,0)</f>
        <v>8.98</v>
      </c>
      <c r="N2268" s="14">
        <f>VLOOKUP($A2268,[3]Sheet1!$A$1:$X$10001,23,0)</f>
        <v>4.8</v>
      </c>
      <c r="O2268" s="14">
        <f>VLOOKUP($A2268,[3]Sheet1!$A$1:$U$10001,4,0)</f>
        <v>12.505000000000001</v>
      </c>
      <c r="P2268" s="14">
        <f>VLOOKUP($A2268,[3]Sheet1!$A$1:$U$10001,6,0)</f>
        <v>5.0650000000000004</v>
      </c>
      <c r="Q2268" s="14">
        <f>VLOOKUP($A2268,[3]Sheet1!$A$1:$U$10001,20,0)</f>
        <v>5.165</v>
      </c>
      <c r="R2268" s="14">
        <f>VLOOKUP($A2268,[3]Sheet1!$A$1:$X$10001,24,0)</f>
        <v>4.835</v>
      </c>
      <c r="S2268" s="14">
        <f>VLOOKUP($A2268,[3]Sheet1!$A$1:$AB$10001,25,0)</f>
        <v>5.33</v>
      </c>
      <c r="T2268" s="14">
        <f>VLOOKUP($A2268,[3]Sheet1!$A$1:$AB$10001,26,0)</f>
        <v>5.1150000000000002</v>
      </c>
      <c r="U2268" s="14">
        <f>VLOOKUP($A2268,[3]Sheet1!$A$1:$AB$10001,27,0)</f>
        <v>5.08</v>
      </c>
      <c r="V2268" s="14">
        <f>VLOOKUP($A2268,[3]Sheet1!$A$1:$AB$10001,28,0)</f>
        <v>5.21</v>
      </c>
      <c r="W2268" s="14">
        <f>VLOOKUP($A2268,[3]Sheet1!$A$1:$AC$10001,29,0)</f>
        <v>5.0999999999999996</v>
      </c>
      <c r="X2268" s="14">
        <f>VLOOKUP($A2268,[3]Sheet1!$A$1:$AD$10001,30,0)</f>
        <v>5.4950000000000001</v>
      </c>
      <c r="Y2268" s="14">
        <f>VLOOKUP($A2268,[3]Sheet1!$A$1:$AE$10001,31,0)</f>
        <v>5</v>
      </c>
      <c r="Z2268" s="14">
        <v>8.3900003433227539</v>
      </c>
      <c r="AE2268" s="2">
        <v>36978</v>
      </c>
      <c r="AF2268" s="1">
        <v>4.6849999999999996</v>
      </c>
    </row>
    <row r="2269" spans="1:32" x14ac:dyDescent="0.2">
      <c r="A2269" s="2">
        <v>36961</v>
      </c>
      <c r="B2269" s="5">
        <f t="shared" si="165"/>
        <v>3</v>
      </c>
      <c r="C2269" s="1" t="s">
        <v>47</v>
      </c>
      <c r="D2269" s="14">
        <f>VLOOKUP($A2269,[3]Sheet1!$A$1:$U$10001,15,0)</f>
        <v>7.2649999999999997</v>
      </c>
      <c r="E2269" s="14">
        <f>VLOOKUP($A2269,[3]Sheet1!$A$1:$U$10001,16,0)</f>
        <v>5.1150000000000002</v>
      </c>
      <c r="F2269" s="14">
        <f>VLOOKUP($A2269,[3]Sheet1!$A$1:$X$10001,22,0)</f>
        <v>4.7949999999999999</v>
      </c>
      <c r="G2269" s="7">
        <f>VLOOKUP($A2269,[3]Sheet1!$A$1:$X$10001,3,0)</f>
        <v>4.93</v>
      </c>
      <c r="H2269" s="14">
        <f>VLOOKUP($A2269,[3]Sheet1!$A$1:$U$10001,2,0)</f>
        <v>4.9850000000000003</v>
      </c>
      <c r="I2269" s="14">
        <f>VLOOKUP($A2269,[3]Sheet1!$A$1:$U$10001,21,0)</f>
        <v>5.125</v>
      </c>
      <c r="J2269" s="14">
        <f>VLOOKUP($A2269,[3]Sheet1!$A$1:$U$10001,13,0)</f>
        <v>7.2350000000000003</v>
      </c>
      <c r="K2269" s="14">
        <f>VLOOKUP($A2269,[3]Sheet1!$A$1:$Z$10001,24,0)</f>
        <v>4.835</v>
      </c>
      <c r="L2269" s="14">
        <f>VLOOKUP($A2269,[3]Sheet1!$A$1:$U$10001,17,0)</f>
        <v>5.125</v>
      </c>
      <c r="M2269" s="14">
        <f>VLOOKUP($A2269,[3]Sheet1!$A$1:$U$10001,14,0)</f>
        <v>8.98</v>
      </c>
      <c r="N2269" s="14">
        <f>VLOOKUP($A2269,[3]Sheet1!$A$1:$X$10001,23,0)</f>
        <v>4.8</v>
      </c>
      <c r="O2269" s="14">
        <f>VLOOKUP($A2269,[3]Sheet1!$A$1:$U$10001,4,0)</f>
        <v>12.505000000000001</v>
      </c>
      <c r="P2269" s="14">
        <f>VLOOKUP($A2269,[3]Sheet1!$A$1:$U$10001,6,0)</f>
        <v>5.0650000000000004</v>
      </c>
      <c r="Q2269" s="14">
        <f>VLOOKUP($A2269,[3]Sheet1!$A$1:$U$10001,20,0)</f>
        <v>5.165</v>
      </c>
      <c r="R2269" s="14">
        <f>VLOOKUP($A2269,[3]Sheet1!$A$1:$X$10001,24,0)</f>
        <v>4.835</v>
      </c>
      <c r="S2269" s="14">
        <f>VLOOKUP($A2269,[3]Sheet1!$A$1:$AB$10001,25,0)</f>
        <v>5.33</v>
      </c>
      <c r="T2269" s="14">
        <f>VLOOKUP($A2269,[3]Sheet1!$A$1:$AB$10001,26,0)</f>
        <v>5.1150000000000002</v>
      </c>
      <c r="U2269" s="14">
        <f>VLOOKUP($A2269,[3]Sheet1!$A$1:$AB$10001,27,0)</f>
        <v>5.08</v>
      </c>
      <c r="V2269" s="14">
        <f>VLOOKUP($A2269,[3]Sheet1!$A$1:$AB$10001,28,0)</f>
        <v>5.21</v>
      </c>
      <c r="W2269" s="14">
        <f>VLOOKUP($A2269,[3]Sheet1!$A$1:$AC$10001,29,0)</f>
        <v>5.0999999999999996</v>
      </c>
      <c r="X2269" s="14">
        <f>VLOOKUP($A2269,[3]Sheet1!$A$1:$AD$10001,30,0)</f>
        <v>5.4950000000000001</v>
      </c>
      <c r="Y2269" s="14">
        <f>VLOOKUP($A2269,[3]Sheet1!$A$1:$AE$10001,31,0)</f>
        <v>5</v>
      </c>
      <c r="Z2269" s="14">
        <v>8.3900003433227539</v>
      </c>
      <c r="AE2269" s="2">
        <v>36979</v>
      </c>
      <c r="AF2269" s="1">
        <v>4.7249999999999996</v>
      </c>
    </row>
    <row r="2270" spans="1:32" x14ac:dyDescent="0.2">
      <c r="A2270" s="2">
        <v>36962</v>
      </c>
      <c r="B2270" s="5">
        <f t="shared" si="165"/>
        <v>3</v>
      </c>
      <c r="C2270" s="1" t="s">
        <v>48</v>
      </c>
      <c r="D2270" s="14">
        <f>VLOOKUP($A2270,[3]Sheet1!$A$1:$U$10001,15,0)</f>
        <v>7.2649999999999997</v>
      </c>
      <c r="E2270" s="14">
        <f>VLOOKUP($A2270,[3]Sheet1!$A$1:$U$10001,16,0)</f>
        <v>5.1150000000000002</v>
      </c>
      <c r="F2270" s="14">
        <f>VLOOKUP($A2270,[3]Sheet1!$A$1:$X$10001,22,0)</f>
        <v>4.7949999999999999</v>
      </c>
      <c r="G2270" s="7">
        <f>VLOOKUP($A2270,[3]Sheet1!$A$1:$X$10001,3,0)</f>
        <v>4.93</v>
      </c>
      <c r="H2270" s="14">
        <f>VLOOKUP($A2270,[3]Sheet1!$A$1:$U$10001,2,0)</f>
        <v>4.9850000000000003</v>
      </c>
      <c r="I2270" s="14">
        <f>VLOOKUP($A2270,[3]Sheet1!$A$1:$U$10001,21,0)</f>
        <v>5.125</v>
      </c>
      <c r="J2270" s="14">
        <f>VLOOKUP($A2270,[3]Sheet1!$A$1:$U$10001,13,0)</f>
        <v>7.2350000000000003</v>
      </c>
      <c r="K2270" s="14">
        <f>VLOOKUP($A2270,[3]Sheet1!$A$1:$Z$10001,24,0)</f>
        <v>4.835</v>
      </c>
      <c r="L2270" s="14">
        <f>VLOOKUP($A2270,[3]Sheet1!$A$1:$U$10001,17,0)</f>
        <v>5.125</v>
      </c>
      <c r="M2270" s="14">
        <f>VLOOKUP($A2270,[3]Sheet1!$A$1:$U$10001,14,0)</f>
        <v>8.98</v>
      </c>
      <c r="N2270" s="14">
        <f>VLOOKUP($A2270,[3]Sheet1!$A$1:$X$10001,23,0)</f>
        <v>4.8</v>
      </c>
      <c r="O2270" s="14">
        <f>VLOOKUP($A2270,[3]Sheet1!$A$1:$U$10001,4,0)</f>
        <v>12.505000000000001</v>
      </c>
      <c r="P2270" s="14">
        <f>VLOOKUP($A2270,[3]Sheet1!$A$1:$U$10001,6,0)</f>
        <v>5.0650000000000004</v>
      </c>
      <c r="Q2270" s="14">
        <f>VLOOKUP($A2270,[3]Sheet1!$A$1:$U$10001,20,0)</f>
        <v>5.165</v>
      </c>
      <c r="R2270" s="14">
        <f>VLOOKUP($A2270,[3]Sheet1!$A$1:$X$10001,24,0)</f>
        <v>4.835</v>
      </c>
      <c r="S2270" s="14">
        <f>VLOOKUP($A2270,[3]Sheet1!$A$1:$AB$10001,25,0)</f>
        <v>5.33</v>
      </c>
      <c r="T2270" s="14">
        <f>VLOOKUP($A2270,[3]Sheet1!$A$1:$AB$10001,26,0)</f>
        <v>5.1150000000000002</v>
      </c>
      <c r="U2270" s="14">
        <f>VLOOKUP($A2270,[3]Sheet1!$A$1:$AB$10001,27,0)</f>
        <v>5.08</v>
      </c>
      <c r="V2270" s="14">
        <f>VLOOKUP($A2270,[3]Sheet1!$A$1:$AB$10001,28,0)</f>
        <v>5.21</v>
      </c>
      <c r="W2270" s="14">
        <f>VLOOKUP($A2270,[3]Sheet1!$A$1:$AC$10001,29,0)</f>
        <v>5.0999999999999996</v>
      </c>
      <c r="X2270" s="14">
        <f>VLOOKUP($A2270,[3]Sheet1!$A$1:$AD$10001,30,0)</f>
        <v>5.4950000000000001</v>
      </c>
      <c r="Y2270" s="14">
        <f>VLOOKUP($A2270,[3]Sheet1!$A$1:$AE$10001,31,0)</f>
        <v>5</v>
      </c>
      <c r="Z2270" s="14">
        <v>8.3900003433227539</v>
      </c>
      <c r="AE2270" s="2">
        <v>36980</v>
      </c>
      <c r="AF2270" s="1">
        <v>3.9950000000000001</v>
      </c>
    </row>
    <row r="2271" spans="1:32" x14ac:dyDescent="0.2">
      <c r="A2271" s="2">
        <v>36963</v>
      </c>
      <c r="B2271" s="5">
        <f t="shared" si="165"/>
        <v>3</v>
      </c>
      <c r="C2271" s="1" t="s">
        <v>49</v>
      </c>
      <c r="D2271" s="14">
        <f>VLOOKUP($A2271,[3]Sheet1!$A$1:$U$10001,15,0)</f>
        <v>7.0750000000000002</v>
      </c>
      <c r="E2271" s="14">
        <f>VLOOKUP($A2271,[3]Sheet1!$A$1:$U$10001,16,0)</f>
        <v>4.9800000000000004</v>
      </c>
      <c r="F2271" s="14">
        <f>VLOOKUP($A2271,[3]Sheet1!$A$1:$X$10001,22,0)</f>
        <v>4.62</v>
      </c>
      <c r="G2271" s="7">
        <f>VLOOKUP($A2271,[3]Sheet1!$A$1:$X$10001,3,0)</f>
        <v>4.8049999999999997</v>
      </c>
      <c r="H2271" s="14">
        <f>VLOOKUP($A2271,[3]Sheet1!$A$1:$U$10001,2,0)</f>
        <v>4.835</v>
      </c>
      <c r="I2271" s="14">
        <f>VLOOKUP($A2271,[3]Sheet1!$A$1:$U$10001,21,0)</f>
        <v>4.9800000000000004</v>
      </c>
      <c r="J2271" s="14">
        <f>VLOOKUP($A2271,[3]Sheet1!$A$1:$U$10001,13,0)</f>
        <v>6.65</v>
      </c>
      <c r="K2271" s="14">
        <f>VLOOKUP($A2271,[3]Sheet1!$A$1:$Z$10001,24,0)</f>
        <v>4.68</v>
      </c>
      <c r="L2271" s="14">
        <f>VLOOKUP($A2271,[3]Sheet1!$A$1:$U$10001,17,0)</f>
        <v>5.0250000000000004</v>
      </c>
      <c r="M2271" s="14">
        <f>VLOOKUP($A2271,[3]Sheet1!$A$1:$U$10001,14,0)</f>
        <v>8.875</v>
      </c>
      <c r="N2271" s="14">
        <f>VLOOKUP($A2271,[3]Sheet1!$A$1:$X$10001,23,0)</f>
        <v>4.6500000000000004</v>
      </c>
      <c r="O2271" s="14">
        <f>VLOOKUP($A2271,[3]Sheet1!$A$1:$U$10001,4,0)</f>
        <v>11.565</v>
      </c>
      <c r="P2271" s="14">
        <f>VLOOKUP($A2271,[3]Sheet1!$A$1:$U$10001,6,0)</f>
        <v>4.9050000000000002</v>
      </c>
      <c r="Q2271" s="14">
        <f>VLOOKUP($A2271,[3]Sheet1!$A$1:$U$10001,20,0)</f>
        <v>5.0199999999999996</v>
      </c>
      <c r="R2271" s="14">
        <f>VLOOKUP($A2271,[3]Sheet1!$A$1:$X$10001,24,0)</f>
        <v>4.68</v>
      </c>
      <c r="S2271" s="14">
        <f>VLOOKUP($A2271,[3]Sheet1!$A$1:$AB$10001,25,0)</f>
        <v>5.1749999999999998</v>
      </c>
      <c r="T2271" s="14">
        <f>VLOOKUP($A2271,[3]Sheet1!$A$1:$AB$10001,26,0)</f>
        <v>4.9749999999999996</v>
      </c>
      <c r="U2271" s="14">
        <f>VLOOKUP($A2271,[3]Sheet1!$A$1:$AB$10001,27,0)</f>
        <v>4.9249999999999998</v>
      </c>
      <c r="V2271" s="14">
        <f>VLOOKUP($A2271,[3]Sheet1!$A$1:$AB$10001,28,0)</f>
        <v>5.0549999999999997</v>
      </c>
      <c r="W2271" s="14">
        <f>VLOOKUP($A2271,[3]Sheet1!$A$1:$AC$10001,29,0)</f>
        <v>4.9400000000000004</v>
      </c>
      <c r="X2271" s="14">
        <f>VLOOKUP($A2271,[3]Sheet1!$A$1:$AD$10001,30,0)</f>
        <v>5.3250000000000002</v>
      </c>
      <c r="Y2271" s="14">
        <f>VLOOKUP($A2271,[3]Sheet1!$A$1:$AE$10001,31,0)</f>
        <v>4.8650000000000002</v>
      </c>
      <c r="Z2271" s="14">
        <v>8.2250003814697266</v>
      </c>
      <c r="AE2271" s="2">
        <v>36981</v>
      </c>
      <c r="AF2271" s="1">
        <v>3.9950000000000001</v>
      </c>
    </row>
    <row r="2272" spans="1:32" x14ac:dyDescent="0.2">
      <c r="A2272" s="2">
        <v>36964</v>
      </c>
      <c r="B2272" s="5">
        <f t="shared" si="165"/>
        <v>3</v>
      </c>
      <c r="C2272" s="1" t="s">
        <v>50</v>
      </c>
      <c r="D2272" s="14">
        <f>VLOOKUP($A2272,[3]Sheet1!$A$1:$U$10001,15,0)</f>
        <v>7.165</v>
      </c>
      <c r="E2272" s="14">
        <f>VLOOKUP($A2272,[3]Sheet1!$A$1:$U$10001,16,0)</f>
        <v>5.07</v>
      </c>
      <c r="F2272" s="14">
        <f>VLOOKUP($A2272,[3]Sheet1!$A$1:$X$10001,22,0)</f>
        <v>4.8</v>
      </c>
      <c r="G2272" s="7">
        <f>VLOOKUP($A2272,[3]Sheet1!$A$1:$X$10001,3,0)</f>
        <v>4.99</v>
      </c>
      <c r="H2272" s="14">
        <f>VLOOKUP($A2272,[3]Sheet1!$A$1:$U$10001,2,0)</f>
        <v>4.9349999999999996</v>
      </c>
      <c r="I2272" s="14">
        <f>VLOOKUP($A2272,[3]Sheet1!$A$1:$U$10001,21,0)</f>
        <v>5.0750000000000002</v>
      </c>
      <c r="J2272" s="14">
        <f>VLOOKUP($A2272,[3]Sheet1!$A$1:$U$10001,13,0)</f>
        <v>6.28</v>
      </c>
      <c r="K2272" s="14">
        <f>VLOOKUP($A2272,[3]Sheet1!$A$1:$Z$10001,24,0)</f>
        <v>4.8899999999999997</v>
      </c>
      <c r="L2272" s="14">
        <f>VLOOKUP($A2272,[3]Sheet1!$A$1:$U$10001,17,0)</f>
        <v>5.0599999999999996</v>
      </c>
      <c r="M2272" s="14">
        <f>VLOOKUP($A2272,[3]Sheet1!$A$1:$U$10001,14,0)</f>
        <v>8.9849999999999994</v>
      </c>
      <c r="N2272" s="14">
        <f>VLOOKUP($A2272,[3]Sheet1!$A$1:$X$10001,23,0)</f>
        <v>4.8250000000000002</v>
      </c>
      <c r="O2272" s="14">
        <f>VLOOKUP($A2272,[3]Sheet1!$A$1:$U$10001,4,0)</f>
        <v>10.92</v>
      </c>
      <c r="P2272" s="14">
        <f>VLOOKUP($A2272,[3]Sheet1!$A$1:$U$10001,6,0)</f>
        <v>5.03</v>
      </c>
      <c r="Q2272" s="14">
        <f>VLOOKUP($A2272,[3]Sheet1!$A$1:$U$10001,20,0)</f>
        <v>5.13</v>
      </c>
      <c r="R2272" s="14">
        <f>VLOOKUP($A2272,[3]Sheet1!$A$1:$X$10001,24,0)</f>
        <v>4.8899999999999997</v>
      </c>
      <c r="S2272" s="14">
        <f>VLOOKUP($A2272,[3]Sheet1!$A$1:$AB$10001,25,0)</f>
        <v>5.2850000000000001</v>
      </c>
      <c r="T2272" s="14">
        <f>VLOOKUP($A2272,[3]Sheet1!$A$1:$AB$10001,26,0)</f>
        <v>5.0549999999999997</v>
      </c>
      <c r="U2272" s="14">
        <f>VLOOKUP($A2272,[3]Sheet1!$A$1:$AB$10001,27,0)</f>
        <v>5.04</v>
      </c>
      <c r="V2272" s="14">
        <f>VLOOKUP($A2272,[3]Sheet1!$A$1:$AB$10001,28,0)</f>
        <v>5.16</v>
      </c>
      <c r="W2272" s="14">
        <f>VLOOKUP($A2272,[3]Sheet1!$A$1:$AC$10001,29,0)</f>
        <v>5.05</v>
      </c>
      <c r="X2272" s="14">
        <f>VLOOKUP($A2272,[3]Sheet1!$A$1:$AD$10001,30,0)</f>
        <v>5.4249999999999998</v>
      </c>
      <c r="Y2272" s="14">
        <f>VLOOKUP($A2272,[3]Sheet1!$A$1:$AE$10001,31,0)</f>
        <v>4.9550000000000001</v>
      </c>
      <c r="Z2272" s="14">
        <v>8.3100004196166992</v>
      </c>
      <c r="AE2272" s="2">
        <v>36982</v>
      </c>
      <c r="AF2272" s="1">
        <v>3.9950000000000001</v>
      </c>
    </row>
    <row r="2273" spans="1:32" x14ac:dyDescent="0.2">
      <c r="A2273" s="2">
        <v>36965</v>
      </c>
      <c r="B2273" s="5">
        <f t="shared" si="165"/>
        <v>3</v>
      </c>
      <c r="C2273" s="1" t="s">
        <v>51</v>
      </c>
      <c r="D2273" s="14">
        <f>VLOOKUP($A2273,[3]Sheet1!$A$1:$U$10001,15,0)</f>
        <v>7.12</v>
      </c>
      <c r="E2273" s="14">
        <f>VLOOKUP($A2273,[3]Sheet1!$A$1:$U$10001,16,0)</f>
        <v>4.93</v>
      </c>
      <c r="F2273" s="14">
        <f>VLOOKUP($A2273,[3]Sheet1!$A$1:$X$10001,22,0)</f>
        <v>4.7450000000000001</v>
      </c>
      <c r="G2273" s="7">
        <f>VLOOKUP($A2273,[3]Sheet1!$A$1:$X$10001,3,0)</f>
        <v>4.8600000000000003</v>
      </c>
      <c r="H2273" s="14">
        <f>VLOOKUP($A2273,[3]Sheet1!$A$1:$U$10001,2,0)</f>
        <v>4.875</v>
      </c>
      <c r="I2273" s="14">
        <f>VLOOKUP($A2273,[3]Sheet1!$A$1:$U$10001,21,0)</f>
        <v>4.99</v>
      </c>
      <c r="J2273" s="14">
        <f>VLOOKUP($A2273,[3]Sheet1!$A$1:$U$10001,13,0)</f>
        <v>5.8849999999999998</v>
      </c>
      <c r="K2273" s="14">
        <f>VLOOKUP($A2273,[3]Sheet1!$A$1:$Z$10001,24,0)</f>
        <v>4.7750000000000004</v>
      </c>
      <c r="L2273" s="14">
        <f>VLOOKUP($A2273,[3]Sheet1!$A$1:$U$10001,17,0)</f>
        <v>4.9649999999999999</v>
      </c>
      <c r="M2273" s="14">
        <f>VLOOKUP($A2273,[3]Sheet1!$A$1:$U$10001,14,0)</f>
        <v>8.7949999999999999</v>
      </c>
      <c r="N2273" s="14">
        <f>VLOOKUP($A2273,[3]Sheet1!$A$1:$X$10001,23,0)</f>
        <v>4.7350000000000003</v>
      </c>
      <c r="O2273" s="14">
        <f>VLOOKUP($A2273,[3]Sheet1!$A$1:$U$10001,4,0)</f>
        <v>9.5350000000000001</v>
      </c>
      <c r="P2273" s="14">
        <f>VLOOKUP($A2273,[3]Sheet1!$A$1:$U$10001,6,0)</f>
        <v>4.915</v>
      </c>
      <c r="Q2273" s="14">
        <f>VLOOKUP($A2273,[3]Sheet1!$A$1:$U$10001,20,0)</f>
        <v>4.93</v>
      </c>
      <c r="R2273" s="14">
        <f>VLOOKUP($A2273,[3]Sheet1!$A$1:$X$10001,24,0)</f>
        <v>4.7750000000000004</v>
      </c>
      <c r="S2273" s="14">
        <f>VLOOKUP($A2273,[3]Sheet1!$A$1:$AB$10001,25,0)</f>
        <v>5.19</v>
      </c>
      <c r="T2273" s="14">
        <f>VLOOKUP($A2273,[3]Sheet1!$A$1:$AB$10001,26,0)</f>
        <v>4.95</v>
      </c>
      <c r="U2273" s="14">
        <f>VLOOKUP($A2273,[3]Sheet1!$A$1:$AB$10001,27,0)</f>
        <v>4.9349999999999996</v>
      </c>
      <c r="V2273" s="14">
        <f>VLOOKUP($A2273,[3]Sheet1!$A$1:$AB$10001,28,0)</f>
        <v>5.07</v>
      </c>
      <c r="W2273" s="14">
        <f>VLOOKUP($A2273,[3]Sheet1!$A$1:$AC$10001,29,0)</f>
        <v>4.9450000000000003</v>
      </c>
      <c r="X2273" s="14">
        <f>VLOOKUP($A2273,[3]Sheet1!$A$1:$AD$10001,30,0)</f>
        <v>5.335</v>
      </c>
      <c r="Y2273" s="14">
        <f>VLOOKUP($A2273,[3]Sheet1!$A$1:$AE$10001,31,0)</f>
        <v>4.88</v>
      </c>
      <c r="Z2273" s="14">
        <v>8.0399999618530273</v>
      </c>
      <c r="AE2273" s="2">
        <v>36983</v>
      </c>
      <c r="AF2273" s="1">
        <v>3.9950000000000001</v>
      </c>
    </row>
    <row r="2274" spans="1:32" x14ac:dyDescent="0.2">
      <c r="A2274" s="2">
        <v>36966</v>
      </c>
      <c r="B2274" s="5">
        <f t="shared" si="165"/>
        <v>3</v>
      </c>
      <c r="C2274" s="1" t="s">
        <v>45</v>
      </c>
      <c r="D2274" s="14">
        <f>VLOOKUP($A2274,[3]Sheet1!$A$1:$U$10001,15,0)</f>
        <v>7.0149999999999997</v>
      </c>
      <c r="E2274" s="14">
        <f>VLOOKUP($A2274,[3]Sheet1!$A$1:$U$10001,16,0)</f>
        <v>4.9000000000000004</v>
      </c>
      <c r="F2274" s="14">
        <f>VLOOKUP($A2274,[3]Sheet1!$A$1:$X$10001,22,0)</f>
        <v>4.6749999999999998</v>
      </c>
      <c r="G2274" s="7">
        <f>VLOOKUP($A2274,[3]Sheet1!$A$1:$X$10001,3,0)</f>
        <v>4.8250000000000002</v>
      </c>
      <c r="H2274" s="14">
        <f>VLOOKUP($A2274,[3]Sheet1!$A$1:$U$10001,2,0)</f>
        <v>4.78</v>
      </c>
      <c r="I2274" s="14">
        <f>VLOOKUP($A2274,[3]Sheet1!$A$1:$U$10001,21,0)</f>
        <v>4.915</v>
      </c>
      <c r="J2274" s="14">
        <f>VLOOKUP($A2274,[3]Sheet1!$A$1:$U$10001,13,0)</f>
        <v>6.3049999999999997</v>
      </c>
      <c r="K2274" s="14">
        <f>VLOOKUP($A2274,[3]Sheet1!$A$1:$Z$10001,24,0)</f>
        <v>4.72</v>
      </c>
      <c r="L2274" s="14">
        <f>VLOOKUP($A2274,[3]Sheet1!$A$1:$U$10001,17,0)</f>
        <v>4.9000000000000004</v>
      </c>
      <c r="M2274" s="14">
        <f>VLOOKUP($A2274,[3]Sheet1!$A$1:$U$10001,14,0)</f>
        <v>9.31</v>
      </c>
      <c r="N2274" s="14">
        <f>VLOOKUP($A2274,[3]Sheet1!$A$1:$X$10001,23,0)</f>
        <v>4.68</v>
      </c>
      <c r="O2274" s="14">
        <f>VLOOKUP($A2274,[3]Sheet1!$A$1:$U$10001,4,0)</f>
        <v>9.41</v>
      </c>
      <c r="P2274" s="14">
        <f>VLOOKUP($A2274,[3]Sheet1!$A$1:$U$10001,6,0)</f>
        <v>4.8650000000000002</v>
      </c>
      <c r="Q2274" s="14">
        <f>VLOOKUP($A2274,[3]Sheet1!$A$1:$U$10001,20,0)</f>
        <v>4.915</v>
      </c>
      <c r="R2274" s="14">
        <f>VLOOKUP($A2274,[3]Sheet1!$A$1:$X$10001,24,0)</f>
        <v>4.72</v>
      </c>
      <c r="S2274" s="14">
        <f>VLOOKUP($A2274,[3]Sheet1!$A$1:$AB$10001,25,0)</f>
        <v>5.125</v>
      </c>
      <c r="T2274" s="14">
        <f>VLOOKUP($A2274,[3]Sheet1!$A$1:$AB$10001,26,0)</f>
        <v>4.92</v>
      </c>
      <c r="U2274" s="14">
        <f>VLOOKUP($A2274,[3]Sheet1!$A$1:$AB$10001,27,0)</f>
        <v>4.875</v>
      </c>
      <c r="V2274" s="14">
        <f>VLOOKUP($A2274,[3]Sheet1!$A$1:$AB$10001,28,0)</f>
        <v>4.9850000000000003</v>
      </c>
      <c r="W2274" s="14">
        <f>VLOOKUP($A2274,[3]Sheet1!$A$1:$AC$10001,29,0)</f>
        <v>4.915</v>
      </c>
      <c r="X2274" s="14">
        <f>VLOOKUP($A2274,[3]Sheet1!$A$1:$AD$10001,30,0)</f>
        <v>5.2450000000000001</v>
      </c>
      <c r="Y2274" s="14">
        <f>VLOOKUP($A2274,[3]Sheet1!$A$1:$AE$10001,31,0)</f>
        <v>4.87</v>
      </c>
      <c r="Z2274" s="14">
        <v>9.1850004196166992</v>
      </c>
      <c r="AE2274" s="2">
        <v>36984</v>
      </c>
      <c r="AF2274" s="1">
        <v>3.3650000000000002</v>
      </c>
    </row>
    <row r="2275" spans="1:32" x14ac:dyDescent="0.2">
      <c r="A2275" s="2">
        <v>36967</v>
      </c>
      <c r="B2275" s="5">
        <f t="shared" si="165"/>
        <v>3</v>
      </c>
      <c r="C2275" s="1" t="s">
        <v>46</v>
      </c>
      <c r="D2275" s="14">
        <f>VLOOKUP($A2275,[3]Sheet1!$A$1:$U$10001,15,0)</f>
        <v>7.0049999999999999</v>
      </c>
      <c r="E2275" s="14">
        <f>VLOOKUP($A2275,[3]Sheet1!$A$1:$U$10001,16,0)</f>
        <v>4.95</v>
      </c>
      <c r="F2275" s="14">
        <f>VLOOKUP($A2275,[3]Sheet1!$A$1:$X$10001,22,0)</f>
        <v>4.67</v>
      </c>
      <c r="G2275" s="7">
        <f>VLOOKUP($A2275,[3]Sheet1!$A$1:$X$10001,3,0)</f>
        <v>4.8099999999999996</v>
      </c>
      <c r="H2275" s="14">
        <f>VLOOKUP($A2275,[3]Sheet1!$A$1:$U$10001,2,0)</f>
        <v>4.8449999999999998</v>
      </c>
      <c r="I2275" s="14">
        <f>VLOOKUP($A2275,[3]Sheet1!$A$1:$U$10001,21,0)</f>
        <v>4.9800000000000004</v>
      </c>
      <c r="J2275" s="14">
        <f>VLOOKUP($A2275,[3]Sheet1!$A$1:$U$10001,13,0)</f>
        <v>7.25</v>
      </c>
      <c r="K2275" s="14">
        <f>VLOOKUP($A2275,[3]Sheet1!$A$1:$Z$10001,24,0)</f>
        <v>4.7249999999999996</v>
      </c>
      <c r="L2275" s="14">
        <f>VLOOKUP($A2275,[3]Sheet1!$A$1:$U$10001,17,0)</f>
        <v>4.96</v>
      </c>
      <c r="M2275" s="14">
        <f>VLOOKUP($A2275,[3]Sheet1!$A$1:$U$10001,14,0)</f>
        <v>8.8800000000000008</v>
      </c>
      <c r="N2275" s="14">
        <f>VLOOKUP($A2275,[3]Sheet1!$A$1:$X$10001,23,0)</f>
        <v>4.6749999999999998</v>
      </c>
      <c r="O2275" s="14">
        <f>VLOOKUP($A2275,[3]Sheet1!$A$1:$U$10001,4,0)</f>
        <v>9.0250000000000004</v>
      </c>
      <c r="P2275" s="14">
        <f>VLOOKUP($A2275,[3]Sheet1!$A$1:$U$10001,6,0)</f>
        <v>4.9400000000000004</v>
      </c>
      <c r="Q2275" s="14">
        <f>VLOOKUP($A2275,[3]Sheet1!$A$1:$U$10001,20,0)</f>
        <v>4.96</v>
      </c>
      <c r="R2275" s="14">
        <f>VLOOKUP($A2275,[3]Sheet1!$A$1:$X$10001,24,0)</f>
        <v>4.7249999999999996</v>
      </c>
      <c r="S2275" s="14">
        <f>VLOOKUP($A2275,[3]Sheet1!$A$1:$AB$10001,25,0)</f>
        <v>5.17</v>
      </c>
      <c r="T2275" s="14">
        <f>VLOOKUP($A2275,[3]Sheet1!$A$1:$AB$10001,26,0)</f>
        <v>4.97</v>
      </c>
      <c r="U2275" s="14">
        <f>VLOOKUP($A2275,[3]Sheet1!$A$1:$AB$10001,27,0)</f>
        <v>4.9400000000000004</v>
      </c>
      <c r="V2275" s="14">
        <f>VLOOKUP($A2275,[3]Sheet1!$A$1:$AB$10001,28,0)</f>
        <v>5.0199999999999996</v>
      </c>
      <c r="W2275" s="14">
        <f>VLOOKUP($A2275,[3]Sheet1!$A$1:$AC$10001,29,0)</f>
        <v>4.96</v>
      </c>
      <c r="X2275" s="14">
        <f>VLOOKUP($A2275,[3]Sheet1!$A$1:$AD$10001,30,0)</f>
        <v>5.33</v>
      </c>
      <c r="Y2275" s="14">
        <f>VLOOKUP($A2275,[3]Sheet1!$A$1:$AE$10001,31,0)</f>
        <v>4.875</v>
      </c>
      <c r="Z2275" s="14">
        <v>8.9250001907348633</v>
      </c>
      <c r="AE2275" s="2">
        <v>36985</v>
      </c>
      <c r="AF2275" s="1">
        <v>3.79</v>
      </c>
    </row>
    <row r="2276" spans="1:32" x14ac:dyDescent="0.2">
      <c r="A2276" s="2">
        <v>36968</v>
      </c>
      <c r="B2276" s="5">
        <f t="shared" si="165"/>
        <v>3</v>
      </c>
      <c r="C2276" s="1" t="s">
        <v>47</v>
      </c>
      <c r="D2276" s="14">
        <f>VLOOKUP($A2276,[3]Sheet1!$A$1:$U$10001,15,0)</f>
        <v>7.0049999999999999</v>
      </c>
      <c r="E2276" s="14">
        <f>VLOOKUP($A2276,[3]Sheet1!$A$1:$U$10001,16,0)</f>
        <v>4.95</v>
      </c>
      <c r="F2276" s="14">
        <f>VLOOKUP($A2276,[3]Sheet1!$A$1:$X$10001,22,0)</f>
        <v>4.67</v>
      </c>
      <c r="G2276" s="7">
        <f>VLOOKUP($A2276,[3]Sheet1!$A$1:$X$10001,3,0)</f>
        <v>4.8099999999999996</v>
      </c>
      <c r="H2276" s="14">
        <f>VLOOKUP($A2276,[3]Sheet1!$A$1:$U$10001,2,0)</f>
        <v>4.8449999999999998</v>
      </c>
      <c r="I2276" s="14">
        <f>VLOOKUP($A2276,[3]Sheet1!$A$1:$U$10001,21,0)</f>
        <v>4.9800000000000004</v>
      </c>
      <c r="J2276" s="14">
        <f>VLOOKUP($A2276,[3]Sheet1!$A$1:$U$10001,13,0)</f>
        <v>7.25</v>
      </c>
      <c r="K2276" s="14">
        <f>VLOOKUP($A2276,[3]Sheet1!$A$1:$Z$10001,24,0)</f>
        <v>4.7249999999999996</v>
      </c>
      <c r="L2276" s="14">
        <f>VLOOKUP($A2276,[3]Sheet1!$A$1:$U$10001,17,0)</f>
        <v>4.96</v>
      </c>
      <c r="M2276" s="14">
        <f>VLOOKUP($A2276,[3]Sheet1!$A$1:$U$10001,14,0)</f>
        <v>8.8800000000000008</v>
      </c>
      <c r="N2276" s="14">
        <f>VLOOKUP($A2276,[3]Sheet1!$A$1:$X$10001,23,0)</f>
        <v>4.6749999999999998</v>
      </c>
      <c r="O2276" s="14">
        <f>VLOOKUP($A2276,[3]Sheet1!$A$1:$U$10001,4,0)</f>
        <v>9.0250000000000004</v>
      </c>
      <c r="P2276" s="14">
        <f>VLOOKUP($A2276,[3]Sheet1!$A$1:$U$10001,6,0)</f>
        <v>4.9400000000000004</v>
      </c>
      <c r="Q2276" s="14">
        <f>VLOOKUP($A2276,[3]Sheet1!$A$1:$U$10001,20,0)</f>
        <v>4.96</v>
      </c>
      <c r="R2276" s="14">
        <f>VLOOKUP($A2276,[3]Sheet1!$A$1:$X$10001,24,0)</f>
        <v>4.7249999999999996</v>
      </c>
      <c r="S2276" s="14">
        <f>VLOOKUP($A2276,[3]Sheet1!$A$1:$AB$10001,25,0)</f>
        <v>5.17</v>
      </c>
      <c r="T2276" s="14">
        <f>VLOOKUP($A2276,[3]Sheet1!$A$1:$AB$10001,26,0)</f>
        <v>4.97</v>
      </c>
      <c r="U2276" s="14">
        <f>VLOOKUP($A2276,[3]Sheet1!$A$1:$AB$10001,27,0)</f>
        <v>4.9400000000000004</v>
      </c>
      <c r="V2276" s="14">
        <f>VLOOKUP($A2276,[3]Sheet1!$A$1:$AB$10001,28,0)</f>
        <v>5.0199999999999996</v>
      </c>
      <c r="W2276" s="14">
        <f>VLOOKUP($A2276,[3]Sheet1!$A$1:$AC$10001,29,0)</f>
        <v>4.96</v>
      </c>
      <c r="X2276" s="14">
        <f>VLOOKUP($A2276,[3]Sheet1!$A$1:$AD$10001,30,0)</f>
        <v>5.33</v>
      </c>
      <c r="Y2276" s="14">
        <f>VLOOKUP($A2276,[3]Sheet1!$A$1:$AE$10001,31,0)</f>
        <v>4.875</v>
      </c>
      <c r="Z2276" s="14">
        <v>8.9250001907348633</v>
      </c>
      <c r="AE2276" s="2">
        <v>36986</v>
      </c>
      <c r="AF2276" s="1">
        <v>4.7549999999999999</v>
      </c>
    </row>
    <row r="2277" spans="1:32" x14ac:dyDescent="0.2">
      <c r="A2277" s="2">
        <v>36969</v>
      </c>
      <c r="B2277" s="5">
        <f t="shared" si="165"/>
        <v>3</v>
      </c>
      <c r="C2277" s="1" t="s">
        <v>48</v>
      </c>
      <c r="D2277" s="14">
        <f>VLOOKUP($A2277,[3]Sheet1!$A$1:$U$10001,15,0)</f>
        <v>7.0049999999999999</v>
      </c>
      <c r="E2277" s="14">
        <f>VLOOKUP($A2277,[3]Sheet1!$A$1:$U$10001,16,0)</f>
        <v>4.95</v>
      </c>
      <c r="F2277" s="14">
        <f>VLOOKUP($A2277,[3]Sheet1!$A$1:$X$10001,22,0)</f>
        <v>4.67</v>
      </c>
      <c r="G2277" s="7">
        <f>VLOOKUP($A2277,[3]Sheet1!$A$1:$X$10001,3,0)</f>
        <v>4.8099999999999996</v>
      </c>
      <c r="H2277" s="14">
        <f>VLOOKUP($A2277,[3]Sheet1!$A$1:$U$10001,2,0)</f>
        <v>4.8449999999999998</v>
      </c>
      <c r="I2277" s="14">
        <f>VLOOKUP($A2277,[3]Sheet1!$A$1:$U$10001,21,0)</f>
        <v>4.9800000000000004</v>
      </c>
      <c r="J2277" s="14">
        <f>VLOOKUP($A2277,[3]Sheet1!$A$1:$U$10001,13,0)</f>
        <v>7.25</v>
      </c>
      <c r="K2277" s="14">
        <f>VLOOKUP($A2277,[3]Sheet1!$A$1:$Z$10001,24,0)</f>
        <v>4.7249999999999996</v>
      </c>
      <c r="L2277" s="14">
        <f>VLOOKUP($A2277,[3]Sheet1!$A$1:$U$10001,17,0)</f>
        <v>4.96</v>
      </c>
      <c r="M2277" s="14">
        <f>VLOOKUP($A2277,[3]Sheet1!$A$1:$U$10001,14,0)</f>
        <v>8.8800000000000008</v>
      </c>
      <c r="N2277" s="14">
        <f>VLOOKUP($A2277,[3]Sheet1!$A$1:$X$10001,23,0)</f>
        <v>4.6749999999999998</v>
      </c>
      <c r="O2277" s="14">
        <f>VLOOKUP($A2277,[3]Sheet1!$A$1:$U$10001,4,0)</f>
        <v>9.0250000000000004</v>
      </c>
      <c r="P2277" s="14">
        <f>VLOOKUP($A2277,[3]Sheet1!$A$1:$U$10001,6,0)</f>
        <v>4.9400000000000004</v>
      </c>
      <c r="Q2277" s="14">
        <f>VLOOKUP($A2277,[3]Sheet1!$A$1:$U$10001,20,0)</f>
        <v>4.96</v>
      </c>
      <c r="R2277" s="14">
        <f>VLOOKUP($A2277,[3]Sheet1!$A$1:$X$10001,24,0)</f>
        <v>4.7249999999999996</v>
      </c>
      <c r="S2277" s="14">
        <f>VLOOKUP($A2277,[3]Sheet1!$A$1:$AB$10001,25,0)</f>
        <v>5.17</v>
      </c>
      <c r="T2277" s="14">
        <f>VLOOKUP($A2277,[3]Sheet1!$A$1:$AB$10001,26,0)</f>
        <v>4.97</v>
      </c>
      <c r="U2277" s="14">
        <f>VLOOKUP($A2277,[3]Sheet1!$A$1:$AB$10001,27,0)</f>
        <v>4.9400000000000004</v>
      </c>
      <c r="V2277" s="14">
        <f>VLOOKUP($A2277,[3]Sheet1!$A$1:$AB$10001,28,0)</f>
        <v>5.0199999999999996</v>
      </c>
      <c r="W2277" s="14">
        <f>VLOOKUP($A2277,[3]Sheet1!$A$1:$AC$10001,29,0)</f>
        <v>4.96</v>
      </c>
      <c r="X2277" s="14">
        <f>VLOOKUP($A2277,[3]Sheet1!$A$1:$AD$10001,30,0)</f>
        <v>5.33</v>
      </c>
      <c r="Y2277" s="14">
        <f>VLOOKUP($A2277,[3]Sheet1!$A$1:$AE$10001,31,0)</f>
        <v>4.875</v>
      </c>
      <c r="Z2277" s="14">
        <v>8.9250001907348633</v>
      </c>
      <c r="AE2277" s="2">
        <v>36987</v>
      </c>
      <c r="AF2277" s="1">
        <v>4.66</v>
      </c>
    </row>
    <row r="2278" spans="1:32" x14ac:dyDescent="0.2">
      <c r="A2278" s="2">
        <v>36970</v>
      </c>
      <c r="B2278" s="5">
        <f t="shared" si="165"/>
        <v>3</v>
      </c>
      <c r="C2278" s="1" t="s">
        <v>49</v>
      </c>
      <c r="D2278" s="14">
        <f>VLOOKUP($A2278,[3]Sheet1!$A$1:$U$10001,15,0)</f>
        <v>7.2249999999999996</v>
      </c>
      <c r="E2278" s="14">
        <f>VLOOKUP($A2278,[3]Sheet1!$A$1:$U$10001,16,0)</f>
        <v>5.05</v>
      </c>
      <c r="F2278" s="14">
        <f>VLOOKUP($A2278,[3]Sheet1!$A$1:$X$10001,22,0)</f>
        <v>4.72</v>
      </c>
      <c r="G2278" s="7">
        <f>VLOOKUP($A2278,[3]Sheet1!$A$1:$X$10001,3,0)</f>
        <v>4.8550000000000004</v>
      </c>
      <c r="H2278" s="14">
        <f>VLOOKUP($A2278,[3]Sheet1!$A$1:$U$10001,2,0)</f>
        <v>4.8849999999999998</v>
      </c>
      <c r="I2278" s="14">
        <f>VLOOKUP($A2278,[3]Sheet1!$A$1:$U$10001,21,0)</f>
        <v>5.0650000000000004</v>
      </c>
      <c r="J2278" s="14">
        <f>VLOOKUP($A2278,[3]Sheet1!$A$1:$U$10001,13,0)</f>
        <v>6.9850000000000003</v>
      </c>
      <c r="K2278" s="14">
        <f>VLOOKUP($A2278,[3]Sheet1!$A$1:$Z$10001,24,0)</f>
        <v>4.74</v>
      </c>
      <c r="L2278" s="14">
        <f>VLOOKUP($A2278,[3]Sheet1!$A$1:$U$10001,17,0)</f>
        <v>5.0650000000000004</v>
      </c>
      <c r="M2278" s="14">
        <f>VLOOKUP($A2278,[3]Sheet1!$A$1:$U$10001,14,0)</f>
        <v>7.0049999999999999</v>
      </c>
      <c r="N2278" s="14">
        <f>VLOOKUP($A2278,[3]Sheet1!$A$1:$X$10001,23,0)</f>
        <v>4.6900000000000004</v>
      </c>
      <c r="O2278" s="14">
        <f>VLOOKUP($A2278,[3]Sheet1!$A$1:$U$10001,4,0)</f>
        <v>9.9450000000000003</v>
      </c>
      <c r="P2278" s="14">
        <f>VLOOKUP($A2278,[3]Sheet1!$A$1:$U$10001,6,0)</f>
        <v>5.03</v>
      </c>
      <c r="Q2278" s="14">
        <f>VLOOKUP($A2278,[3]Sheet1!$A$1:$U$10001,20,0)</f>
        <v>5.0449999999999999</v>
      </c>
      <c r="R2278" s="14">
        <f>VLOOKUP($A2278,[3]Sheet1!$A$1:$X$10001,24,0)</f>
        <v>4.74</v>
      </c>
      <c r="S2278" s="14">
        <f>VLOOKUP($A2278,[3]Sheet1!$A$1:$AB$10001,25,0)</f>
        <v>5.2350000000000003</v>
      </c>
      <c r="T2278" s="14">
        <f>VLOOKUP($A2278,[3]Sheet1!$A$1:$AB$10001,26,0)</f>
        <v>5.05</v>
      </c>
      <c r="U2278" s="14">
        <f>VLOOKUP($A2278,[3]Sheet1!$A$1:$AB$10001,27,0)</f>
        <v>4.9649999999999999</v>
      </c>
      <c r="V2278" s="14">
        <f>VLOOKUP($A2278,[3]Sheet1!$A$1:$AB$10001,28,0)</f>
        <v>5.085</v>
      </c>
      <c r="W2278" s="14">
        <f>VLOOKUP($A2278,[3]Sheet1!$A$1:$AC$10001,29,0)</f>
        <v>5.0049999999999999</v>
      </c>
      <c r="X2278" s="14">
        <f>VLOOKUP($A2278,[3]Sheet1!$A$1:$AD$10001,30,0)</f>
        <v>5.4</v>
      </c>
      <c r="Y2278" s="14">
        <f>VLOOKUP($A2278,[3]Sheet1!$A$1:$AE$10001,31,0)</f>
        <v>4.9349999999999996</v>
      </c>
      <c r="Z2278" s="14">
        <v>7.1999998092651367</v>
      </c>
      <c r="AE2278" s="2">
        <v>36988</v>
      </c>
      <c r="AF2278" s="1">
        <v>4.62</v>
      </c>
    </row>
    <row r="2279" spans="1:32" x14ac:dyDescent="0.2">
      <c r="A2279" s="2">
        <v>36971</v>
      </c>
      <c r="B2279" s="5">
        <f t="shared" si="165"/>
        <v>3</v>
      </c>
      <c r="C2279" s="1" t="s">
        <v>50</v>
      </c>
      <c r="D2279" s="14">
        <f>VLOOKUP($A2279,[3]Sheet1!$A$1:$U$10001,15,0)</f>
        <v>7.27</v>
      </c>
      <c r="E2279" s="14">
        <f>VLOOKUP($A2279,[3]Sheet1!$A$1:$U$10001,16,0)</f>
        <v>5.0549999999999997</v>
      </c>
      <c r="F2279" s="14">
        <f>VLOOKUP($A2279,[3]Sheet1!$A$1:$X$10001,22,0)</f>
        <v>4.57</v>
      </c>
      <c r="G2279" s="7">
        <f>VLOOKUP($A2279,[3]Sheet1!$A$1:$X$10001,3,0)</f>
        <v>4.7249999999999996</v>
      </c>
      <c r="H2279" s="14">
        <f>VLOOKUP($A2279,[3]Sheet1!$A$1:$U$10001,2,0)</f>
        <v>4.8949999999999996</v>
      </c>
      <c r="I2279" s="14">
        <f>VLOOKUP($A2279,[3]Sheet1!$A$1:$U$10001,21,0)</f>
        <v>5.08</v>
      </c>
      <c r="J2279" s="14">
        <f>VLOOKUP($A2279,[3]Sheet1!$A$1:$U$10001,13,0)</f>
        <v>5.87</v>
      </c>
      <c r="K2279" s="14">
        <f>VLOOKUP($A2279,[3]Sheet1!$A$1:$Z$10001,24,0)</f>
        <v>4.62</v>
      </c>
      <c r="L2279" s="14">
        <f>VLOOKUP($A2279,[3]Sheet1!$A$1:$U$10001,17,0)</f>
        <v>5.0549999999999997</v>
      </c>
      <c r="M2279" s="14">
        <f>VLOOKUP($A2279,[3]Sheet1!$A$1:$U$10001,14,0)</f>
        <v>6.04</v>
      </c>
      <c r="N2279" s="14">
        <f>VLOOKUP($A2279,[3]Sheet1!$A$1:$X$10001,23,0)</f>
        <v>4.6349999999999998</v>
      </c>
      <c r="O2279" s="14">
        <f>VLOOKUP($A2279,[3]Sheet1!$A$1:$U$10001,4,0)</f>
        <v>11.035</v>
      </c>
      <c r="P2279" s="14">
        <f>VLOOKUP($A2279,[3]Sheet1!$A$1:$U$10001,6,0)</f>
        <v>5</v>
      </c>
      <c r="Q2279" s="14">
        <f>VLOOKUP($A2279,[3]Sheet1!$A$1:$U$10001,20,0)</f>
        <v>5.04</v>
      </c>
      <c r="R2279" s="14">
        <f>VLOOKUP($A2279,[3]Sheet1!$A$1:$X$10001,24,0)</f>
        <v>4.62</v>
      </c>
      <c r="S2279" s="14">
        <f>VLOOKUP($A2279,[3]Sheet1!$A$1:$AB$10001,25,0)</f>
        <v>5.2249999999999996</v>
      </c>
      <c r="T2279" s="14">
        <f>VLOOKUP($A2279,[3]Sheet1!$A$1:$AB$10001,26,0)</f>
        <v>5.0350000000000001</v>
      </c>
      <c r="U2279" s="14">
        <f>VLOOKUP($A2279,[3]Sheet1!$A$1:$AB$10001,27,0)</f>
        <v>4.9800000000000004</v>
      </c>
      <c r="V2279" s="14">
        <f>VLOOKUP($A2279,[3]Sheet1!$A$1:$AB$10001,28,0)</f>
        <v>5.0750000000000002</v>
      </c>
      <c r="W2279" s="14">
        <f>VLOOKUP($A2279,[3]Sheet1!$A$1:$AC$10001,29,0)</f>
        <v>4.9850000000000003</v>
      </c>
      <c r="X2279" s="14">
        <f>VLOOKUP($A2279,[3]Sheet1!$A$1:$AD$10001,30,0)</f>
        <v>5.39</v>
      </c>
      <c r="Y2279" s="14">
        <f>VLOOKUP($A2279,[3]Sheet1!$A$1:$AE$10001,31,0)</f>
        <v>4.8550000000000004</v>
      </c>
      <c r="Z2279" s="14">
        <v>5.7100000381469727</v>
      </c>
      <c r="AE2279" s="2">
        <v>36989</v>
      </c>
      <c r="AF2279" s="1">
        <v>4.62</v>
      </c>
    </row>
    <row r="2280" spans="1:32" x14ac:dyDescent="0.2">
      <c r="A2280" s="2">
        <v>36972</v>
      </c>
      <c r="B2280" s="5">
        <f t="shared" si="165"/>
        <v>3</v>
      </c>
      <c r="C2280" s="1" t="s">
        <v>51</v>
      </c>
      <c r="D2280" s="14">
        <f>VLOOKUP($A2280,[3]Sheet1!$A$1:$U$10001,15,0)</f>
        <v>7.4</v>
      </c>
      <c r="E2280" s="14">
        <f>VLOOKUP($A2280,[3]Sheet1!$A$1:$U$10001,16,0)</f>
        <v>5.16</v>
      </c>
      <c r="F2280" s="14">
        <f>VLOOKUP($A2280,[3]Sheet1!$A$1:$X$10001,22,0)</f>
        <v>4.6449999999999996</v>
      </c>
      <c r="G2280" s="7">
        <f>VLOOKUP($A2280,[3]Sheet1!$A$1:$X$10001,3,0)</f>
        <v>4.63</v>
      </c>
      <c r="H2280" s="14">
        <f>VLOOKUP($A2280,[3]Sheet1!$A$1:$U$10001,2,0)</f>
        <v>4.9800000000000004</v>
      </c>
      <c r="I2280" s="14">
        <f>VLOOKUP($A2280,[3]Sheet1!$A$1:$U$10001,21,0)</f>
        <v>5.1749999999999998</v>
      </c>
      <c r="J2280" s="14">
        <f>VLOOKUP($A2280,[3]Sheet1!$A$1:$U$10001,13,0)</f>
        <v>5.5549999999999997</v>
      </c>
      <c r="K2280" s="14">
        <f>VLOOKUP($A2280,[3]Sheet1!$A$1:$Z$10001,24,0)</f>
        <v>4.72</v>
      </c>
      <c r="L2280" s="14">
        <f>VLOOKUP($A2280,[3]Sheet1!$A$1:$U$10001,17,0)</f>
        <v>5.13</v>
      </c>
      <c r="M2280" s="14">
        <f>VLOOKUP($A2280,[3]Sheet1!$A$1:$U$10001,14,0)</f>
        <v>5.9850000000000003</v>
      </c>
      <c r="N2280" s="14">
        <f>VLOOKUP($A2280,[3]Sheet1!$A$1:$X$10001,23,0)</f>
        <v>4.66</v>
      </c>
      <c r="O2280" s="14">
        <f>VLOOKUP($A2280,[3]Sheet1!$A$1:$U$10001,4,0)</f>
        <v>11.605</v>
      </c>
      <c r="P2280" s="14">
        <f>VLOOKUP($A2280,[3]Sheet1!$A$1:$U$10001,6,0)</f>
        <v>5.07</v>
      </c>
      <c r="Q2280" s="14">
        <f>VLOOKUP($A2280,[3]Sheet1!$A$1:$U$10001,20,0)</f>
        <v>5.09</v>
      </c>
      <c r="R2280" s="14">
        <f>VLOOKUP($A2280,[3]Sheet1!$A$1:$X$10001,24,0)</f>
        <v>4.72</v>
      </c>
      <c r="S2280" s="14">
        <f>VLOOKUP($A2280,[3]Sheet1!$A$1:$AB$10001,25,0)</f>
        <v>5.34</v>
      </c>
      <c r="T2280" s="14">
        <f>VLOOKUP($A2280,[3]Sheet1!$A$1:$AB$10001,26,0)</f>
        <v>5.0999999999999996</v>
      </c>
      <c r="U2280" s="14">
        <f>VLOOKUP($A2280,[3]Sheet1!$A$1:$AB$10001,27,0)</f>
        <v>5.07</v>
      </c>
      <c r="V2280" s="14">
        <f>VLOOKUP($A2280,[3]Sheet1!$A$1:$AB$10001,28,0)</f>
        <v>5.14</v>
      </c>
      <c r="W2280" s="14">
        <f>VLOOKUP($A2280,[3]Sheet1!$A$1:$AC$10001,29,0)</f>
        <v>5.0750000000000002</v>
      </c>
      <c r="X2280" s="14">
        <f>VLOOKUP($A2280,[3]Sheet1!$A$1:$AD$10001,30,0)</f>
        <v>5.5149999999999997</v>
      </c>
      <c r="Y2280" s="14">
        <f>VLOOKUP($A2280,[3]Sheet1!$A$1:$AE$10001,31,0)</f>
        <v>4.8899999999999997</v>
      </c>
      <c r="Z2280" s="14">
        <v>5.9049997329711914</v>
      </c>
      <c r="AE2280" s="2">
        <v>36990</v>
      </c>
      <c r="AF2280" s="1">
        <v>4.62</v>
      </c>
    </row>
    <row r="2281" spans="1:32" x14ac:dyDescent="0.2">
      <c r="A2281" s="2">
        <v>36973</v>
      </c>
      <c r="B2281" s="5">
        <f t="shared" si="165"/>
        <v>3</v>
      </c>
      <c r="C2281" s="1" t="s">
        <v>45</v>
      </c>
      <c r="D2281" s="14">
        <f>VLOOKUP($A2281,[3]Sheet1!$A$1:$U$10001,15,0)</f>
        <v>7.26</v>
      </c>
      <c r="E2281" s="14">
        <f>VLOOKUP($A2281,[3]Sheet1!$A$1:$U$10001,16,0)</f>
        <v>5.0650000000000004</v>
      </c>
      <c r="F2281" s="14">
        <f>VLOOKUP($A2281,[3]Sheet1!$A$1:$X$10001,22,0)</f>
        <v>4.6500000000000004</v>
      </c>
      <c r="G2281" s="7">
        <f>VLOOKUP($A2281,[3]Sheet1!$A$1:$X$10001,3,0)</f>
        <v>4.5999999999999996</v>
      </c>
      <c r="H2281" s="14">
        <f>VLOOKUP($A2281,[3]Sheet1!$A$1:$U$10001,2,0)</f>
        <v>4.8550000000000004</v>
      </c>
      <c r="I2281" s="14">
        <f>VLOOKUP($A2281,[3]Sheet1!$A$1:$U$10001,21,0)</f>
        <v>5.0250000000000004</v>
      </c>
      <c r="J2281" s="14">
        <f>VLOOKUP($A2281,[3]Sheet1!$A$1:$U$10001,13,0)</f>
        <v>5.7350000000000003</v>
      </c>
      <c r="K2281" s="14">
        <f>VLOOKUP($A2281,[3]Sheet1!$A$1:$Z$10001,24,0)</f>
        <v>4.7050000000000001</v>
      </c>
      <c r="L2281" s="14">
        <f>VLOOKUP($A2281,[3]Sheet1!$A$1:$U$10001,17,0)</f>
        <v>5.0750000000000002</v>
      </c>
      <c r="M2281" s="14">
        <f>VLOOKUP($A2281,[3]Sheet1!$A$1:$U$10001,14,0)</f>
        <v>6.71</v>
      </c>
      <c r="N2281" s="14">
        <f>VLOOKUP($A2281,[3]Sheet1!$A$1:$X$10001,23,0)</f>
        <v>4.67</v>
      </c>
      <c r="O2281" s="14">
        <f>VLOOKUP($A2281,[3]Sheet1!$A$1:$U$10001,4,0)</f>
        <v>10.994999999999999</v>
      </c>
      <c r="P2281" s="14">
        <f>VLOOKUP($A2281,[3]Sheet1!$A$1:$U$10001,6,0)</f>
        <v>4.8849999999999998</v>
      </c>
      <c r="Q2281" s="14">
        <f>VLOOKUP($A2281,[3]Sheet1!$A$1:$U$10001,20,0)</f>
        <v>5.0750000000000002</v>
      </c>
      <c r="R2281" s="14">
        <f>VLOOKUP($A2281,[3]Sheet1!$A$1:$X$10001,24,0)</f>
        <v>4.7050000000000001</v>
      </c>
      <c r="S2281" s="14">
        <f>VLOOKUP($A2281,[3]Sheet1!$A$1:$AB$10001,25,0)</f>
        <v>5.1749999999999998</v>
      </c>
      <c r="T2281" s="14">
        <f>VLOOKUP($A2281,[3]Sheet1!$A$1:$AB$10001,26,0)</f>
        <v>4.9550000000000001</v>
      </c>
      <c r="U2281" s="14">
        <f>VLOOKUP($A2281,[3]Sheet1!$A$1:$AB$10001,27,0)</f>
        <v>4.92</v>
      </c>
      <c r="V2281" s="14">
        <f>VLOOKUP($A2281,[3]Sheet1!$A$1:$AB$10001,28,0)</f>
        <v>5.0449999999999999</v>
      </c>
      <c r="W2281" s="14">
        <f>VLOOKUP($A2281,[3]Sheet1!$A$1:$AC$10001,29,0)</f>
        <v>4.93</v>
      </c>
      <c r="X2281" s="14">
        <f>VLOOKUP($A2281,[3]Sheet1!$A$1:$AD$10001,30,0)</f>
        <v>5.3449999999999998</v>
      </c>
      <c r="Y2281" s="14">
        <f>VLOOKUP($A2281,[3]Sheet1!$A$1:$AE$10001,31,0)</f>
        <v>4.8600000000000003</v>
      </c>
      <c r="Z2281" s="14">
        <v>5.9700002670288086</v>
      </c>
      <c r="AE2281" s="2">
        <v>36991</v>
      </c>
      <c r="AF2281" s="1">
        <v>4.8550000000000004</v>
      </c>
    </row>
    <row r="2282" spans="1:32" x14ac:dyDescent="0.2">
      <c r="A2282" s="2">
        <v>36974</v>
      </c>
      <c r="B2282" s="5">
        <f t="shared" si="165"/>
        <v>3</v>
      </c>
      <c r="C2282" s="1" t="s">
        <v>46</v>
      </c>
      <c r="D2282" s="14">
        <f>VLOOKUP($A2282,[3]Sheet1!$A$1:$U$10001,15,0)</f>
        <v>7.5650000000000004</v>
      </c>
      <c r="E2282" s="14">
        <f>VLOOKUP($A2282,[3]Sheet1!$A$1:$U$10001,16,0)</f>
        <v>5.2450000000000001</v>
      </c>
      <c r="F2282" s="14">
        <f>VLOOKUP($A2282,[3]Sheet1!$A$1:$X$10001,22,0)</f>
        <v>4.7750000000000004</v>
      </c>
      <c r="G2282" s="7">
        <f>VLOOKUP($A2282,[3]Sheet1!$A$1:$X$10001,3,0)</f>
        <v>4.7350000000000003</v>
      </c>
      <c r="H2282" s="14">
        <f>VLOOKUP($A2282,[3]Sheet1!$A$1:$U$10001,2,0)</f>
        <v>5.1050000000000004</v>
      </c>
      <c r="I2282" s="14">
        <f>VLOOKUP($A2282,[3]Sheet1!$A$1:$U$10001,21,0)</f>
        <v>5.21</v>
      </c>
      <c r="J2282" s="14">
        <f>VLOOKUP($A2282,[3]Sheet1!$A$1:$U$10001,13,0)</f>
        <v>6.64</v>
      </c>
      <c r="K2282" s="14">
        <f>VLOOKUP($A2282,[3]Sheet1!$A$1:$Z$10001,24,0)</f>
        <v>4.7450000000000001</v>
      </c>
      <c r="L2282" s="14">
        <f>VLOOKUP($A2282,[3]Sheet1!$A$1:$U$10001,17,0)</f>
        <v>5.23</v>
      </c>
      <c r="M2282" s="14">
        <f>VLOOKUP($A2282,[3]Sheet1!$A$1:$U$10001,14,0)</f>
        <v>8.76</v>
      </c>
      <c r="N2282" s="14">
        <f>VLOOKUP($A2282,[3]Sheet1!$A$1:$X$10001,23,0)</f>
        <v>5.42</v>
      </c>
      <c r="O2282" s="14">
        <f>VLOOKUP($A2282,[3]Sheet1!$A$1:$U$10001,4,0)</f>
        <v>11.13</v>
      </c>
      <c r="P2282" s="14">
        <f>VLOOKUP($A2282,[3]Sheet1!$A$1:$U$10001,6,0)</f>
        <v>5.125</v>
      </c>
      <c r="Q2282" s="14">
        <f>VLOOKUP($A2282,[3]Sheet1!$A$1:$U$10001,20,0)</f>
        <v>5.22</v>
      </c>
      <c r="R2282" s="14">
        <f>VLOOKUP($A2282,[3]Sheet1!$A$1:$X$10001,24,0)</f>
        <v>4.7450000000000001</v>
      </c>
      <c r="S2282" s="14">
        <f>VLOOKUP($A2282,[3]Sheet1!$A$1:$AB$10001,25,0)</f>
        <v>5.42</v>
      </c>
      <c r="T2282" s="14">
        <f>VLOOKUP($A2282,[3]Sheet1!$A$1:$AB$10001,26,0)</f>
        <v>5.1849999999999996</v>
      </c>
      <c r="U2282" s="14">
        <f>VLOOKUP($A2282,[3]Sheet1!$A$1:$AB$10001,27,0)</f>
        <v>5.14</v>
      </c>
      <c r="V2282" s="14">
        <f>VLOOKUP($A2282,[3]Sheet1!$A$1:$AB$10001,28,0)</f>
        <v>5.26</v>
      </c>
      <c r="W2282" s="14">
        <f>VLOOKUP($A2282,[3]Sheet1!$A$1:$AC$10001,29,0)</f>
        <v>5.15</v>
      </c>
      <c r="X2282" s="14">
        <f>VLOOKUP($A2282,[3]Sheet1!$A$1:$AD$10001,30,0)</f>
        <v>5.6150000000000002</v>
      </c>
      <c r="Y2282" s="14">
        <f>VLOOKUP($A2282,[3]Sheet1!$A$1:$AE$10001,31,0)</f>
        <v>4.9349999999999996</v>
      </c>
      <c r="Z2282" s="14">
        <v>8.1450004577636719</v>
      </c>
      <c r="AE2282" s="2">
        <v>36992</v>
      </c>
      <c r="AF2282" s="1">
        <v>5.0149999999999997</v>
      </c>
    </row>
    <row r="2283" spans="1:32" x14ac:dyDescent="0.2">
      <c r="A2283" s="2">
        <v>36975</v>
      </c>
      <c r="B2283" s="5">
        <f t="shared" si="165"/>
        <v>3</v>
      </c>
      <c r="C2283" s="1" t="s">
        <v>47</v>
      </c>
      <c r="D2283" s="14">
        <f>VLOOKUP($A2283,[3]Sheet1!$A$1:$U$10001,15,0)</f>
        <v>7.5650000000000004</v>
      </c>
      <c r="E2283" s="14">
        <f>VLOOKUP($A2283,[3]Sheet1!$A$1:$U$10001,16,0)</f>
        <v>5.2450000000000001</v>
      </c>
      <c r="F2283" s="14">
        <f>VLOOKUP($A2283,[3]Sheet1!$A$1:$X$10001,22,0)</f>
        <v>4.7750000000000004</v>
      </c>
      <c r="G2283" s="7">
        <f>VLOOKUP($A2283,[3]Sheet1!$A$1:$X$10001,3,0)</f>
        <v>4.7350000000000003</v>
      </c>
      <c r="H2283" s="14">
        <f>VLOOKUP($A2283,[3]Sheet1!$A$1:$U$10001,2,0)</f>
        <v>5.1050000000000004</v>
      </c>
      <c r="I2283" s="14">
        <f>VLOOKUP($A2283,[3]Sheet1!$A$1:$U$10001,21,0)</f>
        <v>5.21</v>
      </c>
      <c r="J2283" s="14">
        <f>VLOOKUP($A2283,[3]Sheet1!$A$1:$U$10001,13,0)</f>
        <v>6.64</v>
      </c>
      <c r="K2283" s="14">
        <f>VLOOKUP($A2283,[3]Sheet1!$A$1:$Z$10001,24,0)</f>
        <v>4.7450000000000001</v>
      </c>
      <c r="L2283" s="14">
        <f>VLOOKUP($A2283,[3]Sheet1!$A$1:$U$10001,17,0)</f>
        <v>5.23</v>
      </c>
      <c r="M2283" s="14">
        <f>VLOOKUP($A2283,[3]Sheet1!$A$1:$U$10001,14,0)</f>
        <v>8.76</v>
      </c>
      <c r="N2283" s="14">
        <f>VLOOKUP($A2283,[3]Sheet1!$A$1:$X$10001,23,0)</f>
        <v>5.42</v>
      </c>
      <c r="O2283" s="14">
        <f>VLOOKUP($A2283,[3]Sheet1!$A$1:$U$10001,4,0)</f>
        <v>11.13</v>
      </c>
      <c r="P2283" s="14">
        <f>VLOOKUP($A2283,[3]Sheet1!$A$1:$U$10001,6,0)</f>
        <v>5.125</v>
      </c>
      <c r="Q2283" s="14">
        <f>VLOOKUP($A2283,[3]Sheet1!$A$1:$U$10001,20,0)</f>
        <v>5.22</v>
      </c>
      <c r="R2283" s="14">
        <f>VLOOKUP($A2283,[3]Sheet1!$A$1:$X$10001,24,0)</f>
        <v>4.7450000000000001</v>
      </c>
      <c r="S2283" s="14">
        <f>VLOOKUP($A2283,[3]Sheet1!$A$1:$AB$10001,25,0)</f>
        <v>5.42</v>
      </c>
      <c r="T2283" s="14">
        <f>VLOOKUP($A2283,[3]Sheet1!$A$1:$AB$10001,26,0)</f>
        <v>5.1849999999999996</v>
      </c>
      <c r="U2283" s="14">
        <f>VLOOKUP($A2283,[3]Sheet1!$A$1:$AB$10001,27,0)</f>
        <v>5.14</v>
      </c>
      <c r="V2283" s="14">
        <f>VLOOKUP($A2283,[3]Sheet1!$A$1:$AB$10001,28,0)</f>
        <v>5.26</v>
      </c>
      <c r="W2283" s="14">
        <f>VLOOKUP($A2283,[3]Sheet1!$A$1:$AC$10001,29,0)</f>
        <v>5.15</v>
      </c>
      <c r="X2283" s="14">
        <f>VLOOKUP($A2283,[3]Sheet1!$A$1:$AD$10001,30,0)</f>
        <v>5.6150000000000002</v>
      </c>
      <c r="Y2283" s="14">
        <f>VLOOKUP($A2283,[3]Sheet1!$A$1:$AE$10001,31,0)</f>
        <v>4.9349999999999996</v>
      </c>
      <c r="Z2283" s="14">
        <v>8.1450004577636719</v>
      </c>
      <c r="AE2283" s="2">
        <v>36993</v>
      </c>
      <c r="AF2283" s="1">
        <v>5.15</v>
      </c>
    </row>
    <row r="2284" spans="1:32" x14ac:dyDescent="0.2">
      <c r="A2284" s="2">
        <v>36976</v>
      </c>
      <c r="B2284" s="5">
        <f t="shared" si="165"/>
        <v>3</v>
      </c>
      <c r="C2284" s="1" t="s">
        <v>48</v>
      </c>
      <c r="D2284" s="14">
        <f>VLOOKUP($A2284,[3]Sheet1!$A$1:$U$10001,15,0)</f>
        <v>7.5650000000000004</v>
      </c>
      <c r="E2284" s="14">
        <f>VLOOKUP($A2284,[3]Sheet1!$A$1:$U$10001,16,0)</f>
        <v>5.2450000000000001</v>
      </c>
      <c r="F2284" s="14">
        <f>VLOOKUP($A2284,[3]Sheet1!$A$1:$X$10001,22,0)</f>
        <v>4.7750000000000004</v>
      </c>
      <c r="G2284" s="7">
        <f>VLOOKUP($A2284,[3]Sheet1!$A$1:$X$10001,3,0)</f>
        <v>4.7350000000000003</v>
      </c>
      <c r="H2284" s="14">
        <f>VLOOKUP($A2284,[3]Sheet1!$A$1:$U$10001,2,0)</f>
        <v>5.1050000000000004</v>
      </c>
      <c r="I2284" s="14">
        <f>VLOOKUP($A2284,[3]Sheet1!$A$1:$U$10001,21,0)</f>
        <v>5.21</v>
      </c>
      <c r="J2284" s="14">
        <f>VLOOKUP($A2284,[3]Sheet1!$A$1:$U$10001,13,0)</f>
        <v>6.64</v>
      </c>
      <c r="K2284" s="14">
        <f>VLOOKUP($A2284,[3]Sheet1!$A$1:$Z$10001,24,0)</f>
        <v>4.7450000000000001</v>
      </c>
      <c r="L2284" s="14">
        <f>VLOOKUP($A2284,[3]Sheet1!$A$1:$U$10001,17,0)</f>
        <v>5.23</v>
      </c>
      <c r="M2284" s="14">
        <f>VLOOKUP($A2284,[3]Sheet1!$A$1:$U$10001,14,0)</f>
        <v>8.76</v>
      </c>
      <c r="N2284" s="14">
        <f>VLOOKUP($A2284,[3]Sheet1!$A$1:$X$10001,23,0)</f>
        <v>5.42</v>
      </c>
      <c r="O2284" s="14">
        <f>VLOOKUP($A2284,[3]Sheet1!$A$1:$U$10001,4,0)</f>
        <v>11.13</v>
      </c>
      <c r="P2284" s="14">
        <f>VLOOKUP($A2284,[3]Sheet1!$A$1:$U$10001,6,0)</f>
        <v>5.125</v>
      </c>
      <c r="Q2284" s="14">
        <f>VLOOKUP($A2284,[3]Sheet1!$A$1:$U$10001,20,0)</f>
        <v>5.22</v>
      </c>
      <c r="R2284" s="14">
        <f>VLOOKUP($A2284,[3]Sheet1!$A$1:$X$10001,24,0)</f>
        <v>4.7450000000000001</v>
      </c>
      <c r="S2284" s="14">
        <f>VLOOKUP($A2284,[3]Sheet1!$A$1:$AB$10001,25,0)</f>
        <v>5.42</v>
      </c>
      <c r="T2284" s="14">
        <f>VLOOKUP($A2284,[3]Sheet1!$A$1:$AB$10001,26,0)</f>
        <v>5.1849999999999996</v>
      </c>
      <c r="U2284" s="14">
        <f>VLOOKUP($A2284,[3]Sheet1!$A$1:$AB$10001,27,0)</f>
        <v>5.14</v>
      </c>
      <c r="V2284" s="14">
        <f>VLOOKUP($A2284,[3]Sheet1!$A$1:$AB$10001,28,0)</f>
        <v>5.26</v>
      </c>
      <c r="W2284" s="14">
        <f>VLOOKUP($A2284,[3]Sheet1!$A$1:$AC$10001,29,0)</f>
        <v>5.15</v>
      </c>
      <c r="X2284" s="14">
        <f>VLOOKUP($A2284,[3]Sheet1!$A$1:$AD$10001,30,0)</f>
        <v>5.6150000000000002</v>
      </c>
      <c r="Y2284" s="14">
        <f>VLOOKUP($A2284,[3]Sheet1!$A$1:$AE$10001,31,0)</f>
        <v>4.9349999999999996</v>
      </c>
      <c r="Z2284" s="14">
        <v>8.1450004577636719</v>
      </c>
      <c r="AE2284" s="2">
        <v>36994</v>
      </c>
      <c r="AF2284" s="1">
        <v>5.0350000000000001</v>
      </c>
    </row>
    <row r="2285" spans="1:32" x14ac:dyDescent="0.2">
      <c r="A2285" s="2">
        <v>36977</v>
      </c>
      <c r="B2285" s="5">
        <f t="shared" si="165"/>
        <v>3</v>
      </c>
      <c r="C2285" s="1" t="s">
        <v>49</v>
      </c>
      <c r="D2285" s="14">
        <f>VLOOKUP($A2285,[3]Sheet1!$A$1:$U$10001,15,0)</f>
        <v>7.3700999999999999</v>
      </c>
      <c r="E2285" s="14">
        <f>VLOOKUP($A2285,[3]Sheet1!$A$1:$U$10001,16,0)</f>
        <v>5.165</v>
      </c>
      <c r="F2285" s="14">
        <f>VLOOKUP($A2285,[3]Sheet1!$A$1:$X$10001,22,0)</f>
        <v>4.6950000000000003</v>
      </c>
      <c r="G2285" s="7">
        <f>VLOOKUP($A2285,[3]Sheet1!$A$1:$X$10001,3,0)</f>
        <v>4.4400000000000004</v>
      </c>
      <c r="H2285" s="14">
        <f>VLOOKUP($A2285,[3]Sheet1!$A$1:$U$10001,2,0)</f>
        <v>5.0549999999999997</v>
      </c>
      <c r="I2285" s="14">
        <f>VLOOKUP($A2285,[3]Sheet1!$A$1:$U$10001,21,0)</f>
        <v>5.2050000000000001</v>
      </c>
      <c r="J2285" s="14">
        <f>VLOOKUP($A2285,[3]Sheet1!$A$1:$U$10001,13,0)</f>
        <v>6.4550000000000001</v>
      </c>
      <c r="K2285" s="14">
        <f>VLOOKUP($A2285,[3]Sheet1!$A$1:$Z$10001,24,0)</f>
        <v>4.68</v>
      </c>
      <c r="L2285" s="14">
        <f>VLOOKUP($A2285,[3]Sheet1!$A$1:$U$10001,17,0)</f>
        <v>5.165</v>
      </c>
      <c r="M2285" s="14">
        <f>VLOOKUP($A2285,[3]Sheet1!$A$1:$U$10001,14,0)</f>
        <v>8.74</v>
      </c>
      <c r="N2285" s="14">
        <f>VLOOKUP($A2285,[3]Sheet1!$A$1:$X$10001,23,0)</f>
        <v>4.63</v>
      </c>
      <c r="O2285" s="14">
        <f>VLOOKUP($A2285,[3]Sheet1!$A$1:$U$10001,4,0)</f>
        <v>10.25</v>
      </c>
      <c r="P2285" s="14">
        <f>VLOOKUP($A2285,[3]Sheet1!$A$1:$U$10001,6,0)</f>
        <v>5.16</v>
      </c>
      <c r="Q2285" s="14">
        <f>VLOOKUP($A2285,[3]Sheet1!$A$1:$U$10001,20,0)</f>
        <v>5.18</v>
      </c>
      <c r="R2285" s="14">
        <f>VLOOKUP($A2285,[3]Sheet1!$A$1:$X$10001,24,0)</f>
        <v>4.68</v>
      </c>
      <c r="S2285" s="14">
        <f>VLOOKUP($A2285,[3]Sheet1!$A$1:$AB$10001,25,0)</f>
        <v>5.4</v>
      </c>
      <c r="T2285" s="14">
        <f>VLOOKUP($A2285,[3]Sheet1!$A$1:$AB$10001,26,0)</f>
        <v>5.21</v>
      </c>
      <c r="U2285" s="14">
        <f>VLOOKUP($A2285,[3]Sheet1!$A$1:$AB$10001,27,0)</f>
        <v>5.1349999999999998</v>
      </c>
      <c r="V2285" s="14">
        <f>VLOOKUP($A2285,[3]Sheet1!$A$1:$AB$10001,28,0)</f>
        <v>5.25</v>
      </c>
      <c r="W2285" s="14">
        <f>VLOOKUP($A2285,[3]Sheet1!$A$1:$AC$10001,29,0)</f>
        <v>5.16</v>
      </c>
      <c r="X2285" s="14">
        <f>VLOOKUP($A2285,[3]Sheet1!$A$1:$AD$10001,30,0)</f>
        <v>5.58</v>
      </c>
      <c r="Y2285" s="14">
        <f>VLOOKUP($A2285,[3]Sheet1!$A$1:$AE$10001,31,0)</f>
        <v>4.96</v>
      </c>
      <c r="Z2285" s="14">
        <v>8.7150001525878906</v>
      </c>
      <c r="AE2285" s="2">
        <v>36995</v>
      </c>
      <c r="AF2285" s="1">
        <v>5.0350000000000001</v>
      </c>
    </row>
    <row r="2286" spans="1:32" x14ac:dyDescent="0.2">
      <c r="A2286" s="2">
        <v>36978</v>
      </c>
      <c r="B2286" s="5">
        <f t="shared" si="165"/>
        <v>3</v>
      </c>
      <c r="C2286" s="1" t="s">
        <v>50</v>
      </c>
      <c r="D2286" s="14">
        <f>VLOOKUP($A2286,[3]Sheet1!$A$1:$U$10001,15,0)</f>
        <v>7.7350000000000003</v>
      </c>
      <c r="E2286" s="14">
        <f>VLOOKUP($A2286,[3]Sheet1!$A$1:$U$10001,16,0)</f>
        <v>5.335</v>
      </c>
      <c r="F2286" s="14">
        <f>VLOOKUP($A2286,[3]Sheet1!$A$1:$X$10001,22,0)</f>
        <v>4.5999999999999996</v>
      </c>
      <c r="G2286" s="7">
        <f>VLOOKUP($A2286,[3]Sheet1!$A$1:$X$10001,3,0)</f>
        <v>4.5</v>
      </c>
      <c r="H2286" s="14">
        <f>VLOOKUP($A2286,[3]Sheet1!$A$1:$U$10001,2,0)</f>
        <v>5.2649999999999997</v>
      </c>
      <c r="I2286" s="14">
        <f>VLOOKUP($A2286,[3]Sheet1!$A$1:$U$10001,21,0)</f>
        <v>5.3949999999999996</v>
      </c>
      <c r="J2286" s="14">
        <f>VLOOKUP($A2286,[3]Sheet1!$A$1:$U$10001,13,0)</f>
        <v>5.77</v>
      </c>
      <c r="K2286" s="14">
        <f>VLOOKUP($A2286,[3]Sheet1!$A$1:$Z$10001,24,0)</f>
        <v>4.6849999999999996</v>
      </c>
      <c r="L2286" s="14">
        <f>VLOOKUP($A2286,[3]Sheet1!$A$1:$U$10001,17,0)</f>
        <v>5.3049999999999997</v>
      </c>
      <c r="M2286" s="14">
        <f>VLOOKUP($A2286,[3]Sheet1!$A$1:$U$10001,14,0)</f>
        <v>8.74</v>
      </c>
      <c r="N2286" s="14">
        <f>VLOOKUP($A2286,[3]Sheet1!$A$1:$X$10001,23,0)</f>
        <v>4.63</v>
      </c>
      <c r="O2286" s="14">
        <f>VLOOKUP($A2286,[3]Sheet1!$A$1:$U$10001,4,0)</f>
        <v>10.78</v>
      </c>
      <c r="P2286" s="14">
        <f>VLOOKUP($A2286,[3]Sheet1!$A$1:$U$10001,6,0)</f>
        <v>5.3550000000000004</v>
      </c>
      <c r="Q2286" s="14">
        <f>VLOOKUP($A2286,[3]Sheet1!$A$1:$U$10001,20,0)</f>
        <v>5.37</v>
      </c>
      <c r="R2286" s="14">
        <f>VLOOKUP($A2286,[3]Sheet1!$A$1:$X$10001,24,0)</f>
        <v>4.6849999999999996</v>
      </c>
      <c r="S2286" s="14">
        <f>VLOOKUP($A2286,[3]Sheet1!$A$1:$AB$10001,25,0)</f>
        <v>5.6050000000000004</v>
      </c>
      <c r="T2286" s="14">
        <f>VLOOKUP($A2286,[3]Sheet1!$A$1:$AB$10001,26,0)</f>
        <v>5.4050000000000002</v>
      </c>
      <c r="U2286" s="14">
        <f>VLOOKUP($A2286,[3]Sheet1!$A$1:$AB$10001,27,0)</f>
        <v>5.32</v>
      </c>
      <c r="V2286" s="14">
        <f>VLOOKUP($A2286,[3]Sheet1!$A$1:$AB$10001,28,0)</f>
        <v>5.4550000000000001</v>
      </c>
      <c r="W2286" s="14">
        <f>VLOOKUP($A2286,[3]Sheet1!$A$1:$AC$10001,29,0)</f>
        <v>5.3449999999999998</v>
      </c>
      <c r="X2286" s="14">
        <f>VLOOKUP($A2286,[3]Sheet1!$A$1:$AD$10001,30,0)</f>
        <v>5.82</v>
      </c>
      <c r="Y2286" s="14">
        <f>VLOOKUP($A2286,[3]Sheet1!$A$1:$AE$10001,31,0)</f>
        <v>4.9649999999999999</v>
      </c>
      <c r="Z2286" s="14">
        <v>8.6750001907348633</v>
      </c>
      <c r="AE2286" s="2">
        <v>36996</v>
      </c>
      <c r="AF2286" s="1">
        <v>5.0350000000000001</v>
      </c>
    </row>
    <row r="2287" spans="1:32" x14ac:dyDescent="0.2">
      <c r="A2287" s="2">
        <v>36979</v>
      </c>
      <c r="B2287" s="5">
        <f t="shared" si="165"/>
        <v>3</v>
      </c>
      <c r="C2287" s="1" t="s">
        <v>51</v>
      </c>
      <c r="D2287" s="14">
        <f>VLOOKUP($A2287,[3]Sheet1!$A$1:$U$10001,15,0)</f>
        <v>7.9749999999999996</v>
      </c>
      <c r="E2287" s="14">
        <f>VLOOKUP($A2287,[3]Sheet1!$A$1:$U$10001,16,0)</f>
        <v>5.4450000000000003</v>
      </c>
      <c r="F2287" s="14">
        <f>VLOOKUP($A2287,[3]Sheet1!$A$1:$X$10001,22,0)</f>
        <v>4.7</v>
      </c>
      <c r="G2287" s="7">
        <f>VLOOKUP($A2287,[3]Sheet1!$A$1:$X$10001,3,0)</f>
        <v>4.585</v>
      </c>
      <c r="H2287" s="14">
        <f>VLOOKUP($A2287,[3]Sheet1!$A$1:$U$10001,2,0)</f>
        <v>5.4349999999999996</v>
      </c>
      <c r="I2287" s="14">
        <f>VLOOKUP($A2287,[3]Sheet1!$A$1:$U$10001,21,0)</f>
        <v>5.59</v>
      </c>
      <c r="J2287" s="14">
        <f>VLOOKUP($A2287,[3]Sheet1!$A$1:$U$10001,13,0)</f>
        <v>5.8449999999999998</v>
      </c>
      <c r="K2287" s="14">
        <f>VLOOKUP($A2287,[3]Sheet1!$A$1:$Z$10001,24,0)</f>
        <v>4.7249999999999996</v>
      </c>
      <c r="L2287" s="14">
        <f>VLOOKUP($A2287,[3]Sheet1!$A$1:$U$10001,17,0)</f>
        <v>5.4850000000000003</v>
      </c>
      <c r="M2287" s="14">
        <f>VLOOKUP($A2287,[3]Sheet1!$A$1:$U$10001,14,0)</f>
        <v>10.035</v>
      </c>
      <c r="N2287" s="14">
        <f>VLOOKUP($A2287,[3]Sheet1!$A$1:$X$10001,23,0)</f>
        <v>4.6500000000000004</v>
      </c>
      <c r="O2287" s="14">
        <f>VLOOKUP($A2287,[3]Sheet1!$A$1:$U$10001,4,0)</f>
        <v>13.585000000000001</v>
      </c>
      <c r="P2287" s="14">
        <f>VLOOKUP($A2287,[3]Sheet1!$A$1:$U$10001,6,0)</f>
        <v>5.53</v>
      </c>
      <c r="Q2287" s="14">
        <f>VLOOKUP($A2287,[3]Sheet1!$A$1:$U$10001,20,0)</f>
        <v>5.44</v>
      </c>
      <c r="R2287" s="14">
        <f>VLOOKUP($A2287,[3]Sheet1!$A$1:$X$10001,24,0)</f>
        <v>4.7249999999999996</v>
      </c>
      <c r="S2287" s="14">
        <f>VLOOKUP($A2287,[3]Sheet1!$A$1:$AB$10001,25,0)</f>
        <v>5.7949999999999999</v>
      </c>
      <c r="T2287" s="14">
        <f>VLOOKUP($A2287,[3]Sheet1!$A$1:$AB$10001,26,0)</f>
        <v>5.6</v>
      </c>
      <c r="U2287" s="14">
        <f>VLOOKUP($A2287,[3]Sheet1!$A$1:$AB$10001,27,0)</f>
        <v>5.4950000000000001</v>
      </c>
      <c r="V2287" s="14">
        <f>VLOOKUP($A2287,[3]Sheet1!$A$1:$AB$10001,28,0)</f>
        <v>5.59</v>
      </c>
      <c r="W2287" s="14">
        <f>VLOOKUP($A2287,[3]Sheet1!$A$1:$AC$10001,29,0)</f>
        <v>5.51</v>
      </c>
      <c r="X2287" s="14">
        <f>VLOOKUP($A2287,[3]Sheet1!$A$1:$AD$10001,30,0)</f>
        <v>6.02</v>
      </c>
      <c r="Y2287" s="14">
        <f>VLOOKUP($A2287,[3]Sheet1!$A$1:$AE$10001,31,0)</f>
        <v>4.9850000000000003</v>
      </c>
      <c r="Z2287" s="14">
        <v>9.6899995803833008</v>
      </c>
      <c r="AE2287" s="2">
        <v>36997</v>
      </c>
      <c r="AF2287" s="1">
        <v>5.0350000000000001</v>
      </c>
    </row>
    <row r="2288" spans="1:32" x14ac:dyDescent="0.2">
      <c r="A2288" s="2">
        <v>36980</v>
      </c>
      <c r="B2288" s="5">
        <f t="shared" si="165"/>
        <v>3</v>
      </c>
      <c r="C2288" s="1" t="s">
        <v>45</v>
      </c>
      <c r="D2288" s="14">
        <f>VLOOKUP($A2288,[3]Sheet1!$A$1:$U$10001,15,0)</f>
        <v>7.7</v>
      </c>
      <c r="E2288" s="14">
        <f>VLOOKUP($A2288,[3]Sheet1!$A$1:$U$10001,16,0)</f>
        <v>5.3949999999999996</v>
      </c>
      <c r="F2288" s="14">
        <f>VLOOKUP($A2288,[3]Sheet1!$A$1:$X$10001,22,0)</f>
        <v>3.94</v>
      </c>
      <c r="G2288" s="7">
        <f>VLOOKUP($A2288,[3]Sheet1!$A$1:$X$10001,3,0)</f>
        <v>4.01</v>
      </c>
      <c r="H2288" s="14">
        <f>VLOOKUP($A2288,[3]Sheet1!$A$1:$U$10001,2,0)</f>
        <v>5.16</v>
      </c>
      <c r="I2288" s="14">
        <f>VLOOKUP($A2288,[3]Sheet1!$A$1:$U$10001,21,0)</f>
        <v>5.32</v>
      </c>
      <c r="J2288" s="14">
        <f>VLOOKUP($A2288,[3]Sheet1!$A$1:$U$10001,13,0)</f>
        <v>6.36</v>
      </c>
      <c r="K2288" s="14">
        <f>VLOOKUP($A2288,[3]Sheet1!$A$1:$Z$10001,24,0)</f>
        <v>3.9950000000000001</v>
      </c>
      <c r="L2288" s="14">
        <f>VLOOKUP($A2288,[3]Sheet1!$A$1:$U$10001,17,0)</f>
        <v>5.4349999999999996</v>
      </c>
      <c r="M2288" s="14">
        <f>VLOOKUP($A2288,[3]Sheet1!$A$1:$U$10001,14,0)</f>
        <v>8.5150000000000006</v>
      </c>
      <c r="N2288" s="14">
        <f>VLOOKUP($A2288,[3]Sheet1!$A$1:$X$10001,23,0)</f>
        <v>3.98</v>
      </c>
      <c r="O2288" s="14">
        <f>VLOOKUP($A2288,[3]Sheet1!$A$1:$U$10001,4,0)</f>
        <v>21.37</v>
      </c>
      <c r="P2288" s="14">
        <f>VLOOKUP($A2288,[3]Sheet1!$A$1:$U$10001,6,0)</f>
        <v>5.22</v>
      </c>
      <c r="Q2288" s="14">
        <f>VLOOKUP($A2288,[3]Sheet1!$A$1:$U$10001,20,0)</f>
        <v>5.3</v>
      </c>
      <c r="R2288" s="14">
        <f>VLOOKUP($A2288,[3]Sheet1!$A$1:$X$10001,24,0)</f>
        <v>3.9950000000000001</v>
      </c>
      <c r="S2288" s="14">
        <f>VLOOKUP($A2288,[3]Sheet1!$A$1:$AB$10001,25,0)</f>
        <v>5.4850000000000003</v>
      </c>
      <c r="T2288" s="14">
        <f>VLOOKUP($A2288,[3]Sheet1!$A$1:$AB$10001,26,0)</f>
        <v>5.24</v>
      </c>
      <c r="U2288" s="14">
        <f>VLOOKUP($A2288,[3]Sheet1!$A$1:$AB$10001,27,0)</f>
        <v>5.23</v>
      </c>
      <c r="V2288" s="14">
        <f>VLOOKUP($A2288,[3]Sheet1!$A$1:$AB$10001,28,0)</f>
        <v>5.34</v>
      </c>
      <c r="W2288" s="14">
        <f>VLOOKUP($A2288,[3]Sheet1!$A$1:$AC$10001,29,0)</f>
        <v>5.24</v>
      </c>
      <c r="X2288" s="14">
        <f>VLOOKUP($A2288,[3]Sheet1!$A$1:$AD$10001,30,0)</f>
        <v>5.6550000000000002</v>
      </c>
      <c r="Y2288" s="14">
        <f>VLOOKUP($A2288,[3]Sheet1!$A$1:$AE$10001,31,0)</f>
        <v>4.2549999999999999</v>
      </c>
      <c r="Z2288" s="14">
        <v>9.9499998092651367</v>
      </c>
      <c r="AE2288" s="2">
        <v>36998</v>
      </c>
      <c r="AF2288" s="1">
        <v>5.0549999999999997</v>
      </c>
    </row>
    <row r="2289" spans="1:32" x14ac:dyDescent="0.2">
      <c r="A2289" s="2">
        <v>36981</v>
      </c>
      <c r="B2289" s="5">
        <f t="shared" si="165"/>
        <v>3</v>
      </c>
      <c r="C2289" s="1" t="s">
        <v>46</v>
      </c>
      <c r="D2289" s="14">
        <f>VLOOKUP($A2289,[3]Sheet1!$A$1:$U$10001,15,0)</f>
        <v>7.7</v>
      </c>
      <c r="E2289" s="14">
        <f>VLOOKUP($A2289,[3]Sheet1!$A$1:$U$10001,16,0)</f>
        <v>5.3949999999999996</v>
      </c>
      <c r="F2289" s="14">
        <f>VLOOKUP($A2289,[3]Sheet1!$A$1:$X$10001,22,0)</f>
        <v>3.94</v>
      </c>
      <c r="G2289" s="7">
        <f>VLOOKUP($A2289,[3]Sheet1!$A$1:$X$10001,3,0)</f>
        <v>4.01</v>
      </c>
      <c r="H2289" s="14">
        <f>VLOOKUP($A2289,[3]Sheet1!$A$1:$U$10001,2,0)</f>
        <v>5.16</v>
      </c>
      <c r="I2289" s="14">
        <f>VLOOKUP($A2289,[3]Sheet1!$A$1:$U$10001,21,0)</f>
        <v>5.32</v>
      </c>
      <c r="J2289" s="14">
        <f>VLOOKUP($A2289,[3]Sheet1!$A$1:$U$10001,13,0)</f>
        <v>6.36</v>
      </c>
      <c r="K2289" s="14">
        <f>VLOOKUP($A2289,[3]Sheet1!$A$1:$Z$10001,24,0)</f>
        <v>3.9950000000000001</v>
      </c>
      <c r="L2289" s="14">
        <f>VLOOKUP($A2289,[3]Sheet1!$A$1:$U$10001,17,0)</f>
        <v>5.4349999999999996</v>
      </c>
      <c r="M2289" s="14">
        <f>VLOOKUP($A2289,[3]Sheet1!$A$1:$U$10001,14,0)</f>
        <v>8.5150000000000006</v>
      </c>
      <c r="N2289" s="14">
        <f>VLOOKUP($A2289,[3]Sheet1!$A$1:$X$10001,23,0)</f>
        <v>3.98</v>
      </c>
      <c r="O2289" s="14">
        <f>VLOOKUP($A2289,[3]Sheet1!$A$1:$U$10001,4,0)</f>
        <v>21.37</v>
      </c>
      <c r="P2289" s="14">
        <f>VLOOKUP($A2289,[3]Sheet1!$A$1:$U$10001,6,0)</f>
        <v>5.22</v>
      </c>
      <c r="Q2289" s="14">
        <f>VLOOKUP($A2289,[3]Sheet1!$A$1:$U$10001,20,0)</f>
        <v>5.3</v>
      </c>
      <c r="R2289" s="14">
        <f>VLOOKUP($A2289,[3]Sheet1!$A$1:$X$10001,24,0)</f>
        <v>3.9950000000000001</v>
      </c>
      <c r="S2289" s="14">
        <f>VLOOKUP($A2289,[3]Sheet1!$A$1:$AB$10001,25,0)</f>
        <v>5.4850000000000003</v>
      </c>
      <c r="T2289" s="14">
        <f>VLOOKUP($A2289,[3]Sheet1!$A$1:$AB$10001,26,0)</f>
        <v>5.24</v>
      </c>
      <c r="U2289" s="14">
        <f>VLOOKUP($A2289,[3]Sheet1!$A$1:$AB$10001,27,0)</f>
        <v>5.23</v>
      </c>
      <c r="V2289" s="14">
        <f>VLOOKUP($A2289,[3]Sheet1!$A$1:$AB$10001,28,0)</f>
        <v>5.34</v>
      </c>
      <c r="W2289" s="14">
        <f>VLOOKUP($A2289,[3]Sheet1!$A$1:$AC$10001,29,0)</f>
        <v>5.24</v>
      </c>
      <c r="X2289" s="14">
        <f>VLOOKUP($A2289,[3]Sheet1!$A$1:$AD$10001,30,0)</f>
        <v>5.6550000000000002</v>
      </c>
      <c r="Y2289" s="14">
        <f>VLOOKUP($A2289,[3]Sheet1!$A$1:$AE$10001,31,0)</f>
        <v>4.2549999999999999</v>
      </c>
      <c r="Z2289" s="14" t="s">
        <v>66</v>
      </c>
      <c r="AE2289" s="2">
        <v>36999</v>
      </c>
      <c r="AF2289" s="1">
        <v>4.83</v>
      </c>
    </row>
    <row r="2290" spans="1:32" x14ac:dyDescent="0.2">
      <c r="A2290" s="2">
        <v>36982</v>
      </c>
      <c r="B2290" s="5">
        <f t="shared" si="165"/>
        <v>4</v>
      </c>
      <c r="C2290" s="1" t="s">
        <v>47</v>
      </c>
      <c r="D2290" s="14">
        <f>VLOOKUP($A2290,[3]Sheet1!$A$1:$U$10001,15,0)</f>
        <v>7.7</v>
      </c>
      <c r="E2290" s="14">
        <f>VLOOKUP($A2290,[3]Sheet1!$A$1:$U$10001,16,0)</f>
        <v>5.3949999999999996</v>
      </c>
      <c r="F2290" s="14">
        <f>VLOOKUP($A2290,[3]Sheet1!$A$1:$X$10001,22,0)</f>
        <v>3.94</v>
      </c>
      <c r="G2290" s="7">
        <f>VLOOKUP($A2290,[3]Sheet1!$A$1:$X$10001,3,0)</f>
        <v>4.01</v>
      </c>
      <c r="H2290" s="14">
        <f>VLOOKUP($A2290,[3]Sheet1!$A$1:$U$10001,2,0)</f>
        <v>5.16</v>
      </c>
      <c r="I2290" s="14">
        <f>VLOOKUP($A2290,[3]Sheet1!$A$1:$U$10001,21,0)</f>
        <v>5.32</v>
      </c>
      <c r="J2290" s="14">
        <f>VLOOKUP($A2290,[3]Sheet1!$A$1:$U$10001,13,0)</f>
        <v>6.36</v>
      </c>
      <c r="K2290" s="14">
        <f>VLOOKUP($A2290,[3]Sheet1!$A$1:$Z$10001,24,0)</f>
        <v>3.9950000000000001</v>
      </c>
      <c r="L2290" s="14">
        <f>VLOOKUP($A2290,[3]Sheet1!$A$1:$U$10001,17,0)</f>
        <v>5.4349999999999996</v>
      </c>
      <c r="M2290" s="14">
        <f>VLOOKUP($A2290,[3]Sheet1!$A$1:$U$10001,14,0)</f>
        <v>8.5150000000000006</v>
      </c>
      <c r="N2290" s="14">
        <f>VLOOKUP($A2290,[3]Sheet1!$A$1:$X$10001,23,0)</f>
        <v>3.98</v>
      </c>
      <c r="O2290" s="14">
        <f>VLOOKUP($A2290,[3]Sheet1!$A$1:$U$10001,4,0)</f>
        <v>21.37</v>
      </c>
      <c r="P2290" s="14">
        <f>VLOOKUP($A2290,[3]Sheet1!$A$1:$U$10001,6,0)</f>
        <v>5.22</v>
      </c>
      <c r="Q2290" s="14">
        <f>VLOOKUP($A2290,[3]Sheet1!$A$1:$U$10001,20,0)</f>
        <v>5.3</v>
      </c>
      <c r="R2290" s="14">
        <f>VLOOKUP($A2290,[3]Sheet1!$A$1:$X$10001,24,0)</f>
        <v>3.9950000000000001</v>
      </c>
      <c r="S2290" s="14">
        <f>VLOOKUP($A2290,[3]Sheet1!$A$1:$AB$10001,25,0)</f>
        <v>5.4850000000000003</v>
      </c>
      <c r="T2290" s="14">
        <f>VLOOKUP($A2290,[3]Sheet1!$A$1:$AB$10001,26,0)</f>
        <v>5.24</v>
      </c>
      <c r="U2290" s="14">
        <f>VLOOKUP($A2290,[3]Sheet1!$A$1:$AB$10001,27,0)</f>
        <v>5.23</v>
      </c>
      <c r="V2290" s="14">
        <f>VLOOKUP($A2290,[3]Sheet1!$A$1:$AB$10001,28,0)</f>
        <v>5.34</v>
      </c>
      <c r="W2290" s="14">
        <f>VLOOKUP($A2290,[3]Sheet1!$A$1:$AC$10001,29,0)</f>
        <v>5.24</v>
      </c>
      <c r="X2290" s="14">
        <f>VLOOKUP($A2290,[3]Sheet1!$A$1:$AD$10001,30,0)</f>
        <v>5.6550000000000002</v>
      </c>
      <c r="Y2290" s="14">
        <f>VLOOKUP($A2290,[3]Sheet1!$A$1:$AE$10001,31,0)</f>
        <v>4.2549999999999999</v>
      </c>
      <c r="Z2290" s="14">
        <f>VLOOKUP($A2290,[3]Sheet1!$A$1:$AK$10001,32,0)</f>
        <v>7.6500000953674316</v>
      </c>
    </row>
    <row r="2291" spans="1:32" x14ac:dyDescent="0.2">
      <c r="A2291" s="2">
        <v>36983</v>
      </c>
      <c r="B2291" s="5">
        <f t="shared" si="165"/>
        <v>4</v>
      </c>
      <c r="C2291" s="1" t="s">
        <v>48</v>
      </c>
      <c r="D2291" s="14">
        <f>VLOOKUP($A2291,[3]Sheet1!$A$1:$U$10001,15,0)</f>
        <v>7.7</v>
      </c>
      <c r="E2291" s="14">
        <f>VLOOKUP($A2291,[3]Sheet1!$A$1:$U$10001,16,0)</f>
        <v>5.3949999999999996</v>
      </c>
      <c r="F2291" s="14">
        <f>VLOOKUP($A2291,[3]Sheet1!$A$1:$X$10001,22,0)</f>
        <v>3.94</v>
      </c>
      <c r="G2291" s="7">
        <f>VLOOKUP($A2291,[3]Sheet1!$A$1:$X$10001,3,0)</f>
        <v>4.01</v>
      </c>
      <c r="H2291" s="14">
        <f>VLOOKUP($A2291,[3]Sheet1!$A$1:$U$10001,2,0)</f>
        <v>5.16</v>
      </c>
      <c r="I2291" s="14">
        <f>VLOOKUP($A2291,[3]Sheet1!$A$1:$U$10001,21,0)</f>
        <v>5.32</v>
      </c>
      <c r="J2291" s="14">
        <f>VLOOKUP($A2291,[3]Sheet1!$A$1:$U$10001,13,0)</f>
        <v>6.36</v>
      </c>
      <c r="K2291" s="14">
        <f>VLOOKUP($A2291,[3]Sheet1!$A$1:$Z$10001,24,0)</f>
        <v>3.9950000000000001</v>
      </c>
      <c r="L2291" s="14">
        <f>VLOOKUP($A2291,[3]Sheet1!$A$1:$U$10001,17,0)</f>
        <v>5.4349999999999996</v>
      </c>
      <c r="M2291" s="14">
        <f>VLOOKUP($A2291,[3]Sheet1!$A$1:$U$10001,14,0)</f>
        <v>8.5150000000000006</v>
      </c>
      <c r="N2291" s="14">
        <f>VLOOKUP($A2291,[3]Sheet1!$A$1:$X$10001,23,0)</f>
        <v>3.98</v>
      </c>
      <c r="O2291" s="14">
        <f>VLOOKUP($A2291,[3]Sheet1!$A$1:$U$10001,4,0)</f>
        <v>21.37</v>
      </c>
      <c r="P2291" s="14">
        <f>VLOOKUP($A2291,[3]Sheet1!$A$1:$U$10001,6,0)</f>
        <v>5.22</v>
      </c>
      <c r="Q2291" s="14">
        <f>VLOOKUP($A2291,[3]Sheet1!$A$1:$U$10001,20,0)</f>
        <v>5.3</v>
      </c>
      <c r="R2291" s="14">
        <f>VLOOKUP($A2291,[3]Sheet1!$A$1:$X$10001,24,0)</f>
        <v>3.9950000000000001</v>
      </c>
      <c r="S2291" s="14">
        <f>VLOOKUP($A2291,[3]Sheet1!$A$1:$AB$10001,25,0)</f>
        <v>5.4850000000000003</v>
      </c>
      <c r="T2291" s="14">
        <f>VLOOKUP($A2291,[3]Sheet1!$A$1:$AB$10001,26,0)</f>
        <v>5.24</v>
      </c>
      <c r="U2291" s="14">
        <f>VLOOKUP($A2291,[3]Sheet1!$A$1:$AB$10001,27,0)</f>
        <v>5.23</v>
      </c>
      <c r="V2291" s="14">
        <f>VLOOKUP($A2291,[3]Sheet1!$A$1:$AB$10001,28,0)</f>
        <v>5.34</v>
      </c>
      <c r="W2291" s="14">
        <f>VLOOKUP($A2291,[3]Sheet1!$A$1:$AC$10001,29,0)</f>
        <v>5.24</v>
      </c>
      <c r="X2291" s="14">
        <f>VLOOKUP($A2291,[3]Sheet1!$A$1:$AD$10001,30,0)</f>
        <v>5.6550000000000002</v>
      </c>
      <c r="Y2291" s="14">
        <f>VLOOKUP($A2291,[3]Sheet1!$A$1:$AE$10001,31,0)</f>
        <v>4.2549999999999999</v>
      </c>
      <c r="Z2291" s="14">
        <f>VLOOKUP($A2291,[3]Sheet1!$A$1:$AK$10001,32,0)</f>
        <v>7.6500000953674316</v>
      </c>
    </row>
    <row r="2292" spans="1:32" x14ac:dyDescent="0.2">
      <c r="A2292" s="2">
        <v>36984</v>
      </c>
      <c r="B2292" s="5">
        <f t="shared" si="165"/>
        <v>4</v>
      </c>
      <c r="C2292" s="1" t="s">
        <v>49</v>
      </c>
      <c r="D2292" s="14">
        <f>VLOOKUP($A2292,[3]Sheet1!$A$1:$U$10001,15,0)</f>
        <v>7.165</v>
      </c>
      <c r="E2292" s="14">
        <f>VLOOKUP($A2292,[3]Sheet1!$A$1:$U$10001,16,0)</f>
        <v>5.1050000000000004</v>
      </c>
      <c r="F2292" s="14">
        <f>VLOOKUP($A2292,[3]Sheet1!$A$1:$X$10001,22,0)</f>
        <v>3.34</v>
      </c>
      <c r="G2292" s="7">
        <f>VLOOKUP($A2292,[3]Sheet1!$A$1:$X$10001,3,0)</f>
        <v>3.645</v>
      </c>
      <c r="H2292" s="14">
        <f>VLOOKUP($A2292,[3]Sheet1!$A$1:$U$10001,2,0)</f>
        <v>4.79</v>
      </c>
      <c r="I2292" s="14">
        <f>VLOOKUP($A2292,[3]Sheet1!$A$1:$U$10001,21,0)</f>
        <v>5.03</v>
      </c>
      <c r="J2292" s="14">
        <f>VLOOKUP($A2292,[3]Sheet1!$A$1:$U$10001,13,0)</f>
        <v>5.35</v>
      </c>
      <c r="K2292" s="14">
        <f>VLOOKUP($A2292,[3]Sheet1!$A$1:$Z$10001,24,0)</f>
        <v>3.3650000000000002</v>
      </c>
      <c r="L2292" s="14">
        <f>VLOOKUP($A2292,[3]Sheet1!$A$1:$U$10001,17,0)</f>
        <v>5.15</v>
      </c>
      <c r="M2292" s="14">
        <f>VLOOKUP($A2292,[3]Sheet1!$A$1:$U$10001,14,0)</f>
        <v>8.44</v>
      </c>
      <c r="N2292" s="14">
        <f>VLOOKUP($A2292,[3]Sheet1!$A$1:$X$10001,23,0)</f>
        <v>3.2949999999999999</v>
      </c>
      <c r="O2292" s="14">
        <f>VLOOKUP($A2292,[3]Sheet1!$A$1:$U$10001,4,0)</f>
        <v>12.5</v>
      </c>
      <c r="P2292" s="14">
        <f>VLOOKUP($A2292,[3]Sheet1!$A$1:$U$10001,6,0)</f>
        <v>4.9550000000000001</v>
      </c>
      <c r="Q2292" s="14">
        <f>VLOOKUP($A2292,[3]Sheet1!$A$1:$U$10001,20,0)</f>
        <v>4.9550000000000001</v>
      </c>
      <c r="R2292" s="14">
        <f>VLOOKUP($A2292,[3]Sheet1!$A$1:$X$10001,24,0)</f>
        <v>3.3650000000000002</v>
      </c>
      <c r="S2292" s="14">
        <f>VLOOKUP($A2292,[3]Sheet1!$A$1:$AB$10001,25,0)</f>
        <v>5.14</v>
      </c>
      <c r="T2292" s="14">
        <f>VLOOKUP($A2292,[3]Sheet1!$A$1:$AB$10001,26,0)</f>
        <v>4.99</v>
      </c>
      <c r="U2292" s="14">
        <f>VLOOKUP($A2292,[3]Sheet1!$A$1:$AB$10001,27,0)</f>
        <v>4.87</v>
      </c>
      <c r="V2292" s="14">
        <f>VLOOKUP($A2292,[3]Sheet1!$A$1:$AB$10001,28,0)</f>
        <v>4.99</v>
      </c>
      <c r="W2292" s="14">
        <f>VLOOKUP($A2292,[3]Sheet1!$A$1:$AC$10001,29,0)</f>
        <v>4.8849999999999998</v>
      </c>
      <c r="X2292" s="14">
        <f>VLOOKUP($A2292,[3]Sheet1!$A$1:$AD$10001,30,0)</f>
        <v>5.335</v>
      </c>
      <c r="Y2292" s="14">
        <f>VLOOKUP($A2292,[3]Sheet1!$A$1:$AE$10001,31,0)</f>
        <v>3.4550000000000001</v>
      </c>
      <c r="Z2292" s="14">
        <f>VLOOKUP($A2292,[3]Sheet1!$A$1:$AK$10001,32,0)</f>
        <v>6.0349998474121094</v>
      </c>
    </row>
    <row r="2293" spans="1:32" x14ac:dyDescent="0.2">
      <c r="A2293" s="2">
        <v>36985</v>
      </c>
      <c r="B2293" s="5">
        <f t="shared" si="165"/>
        <v>4</v>
      </c>
      <c r="C2293" s="1" t="s">
        <v>50</v>
      </c>
      <c r="D2293" s="14">
        <f>VLOOKUP($A2293,[3]Sheet1!$A$1:$U$10001,15,0)</f>
        <v>7.5</v>
      </c>
      <c r="E2293" s="14">
        <f>VLOOKUP($A2293,[3]Sheet1!$A$1:$U$10001,16,0)</f>
        <v>5.2149999999999999</v>
      </c>
      <c r="F2293" s="14">
        <f>VLOOKUP($A2293,[3]Sheet1!$A$1:$X$10001,22,0)</f>
        <v>3.645</v>
      </c>
      <c r="G2293" s="7">
        <f>VLOOKUP($A2293,[3]Sheet1!$A$1:$X$10001,3,0)</f>
        <v>4.5049999999999999</v>
      </c>
      <c r="H2293" s="14">
        <f>VLOOKUP($A2293,[3]Sheet1!$A$1:$U$10001,2,0)</f>
        <v>5.0049999999999999</v>
      </c>
      <c r="I2293" s="14">
        <f>VLOOKUP($A2293,[3]Sheet1!$A$1:$U$10001,21,0)</f>
        <v>5.2350000000000003</v>
      </c>
      <c r="J2293" s="14">
        <f>VLOOKUP($A2293,[3]Sheet1!$A$1:$U$10001,13,0)</f>
        <v>5.8449999999999998</v>
      </c>
      <c r="K2293" s="14">
        <f>VLOOKUP($A2293,[3]Sheet1!$A$1:$Z$10001,24,0)</f>
        <v>3.79</v>
      </c>
      <c r="L2293" s="14">
        <f>VLOOKUP($A2293,[3]Sheet1!$A$1:$U$10001,17,0)</f>
        <v>5.3049999999999997</v>
      </c>
      <c r="M2293" s="14">
        <f>VLOOKUP($A2293,[3]Sheet1!$A$1:$U$10001,14,0)</f>
        <v>10.63</v>
      </c>
      <c r="N2293" s="14">
        <f>VLOOKUP($A2293,[3]Sheet1!$A$1:$X$10001,23,0)</f>
        <v>3.66</v>
      </c>
      <c r="O2293" s="14">
        <f>VLOOKUP($A2293,[3]Sheet1!$A$1:$U$10001,4,0)</f>
        <v>14.71</v>
      </c>
      <c r="P2293" s="14">
        <f>VLOOKUP($A2293,[3]Sheet1!$A$1:$U$10001,6,0)</f>
        <v>5.2149999999999999</v>
      </c>
      <c r="Q2293" s="14">
        <f>VLOOKUP($A2293,[3]Sheet1!$A$1:$U$10001,20,0)</f>
        <v>5.1950000000000003</v>
      </c>
      <c r="R2293" s="14">
        <f>VLOOKUP($A2293,[3]Sheet1!$A$1:$X$10001,24,0)</f>
        <v>3.79</v>
      </c>
      <c r="S2293" s="14">
        <f>VLOOKUP($A2293,[3]Sheet1!$A$1:$AB$10001,25,0)</f>
        <v>5.3250000000000002</v>
      </c>
      <c r="T2293" s="14">
        <f>VLOOKUP($A2293,[3]Sheet1!$A$1:$AB$10001,26,0)</f>
        <v>5.23</v>
      </c>
      <c r="U2293" s="14">
        <f>VLOOKUP($A2293,[3]Sheet1!$A$1:$AB$10001,27,0)</f>
        <v>5.0750000000000002</v>
      </c>
      <c r="V2293" s="14">
        <f>VLOOKUP($A2293,[3]Sheet1!$A$1:$AB$10001,28,0)</f>
        <v>5.1950000000000003</v>
      </c>
      <c r="W2293" s="14">
        <f>VLOOKUP($A2293,[3]Sheet1!$A$1:$AC$10001,29,0)</f>
        <v>5.0750000000000002</v>
      </c>
      <c r="X2293" s="14">
        <f>VLOOKUP($A2293,[3]Sheet1!$A$1:$AD$10001,30,0)</f>
        <v>5.5149999999999997</v>
      </c>
      <c r="Y2293" s="14">
        <f>VLOOKUP($A2293,[3]Sheet1!$A$1:$AE$10001,31,0)</f>
        <v>3.895</v>
      </c>
      <c r="Z2293" s="14">
        <f>VLOOKUP($A2293,[3]Sheet1!$A$1:$AK$10001,32,0)</f>
        <v>7.9600000381469727</v>
      </c>
    </row>
    <row r="2294" spans="1:32" x14ac:dyDescent="0.2">
      <c r="A2294" s="2">
        <v>36986</v>
      </c>
      <c r="B2294" s="5">
        <f t="shared" si="165"/>
        <v>4</v>
      </c>
      <c r="C2294" s="1" t="s">
        <v>51</v>
      </c>
      <c r="D2294" s="14">
        <f>VLOOKUP($A2294,[3]Sheet1!$A$1:$U$10001,15,0)</f>
        <v>7.3650000000000002</v>
      </c>
      <c r="E2294" s="14">
        <f>VLOOKUP($A2294,[3]Sheet1!$A$1:$U$10001,16,0)</f>
        <v>5.2</v>
      </c>
      <c r="F2294" s="14">
        <f>VLOOKUP($A2294,[3]Sheet1!$A$1:$X$10001,22,0)</f>
        <v>4.6500000000000004</v>
      </c>
      <c r="G2294" s="7">
        <f>VLOOKUP($A2294,[3]Sheet1!$A$1:$X$10001,3,0)</f>
        <v>4.7450000000000001</v>
      </c>
      <c r="H2294" s="14">
        <f>VLOOKUP($A2294,[3]Sheet1!$A$1:$U$10001,2,0)</f>
        <v>5.0949999999999998</v>
      </c>
      <c r="I2294" s="14">
        <f>VLOOKUP($A2294,[3]Sheet1!$A$1:$U$10001,21,0)</f>
        <v>5.2249999999999996</v>
      </c>
      <c r="J2294" s="14">
        <f>VLOOKUP($A2294,[3]Sheet1!$A$1:$U$10001,13,0)</f>
        <v>7.3</v>
      </c>
      <c r="K2294" s="14">
        <f>VLOOKUP($A2294,[3]Sheet1!$A$1:$Z$10001,24,0)</f>
        <v>4.7549999999999999</v>
      </c>
      <c r="L2294" s="14">
        <f>VLOOKUP($A2294,[3]Sheet1!$A$1:$U$10001,17,0)</f>
        <v>5.27</v>
      </c>
      <c r="M2294" s="14">
        <f>VLOOKUP($A2294,[3]Sheet1!$A$1:$U$10001,14,0)</f>
        <v>12.815</v>
      </c>
      <c r="N2294" s="14">
        <f>VLOOKUP($A2294,[3]Sheet1!$A$1:$X$10001,23,0)</f>
        <v>4.6449999999999996</v>
      </c>
      <c r="O2294" s="14">
        <f>VLOOKUP($A2294,[3]Sheet1!$A$1:$U$10001,4,0)</f>
        <v>15.63</v>
      </c>
      <c r="P2294" s="14">
        <f>VLOOKUP($A2294,[3]Sheet1!$A$1:$U$10001,6,0)</f>
        <v>5.23</v>
      </c>
      <c r="Q2294" s="14">
        <f>VLOOKUP($A2294,[3]Sheet1!$A$1:$U$10001,20,0)</f>
        <v>5.1349999999999998</v>
      </c>
      <c r="R2294" s="14">
        <f>VLOOKUP($A2294,[3]Sheet1!$A$1:$X$10001,24,0)</f>
        <v>4.7549999999999999</v>
      </c>
      <c r="S2294" s="14">
        <f>VLOOKUP($A2294,[3]Sheet1!$A$1:$AB$10001,25,0)</f>
        <v>5.335</v>
      </c>
      <c r="T2294" s="14">
        <f>VLOOKUP($A2294,[3]Sheet1!$A$1:$AB$10001,26,0)</f>
        <v>5.23</v>
      </c>
      <c r="U2294" s="14">
        <f>VLOOKUP($A2294,[3]Sheet1!$A$1:$AB$10001,27,0)</f>
        <v>5.09</v>
      </c>
      <c r="V2294" s="14">
        <f>VLOOKUP($A2294,[3]Sheet1!$A$1:$AB$10001,28,0)</f>
        <v>5.1950000000000003</v>
      </c>
      <c r="W2294" s="14">
        <f>VLOOKUP($A2294,[3]Sheet1!$A$1:$AC$10001,29,0)</f>
        <v>5.0949999999999998</v>
      </c>
      <c r="X2294" s="14">
        <f>VLOOKUP($A2294,[3]Sheet1!$A$1:$AD$10001,30,0)</f>
        <v>5.48</v>
      </c>
      <c r="Y2294" s="14">
        <f>VLOOKUP($A2294,[3]Sheet1!$A$1:$AE$10001,31,0)</f>
        <v>4.8550000000000004</v>
      </c>
      <c r="Z2294" s="14">
        <f>VLOOKUP($A2294,[3]Sheet1!$A$1:$AK$10001,32,0)</f>
        <v>10.895000457763672</v>
      </c>
    </row>
    <row r="2295" spans="1:32" x14ac:dyDescent="0.2">
      <c r="A2295" s="2">
        <v>36987</v>
      </c>
      <c r="B2295" s="5">
        <f t="shared" si="165"/>
        <v>4</v>
      </c>
      <c r="C2295" s="1" t="s">
        <v>45</v>
      </c>
      <c r="D2295" s="14">
        <f>VLOOKUP($A2295,[3]Sheet1!$A$1:$U$10001,15,0)</f>
        <v>7.4850000000000003</v>
      </c>
      <c r="E2295" s="14">
        <f>VLOOKUP($A2295,[3]Sheet1!$A$1:$U$10001,16,0)</f>
        <v>5.36</v>
      </c>
      <c r="F2295" s="14">
        <f>VLOOKUP($A2295,[3]Sheet1!$A$1:$X$10001,22,0)</f>
        <v>4.5149999999999997</v>
      </c>
      <c r="G2295" s="7">
        <f>VLOOKUP($A2295,[3]Sheet1!$A$1:$X$10001,3,0)</f>
        <v>4.6550000000000002</v>
      </c>
      <c r="H2295" s="14">
        <f>VLOOKUP($A2295,[3]Sheet1!$A$1:$U$10001,2,0)</f>
        <v>5.0199999999999996</v>
      </c>
      <c r="I2295" s="14">
        <f>VLOOKUP($A2295,[3]Sheet1!$A$1:$U$10001,21,0)</f>
        <v>5.2350000000000003</v>
      </c>
      <c r="J2295" s="14">
        <f>VLOOKUP($A2295,[3]Sheet1!$A$1:$U$10001,13,0)</f>
        <v>11.005000000000001</v>
      </c>
      <c r="K2295" s="14">
        <f>VLOOKUP($A2295,[3]Sheet1!$A$1:$Z$10001,24,0)</f>
        <v>4.66</v>
      </c>
      <c r="L2295" s="14">
        <f>VLOOKUP($A2295,[3]Sheet1!$A$1:$U$10001,17,0)</f>
        <v>5.3650000000000002</v>
      </c>
      <c r="M2295" s="14">
        <f>VLOOKUP($A2295,[3]Sheet1!$A$1:$U$10001,14,0)</f>
        <v>13.324999999999999</v>
      </c>
      <c r="N2295" s="14">
        <f>VLOOKUP($A2295,[3]Sheet1!$A$1:$X$10001,23,0)</f>
        <v>4.58</v>
      </c>
      <c r="O2295" s="14">
        <f>VLOOKUP($A2295,[3]Sheet1!$A$1:$U$10001,4,0)</f>
        <v>15.59</v>
      </c>
      <c r="P2295" s="14">
        <f>VLOOKUP($A2295,[3]Sheet1!$A$1:$U$10001,6,0)</f>
        <v>5.1550000000000002</v>
      </c>
      <c r="Q2295" s="14">
        <f>VLOOKUP($A2295,[3]Sheet1!$A$1:$U$10001,20,0)</f>
        <v>5.2649999999999997</v>
      </c>
      <c r="R2295" s="14">
        <f>VLOOKUP($A2295,[3]Sheet1!$A$1:$X$10001,24,0)</f>
        <v>4.66</v>
      </c>
      <c r="S2295" s="14">
        <f>VLOOKUP($A2295,[3]Sheet1!$A$1:$AB$10001,25,0)</f>
        <v>5.3449999999999998</v>
      </c>
      <c r="T2295" s="14">
        <f>VLOOKUP($A2295,[3]Sheet1!$A$1:$AB$10001,26,0)</f>
        <v>5.1950000000000003</v>
      </c>
      <c r="U2295" s="14">
        <f>VLOOKUP($A2295,[3]Sheet1!$A$1:$AB$10001,27,0)</f>
        <v>5.0949999999999998</v>
      </c>
      <c r="V2295" s="14">
        <f>VLOOKUP($A2295,[3]Sheet1!$A$1:$AB$10001,28,0)</f>
        <v>5.19</v>
      </c>
      <c r="W2295" s="14">
        <f>VLOOKUP($A2295,[3]Sheet1!$A$1:$AC$10001,29,0)</f>
        <v>5.0999999999999996</v>
      </c>
      <c r="X2295" s="14">
        <f>VLOOKUP($A2295,[3]Sheet1!$A$1:$AD$10001,30,0)</f>
        <v>5.5350000000000001</v>
      </c>
      <c r="Y2295" s="14">
        <f>VLOOKUP($A2295,[3]Sheet1!$A$1:$AE$10001,31,0)</f>
        <v>4.7050000000000001</v>
      </c>
      <c r="Z2295" s="14">
        <f>VLOOKUP($A2295,[3]Sheet1!$A$1:$AK$10001,32,0)</f>
        <v>11.59</v>
      </c>
    </row>
    <row r="2296" spans="1:32" x14ac:dyDescent="0.2">
      <c r="A2296" s="2">
        <v>36988</v>
      </c>
      <c r="B2296" s="5">
        <f t="shared" si="165"/>
        <v>4</v>
      </c>
      <c r="C2296" s="1" t="s">
        <v>46</v>
      </c>
      <c r="D2296" s="14">
        <f>VLOOKUP($A2296,[3]Sheet1!$A$1:$U$10001,15,0)</f>
        <v>7.6849999999999996</v>
      </c>
      <c r="E2296" s="14">
        <f>VLOOKUP($A2296,[3]Sheet1!$A$1:$U$10001,16,0)</f>
        <v>5.5350000000000001</v>
      </c>
      <c r="F2296" s="14">
        <f>VLOOKUP($A2296,[3]Sheet1!$A$1:$X$10001,22,0)</f>
        <v>4.5350000000000001</v>
      </c>
      <c r="G2296" s="7">
        <f>VLOOKUP($A2296,[3]Sheet1!$A$1:$X$10001,3,0)</f>
        <v>4.67</v>
      </c>
      <c r="H2296" s="14">
        <f>VLOOKUP($A2296,[3]Sheet1!$A$1:$U$10001,2,0)</f>
        <v>5.13</v>
      </c>
      <c r="I2296" s="14">
        <f>VLOOKUP($A2296,[3]Sheet1!$A$1:$U$10001,21,0)</f>
        <v>5.3550000000000004</v>
      </c>
      <c r="J2296" s="14">
        <f>VLOOKUP($A2296,[3]Sheet1!$A$1:$U$10001,13,0)</f>
        <v>10.555</v>
      </c>
      <c r="K2296" s="14">
        <f>VLOOKUP($A2296,[3]Sheet1!$A$1:$Z$10001,24,0)</f>
        <v>4.62</v>
      </c>
      <c r="L2296" s="14">
        <f>VLOOKUP($A2296,[3]Sheet1!$A$1:$U$10001,17,0)</f>
        <v>5.49</v>
      </c>
      <c r="M2296" s="14">
        <f>VLOOKUP($A2296,[3]Sheet1!$A$1:$U$10001,14,0)</f>
        <v>12.3</v>
      </c>
      <c r="N2296" s="14">
        <f>VLOOKUP($A2296,[3]Sheet1!$A$1:$X$10001,23,0)</f>
        <v>4.63</v>
      </c>
      <c r="O2296" s="14">
        <f>VLOOKUP($A2296,[3]Sheet1!$A$1:$U$10001,4,0)</f>
        <v>14.5</v>
      </c>
      <c r="P2296" s="14">
        <f>VLOOKUP($A2296,[3]Sheet1!$A$1:$U$10001,6,0)</f>
        <v>5.24</v>
      </c>
      <c r="Q2296" s="14">
        <f>VLOOKUP($A2296,[3]Sheet1!$A$1:$U$10001,20,0)</f>
        <v>5.42</v>
      </c>
      <c r="R2296" s="14">
        <f>VLOOKUP($A2296,[3]Sheet1!$A$1:$X$10001,24,0)</f>
        <v>4.62</v>
      </c>
      <c r="S2296" s="14">
        <f>VLOOKUP($A2296,[3]Sheet1!$A$1:$AB$10001,25,0)</f>
        <v>5.4550000000000001</v>
      </c>
      <c r="T2296" s="14">
        <f>VLOOKUP($A2296,[3]Sheet1!$A$1:$AB$10001,26,0)</f>
        <v>5.32</v>
      </c>
      <c r="U2296" s="14">
        <f>VLOOKUP($A2296,[3]Sheet1!$A$1:$AB$10001,27,0)</f>
        <v>5.19</v>
      </c>
      <c r="V2296" s="14">
        <f>VLOOKUP($A2296,[3]Sheet1!$A$1:$AB$10001,28,0)</f>
        <v>5.29</v>
      </c>
      <c r="W2296" s="14">
        <f>VLOOKUP($A2296,[3]Sheet1!$A$1:$AC$10001,29,0)</f>
        <v>5.2050000000000001</v>
      </c>
      <c r="X2296" s="14">
        <f>VLOOKUP($A2296,[3]Sheet1!$A$1:$AD$10001,30,0)</f>
        <v>5.6849999999999996</v>
      </c>
      <c r="Y2296" s="14">
        <f>VLOOKUP($A2296,[3]Sheet1!$A$1:$AE$10001,31,0)</f>
        <v>4.71</v>
      </c>
      <c r="Z2296" s="14">
        <f>VLOOKUP($A2296,[3]Sheet1!$A$1:$AK$10001,32,0)</f>
        <v>11.83</v>
      </c>
    </row>
    <row r="2297" spans="1:32" x14ac:dyDescent="0.2">
      <c r="A2297" s="2">
        <v>36989</v>
      </c>
      <c r="B2297" s="5">
        <f t="shared" si="165"/>
        <v>4</v>
      </c>
      <c r="C2297" s="1" t="s">
        <v>47</v>
      </c>
      <c r="D2297" s="14">
        <f>VLOOKUP($A2297,[3]Sheet1!$A$1:$U$10001,15,0)</f>
        <v>7.6849999999999996</v>
      </c>
      <c r="E2297" s="14">
        <f>VLOOKUP($A2297,[3]Sheet1!$A$1:$U$10001,16,0)</f>
        <v>5.5350000000000001</v>
      </c>
      <c r="F2297" s="14">
        <f>VLOOKUP($A2297,[3]Sheet1!$A$1:$X$10001,22,0)</f>
        <v>4.5350000000000001</v>
      </c>
      <c r="G2297" s="7">
        <f>VLOOKUP($A2297,[3]Sheet1!$A$1:$X$10001,3,0)</f>
        <v>4.67</v>
      </c>
      <c r="H2297" s="14">
        <f>VLOOKUP($A2297,[3]Sheet1!$A$1:$U$10001,2,0)</f>
        <v>5.13</v>
      </c>
      <c r="I2297" s="14">
        <f>VLOOKUP($A2297,[3]Sheet1!$A$1:$U$10001,21,0)</f>
        <v>5.3550000000000004</v>
      </c>
      <c r="J2297" s="14">
        <f>VLOOKUP($A2297,[3]Sheet1!$A$1:$U$10001,13,0)</f>
        <v>10.555</v>
      </c>
      <c r="K2297" s="14">
        <f>VLOOKUP($A2297,[3]Sheet1!$A$1:$Z$10001,24,0)</f>
        <v>4.62</v>
      </c>
      <c r="L2297" s="14">
        <f>VLOOKUP($A2297,[3]Sheet1!$A$1:$U$10001,17,0)</f>
        <v>5.49</v>
      </c>
      <c r="M2297" s="14">
        <f>VLOOKUP($A2297,[3]Sheet1!$A$1:$U$10001,14,0)</f>
        <v>12.3</v>
      </c>
      <c r="N2297" s="14">
        <f>VLOOKUP($A2297,[3]Sheet1!$A$1:$X$10001,23,0)</f>
        <v>4.63</v>
      </c>
      <c r="O2297" s="14">
        <f>VLOOKUP($A2297,[3]Sheet1!$A$1:$U$10001,4,0)</f>
        <v>14.5</v>
      </c>
      <c r="P2297" s="14">
        <f>VLOOKUP($A2297,[3]Sheet1!$A$1:$U$10001,6,0)</f>
        <v>5.24</v>
      </c>
      <c r="Q2297" s="14">
        <f>VLOOKUP($A2297,[3]Sheet1!$A$1:$U$10001,20,0)</f>
        <v>5.42</v>
      </c>
      <c r="R2297" s="14">
        <f>VLOOKUP($A2297,[3]Sheet1!$A$1:$X$10001,24,0)</f>
        <v>4.62</v>
      </c>
      <c r="S2297" s="14">
        <f>VLOOKUP($A2297,[3]Sheet1!$A$1:$AB$10001,25,0)</f>
        <v>5.4550000000000001</v>
      </c>
      <c r="T2297" s="14">
        <f>VLOOKUP($A2297,[3]Sheet1!$A$1:$AB$10001,26,0)</f>
        <v>5.32</v>
      </c>
      <c r="U2297" s="14">
        <f>VLOOKUP($A2297,[3]Sheet1!$A$1:$AB$10001,27,0)</f>
        <v>5.19</v>
      </c>
      <c r="V2297" s="14">
        <f>VLOOKUP($A2297,[3]Sheet1!$A$1:$AB$10001,28,0)</f>
        <v>5.29</v>
      </c>
      <c r="W2297" s="14">
        <f>VLOOKUP($A2297,[3]Sheet1!$A$1:$AC$10001,29,0)</f>
        <v>5.2050000000000001</v>
      </c>
      <c r="X2297" s="14">
        <f>VLOOKUP($A2297,[3]Sheet1!$A$1:$AD$10001,30,0)</f>
        <v>5.6849999999999996</v>
      </c>
      <c r="Y2297" s="14">
        <f>VLOOKUP($A2297,[3]Sheet1!$A$1:$AE$10001,31,0)</f>
        <v>4.71</v>
      </c>
      <c r="Z2297" s="14">
        <f>VLOOKUP($A2297,[3]Sheet1!$A$1:$AK$10001,32,0)</f>
        <v>11.83</v>
      </c>
    </row>
    <row r="2298" spans="1:32" x14ac:dyDescent="0.2">
      <c r="A2298" s="2">
        <v>36990</v>
      </c>
      <c r="B2298" s="5">
        <f t="shared" si="165"/>
        <v>4</v>
      </c>
      <c r="C2298" s="1" t="s">
        <v>48</v>
      </c>
      <c r="D2298" s="14">
        <f>VLOOKUP($A2298,[3]Sheet1!$A$1:$U$10001,15,0)</f>
        <v>7.6849999999999996</v>
      </c>
      <c r="E2298" s="14">
        <f>VLOOKUP($A2298,[3]Sheet1!$A$1:$U$10001,16,0)</f>
        <v>5.5350000000000001</v>
      </c>
      <c r="F2298" s="14">
        <f>VLOOKUP($A2298,[3]Sheet1!$A$1:$X$10001,22,0)</f>
        <v>4.5350000000000001</v>
      </c>
      <c r="G2298" s="7">
        <f>VLOOKUP($A2298,[3]Sheet1!$A$1:$X$10001,3,0)</f>
        <v>4.67</v>
      </c>
      <c r="H2298" s="14">
        <f>VLOOKUP($A2298,[3]Sheet1!$A$1:$U$10001,2,0)</f>
        <v>5.13</v>
      </c>
      <c r="I2298" s="14">
        <f>VLOOKUP($A2298,[3]Sheet1!$A$1:$U$10001,21,0)</f>
        <v>5.3550000000000004</v>
      </c>
      <c r="J2298" s="14">
        <f>VLOOKUP($A2298,[3]Sheet1!$A$1:$U$10001,13,0)</f>
        <v>10.555</v>
      </c>
      <c r="K2298" s="14">
        <f>VLOOKUP($A2298,[3]Sheet1!$A$1:$Z$10001,24,0)</f>
        <v>4.62</v>
      </c>
      <c r="L2298" s="14">
        <f>VLOOKUP($A2298,[3]Sheet1!$A$1:$U$10001,17,0)</f>
        <v>5.49</v>
      </c>
      <c r="M2298" s="14">
        <f>VLOOKUP($A2298,[3]Sheet1!$A$1:$U$10001,14,0)</f>
        <v>12.3</v>
      </c>
      <c r="N2298" s="14">
        <f>VLOOKUP($A2298,[3]Sheet1!$A$1:$X$10001,23,0)</f>
        <v>4.63</v>
      </c>
      <c r="O2298" s="14">
        <f>VLOOKUP($A2298,[3]Sheet1!$A$1:$U$10001,4,0)</f>
        <v>14.5</v>
      </c>
      <c r="P2298" s="14">
        <f>VLOOKUP($A2298,[3]Sheet1!$A$1:$U$10001,6,0)</f>
        <v>5.24</v>
      </c>
      <c r="Q2298" s="14">
        <f>VLOOKUP($A2298,[3]Sheet1!$A$1:$U$10001,20,0)</f>
        <v>5.42</v>
      </c>
      <c r="R2298" s="14">
        <f>VLOOKUP($A2298,[3]Sheet1!$A$1:$X$10001,24,0)</f>
        <v>4.62</v>
      </c>
      <c r="S2298" s="14">
        <f>VLOOKUP($A2298,[3]Sheet1!$A$1:$AB$10001,25,0)</f>
        <v>5.4550000000000001</v>
      </c>
      <c r="T2298" s="14">
        <f>VLOOKUP($A2298,[3]Sheet1!$A$1:$AB$10001,26,0)</f>
        <v>5.32</v>
      </c>
      <c r="U2298" s="14">
        <f>VLOOKUP($A2298,[3]Sheet1!$A$1:$AB$10001,27,0)</f>
        <v>5.19</v>
      </c>
      <c r="V2298" s="14">
        <f>VLOOKUP($A2298,[3]Sheet1!$A$1:$AB$10001,28,0)</f>
        <v>5.29</v>
      </c>
      <c r="W2298" s="14">
        <f>VLOOKUP($A2298,[3]Sheet1!$A$1:$AC$10001,29,0)</f>
        <v>5.2050000000000001</v>
      </c>
      <c r="X2298" s="14">
        <f>VLOOKUP($A2298,[3]Sheet1!$A$1:$AD$10001,30,0)</f>
        <v>5.6849999999999996</v>
      </c>
      <c r="Y2298" s="14">
        <f>VLOOKUP($A2298,[3]Sheet1!$A$1:$AE$10001,31,0)</f>
        <v>4.71</v>
      </c>
      <c r="Z2298" s="14">
        <f>VLOOKUP($A2298,[3]Sheet1!$A$1:$AK$10001,32,0)</f>
        <v>11.83</v>
      </c>
    </row>
    <row r="2299" spans="1:32" x14ac:dyDescent="0.2">
      <c r="A2299" s="2">
        <v>36991</v>
      </c>
      <c r="B2299" s="5">
        <f t="shared" si="165"/>
        <v>4</v>
      </c>
      <c r="C2299" s="1" t="s">
        <v>49</v>
      </c>
      <c r="D2299" s="14">
        <f>VLOOKUP($A2299,[3]Sheet1!$A$1:$U$10001,15,0)</f>
        <v>7.7350000000000003</v>
      </c>
      <c r="E2299" s="14">
        <f>VLOOKUP($A2299,[3]Sheet1!$A$1:$U$10001,16,0)</f>
        <v>5.58</v>
      </c>
      <c r="F2299" s="14">
        <f>VLOOKUP($A2299,[3]Sheet1!$A$1:$X$10001,22,0)</f>
        <v>4.75</v>
      </c>
      <c r="G2299" s="7">
        <f>VLOOKUP($A2299,[3]Sheet1!$A$1:$X$10001,3,0)</f>
        <v>4.8250000000000002</v>
      </c>
      <c r="H2299" s="14">
        <f>VLOOKUP($A2299,[3]Sheet1!$A$1:$U$10001,2,0)</f>
        <v>5.25</v>
      </c>
      <c r="I2299" s="14">
        <f>VLOOKUP($A2299,[3]Sheet1!$A$1:$U$10001,21,0)</f>
        <v>5.47</v>
      </c>
      <c r="J2299" s="14">
        <f>VLOOKUP($A2299,[3]Sheet1!$A$1:$U$10001,13,0)</f>
        <v>10.664999999999999</v>
      </c>
      <c r="K2299" s="14">
        <f>VLOOKUP($A2299,[3]Sheet1!$A$1:$Z$10001,24,0)</f>
        <v>4.8550000000000004</v>
      </c>
      <c r="L2299" s="14">
        <f>VLOOKUP($A2299,[3]Sheet1!$A$1:$U$10001,17,0)</f>
        <v>5.64</v>
      </c>
      <c r="M2299" s="14">
        <f>VLOOKUP($A2299,[3]Sheet1!$A$1:$U$10001,14,0)</f>
        <v>12.615</v>
      </c>
      <c r="N2299" s="14">
        <f>VLOOKUP($A2299,[3]Sheet1!$A$1:$X$10001,23,0)</f>
        <v>4.82</v>
      </c>
      <c r="O2299" s="14">
        <f>VLOOKUP($A2299,[3]Sheet1!$A$1:$U$10001,4,0)</f>
        <v>13.75</v>
      </c>
      <c r="P2299" s="14">
        <f>VLOOKUP($A2299,[3]Sheet1!$A$1:$U$10001,6,0)</f>
        <v>5.3550000000000004</v>
      </c>
      <c r="Q2299" s="14">
        <f>VLOOKUP($A2299,[3]Sheet1!$A$1:$U$10001,20,0)</f>
        <v>5.6</v>
      </c>
      <c r="R2299" s="14">
        <f>VLOOKUP($A2299,[3]Sheet1!$A$1:$X$10001,24,0)</f>
        <v>4.8550000000000004</v>
      </c>
      <c r="S2299" s="14">
        <f>VLOOKUP($A2299,[3]Sheet1!$A$1:$AB$10001,25,0)</f>
        <v>5.56</v>
      </c>
      <c r="T2299" s="14">
        <f>VLOOKUP($A2299,[3]Sheet1!$A$1:$AB$10001,26,0)</f>
        <v>5.45</v>
      </c>
      <c r="U2299" s="14">
        <f>VLOOKUP($A2299,[3]Sheet1!$A$1:$AB$10001,27,0)</f>
        <v>5.3</v>
      </c>
      <c r="V2299" s="14">
        <f>VLOOKUP($A2299,[3]Sheet1!$A$1:$AB$10001,28,0)</f>
        <v>5.3949999999999996</v>
      </c>
      <c r="W2299" s="14">
        <f>VLOOKUP($A2299,[3]Sheet1!$A$1:$AC$10001,29,0)</f>
        <v>5.3250000000000002</v>
      </c>
      <c r="X2299" s="14">
        <f>VLOOKUP($A2299,[3]Sheet1!$A$1:$AD$10001,30,0)</f>
        <v>5.8049999999999997</v>
      </c>
      <c r="Y2299" s="14">
        <f>VLOOKUP($A2299,[3]Sheet1!$A$1:$AE$10001,31,0)</f>
        <v>4.84</v>
      </c>
      <c r="Z2299" s="14">
        <f>VLOOKUP($A2299,[3]Sheet1!$A$1:$AK$10001,32,0)</f>
        <v>11.574999999999999</v>
      </c>
    </row>
    <row r="2300" spans="1:32" x14ac:dyDescent="0.2">
      <c r="A2300" s="2">
        <v>36992</v>
      </c>
      <c r="B2300" s="5">
        <f t="shared" si="165"/>
        <v>4</v>
      </c>
      <c r="C2300" s="1" t="s">
        <v>50</v>
      </c>
      <c r="D2300" s="14">
        <f>VLOOKUP($A2300,[3]Sheet1!$A$1:$U$10001,15,0)</f>
        <v>7.81</v>
      </c>
      <c r="E2300" s="14">
        <f>VLOOKUP($A2300,[3]Sheet1!$A$1:$U$10001,16,0)</f>
        <v>5.56</v>
      </c>
      <c r="F2300" s="14">
        <f>VLOOKUP($A2300,[3]Sheet1!$A$1:$X$10001,22,0)</f>
        <v>4.8849999999999998</v>
      </c>
      <c r="G2300" s="7">
        <f>VLOOKUP($A2300,[3]Sheet1!$A$1:$X$10001,3,0)</f>
        <v>4.9649999999999999</v>
      </c>
      <c r="H2300" s="14">
        <f>VLOOKUP($A2300,[3]Sheet1!$A$1:$U$10001,2,0)</f>
        <v>5.3449999999999998</v>
      </c>
      <c r="I2300" s="14">
        <f>VLOOKUP($A2300,[3]Sheet1!$A$1:$U$10001,21,0)</f>
        <v>5.5449999999999999</v>
      </c>
      <c r="J2300" s="14">
        <f>VLOOKUP($A2300,[3]Sheet1!$A$1:$U$10001,13,0)</f>
        <v>10.914999999999999</v>
      </c>
      <c r="K2300" s="14">
        <f>VLOOKUP($A2300,[3]Sheet1!$A$1:$Z$10001,24,0)</f>
        <v>5.0149999999999997</v>
      </c>
      <c r="L2300" s="14">
        <f>VLOOKUP($A2300,[3]Sheet1!$A$1:$U$10001,17,0)</f>
        <v>5.6449999999999996</v>
      </c>
      <c r="M2300" s="14">
        <f>VLOOKUP($A2300,[3]Sheet1!$A$1:$U$10001,14,0)</f>
        <v>12.1</v>
      </c>
      <c r="N2300" s="14">
        <f>VLOOKUP($A2300,[3]Sheet1!$A$1:$X$10001,23,0)</f>
        <v>4.93</v>
      </c>
      <c r="O2300" s="14">
        <f>VLOOKUP($A2300,[3]Sheet1!$A$1:$U$10001,4,0)</f>
        <v>13.51</v>
      </c>
      <c r="P2300" s="14">
        <f>VLOOKUP($A2300,[3]Sheet1!$A$1:$U$10001,6,0)</f>
        <v>5.4749999999999996</v>
      </c>
      <c r="Q2300" s="14">
        <f>VLOOKUP($A2300,[3]Sheet1!$A$1:$U$10001,20,0)</f>
        <v>5.6</v>
      </c>
      <c r="R2300" s="14">
        <f>VLOOKUP($A2300,[3]Sheet1!$A$1:$X$10001,24,0)</f>
        <v>5.0149999999999997</v>
      </c>
      <c r="S2300" s="14">
        <f>VLOOKUP($A2300,[3]Sheet1!$A$1:$AB$10001,25,0)</f>
        <v>5.6449999999999996</v>
      </c>
      <c r="T2300" s="14">
        <f>VLOOKUP($A2300,[3]Sheet1!$A$1:$AB$10001,26,0)</f>
        <v>5.5350000000000001</v>
      </c>
      <c r="U2300" s="14">
        <f>VLOOKUP($A2300,[3]Sheet1!$A$1:$AB$10001,27,0)</f>
        <v>5.3949999999999996</v>
      </c>
      <c r="V2300" s="14">
        <f>VLOOKUP($A2300,[3]Sheet1!$A$1:$AB$10001,28,0)</f>
        <v>5.47</v>
      </c>
      <c r="W2300" s="14">
        <f>VLOOKUP($A2300,[3]Sheet1!$A$1:$AC$10001,29,0)</f>
        <v>5.41</v>
      </c>
      <c r="X2300" s="14">
        <f>VLOOKUP($A2300,[3]Sheet1!$A$1:$AD$10001,30,0)</f>
        <v>5.8650000000000002</v>
      </c>
      <c r="Y2300" s="14">
        <f>VLOOKUP($A2300,[3]Sheet1!$A$1:$AE$10001,31,0)</f>
        <v>4.9850000000000003</v>
      </c>
      <c r="Z2300" s="14">
        <f>VLOOKUP($A2300,[3]Sheet1!$A$1:$AK$10001,32,0)</f>
        <v>11.73</v>
      </c>
    </row>
    <row r="2301" spans="1:32" x14ac:dyDescent="0.2">
      <c r="A2301" s="2">
        <v>36993</v>
      </c>
      <c r="B2301" s="5">
        <f t="shared" si="165"/>
        <v>4</v>
      </c>
      <c r="C2301" s="1" t="s">
        <v>51</v>
      </c>
      <c r="D2301" s="14">
        <f>VLOOKUP($A2301,[3]Sheet1!$A$1:$U$10001,15,0)</f>
        <v>7.68</v>
      </c>
      <c r="E2301" s="14">
        <f>VLOOKUP($A2301,[3]Sheet1!$A$1:$U$10001,16,0)</f>
        <v>5.51</v>
      </c>
      <c r="F2301" s="14">
        <f>VLOOKUP($A2301,[3]Sheet1!$A$1:$X$10001,22,0)</f>
        <v>5.01</v>
      </c>
      <c r="G2301" s="7">
        <f>VLOOKUP($A2301,[3]Sheet1!$A$1:$X$10001,3,0)</f>
        <v>5.18</v>
      </c>
      <c r="H2301" s="14">
        <f>VLOOKUP($A2301,[3]Sheet1!$A$1:$U$10001,2,0)</f>
        <v>5.2750000000000004</v>
      </c>
      <c r="I2301" s="14">
        <f>VLOOKUP($A2301,[3]Sheet1!$A$1:$U$10001,21,0)</f>
        <v>5.47</v>
      </c>
      <c r="J2301" s="14">
        <f>VLOOKUP($A2301,[3]Sheet1!$A$1:$U$10001,13,0)</f>
        <v>11.395</v>
      </c>
      <c r="K2301" s="14">
        <f>VLOOKUP($A2301,[3]Sheet1!$A$1:$Z$10001,24,0)</f>
        <v>5.15</v>
      </c>
      <c r="L2301" s="14">
        <f>VLOOKUP($A2301,[3]Sheet1!$A$1:$U$10001,17,0)</f>
        <v>5.5750000000000002</v>
      </c>
      <c r="M2301" s="14">
        <f>VLOOKUP($A2301,[3]Sheet1!$A$1:$U$10001,14,0)</f>
        <v>12.3</v>
      </c>
      <c r="N2301" s="14">
        <f>VLOOKUP($A2301,[3]Sheet1!$A$1:$X$10001,23,0)</f>
        <v>5.05</v>
      </c>
      <c r="O2301" s="14">
        <f>VLOOKUP($A2301,[3]Sheet1!$A$1:$U$10001,4,0)</f>
        <v>14.234999999999999</v>
      </c>
      <c r="P2301" s="14">
        <f>VLOOKUP($A2301,[3]Sheet1!$A$1:$U$10001,6,0)</f>
        <v>5.3849999999999998</v>
      </c>
      <c r="Q2301" s="14">
        <f>VLOOKUP($A2301,[3]Sheet1!$A$1:$U$10001,20,0)</f>
        <v>5.47</v>
      </c>
      <c r="R2301" s="14">
        <f>VLOOKUP($A2301,[3]Sheet1!$A$1:$X$10001,24,0)</f>
        <v>5.15</v>
      </c>
      <c r="S2301" s="14">
        <f>VLOOKUP($A2301,[3]Sheet1!$A$1:$AB$10001,25,0)</f>
        <v>5.58</v>
      </c>
      <c r="T2301" s="14">
        <f>VLOOKUP($A2301,[3]Sheet1!$A$1:$AB$10001,26,0)</f>
        <v>5.43</v>
      </c>
      <c r="U2301" s="14">
        <f>VLOOKUP($A2301,[3]Sheet1!$A$1:$AB$10001,27,0)</f>
        <v>5.32</v>
      </c>
      <c r="V2301" s="14">
        <f>VLOOKUP($A2301,[3]Sheet1!$A$1:$AB$10001,28,0)</f>
        <v>5.43</v>
      </c>
      <c r="W2301" s="14">
        <f>VLOOKUP($A2301,[3]Sheet1!$A$1:$AC$10001,29,0)</f>
        <v>5.335</v>
      </c>
      <c r="X2301" s="14">
        <f>VLOOKUP($A2301,[3]Sheet1!$A$1:$AD$10001,30,0)</f>
        <v>5.7750000000000004</v>
      </c>
      <c r="Y2301" s="14">
        <f>VLOOKUP($A2301,[3]Sheet1!$A$1:$AE$10001,31,0)</f>
        <v>5.125</v>
      </c>
      <c r="Z2301" s="14">
        <f>VLOOKUP($A2301,[3]Sheet1!$A$1:$AK$10001,32,0)</f>
        <v>11.62</v>
      </c>
    </row>
    <row r="2302" spans="1:32" x14ac:dyDescent="0.2">
      <c r="A2302" s="2">
        <v>36994</v>
      </c>
      <c r="B2302" s="5">
        <f t="shared" si="165"/>
        <v>4</v>
      </c>
      <c r="C2302" s="1" t="s">
        <v>45</v>
      </c>
      <c r="D2302" s="14">
        <f>VLOOKUP($A2302,[3]Sheet1!$A$1:$U$10001,15,0)</f>
        <v>7.58</v>
      </c>
      <c r="E2302" s="14">
        <f>VLOOKUP($A2302,[3]Sheet1!$A$1:$U$10001,16,0)</f>
        <v>5.42</v>
      </c>
      <c r="F2302" s="14">
        <f>VLOOKUP($A2302,[3]Sheet1!$A$1:$X$10001,22,0)</f>
        <v>4.8949999999999996</v>
      </c>
      <c r="G2302" s="7">
        <f>VLOOKUP($A2302,[3]Sheet1!$A$1:$X$10001,3,0)</f>
        <v>4.8600000000000003</v>
      </c>
      <c r="H2302" s="14">
        <f>VLOOKUP($A2302,[3]Sheet1!$A$1:$U$10001,2,0)</f>
        <v>5.1749999999999998</v>
      </c>
      <c r="I2302" s="14">
        <f>VLOOKUP($A2302,[3]Sheet1!$A$1:$U$10001,21,0)</f>
        <v>5.3449999999999998</v>
      </c>
      <c r="J2302" s="14">
        <f>VLOOKUP($A2302,[3]Sheet1!$A$1:$U$10001,13,0)</f>
        <v>11.225</v>
      </c>
      <c r="K2302" s="14">
        <f>VLOOKUP($A2302,[3]Sheet1!$A$1:$Z$10001,24,0)</f>
        <v>5.0350000000000001</v>
      </c>
      <c r="L2302" s="14">
        <f>VLOOKUP($A2302,[3]Sheet1!$A$1:$U$10001,17,0)</f>
        <v>5.4349999999999996</v>
      </c>
      <c r="M2302" s="14">
        <f>VLOOKUP($A2302,[3]Sheet1!$A$1:$U$10001,14,0)</f>
        <v>12.11</v>
      </c>
      <c r="N2302" s="14">
        <f>VLOOKUP($A2302,[3]Sheet1!$A$1:$X$10001,23,0)</f>
        <v>4.8949999999999996</v>
      </c>
      <c r="O2302" s="14">
        <f>VLOOKUP($A2302,[3]Sheet1!$A$1:$U$10001,4,0)</f>
        <v>13.465</v>
      </c>
      <c r="P2302" s="14">
        <f>VLOOKUP($A2302,[3]Sheet1!$A$1:$U$10001,6,0)</f>
        <v>5.22</v>
      </c>
      <c r="Q2302" s="14">
        <f>VLOOKUP($A2302,[3]Sheet1!$A$1:$U$10001,20,0)</f>
        <v>5.33</v>
      </c>
      <c r="R2302" s="14">
        <f>VLOOKUP($A2302,[3]Sheet1!$A$1:$X$10001,24,0)</f>
        <v>5.0350000000000001</v>
      </c>
      <c r="S2302" s="14">
        <f>VLOOKUP($A2302,[3]Sheet1!$A$1:$AB$10001,25,0)</f>
        <v>5.47</v>
      </c>
      <c r="T2302" s="14">
        <f>VLOOKUP($A2302,[3]Sheet1!$A$1:$AB$10001,26,0)</f>
        <v>5.28</v>
      </c>
      <c r="U2302" s="14">
        <f>VLOOKUP($A2302,[3]Sheet1!$A$1:$AB$10001,27,0)</f>
        <v>5.21</v>
      </c>
      <c r="V2302" s="14">
        <f>VLOOKUP($A2302,[3]Sheet1!$A$1:$AB$10001,28,0)</f>
        <v>5.3449999999999998</v>
      </c>
      <c r="W2302" s="14">
        <f>VLOOKUP($A2302,[3]Sheet1!$A$1:$AC$10001,29,0)</f>
        <v>5.2249999999999996</v>
      </c>
      <c r="X2302" s="14">
        <f>VLOOKUP($A2302,[3]Sheet1!$A$1:$AD$10001,30,0)</f>
        <v>5.65</v>
      </c>
      <c r="Y2302" s="14">
        <f>VLOOKUP($A2302,[3]Sheet1!$A$1:$AE$10001,31,0)</f>
        <v>5.1050000000000004</v>
      </c>
      <c r="Z2302" s="14">
        <f>VLOOKUP($A2302,[3]Sheet1!$A$1:$AK$10001,32,0)</f>
        <v>11.805</v>
      </c>
    </row>
    <row r="2303" spans="1:32" x14ac:dyDescent="0.2">
      <c r="A2303" s="2">
        <v>36995</v>
      </c>
      <c r="B2303" s="5">
        <f t="shared" si="165"/>
        <v>4</v>
      </c>
      <c r="C2303" s="1" t="s">
        <v>46</v>
      </c>
      <c r="D2303" s="14">
        <f>VLOOKUP($A2303,[3]Sheet1!$A$1:$U$10001,15,0)</f>
        <v>7.58</v>
      </c>
      <c r="E2303" s="14">
        <f>VLOOKUP($A2303,[3]Sheet1!$A$1:$U$10001,16,0)</f>
        <v>5.42</v>
      </c>
      <c r="F2303" s="14">
        <f>VLOOKUP($A2303,[3]Sheet1!$A$1:$X$10001,22,0)</f>
        <v>4.8949999999999996</v>
      </c>
      <c r="G2303" s="7">
        <f>VLOOKUP($A2303,[3]Sheet1!$A$1:$X$10001,3,0)</f>
        <v>4.8600000000000003</v>
      </c>
      <c r="H2303" s="14">
        <f>VLOOKUP($A2303,[3]Sheet1!$A$1:$U$10001,2,0)</f>
        <v>5.1749999999999998</v>
      </c>
      <c r="I2303" s="14">
        <f>VLOOKUP($A2303,[3]Sheet1!$A$1:$U$10001,21,0)</f>
        <v>5.3449999999999998</v>
      </c>
      <c r="J2303" s="14">
        <f>VLOOKUP($A2303,[3]Sheet1!$A$1:$U$10001,13,0)</f>
        <v>11.225</v>
      </c>
      <c r="K2303" s="14">
        <f>VLOOKUP($A2303,[3]Sheet1!$A$1:$Z$10001,24,0)</f>
        <v>5.0350000000000001</v>
      </c>
      <c r="L2303" s="14">
        <f>VLOOKUP($A2303,[3]Sheet1!$A$1:$U$10001,17,0)</f>
        <v>5.4349999999999996</v>
      </c>
      <c r="M2303" s="14">
        <f>VLOOKUP($A2303,[3]Sheet1!$A$1:$U$10001,14,0)</f>
        <v>12.11</v>
      </c>
      <c r="N2303" s="14">
        <f>VLOOKUP($A2303,[3]Sheet1!$A$1:$X$10001,23,0)</f>
        <v>4.8949999999999996</v>
      </c>
      <c r="O2303" s="14">
        <f>VLOOKUP($A2303,[3]Sheet1!$A$1:$U$10001,4,0)</f>
        <v>13.465</v>
      </c>
      <c r="P2303" s="14">
        <f>VLOOKUP($A2303,[3]Sheet1!$A$1:$U$10001,6,0)</f>
        <v>5.22</v>
      </c>
      <c r="Q2303" s="14">
        <f>VLOOKUP($A2303,[3]Sheet1!$A$1:$U$10001,20,0)</f>
        <v>5.33</v>
      </c>
      <c r="R2303" s="14">
        <f>VLOOKUP($A2303,[3]Sheet1!$A$1:$X$10001,24,0)</f>
        <v>5.0350000000000001</v>
      </c>
      <c r="S2303" s="14">
        <f>VLOOKUP($A2303,[3]Sheet1!$A$1:$AB$10001,25,0)</f>
        <v>5.47</v>
      </c>
      <c r="T2303" s="14">
        <f>VLOOKUP($A2303,[3]Sheet1!$A$1:$AB$10001,26,0)</f>
        <v>5.28</v>
      </c>
      <c r="U2303" s="14">
        <f>VLOOKUP($A2303,[3]Sheet1!$A$1:$AB$10001,27,0)</f>
        <v>5.21</v>
      </c>
      <c r="V2303" s="14">
        <f>VLOOKUP($A2303,[3]Sheet1!$A$1:$AB$10001,28,0)</f>
        <v>5.3449999999999998</v>
      </c>
      <c r="W2303" s="14">
        <f>VLOOKUP($A2303,[3]Sheet1!$A$1:$AC$10001,29,0)</f>
        <v>5.2249999999999996</v>
      </c>
      <c r="X2303" s="14">
        <f>VLOOKUP($A2303,[3]Sheet1!$A$1:$AD$10001,30,0)</f>
        <v>5.65</v>
      </c>
      <c r="Y2303" s="14">
        <f>VLOOKUP($A2303,[3]Sheet1!$A$1:$AE$10001,31,0)</f>
        <v>5.1050000000000004</v>
      </c>
      <c r="Z2303" s="14">
        <f>VLOOKUP($A2303,[3]Sheet1!$A$1:$AK$10001,32,0)</f>
        <v>11.805</v>
      </c>
    </row>
    <row r="2304" spans="1:32" x14ac:dyDescent="0.2">
      <c r="A2304" s="2">
        <v>36996</v>
      </c>
      <c r="B2304" s="5">
        <f t="shared" si="165"/>
        <v>4</v>
      </c>
      <c r="C2304" s="1" t="s">
        <v>47</v>
      </c>
      <c r="D2304" s="14">
        <f>VLOOKUP($A2304,[3]Sheet1!$A$1:$U$10001,15,0)</f>
        <v>7.58</v>
      </c>
      <c r="E2304" s="14">
        <f>VLOOKUP($A2304,[3]Sheet1!$A$1:$U$10001,16,0)</f>
        <v>5.42</v>
      </c>
      <c r="F2304" s="14">
        <f>VLOOKUP($A2304,[3]Sheet1!$A$1:$X$10001,22,0)</f>
        <v>4.8949999999999996</v>
      </c>
      <c r="G2304" s="7">
        <f>VLOOKUP($A2304,[3]Sheet1!$A$1:$X$10001,3,0)</f>
        <v>4.8600000000000003</v>
      </c>
      <c r="H2304" s="14">
        <f>VLOOKUP($A2304,[3]Sheet1!$A$1:$U$10001,2,0)</f>
        <v>5.1749999999999998</v>
      </c>
      <c r="I2304" s="14">
        <f>VLOOKUP($A2304,[3]Sheet1!$A$1:$U$10001,21,0)</f>
        <v>5.3449999999999998</v>
      </c>
      <c r="J2304" s="14">
        <f>VLOOKUP($A2304,[3]Sheet1!$A$1:$U$10001,13,0)</f>
        <v>11.225</v>
      </c>
      <c r="K2304" s="14">
        <f>VLOOKUP($A2304,[3]Sheet1!$A$1:$Z$10001,24,0)</f>
        <v>5.0350000000000001</v>
      </c>
      <c r="L2304" s="14">
        <f>VLOOKUP($A2304,[3]Sheet1!$A$1:$U$10001,17,0)</f>
        <v>5.4349999999999996</v>
      </c>
      <c r="M2304" s="14">
        <f>VLOOKUP($A2304,[3]Sheet1!$A$1:$U$10001,14,0)</f>
        <v>12.11</v>
      </c>
      <c r="N2304" s="14">
        <f>VLOOKUP($A2304,[3]Sheet1!$A$1:$X$10001,23,0)</f>
        <v>4.8949999999999996</v>
      </c>
      <c r="O2304" s="14">
        <f>VLOOKUP($A2304,[3]Sheet1!$A$1:$U$10001,4,0)</f>
        <v>13.465</v>
      </c>
      <c r="P2304" s="14">
        <f>VLOOKUP($A2304,[3]Sheet1!$A$1:$U$10001,6,0)</f>
        <v>5.22</v>
      </c>
      <c r="Q2304" s="14">
        <f>VLOOKUP($A2304,[3]Sheet1!$A$1:$U$10001,20,0)</f>
        <v>5.33</v>
      </c>
      <c r="R2304" s="14">
        <f>VLOOKUP($A2304,[3]Sheet1!$A$1:$X$10001,24,0)</f>
        <v>5.0350000000000001</v>
      </c>
      <c r="S2304" s="14">
        <f>VLOOKUP($A2304,[3]Sheet1!$A$1:$AB$10001,25,0)</f>
        <v>5.47</v>
      </c>
      <c r="T2304" s="14">
        <f>VLOOKUP($A2304,[3]Sheet1!$A$1:$AB$10001,26,0)</f>
        <v>5.28</v>
      </c>
      <c r="U2304" s="14">
        <f>VLOOKUP($A2304,[3]Sheet1!$A$1:$AB$10001,27,0)</f>
        <v>5.21</v>
      </c>
      <c r="V2304" s="14">
        <f>VLOOKUP($A2304,[3]Sheet1!$A$1:$AB$10001,28,0)</f>
        <v>5.3449999999999998</v>
      </c>
      <c r="W2304" s="14">
        <f>VLOOKUP($A2304,[3]Sheet1!$A$1:$AC$10001,29,0)</f>
        <v>5.2249999999999996</v>
      </c>
      <c r="X2304" s="14">
        <f>VLOOKUP($A2304,[3]Sheet1!$A$1:$AD$10001,30,0)</f>
        <v>5.65</v>
      </c>
      <c r="Y2304" s="14">
        <f>VLOOKUP($A2304,[3]Sheet1!$A$1:$AE$10001,31,0)</f>
        <v>5.1050000000000004</v>
      </c>
      <c r="Z2304" s="14">
        <f>VLOOKUP($A2304,[3]Sheet1!$A$1:$AK$10001,32,0)</f>
        <v>11.805</v>
      </c>
    </row>
    <row r="2305" spans="1:26" x14ac:dyDescent="0.2">
      <c r="A2305" s="2">
        <v>36997</v>
      </c>
      <c r="B2305" s="5">
        <f t="shared" si="165"/>
        <v>4</v>
      </c>
      <c r="C2305" s="1" t="s">
        <v>48</v>
      </c>
      <c r="D2305" s="14">
        <f>VLOOKUP($A2305,[3]Sheet1!$A$1:$U$10001,15,0)</f>
        <v>7.58</v>
      </c>
      <c r="E2305" s="14">
        <f>VLOOKUP($A2305,[3]Sheet1!$A$1:$U$10001,16,0)</f>
        <v>5.42</v>
      </c>
      <c r="F2305" s="14">
        <f>VLOOKUP($A2305,[3]Sheet1!$A$1:$X$10001,22,0)</f>
        <v>4.8949999999999996</v>
      </c>
      <c r="G2305" s="7">
        <f>VLOOKUP($A2305,[3]Sheet1!$A$1:$X$10001,3,0)</f>
        <v>4.8600000000000003</v>
      </c>
      <c r="H2305" s="14">
        <f>VLOOKUP($A2305,[3]Sheet1!$A$1:$U$10001,2,0)</f>
        <v>5.1749999999999998</v>
      </c>
      <c r="I2305" s="14">
        <f>VLOOKUP($A2305,[3]Sheet1!$A$1:$U$10001,21,0)</f>
        <v>5.3449999999999998</v>
      </c>
      <c r="J2305" s="14">
        <f>VLOOKUP($A2305,[3]Sheet1!$A$1:$U$10001,13,0)</f>
        <v>11.225</v>
      </c>
      <c r="K2305" s="14">
        <f>VLOOKUP($A2305,[3]Sheet1!$A$1:$Z$10001,24,0)</f>
        <v>5.0350000000000001</v>
      </c>
      <c r="L2305" s="14">
        <f>VLOOKUP($A2305,[3]Sheet1!$A$1:$U$10001,17,0)</f>
        <v>5.4349999999999996</v>
      </c>
      <c r="M2305" s="14">
        <f>VLOOKUP($A2305,[3]Sheet1!$A$1:$U$10001,14,0)</f>
        <v>12.11</v>
      </c>
      <c r="N2305" s="14">
        <f>VLOOKUP($A2305,[3]Sheet1!$A$1:$X$10001,23,0)</f>
        <v>4.8949999999999996</v>
      </c>
      <c r="O2305" s="14">
        <f>VLOOKUP($A2305,[3]Sheet1!$A$1:$U$10001,4,0)</f>
        <v>13.465</v>
      </c>
      <c r="P2305" s="14">
        <f>VLOOKUP($A2305,[3]Sheet1!$A$1:$U$10001,6,0)</f>
        <v>5.22</v>
      </c>
      <c r="Q2305" s="14">
        <f>VLOOKUP($A2305,[3]Sheet1!$A$1:$U$10001,20,0)</f>
        <v>5.33</v>
      </c>
      <c r="R2305" s="14">
        <f>VLOOKUP($A2305,[3]Sheet1!$A$1:$X$10001,24,0)</f>
        <v>5.0350000000000001</v>
      </c>
      <c r="S2305" s="14">
        <f>VLOOKUP($A2305,[3]Sheet1!$A$1:$AB$10001,25,0)</f>
        <v>5.47</v>
      </c>
      <c r="T2305" s="14">
        <f>VLOOKUP($A2305,[3]Sheet1!$A$1:$AB$10001,26,0)</f>
        <v>5.28</v>
      </c>
      <c r="U2305" s="14">
        <f>VLOOKUP($A2305,[3]Sheet1!$A$1:$AB$10001,27,0)</f>
        <v>5.21</v>
      </c>
      <c r="V2305" s="14">
        <f>VLOOKUP($A2305,[3]Sheet1!$A$1:$AB$10001,28,0)</f>
        <v>5.3449999999999998</v>
      </c>
      <c r="W2305" s="14">
        <f>VLOOKUP($A2305,[3]Sheet1!$A$1:$AC$10001,29,0)</f>
        <v>5.2249999999999996</v>
      </c>
      <c r="X2305" s="14">
        <f>VLOOKUP($A2305,[3]Sheet1!$A$1:$AD$10001,30,0)</f>
        <v>5.65</v>
      </c>
      <c r="Y2305" s="14">
        <f>VLOOKUP($A2305,[3]Sheet1!$A$1:$AE$10001,31,0)</f>
        <v>5.1050000000000004</v>
      </c>
      <c r="Z2305" s="14">
        <f>VLOOKUP($A2305,[3]Sheet1!$A$1:$AK$10001,32,0)</f>
        <v>11.805</v>
      </c>
    </row>
    <row r="2306" spans="1:26" x14ac:dyDescent="0.2">
      <c r="A2306" s="2">
        <v>36998</v>
      </c>
      <c r="B2306" s="5">
        <f t="shared" si="165"/>
        <v>4</v>
      </c>
      <c r="C2306" s="1" t="s">
        <v>49</v>
      </c>
      <c r="D2306" s="14">
        <f>VLOOKUP($A2306,[3]Sheet1!$A$1:$U$10001,15,0)</f>
        <v>7.7</v>
      </c>
      <c r="E2306" s="14">
        <f>VLOOKUP($A2306,[3]Sheet1!$A$1:$U$10001,16,0)</f>
        <v>5.43</v>
      </c>
      <c r="F2306" s="14">
        <f>VLOOKUP($A2306,[3]Sheet1!$A$1:$X$10001,22,0)</f>
        <v>4.9400000000000004</v>
      </c>
      <c r="G2306" s="7">
        <f>VLOOKUP($A2306,[3]Sheet1!$A$1:$X$10001,3,0)</f>
        <v>4.96</v>
      </c>
      <c r="H2306" s="14">
        <f>VLOOKUP($A2306,[3]Sheet1!$A$1:$U$10001,2,0)</f>
        <v>5.28</v>
      </c>
      <c r="I2306" s="14">
        <f>VLOOKUP($A2306,[3]Sheet1!$A$1:$U$10001,21,0)</f>
        <v>5.48</v>
      </c>
      <c r="J2306" s="14">
        <f>VLOOKUP($A2306,[3]Sheet1!$A$1:$U$10001,13,0)</f>
        <v>10.845000000000001</v>
      </c>
      <c r="K2306" s="14">
        <f>VLOOKUP($A2306,[3]Sheet1!$A$1:$Z$10001,24,0)</f>
        <v>5.0549999999999997</v>
      </c>
      <c r="L2306" s="14">
        <f>VLOOKUP($A2306,[3]Sheet1!$A$1:$U$10001,17,0)</f>
        <v>5.47</v>
      </c>
      <c r="M2306" s="14">
        <f>VLOOKUP($A2306,[3]Sheet1!$A$1:$U$10001,14,0)</f>
        <v>12.015000000000001</v>
      </c>
      <c r="N2306" s="14">
        <f>VLOOKUP($A2306,[3]Sheet1!$A$1:$X$10001,23,0)</f>
        <v>4.96</v>
      </c>
      <c r="O2306" s="14">
        <f>VLOOKUP($A2306,[3]Sheet1!$A$1:$U$10001,4,0)</f>
        <v>12.9</v>
      </c>
      <c r="P2306" s="14">
        <f>VLOOKUP($A2306,[3]Sheet1!$A$1:$U$10001,6,0)</f>
        <v>5.335</v>
      </c>
      <c r="Q2306" s="14" t="str">
        <f>VLOOKUP($A2306,[3]Sheet1!$A$1:$U$10001,20,0)</f>
        <v>N/A</v>
      </c>
      <c r="R2306" s="14">
        <f>VLOOKUP($A2306,[3]Sheet1!$A$1:$X$10001,24,0)</f>
        <v>5.0549999999999997</v>
      </c>
      <c r="S2306" s="14">
        <f>VLOOKUP($A2306,[3]Sheet1!$A$1:$AB$10001,25,0)</f>
        <v>5.6</v>
      </c>
      <c r="T2306" s="14">
        <f>VLOOKUP($A2306,[3]Sheet1!$A$1:$AB$10001,26,0)</f>
        <v>5.4050000000000002</v>
      </c>
      <c r="U2306" s="14">
        <f>VLOOKUP($A2306,[3]Sheet1!$A$1:$AB$10001,27,0)</f>
        <v>5.335</v>
      </c>
      <c r="V2306" s="14">
        <f>VLOOKUP($A2306,[3]Sheet1!$A$1:$AB$10001,28,0)</f>
        <v>5.47</v>
      </c>
      <c r="W2306" s="14">
        <f>VLOOKUP($A2306,[3]Sheet1!$A$1:$AC$10001,29,0)</f>
        <v>5.34</v>
      </c>
      <c r="X2306" s="14">
        <f>VLOOKUP($A2306,[3]Sheet1!$A$1:$AD$10001,30,0)</f>
        <v>5.77</v>
      </c>
      <c r="Y2306" s="14">
        <f>VLOOKUP($A2306,[3]Sheet1!$A$1:$AE$10001,31,0)</f>
        <v>5.0449999999999999</v>
      </c>
      <c r="Z2306" s="14">
        <f>VLOOKUP($A2306,[3]Sheet1!$A$1:$AK$10001,32,0)</f>
        <v>11.775</v>
      </c>
    </row>
    <row r="2307" spans="1:26" x14ac:dyDescent="0.2">
      <c r="A2307" s="2">
        <v>36999</v>
      </c>
      <c r="B2307" s="5">
        <f t="shared" si="165"/>
        <v>4</v>
      </c>
      <c r="C2307" s="1" t="s">
        <v>50</v>
      </c>
      <c r="D2307" s="14">
        <f>VLOOKUP($A2307,[3]Sheet1!$A$1:$U$10001,15,0)</f>
        <v>7.4649999999999999</v>
      </c>
      <c r="E2307" s="14">
        <f>VLOOKUP($A2307,[3]Sheet1!$A$1:$U$10001,16,0)</f>
        <v>5.34</v>
      </c>
      <c r="F2307" s="14">
        <f>VLOOKUP($A2307,[3]Sheet1!$A$1:$X$10001,22,0)</f>
        <v>4.75</v>
      </c>
      <c r="G2307" s="7">
        <f>VLOOKUP($A2307,[3]Sheet1!$A$1:$X$10001,3,0)</f>
        <v>4.79</v>
      </c>
      <c r="H2307" s="14">
        <f>VLOOKUP($A2307,[3]Sheet1!$A$1:$U$10001,2,0)</f>
        <v>5.18</v>
      </c>
      <c r="I2307" s="14">
        <f>VLOOKUP($A2307,[3]Sheet1!$A$1:$U$10001,21,0)</f>
        <v>5.375</v>
      </c>
      <c r="J2307" s="14">
        <f>VLOOKUP($A2307,[3]Sheet1!$A$1:$U$10001,13,0)</f>
        <v>10.215</v>
      </c>
      <c r="K2307" s="14">
        <f>VLOOKUP($A2307,[3]Sheet1!$A$1:$Z$10001,24,0)</f>
        <v>4.83</v>
      </c>
      <c r="L2307" s="14">
        <f>VLOOKUP($A2307,[3]Sheet1!$A$1:$U$10001,17,0)</f>
        <v>5.36</v>
      </c>
      <c r="M2307" s="14">
        <f>VLOOKUP($A2307,[3]Sheet1!$A$1:$U$10001,14,0)</f>
        <v>11.805</v>
      </c>
      <c r="N2307" s="14">
        <f>VLOOKUP($A2307,[3]Sheet1!$A$1:$X$10001,23,0)</f>
        <v>4.6900000000000004</v>
      </c>
      <c r="O2307" s="14">
        <f>VLOOKUP($A2307,[3]Sheet1!$A$1:$U$10001,4,0)</f>
        <v>12.84</v>
      </c>
      <c r="P2307" s="14">
        <f>VLOOKUP($A2307,[3]Sheet1!$A$1:$U$10001,6,0)</f>
        <v>5.2350000000000003</v>
      </c>
      <c r="Q2307" s="14">
        <f>VLOOKUP($A2307,[3]Sheet1!$A$1:$U$10001,20,0)</f>
        <v>5.2850000000000001</v>
      </c>
      <c r="R2307" s="14">
        <f>VLOOKUP($A2307,[3]Sheet1!$A$1:$X$10001,24,0)</f>
        <v>4.83</v>
      </c>
      <c r="S2307" s="14">
        <f>VLOOKUP($A2307,[3]Sheet1!$A$1:$AB$10001,25,0)</f>
        <v>5.5</v>
      </c>
      <c r="T2307" s="14">
        <f>VLOOKUP($A2307,[3]Sheet1!$A$1:$AB$10001,26,0)</f>
        <v>5.3049999999999997</v>
      </c>
      <c r="U2307" s="14">
        <f>VLOOKUP($A2307,[3]Sheet1!$A$1:$AB$10001,27,0)</f>
        <v>5.2450000000000001</v>
      </c>
      <c r="V2307" s="14">
        <f>VLOOKUP($A2307,[3]Sheet1!$A$1:$AB$10001,28,0)</f>
        <v>5.3150000000000004</v>
      </c>
      <c r="W2307" s="14">
        <f>VLOOKUP($A2307,[3]Sheet1!$A$1:$AC$10001,29,0)</f>
        <v>5.24</v>
      </c>
      <c r="X2307" s="14">
        <f>VLOOKUP($A2307,[3]Sheet1!$A$1:$AD$10001,30,0)</f>
        <v>5.69</v>
      </c>
      <c r="Y2307" s="14">
        <f>VLOOKUP($A2307,[3]Sheet1!$A$1:$AE$10001,31,0)</f>
        <v>4.8049999999999997</v>
      </c>
      <c r="Z2307" s="14">
        <f>VLOOKUP($A2307,[3]Sheet1!$A$1:$AK$10001,32,0)</f>
        <v>11.4</v>
      </c>
    </row>
    <row r="2308" spans="1:26" x14ac:dyDescent="0.2">
      <c r="A2308" s="2">
        <v>37000</v>
      </c>
      <c r="B2308" s="5">
        <f t="shared" ref="B2308:B2371" si="166">IF(A2308&lt;&gt;"",MONTH(A2308),0)</f>
        <v>4</v>
      </c>
      <c r="C2308" s="1" t="s">
        <v>51</v>
      </c>
      <c r="D2308" s="14">
        <f>VLOOKUP($A2308,[3]Sheet1!$A$1:$U$10001,15,0)</f>
        <v>7.24</v>
      </c>
      <c r="E2308" s="14">
        <f>VLOOKUP($A2308,[3]Sheet1!$A$1:$U$10001,16,0)</f>
        <v>5.17</v>
      </c>
      <c r="F2308" s="14">
        <f>VLOOKUP($A2308,[3]Sheet1!$A$1:$X$10001,22,0)</f>
        <v>4.4050000000000002</v>
      </c>
      <c r="G2308" s="7">
        <f>VLOOKUP($A2308,[3]Sheet1!$A$1:$X$10001,3,0)</f>
        <v>4.5549999999999997</v>
      </c>
      <c r="H2308" s="14">
        <f>VLOOKUP($A2308,[3]Sheet1!$A$1:$U$10001,2,0)</f>
        <v>4.9800000000000004</v>
      </c>
      <c r="I2308" s="14">
        <f>VLOOKUP($A2308,[3]Sheet1!$A$1:$U$10001,21,0)</f>
        <v>5.1550000000000002</v>
      </c>
      <c r="J2308" s="14">
        <f>VLOOKUP($A2308,[3]Sheet1!$A$1:$U$10001,13,0)</f>
        <v>10.67</v>
      </c>
      <c r="K2308" s="14">
        <f>VLOOKUP($A2308,[3]Sheet1!$A$1:$Z$10001,24,0)</f>
        <v>4.4450000000000003</v>
      </c>
      <c r="L2308" s="14">
        <f>VLOOKUP($A2308,[3]Sheet1!$A$1:$U$10001,17,0)</f>
        <v>5.1849999999999996</v>
      </c>
      <c r="M2308" s="14">
        <f>VLOOKUP($A2308,[3]Sheet1!$A$1:$U$10001,14,0)</f>
        <v>11.904999999999999</v>
      </c>
      <c r="N2308" s="14">
        <f>VLOOKUP($A2308,[3]Sheet1!$A$1:$X$10001,23,0)</f>
        <v>4.3499999999999996</v>
      </c>
      <c r="O2308" s="14">
        <f>VLOOKUP($A2308,[3]Sheet1!$A$1:$U$10001,4,0)</f>
        <v>12.664999999999999</v>
      </c>
      <c r="P2308" s="14">
        <f>VLOOKUP($A2308,[3]Sheet1!$A$1:$U$10001,6,0)</f>
        <v>5.0650000000000004</v>
      </c>
      <c r="Q2308" s="14">
        <f>VLOOKUP($A2308,[3]Sheet1!$A$1:$U$10001,20,0)</f>
        <v>5.0199999999999996</v>
      </c>
      <c r="R2308" s="14">
        <f>VLOOKUP($A2308,[3]Sheet1!$A$1:$X$10001,24,0)</f>
        <v>4.4450000000000003</v>
      </c>
      <c r="S2308" s="14">
        <f>VLOOKUP($A2308,[3]Sheet1!$A$1:$AB$10001,25,0)</f>
        <v>5.26</v>
      </c>
      <c r="T2308" s="14">
        <f>VLOOKUP($A2308,[3]Sheet1!$A$1:$AB$10001,26,0)</f>
        <v>5.1100000000000003</v>
      </c>
      <c r="U2308" s="14">
        <f>VLOOKUP($A2308,[3]Sheet1!$A$1:$AB$10001,27,0)</f>
        <v>5.0199999999999996</v>
      </c>
      <c r="V2308" s="14">
        <f>VLOOKUP($A2308,[3]Sheet1!$A$1:$AB$10001,28,0)</f>
        <v>5.085</v>
      </c>
      <c r="W2308" s="14">
        <f>VLOOKUP($A2308,[3]Sheet1!$A$1:$AC$10001,29,0)</f>
        <v>5.03</v>
      </c>
      <c r="X2308" s="14">
        <f>VLOOKUP($A2308,[3]Sheet1!$A$1:$AD$10001,30,0)</f>
        <v>5.4550000000000001</v>
      </c>
      <c r="Y2308" s="14">
        <f>VLOOKUP($A2308,[3]Sheet1!$A$1:$AE$10001,31,0)</f>
        <v>4.4950000000000001</v>
      </c>
      <c r="Z2308" s="14">
        <f>VLOOKUP($A2308,[3]Sheet1!$A$1:$AK$10001,32,0)</f>
        <v>11.37</v>
      </c>
    </row>
    <row r="2309" spans="1:26" x14ac:dyDescent="0.2">
      <c r="A2309" s="2">
        <v>37001</v>
      </c>
      <c r="B2309" s="5">
        <f t="shared" si="166"/>
        <v>4</v>
      </c>
      <c r="C2309" s="1" t="s">
        <v>45</v>
      </c>
      <c r="D2309" s="14">
        <f>VLOOKUP($A2309,[3]Sheet1!$A$1:$U$10001,15,0)</f>
        <v>7.1050000000000004</v>
      </c>
      <c r="E2309" s="14">
        <f>VLOOKUP($A2309,[3]Sheet1!$A$1:$U$10001,16,0)</f>
        <v>5.165</v>
      </c>
      <c r="F2309" s="14">
        <f>VLOOKUP($A2309,[3]Sheet1!$A$1:$X$10001,22,0)</f>
        <v>4.2249999999999996</v>
      </c>
      <c r="G2309" s="7">
        <f>VLOOKUP($A2309,[3]Sheet1!$A$1:$X$10001,3,0)</f>
        <v>4.3650000000000002</v>
      </c>
      <c r="H2309" s="14">
        <f>VLOOKUP($A2309,[3]Sheet1!$A$1:$U$10001,2,0)</f>
        <v>4.8849999999999998</v>
      </c>
      <c r="I2309" s="14">
        <f>VLOOKUP($A2309,[3]Sheet1!$A$1:$U$10001,21,0)</f>
        <v>5.07</v>
      </c>
      <c r="J2309" s="14">
        <f>VLOOKUP($A2309,[3]Sheet1!$A$1:$U$10001,13,0)</f>
        <v>10.545</v>
      </c>
      <c r="K2309" s="14">
        <f>VLOOKUP($A2309,[3]Sheet1!$A$1:$Z$10001,24,0)</f>
        <v>4.25</v>
      </c>
      <c r="L2309" s="14">
        <f>VLOOKUP($A2309,[3]Sheet1!$A$1:$U$10001,17,0)</f>
        <v>5.2</v>
      </c>
      <c r="M2309" s="14">
        <f>VLOOKUP($A2309,[3]Sheet1!$A$1:$U$10001,14,0)</f>
        <v>11.675000000000001</v>
      </c>
      <c r="N2309" s="14">
        <f>VLOOKUP($A2309,[3]Sheet1!$A$1:$X$10001,23,0)</f>
        <v>4.1849999999999996</v>
      </c>
      <c r="O2309" s="14">
        <f>VLOOKUP($A2309,[3]Sheet1!$A$1:$U$10001,4,0)</f>
        <v>12.595000000000001</v>
      </c>
      <c r="P2309" s="14">
        <f>VLOOKUP($A2309,[3]Sheet1!$A$1:$U$10001,6,0)</f>
        <v>4.99</v>
      </c>
      <c r="Q2309" s="14" t="str">
        <f>VLOOKUP($A2309,[3]Sheet1!$A$1:$U$10001,20,0)</f>
        <v>N/A</v>
      </c>
      <c r="R2309" s="14">
        <f>VLOOKUP($A2309,[3]Sheet1!$A$1:$X$10001,24,0)</f>
        <v>4.25</v>
      </c>
      <c r="S2309" s="14">
        <f>VLOOKUP($A2309,[3]Sheet1!$A$1:$AB$10001,25,0)</f>
        <v>5.19</v>
      </c>
      <c r="T2309" s="14">
        <f>VLOOKUP($A2309,[3]Sheet1!$A$1:$AB$10001,26,0)</f>
        <v>5.03</v>
      </c>
      <c r="U2309" s="14">
        <f>VLOOKUP($A2309,[3]Sheet1!$A$1:$AB$10001,27,0)</f>
        <v>4.93</v>
      </c>
      <c r="V2309" s="14">
        <f>VLOOKUP($A2309,[3]Sheet1!$A$1:$AB$10001,28,0)</f>
        <v>4.9749999999999996</v>
      </c>
      <c r="W2309" s="14">
        <f>VLOOKUP($A2309,[3]Sheet1!$A$1:$AC$10001,29,0)</f>
        <v>4.96</v>
      </c>
      <c r="X2309" s="14">
        <f>VLOOKUP($A2309,[3]Sheet1!$A$1:$AD$10001,30,0)</f>
        <v>5.39</v>
      </c>
      <c r="Y2309" s="14">
        <f>VLOOKUP($A2309,[3]Sheet1!$A$1:$AE$10001,31,0)</f>
        <v>4.29</v>
      </c>
      <c r="Z2309" s="14">
        <f>VLOOKUP($A2309,[3]Sheet1!$A$1:$AK$10001,32,0)</f>
        <v>11.045</v>
      </c>
    </row>
    <row r="2310" spans="1:26" x14ac:dyDescent="0.2">
      <c r="A2310" s="2">
        <v>37002</v>
      </c>
      <c r="B2310" s="5">
        <f t="shared" si="166"/>
        <v>4</v>
      </c>
      <c r="C2310" s="1" t="s">
        <v>46</v>
      </c>
      <c r="D2310" s="14">
        <f>VLOOKUP($A2310,[3]Sheet1!$A$1:$U$10001,15,0)</f>
        <v>6.97</v>
      </c>
      <c r="E2310" s="14">
        <f>VLOOKUP($A2310,[3]Sheet1!$A$1:$U$10001,16,0)</f>
        <v>5.0750000000000002</v>
      </c>
      <c r="F2310" s="14">
        <f>VLOOKUP($A2310,[3]Sheet1!$A$1:$X$10001,22,0)</f>
        <v>4.08</v>
      </c>
      <c r="G2310" s="7">
        <f>VLOOKUP($A2310,[3]Sheet1!$A$1:$X$10001,3,0)</f>
        <v>4.2050000000000001</v>
      </c>
      <c r="H2310" s="14">
        <f>VLOOKUP($A2310,[3]Sheet1!$A$1:$U$10001,2,0)</f>
        <v>4.84</v>
      </c>
      <c r="I2310" s="14">
        <f>VLOOKUP($A2310,[3]Sheet1!$A$1:$U$10001,21,0)</f>
        <v>5.01</v>
      </c>
      <c r="J2310" s="14">
        <f>VLOOKUP($A2310,[3]Sheet1!$A$1:$U$10001,13,0)</f>
        <v>10.119999999999999</v>
      </c>
      <c r="K2310" s="14">
        <f>VLOOKUP($A2310,[3]Sheet1!$A$1:$Z$10001,24,0)</f>
        <v>4.1449999999999996</v>
      </c>
      <c r="L2310" s="14">
        <f>VLOOKUP($A2310,[3]Sheet1!$A$1:$U$10001,17,0)</f>
        <v>5.1550000000000002</v>
      </c>
      <c r="M2310" s="14">
        <f>VLOOKUP($A2310,[3]Sheet1!$A$1:$U$10001,14,0)</f>
        <v>11.61</v>
      </c>
      <c r="N2310" s="14" t="str">
        <f>VLOOKUP($A2310,[3]Sheet1!$A$1:$X$10001,23,0)</f>
        <v>N/A</v>
      </c>
      <c r="O2310" s="14">
        <f>VLOOKUP($A2310,[3]Sheet1!$A$1:$U$10001,4,0)</f>
        <v>12.605</v>
      </c>
      <c r="P2310" s="14">
        <f>VLOOKUP($A2310,[3]Sheet1!$A$1:$U$10001,6,0)</f>
        <v>4.9050000000000002</v>
      </c>
      <c r="Q2310" s="14">
        <f>VLOOKUP($A2310,[3]Sheet1!$A$1:$U$10001,20,0)</f>
        <v>4.9850000000000003</v>
      </c>
      <c r="R2310" s="14">
        <f>VLOOKUP($A2310,[3]Sheet1!$A$1:$X$10001,24,0)</f>
        <v>4.1449999999999996</v>
      </c>
      <c r="S2310" s="14">
        <f>VLOOKUP($A2310,[3]Sheet1!$A$1:$AB$10001,25,0)</f>
        <v>5.125</v>
      </c>
      <c r="T2310" s="14">
        <f>VLOOKUP($A2310,[3]Sheet1!$A$1:$AB$10001,26,0)</f>
        <v>4.96</v>
      </c>
      <c r="U2310" s="14">
        <f>VLOOKUP($A2310,[3]Sheet1!$A$1:$AB$10001,27,0)</f>
        <v>4.88</v>
      </c>
      <c r="V2310" s="14">
        <f>VLOOKUP($A2310,[3]Sheet1!$A$1:$AB$10001,28,0)</f>
        <v>4.9349999999999996</v>
      </c>
      <c r="W2310" s="14">
        <f>VLOOKUP($A2310,[3]Sheet1!$A$1:$AC$10001,29,0)</f>
        <v>4.9050000000000002</v>
      </c>
      <c r="X2310" s="14">
        <f>VLOOKUP($A2310,[3]Sheet1!$A$1:$AD$10001,30,0)</f>
        <v>5.31</v>
      </c>
      <c r="Y2310" s="14">
        <f>VLOOKUP($A2310,[3]Sheet1!$A$1:$AE$10001,31,0)</f>
        <v>4.17</v>
      </c>
      <c r="Z2310" s="14">
        <f>VLOOKUP($A2310,[3]Sheet1!$A$1:$AK$10001,32,0)</f>
        <v>10.67</v>
      </c>
    </row>
    <row r="2311" spans="1:26" x14ac:dyDescent="0.2">
      <c r="A2311" s="2">
        <v>37003</v>
      </c>
      <c r="B2311" s="5">
        <f t="shared" si="166"/>
        <v>4</v>
      </c>
      <c r="C2311" s="1" t="s">
        <v>47</v>
      </c>
      <c r="D2311" s="14">
        <f>VLOOKUP($A2311,[3]Sheet1!$A$1:$U$10001,15,0)</f>
        <v>6.97</v>
      </c>
      <c r="E2311" s="14">
        <f>VLOOKUP($A2311,[3]Sheet1!$A$1:$U$10001,16,0)</f>
        <v>5.0750000000000002</v>
      </c>
      <c r="F2311" s="14">
        <f>VLOOKUP($A2311,[3]Sheet1!$A$1:$X$10001,22,0)</f>
        <v>4.08</v>
      </c>
      <c r="G2311" s="7">
        <f>VLOOKUP($A2311,[3]Sheet1!$A$1:$X$10001,3,0)</f>
        <v>4.2050000000000001</v>
      </c>
      <c r="H2311" s="14">
        <f>VLOOKUP($A2311,[3]Sheet1!$A$1:$U$10001,2,0)</f>
        <v>4.84</v>
      </c>
      <c r="I2311" s="14">
        <f>VLOOKUP($A2311,[3]Sheet1!$A$1:$U$10001,21,0)</f>
        <v>5.01</v>
      </c>
      <c r="J2311" s="14">
        <f>VLOOKUP($A2311,[3]Sheet1!$A$1:$U$10001,13,0)</f>
        <v>10.119999999999999</v>
      </c>
      <c r="K2311" s="14">
        <f>VLOOKUP($A2311,[3]Sheet1!$A$1:$Z$10001,24,0)</f>
        <v>4.1449999999999996</v>
      </c>
      <c r="L2311" s="14">
        <f>VLOOKUP($A2311,[3]Sheet1!$A$1:$U$10001,17,0)</f>
        <v>5.1550000000000002</v>
      </c>
      <c r="M2311" s="14">
        <f>VLOOKUP($A2311,[3]Sheet1!$A$1:$U$10001,14,0)</f>
        <v>11.61</v>
      </c>
      <c r="N2311" s="14" t="str">
        <f>VLOOKUP($A2311,[3]Sheet1!$A$1:$X$10001,23,0)</f>
        <v>N/A</v>
      </c>
      <c r="O2311" s="14">
        <f>VLOOKUP($A2311,[3]Sheet1!$A$1:$U$10001,4,0)</f>
        <v>12.605</v>
      </c>
      <c r="P2311" s="14">
        <f>VLOOKUP($A2311,[3]Sheet1!$A$1:$U$10001,6,0)</f>
        <v>4.9050000000000002</v>
      </c>
      <c r="Q2311" s="14">
        <f>VLOOKUP($A2311,[3]Sheet1!$A$1:$U$10001,20,0)</f>
        <v>4.9850000000000003</v>
      </c>
      <c r="R2311" s="14">
        <f>VLOOKUP($A2311,[3]Sheet1!$A$1:$X$10001,24,0)</f>
        <v>4.1449999999999996</v>
      </c>
      <c r="S2311" s="14">
        <f>VLOOKUP($A2311,[3]Sheet1!$A$1:$AB$10001,25,0)</f>
        <v>5.125</v>
      </c>
      <c r="T2311" s="14">
        <f>VLOOKUP($A2311,[3]Sheet1!$A$1:$AB$10001,26,0)</f>
        <v>4.96</v>
      </c>
      <c r="U2311" s="14">
        <f>VLOOKUP($A2311,[3]Sheet1!$A$1:$AB$10001,27,0)</f>
        <v>4.88</v>
      </c>
      <c r="V2311" s="14">
        <f>VLOOKUP($A2311,[3]Sheet1!$A$1:$AB$10001,28,0)</f>
        <v>4.9349999999999996</v>
      </c>
      <c r="W2311" s="14">
        <f>VLOOKUP($A2311,[3]Sheet1!$A$1:$AC$10001,29,0)</f>
        <v>4.9050000000000002</v>
      </c>
      <c r="X2311" s="14">
        <f>VLOOKUP($A2311,[3]Sheet1!$A$1:$AD$10001,30,0)</f>
        <v>5.31</v>
      </c>
      <c r="Y2311" s="14">
        <f>VLOOKUP($A2311,[3]Sheet1!$A$1:$AE$10001,31,0)</f>
        <v>4.17</v>
      </c>
      <c r="Z2311" s="14">
        <f>VLOOKUP($A2311,[3]Sheet1!$A$1:$AK$10001,32,0)</f>
        <v>10.67</v>
      </c>
    </row>
    <row r="2312" spans="1:26" x14ac:dyDescent="0.2">
      <c r="A2312" s="2">
        <v>37004</v>
      </c>
      <c r="B2312" s="5">
        <f t="shared" si="166"/>
        <v>4</v>
      </c>
      <c r="C2312" s="1" t="s">
        <v>48</v>
      </c>
      <c r="D2312" s="14">
        <f>VLOOKUP($A2312,[3]Sheet1!$A$1:$U$10001,15,0)</f>
        <v>6.97</v>
      </c>
      <c r="E2312" s="14">
        <f>VLOOKUP($A2312,[3]Sheet1!$A$1:$U$10001,16,0)</f>
        <v>5.0750000000000002</v>
      </c>
      <c r="F2312" s="14">
        <f>VLOOKUP($A2312,[3]Sheet1!$A$1:$X$10001,22,0)</f>
        <v>4.08</v>
      </c>
      <c r="G2312" s="7">
        <f>VLOOKUP($A2312,[3]Sheet1!$A$1:$X$10001,3,0)</f>
        <v>4.2050000000000001</v>
      </c>
      <c r="H2312" s="14">
        <f>VLOOKUP($A2312,[3]Sheet1!$A$1:$U$10001,2,0)</f>
        <v>4.84</v>
      </c>
      <c r="I2312" s="14">
        <f>VLOOKUP($A2312,[3]Sheet1!$A$1:$U$10001,21,0)</f>
        <v>5.01</v>
      </c>
      <c r="J2312" s="14">
        <f>VLOOKUP($A2312,[3]Sheet1!$A$1:$U$10001,13,0)</f>
        <v>10.119999999999999</v>
      </c>
      <c r="K2312" s="14">
        <f>VLOOKUP($A2312,[3]Sheet1!$A$1:$Z$10001,24,0)</f>
        <v>4.1449999999999996</v>
      </c>
      <c r="L2312" s="14">
        <f>VLOOKUP($A2312,[3]Sheet1!$A$1:$U$10001,17,0)</f>
        <v>5.1550000000000002</v>
      </c>
      <c r="M2312" s="14">
        <f>VLOOKUP($A2312,[3]Sheet1!$A$1:$U$10001,14,0)</f>
        <v>11.61</v>
      </c>
      <c r="N2312" s="14" t="str">
        <f>VLOOKUP($A2312,[3]Sheet1!$A$1:$X$10001,23,0)</f>
        <v>N/A</v>
      </c>
      <c r="O2312" s="14">
        <f>VLOOKUP($A2312,[3]Sheet1!$A$1:$U$10001,4,0)</f>
        <v>12.605</v>
      </c>
      <c r="P2312" s="14">
        <f>VLOOKUP($A2312,[3]Sheet1!$A$1:$U$10001,6,0)</f>
        <v>4.9050000000000002</v>
      </c>
      <c r="Q2312" s="14">
        <f>VLOOKUP($A2312,[3]Sheet1!$A$1:$U$10001,20,0)</f>
        <v>4.9850000000000003</v>
      </c>
      <c r="R2312" s="14">
        <f>VLOOKUP($A2312,[3]Sheet1!$A$1:$X$10001,24,0)</f>
        <v>4.1449999999999996</v>
      </c>
      <c r="S2312" s="14">
        <f>VLOOKUP($A2312,[3]Sheet1!$A$1:$AB$10001,25,0)</f>
        <v>5.125</v>
      </c>
      <c r="T2312" s="14">
        <f>VLOOKUP($A2312,[3]Sheet1!$A$1:$AB$10001,26,0)</f>
        <v>4.96</v>
      </c>
      <c r="U2312" s="14">
        <f>VLOOKUP($A2312,[3]Sheet1!$A$1:$AB$10001,27,0)</f>
        <v>4.88</v>
      </c>
      <c r="V2312" s="14">
        <f>VLOOKUP($A2312,[3]Sheet1!$A$1:$AB$10001,28,0)</f>
        <v>4.9349999999999996</v>
      </c>
      <c r="W2312" s="14">
        <f>VLOOKUP($A2312,[3]Sheet1!$A$1:$AC$10001,29,0)</f>
        <v>4.9050000000000002</v>
      </c>
      <c r="X2312" s="14">
        <f>VLOOKUP($A2312,[3]Sheet1!$A$1:$AD$10001,30,0)</f>
        <v>5.31</v>
      </c>
      <c r="Y2312" s="14">
        <f>VLOOKUP($A2312,[3]Sheet1!$A$1:$AE$10001,31,0)</f>
        <v>4.17</v>
      </c>
      <c r="Z2312" s="14">
        <f>VLOOKUP($A2312,[3]Sheet1!$A$1:$AK$10001,32,0)</f>
        <v>10.67</v>
      </c>
    </row>
    <row r="2313" spans="1:26" x14ac:dyDescent="0.2">
      <c r="A2313" s="2">
        <v>37005</v>
      </c>
      <c r="B2313" s="5">
        <f t="shared" si="166"/>
        <v>4</v>
      </c>
      <c r="C2313" s="1" t="s">
        <v>49</v>
      </c>
      <c r="D2313" s="14">
        <f>VLOOKUP($A2313,[3]Sheet1!$A$1:$U$10001,15,0)</f>
        <v>7.11</v>
      </c>
      <c r="E2313" s="14">
        <f>VLOOKUP($A2313,[3]Sheet1!$A$1:$U$10001,16,0)</f>
        <v>5.165</v>
      </c>
      <c r="F2313" s="14">
        <f>VLOOKUP($A2313,[3]Sheet1!$A$1:$X$10001,22,0)</f>
        <v>4.6050000000000004</v>
      </c>
      <c r="G2313" s="7">
        <f>VLOOKUP($A2313,[3]Sheet1!$A$1:$X$10001,3,0)</f>
        <v>4.83</v>
      </c>
      <c r="H2313" s="14">
        <f>VLOOKUP($A2313,[3]Sheet1!$A$1:$U$10001,2,0)</f>
        <v>4.91</v>
      </c>
      <c r="I2313" s="14">
        <f>VLOOKUP($A2313,[3]Sheet1!$A$1:$U$10001,21,0)</f>
        <v>5.07</v>
      </c>
      <c r="J2313" s="14">
        <f>VLOOKUP($A2313,[3]Sheet1!$A$1:$U$10001,13,0)</f>
        <v>10.27</v>
      </c>
      <c r="K2313" s="14">
        <f>VLOOKUP($A2313,[3]Sheet1!$A$1:$Z$10001,24,0)</f>
        <v>5.1550000000000002</v>
      </c>
      <c r="L2313" s="14">
        <f>VLOOKUP($A2313,[3]Sheet1!$A$1:$U$10001,17,0)</f>
        <v>5.2149999999999999</v>
      </c>
      <c r="M2313" s="14">
        <f>VLOOKUP($A2313,[3]Sheet1!$A$1:$U$10001,14,0)</f>
        <v>11.685</v>
      </c>
      <c r="N2313" s="14">
        <f>VLOOKUP($A2313,[3]Sheet1!$A$1:$X$10001,23,0)</f>
        <v>4.71</v>
      </c>
      <c r="O2313" s="14">
        <f>VLOOKUP($A2313,[3]Sheet1!$A$1:$U$10001,4,0)</f>
        <v>13.244999999999999</v>
      </c>
      <c r="P2313" s="14">
        <f>VLOOKUP($A2313,[3]Sheet1!$A$1:$U$10001,6,0)</f>
        <v>4.9850000000000003</v>
      </c>
      <c r="Q2313" s="14">
        <f>VLOOKUP($A2313,[3]Sheet1!$A$1:$U$10001,20,0)</f>
        <v>5.085</v>
      </c>
      <c r="R2313" s="14">
        <f>VLOOKUP($A2313,[3]Sheet1!$A$1:$X$10001,24,0)</f>
        <v>5.1550000000000002</v>
      </c>
      <c r="S2313" s="14">
        <f>VLOOKUP($A2313,[3]Sheet1!$A$1:$AB$10001,25,0)</f>
        <v>5.19</v>
      </c>
      <c r="T2313" s="14">
        <f>VLOOKUP($A2313,[3]Sheet1!$A$1:$AB$10001,26,0)</f>
        <v>5.0350000000000001</v>
      </c>
      <c r="U2313" s="14">
        <f>VLOOKUP($A2313,[3]Sheet1!$A$1:$AB$10001,27,0)</f>
        <v>4.95</v>
      </c>
      <c r="V2313" s="14">
        <f>VLOOKUP($A2313,[3]Sheet1!$A$1:$AB$10001,28,0)</f>
        <v>5.0250000000000004</v>
      </c>
      <c r="W2313" s="14">
        <f>VLOOKUP($A2313,[3]Sheet1!$A$1:$AC$10001,29,0)</f>
        <v>4.97</v>
      </c>
      <c r="X2313" s="14">
        <f>VLOOKUP($A2313,[3]Sheet1!$A$1:$AD$10001,30,0)</f>
        <v>5.38</v>
      </c>
      <c r="Y2313" s="14">
        <f>VLOOKUP($A2313,[3]Sheet1!$A$1:$AE$10001,31,0)</f>
        <v>4.7850000000000001</v>
      </c>
      <c r="Z2313" s="14">
        <f>VLOOKUP($A2313,[3]Sheet1!$A$1:$AK$10001,32,0)</f>
        <v>10.855</v>
      </c>
    </row>
    <row r="2314" spans="1:26" x14ac:dyDescent="0.2">
      <c r="A2314" s="2">
        <v>37006</v>
      </c>
      <c r="B2314" s="5">
        <f t="shared" si="166"/>
        <v>4</v>
      </c>
      <c r="C2314" s="1" t="s">
        <v>50</v>
      </c>
      <c r="D2314" s="14">
        <f>VLOOKUP($A2314,[3]Sheet1!$A$1:$U$10001,15,0)</f>
        <v>7.0350000000000001</v>
      </c>
      <c r="E2314" s="14">
        <f>VLOOKUP($A2314,[3]Sheet1!$A$1:$U$10001,16,0)</f>
        <v>5.165</v>
      </c>
      <c r="F2314" s="14">
        <f>VLOOKUP($A2314,[3]Sheet1!$A$1:$X$10001,22,0)</f>
        <v>4.5599999999999996</v>
      </c>
      <c r="G2314" s="7">
        <f>VLOOKUP($A2314,[3]Sheet1!$A$1:$X$10001,3,0)</f>
        <v>4.8250000000000002</v>
      </c>
      <c r="H2314" s="14">
        <f>VLOOKUP($A2314,[3]Sheet1!$A$1:$U$10001,2,0)</f>
        <v>4.9550000000000001</v>
      </c>
      <c r="I2314" s="14">
        <f>VLOOKUP($A2314,[3]Sheet1!$A$1:$U$10001,21,0)</f>
        <v>5.12</v>
      </c>
      <c r="J2314" s="14">
        <f>VLOOKUP($A2314,[3]Sheet1!$A$1:$U$10001,13,0)</f>
        <v>9.59</v>
      </c>
      <c r="K2314" s="14">
        <f>VLOOKUP($A2314,[3]Sheet1!$A$1:$Z$10001,24,0)</f>
        <v>4.7549999999999999</v>
      </c>
      <c r="L2314" s="14">
        <f>VLOOKUP($A2314,[3]Sheet1!$A$1:$U$10001,17,0)</f>
        <v>5.21</v>
      </c>
      <c r="M2314" s="14">
        <f>VLOOKUP($A2314,[3]Sheet1!$A$1:$U$10001,14,0)</f>
        <v>12.39</v>
      </c>
      <c r="N2314" s="14">
        <f>VLOOKUP($A2314,[3]Sheet1!$A$1:$X$10001,23,0)</f>
        <v>4.5449999999999999</v>
      </c>
      <c r="O2314" s="14">
        <f>VLOOKUP($A2314,[3]Sheet1!$A$1:$U$10001,4,0)</f>
        <v>14.71</v>
      </c>
      <c r="P2314" s="14">
        <f>VLOOKUP($A2314,[3]Sheet1!$A$1:$U$10001,6,0)</f>
        <v>5.03</v>
      </c>
      <c r="Q2314" s="14">
        <f>VLOOKUP($A2314,[3]Sheet1!$A$1:$U$10001,20,0)</f>
        <v>5.04</v>
      </c>
      <c r="R2314" s="14">
        <f>VLOOKUP($A2314,[3]Sheet1!$A$1:$X$10001,24,0)</f>
        <v>4.7549999999999999</v>
      </c>
      <c r="S2314" s="14">
        <f>VLOOKUP($A2314,[3]Sheet1!$A$1:$AB$10001,25,0)</f>
        <v>5.2149999999999999</v>
      </c>
      <c r="T2314" s="14">
        <f>VLOOKUP($A2314,[3]Sheet1!$A$1:$AB$10001,26,0)</f>
        <v>5.0549999999999997</v>
      </c>
      <c r="U2314" s="14">
        <f>VLOOKUP($A2314,[3]Sheet1!$A$1:$AB$10001,27,0)</f>
        <v>4.97</v>
      </c>
      <c r="V2314" s="14">
        <f>VLOOKUP($A2314,[3]Sheet1!$A$1:$AB$10001,28,0)</f>
        <v>5.0599999999999996</v>
      </c>
      <c r="W2314" s="14">
        <f>VLOOKUP($A2314,[3]Sheet1!$A$1:$AC$10001,29,0)</f>
        <v>5</v>
      </c>
      <c r="X2314" s="14">
        <f>VLOOKUP($A2314,[3]Sheet1!$A$1:$AD$10001,30,0)</f>
        <v>5.3949999999999996</v>
      </c>
      <c r="Y2314" s="14">
        <f>VLOOKUP($A2314,[3]Sheet1!$A$1:$AE$10001,31,0)</f>
        <v>4.7050000000000001</v>
      </c>
      <c r="Z2314" s="14">
        <f>VLOOKUP($A2314,[3]Sheet1!$A$1:$AK$10001,32,0)</f>
        <v>11.994999999999999</v>
      </c>
    </row>
    <row r="2315" spans="1:26" x14ac:dyDescent="0.2">
      <c r="A2315" s="2">
        <v>37007</v>
      </c>
      <c r="B2315" s="5">
        <f t="shared" si="166"/>
        <v>4</v>
      </c>
      <c r="C2315" s="1" t="s">
        <v>51</v>
      </c>
      <c r="D2315" s="14">
        <f>VLOOKUP($A2315,[3]Sheet1!$A$1:$U$10001,15,0)</f>
        <v>6.8449999999999998</v>
      </c>
      <c r="E2315" s="14">
        <f>VLOOKUP($A2315,[3]Sheet1!$A$1:$U$10001,16,0)</f>
        <v>5.13</v>
      </c>
      <c r="F2315" s="14">
        <f>VLOOKUP($A2315,[3]Sheet1!$A$1:$X$10001,22,0)</f>
        <v>4.2149999999999999</v>
      </c>
      <c r="G2315" s="7">
        <f>VLOOKUP($A2315,[3]Sheet1!$A$1:$X$10001,3,0)</f>
        <v>4.6849999999999996</v>
      </c>
      <c r="H2315" s="14">
        <f>VLOOKUP($A2315,[3]Sheet1!$A$1:$U$10001,2,0)</f>
        <v>4.7649999999999997</v>
      </c>
      <c r="I2315" s="14">
        <f>VLOOKUP($A2315,[3]Sheet1!$A$1:$U$10001,21,0)</f>
        <v>4.9950000000000001</v>
      </c>
      <c r="J2315" s="14">
        <f>VLOOKUP($A2315,[3]Sheet1!$A$1:$U$10001,13,0)</f>
        <v>8.4499999999999993</v>
      </c>
      <c r="K2315" s="14">
        <f>VLOOKUP($A2315,[3]Sheet1!$A$1:$Z$10001,24,0)</f>
        <v>4.3049999999999997</v>
      </c>
      <c r="L2315" s="14">
        <f>VLOOKUP($A2315,[3]Sheet1!$A$1:$U$10001,17,0)</f>
        <v>5.23</v>
      </c>
      <c r="M2315" s="14">
        <f>VLOOKUP($A2315,[3]Sheet1!$A$1:$U$10001,14,0)</f>
        <v>12.74</v>
      </c>
      <c r="N2315" s="14">
        <f>VLOOKUP($A2315,[3]Sheet1!$A$1:$X$10001,23,0)</f>
        <v>4.2300000000000004</v>
      </c>
      <c r="O2315" s="14">
        <f>VLOOKUP($A2315,[3]Sheet1!$A$1:$U$10001,4,0)</f>
        <v>15.154999999999999</v>
      </c>
      <c r="P2315" s="14">
        <f>VLOOKUP($A2315,[3]Sheet1!$A$1:$U$10001,6,0)</f>
        <v>4.8250000000000002</v>
      </c>
      <c r="Q2315" s="14">
        <f>VLOOKUP($A2315,[3]Sheet1!$A$1:$U$10001,20,0)</f>
        <v>4.9349999999999996</v>
      </c>
      <c r="R2315" s="14">
        <f>VLOOKUP($A2315,[3]Sheet1!$A$1:$X$10001,24,0)</f>
        <v>4.3049999999999997</v>
      </c>
      <c r="S2315" s="14">
        <f>VLOOKUP($A2315,[3]Sheet1!$A$1:$AB$10001,25,0)</f>
        <v>5.09</v>
      </c>
      <c r="T2315" s="14">
        <f>VLOOKUP($A2315,[3]Sheet1!$A$1:$AB$10001,26,0)</f>
        <v>4.8849999999999998</v>
      </c>
      <c r="U2315" s="14">
        <f>VLOOKUP($A2315,[3]Sheet1!$A$1:$AB$10001,27,0)</f>
        <v>4.83</v>
      </c>
      <c r="V2315" s="14">
        <f>VLOOKUP($A2315,[3]Sheet1!$A$1:$AB$10001,28,0)</f>
        <v>4.8949999999999996</v>
      </c>
      <c r="W2315" s="14">
        <f>VLOOKUP($A2315,[3]Sheet1!$A$1:$AC$10001,29,0)</f>
        <v>4.8550000000000004</v>
      </c>
      <c r="X2315" s="14">
        <f>VLOOKUP($A2315,[3]Sheet1!$A$1:$AD$10001,30,0)</f>
        <v>5.3049999999999997</v>
      </c>
      <c r="Y2315" s="14">
        <f>VLOOKUP($A2315,[3]Sheet1!$A$1:$AE$10001,31,0)</f>
        <v>4.28</v>
      </c>
      <c r="Z2315" s="14">
        <f>VLOOKUP($A2315,[3]Sheet1!$A$1:$AK$10001,32,0)</f>
        <v>12.52</v>
      </c>
    </row>
    <row r="2316" spans="1:26" x14ac:dyDescent="0.2">
      <c r="A2316" s="2">
        <v>37008</v>
      </c>
      <c r="B2316" s="5">
        <f t="shared" si="166"/>
        <v>4</v>
      </c>
      <c r="C2316" s="1" t="s">
        <v>45</v>
      </c>
      <c r="D2316" s="14">
        <f>VLOOKUP($A2316,[3]Sheet1!$A$1:$U$10001,15,0)</f>
        <v>6.8150000000000004</v>
      </c>
      <c r="E2316" s="14">
        <f>VLOOKUP($A2316,[3]Sheet1!$A$1:$U$10001,16,0)</f>
        <v>5.0149999999999997</v>
      </c>
      <c r="F2316" s="14">
        <f>VLOOKUP($A2316,[3]Sheet1!$A$1:$X$10001,22,0)</f>
        <v>4.08</v>
      </c>
      <c r="G2316" s="7">
        <f>VLOOKUP($A2316,[3]Sheet1!$A$1:$X$10001,3,0)</f>
        <v>4.585</v>
      </c>
      <c r="H2316" s="14">
        <f>VLOOKUP($A2316,[3]Sheet1!$A$1:$U$10001,2,0)</f>
        <v>4.72</v>
      </c>
      <c r="I2316" s="14">
        <f>VLOOKUP($A2316,[3]Sheet1!$A$1:$U$10001,21,0)</f>
        <v>4.9249999999999998</v>
      </c>
      <c r="J2316" s="14">
        <f>VLOOKUP($A2316,[3]Sheet1!$A$1:$U$10001,13,0)</f>
        <v>6.72</v>
      </c>
      <c r="K2316" s="14">
        <f>VLOOKUP($A2316,[3]Sheet1!$A$1:$Z$10001,24,0)</f>
        <v>4.13</v>
      </c>
      <c r="L2316" s="14">
        <f>VLOOKUP($A2316,[3]Sheet1!$A$1:$U$10001,17,0)</f>
        <v>5.18</v>
      </c>
      <c r="M2316" s="14">
        <f>VLOOKUP($A2316,[3]Sheet1!$A$1:$U$10001,14,0)</f>
        <v>12.33</v>
      </c>
      <c r="N2316" s="14">
        <f>VLOOKUP($A2316,[3]Sheet1!$A$1:$X$10001,23,0)</f>
        <v>4.05</v>
      </c>
      <c r="O2316" s="14">
        <f>VLOOKUP($A2316,[3]Sheet1!$A$1:$U$10001,4,0)</f>
        <v>15</v>
      </c>
      <c r="P2316" s="14">
        <f>VLOOKUP($A2316,[3]Sheet1!$A$1:$U$10001,6,0)</f>
        <v>4.7949999999999999</v>
      </c>
      <c r="Q2316" s="14">
        <f>VLOOKUP($A2316,[3]Sheet1!$A$1:$U$10001,20,0)</f>
        <v>4.84</v>
      </c>
      <c r="R2316" s="14">
        <f>VLOOKUP($A2316,[3]Sheet1!$A$1:$X$10001,24,0)</f>
        <v>4.13</v>
      </c>
      <c r="S2316" s="14">
        <f>VLOOKUP($A2316,[3]Sheet1!$A$1:$AB$10001,25,0)</f>
        <v>5.0049999999999999</v>
      </c>
      <c r="T2316" s="14">
        <f>VLOOKUP($A2316,[3]Sheet1!$A$1:$AB$10001,26,0)</f>
        <v>4.8650000000000002</v>
      </c>
      <c r="U2316" s="14">
        <f>VLOOKUP($A2316,[3]Sheet1!$A$1:$AB$10001,27,0)</f>
        <v>4.7649999999999997</v>
      </c>
      <c r="V2316" s="14">
        <f>VLOOKUP($A2316,[3]Sheet1!$A$1:$AB$10001,28,0)</f>
        <v>4.82</v>
      </c>
      <c r="W2316" s="14">
        <f>VLOOKUP($A2316,[3]Sheet1!$A$1:$AC$10001,29,0)</f>
        <v>4.7699999999999996</v>
      </c>
      <c r="X2316" s="14">
        <f>VLOOKUP($A2316,[3]Sheet1!$A$1:$AD$10001,30,0)</f>
        <v>5.2149999999999999</v>
      </c>
      <c r="Y2316" s="14">
        <f>VLOOKUP($A2316,[3]Sheet1!$A$1:$AE$10001,31,0)</f>
        <v>4.18</v>
      </c>
      <c r="Z2316" s="14">
        <f>VLOOKUP($A2316,[3]Sheet1!$A$1:$AK$10001,32,0)</f>
        <v>12.105</v>
      </c>
    </row>
    <row r="2317" spans="1:26" x14ac:dyDescent="0.2">
      <c r="A2317" s="2">
        <v>37009</v>
      </c>
      <c r="B2317" s="5">
        <f t="shared" si="166"/>
        <v>4</v>
      </c>
      <c r="C2317" s="1" t="s">
        <v>46</v>
      </c>
      <c r="D2317" s="14">
        <f>VLOOKUP($A2317,[3]Sheet1!$A$1:$U$10001,15,0)</f>
        <v>6.68</v>
      </c>
      <c r="E2317" s="14">
        <f>VLOOKUP($A2317,[3]Sheet1!$A$1:$U$10001,16,0)</f>
        <v>4.9000000000000004</v>
      </c>
      <c r="F2317" s="14">
        <f>VLOOKUP($A2317,[3]Sheet1!$A$1:$X$10001,22,0)</f>
        <v>3.9849999999999999</v>
      </c>
      <c r="G2317" s="7">
        <f>VLOOKUP($A2317,[3]Sheet1!$A$1:$X$10001,3,0)</f>
        <v>4.4950000000000001</v>
      </c>
      <c r="H2317" s="14">
        <f>VLOOKUP($A2317,[3]Sheet1!$A$1:$U$10001,2,0)</f>
        <v>4.625</v>
      </c>
      <c r="I2317" s="14">
        <f>VLOOKUP($A2317,[3]Sheet1!$A$1:$U$10001,21,0)</f>
        <v>4.82</v>
      </c>
      <c r="J2317" s="14">
        <f>VLOOKUP($A2317,[3]Sheet1!$A$1:$U$10001,13,0)</f>
        <v>5.91</v>
      </c>
      <c r="K2317" s="14">
        <f>VLOOKUP($A2317,[3]Sheet1!$A$1:$Z$10001,24,0)</f>
        <v>4.05</v>
      </c>
      <c r="L2317" s="14">
        <f>VLOOKUP($A2317,[3]Sheet1!$A$1:$U$10001,17,0)</f>
        <v>5.1100000000000003</v>
      </c>
      <c r="M2317" s="14">
        <f>VLOOKUP($A2317,[3]Sheet1!$A$1:$U$10001,14,0)</f>
        <v>12.2</v>
      </c>
      <c r="N2317" s="14">
        <f>VLOOKUP($A2317,[3]Sheet1!$A$1:$X$10001,23,0)</f>
        <v>3.9849999999999999</v>
      </c>
      <c r="O2317" s="14">
        <f>VLOOKUP($A2317,[3]Sheet1!$A$1:$U$10001,4,0)</f>
        <v>14.63</v>
      </c>
      <c r="P2317" s="14">
        <f>VLOOKUP($A2317,[3]Sheet1!$A$1:$U$10001,6,0)</f>
        <v>4.66</v>
      </c>
      <c r="Q2317" s="14">
        <f>VLOOKUP($A2317,[3]Sheet1!$A$1:$U$10001,20,0)</f>
        <v>4.7649999999999997</v>
      </c>
      <c r="R2317" s="14">
        <f>VLOOKUP($A2317,[3]Sheet1!$A$1:$X$10001,24,0)</f>
        <v>4.05</v>
      </c>
      <c r="S2317" s="14">
        <f>VLOOKUP($A2317,[3]Sheet1!$A$1:$AB$10001,25,0)</f>
        <v>4.8949999999999996</v>
      </c>
      <c r="T2317" s="14">
        <f>VLOOKUP($A2317,[3]Sheet1!$A$1:$AB$10001,26,0)</f>
        <v>4.7249999999999996</v>
      </c>
      <c r="U2317" s="14">
        <f>VLOOKUP($A2317,[3]Sheet1!$A$1:$AB$10001,27,0)</f>
        <v>4.67</v>
      </c>
      <c r="V2317" s="14">
        <f>VLOOKUP($A2317,[3]Sheet1!$A$1:$AB$10001,28,0)</f>
        <v>4.72</v>
      </c>
      <c r="W2317" s="14">
        <f>VLOOKUP($A2317,[3]Sheet1!$A$1:$AC$10001,29,0)</f>
        <v>4.67</v>
      </c>
      <c r="X2317" s="14">
        <f>VLOOKUP($A2317,[3]Sheet1!$A$1:$AD$10001,30,0)</f>
        <v>5.1050000000000004</v>
      </c>
      <c r="Y2317" s="14">
        <f>VLOOKUP($A2317,[3]Sheet1!$A$1:$AE$10001,31,0)</f>
        <v>4.0750000000000002</v>
      </c>
      <c r="Z2317" s="14">
        <f>VLOOKUP($A2317,[3]Sheet1!$A$1:$AK$10001,32,0)</f>
        <v>12.005000000000001</v>
      </c>
    </row>
    <row r="2318" spans="1:26" x14ac:dyDescent="0.2">
      <c r="A2318" s="2">
        <v>37010</v>
      </c>
      <c r="B2318" s="5">
        <f t="shared" si="166"/>
        <v>4</v>
      </c>
      <c r="C2318" s="1" t="s">
        <v>47</v>
      </c>
      <c r="D2318" s="14">
        <f>VLOOKUP($A2318,[3]Sheet1!$A$1:$U$10001,15,0)</f>
        <v>6.68</v>
      </c>
      <c r="E2318" s="14">
        <f>VLOOKUP($A2318,[3]Sheet1!$A$1:$U$10001,16,0)</f>
        <v>4.9000000000000004</v>
      </c>
      <c r="F2318" s="14">
        <f>VLOOKUP($A2318,[3]Sheet1!$A$1:$X$10001,22,0)</f>
        <v>3.9849999999999999</v>
      </c>
      <c r="G2318" s="7">
        <f>VLOOKUP($A2318,[3]Sheet1!$A$1:$X$10001,3,0)</f>
        <v>4.4950000000000001</v>
      </c>
      <c r="H2318" s="14">
        <f>VLOOKUP($A2318,[3]Sheet1!$A$1:$U$10001,2,0)</f>
        <v>4.625</v>
      </c>
      <c r="I2318" s="14">
        <f>VLOOKUP($A2318,[3]Sheet1!$A$1:$U$10001,21,0)</f>
        <v>4.82</v>
      </c>
      <c r="J2318" s="14">
        <f>VLOOKUP($A2318,[3]Sheet1!$A$1:$U$10001,13,0)</f>
        <v>5.91</v>
      </c>
      <c r="K2318" s="14">
        <f>VLOOKUP($A2318,[3]Sheet1!$A$1:$Z$10001,24,0)</f>
        <v>4.05</v>
      </c>
      <c r="L2318" s="14">
        <f>VLOOKUP($A2318,[3]Sheet1!$A$1:$U$10001,17,0)</f>
        <v>5.1100000000000003</v>
      </c>
      <c r="M2318" s="14">
        <f>VLOOKUP($A2318,[3]Sheet1!$A$1:$U$10001,14,0)</f>
        <v>12.2</v>
      </c>
      <c r="N2318" s="14">
        <f>VLOOKUP($A2318,[3]Sheet1!$A$1:$X$10001,23,0)</f>
        <v>3.9849999999999999</v>
      </c>
      <c r="O2318" s="14">
        <f>VLOOKUP($A2318,[3]Sheet1!$A$1:$U$10001,4,0)</f>
        <v>14.63</v>
      </c>
      <c r="P2318" s="14">
        <f>VLOOKUP($A2318,[3]Sheet1!$A$1:$U$10001,6,0)</f>
        <v>4.66</v>
      </c>
      <c r="Q2318" s="14">
        <f>VLOOKUP($A2318,[3]Sheet1!$A$1:$U$10001,20,0)</f>
        <v>4.7649999999999997</v>
      </c>
      <c r="R2318" s="14">
        <f>VLOOKUP($A2318,[3]Sheet1!$A$1:$X$10001,24,0)</f>
        <v>4.05</v>
      </c>
      <c r="S2318" s="14">
        <f>VLOOKUP($A2318,[3]Sheet1!$A$1:$AB$10001,25,0)</f>
        <v>4.8949999999999996</v>
      </c>
      <c r="T2318" s="14">
        <f>VLOOKUP($A2318,[3]Sheet1!$A$1:$AB$10001,26,0)</f>
        <v>4.7249999999999996</v>
      </c>
      <c r="U2318" s="14">
        <f>VLOOKUP($A2318,[3]Sheet1!$A$1:$AB$10001,27,0)</f>
        <v>4.67</v>
      </c>
      <c r="V2318" s="14">
        <f>VLOOKUP($A2318,[3]Sheet1!$A$1:$AB$10001,28,0)</f>
        <v>4.72</v>
      </c>
      <c r="W2318" s="14">
        <f>VLOOKUP($A2318,[3]Sheet1!$A$1:$AC$10001,29,0)</f>
        <v>4.67</v>
      </c>
      <c r="X2318" s="14">
        <f>VLOOKUP($A2318,[3]Sheet1!$A$1:$AD$10001,30,0)</f>
        <v>5.1050000000000004</v>
      </c>
      <c r="Y2318" s="14">
        <f>VLOOKUP($A2318,[3]Sheet1!$A$1:$AE$10001,31,0)</f>
        <v>4.0750000000000002</v>
      </c>
      <c r="Z2318" s="14">
        <f>VLOOKUP($A2318,[3]Sheet1!$A$1:$AK$10001,32,0)</f>
        <v>12.005000000000001</v>
      </c>
    </row>
    <row r="2319" spans="1:26" x14ac:dyDescent="0.2">
      <c r="A2319" s="2">
        <v>37011</v>
      </c>
      <c r="B2319" s="5">
        <f t="shared" si="166"/>
        <v>4</v>
      </c>
      <c r="C2319" s="1" t="s">
        <v>48</v>
      </c>
      <c r="D2319" s="14">
        <f>VLOOKUP($A2319,[3]Sheet1!$A$1:$U$10001,15,0)</f>
        <v>6.68</v>
      </c>
      <c r="E2319" s="14">
        <f>VLOOKUP($A2319,[3]Sheet1!$A$1:$U$10001,16,0)</f>
        <v>4.9000000000000004</v>
      </c>
      <c r="F2319" s="14">
        <f>VLOOKUP($A2319,[3]Sheet1!$A$1:$X$10001,22,0)</f>
        <v>3.9849999999999999</v>
      </c>
      <c r="G2319" s="7">
        <f>VLOOKUP($A2319,[3]Sheet1!$A$1:$X$10001,3,0)</f>
        <v>4.4950000000000001</v>
      </c>
      <c r="H2319" s="14">
        <f>VLOOKUP($A2319,[3]Sheet1!$A$1:$U$10001,2,0)</f>
        <v>4.625</v>
      </c>
      <c r="I2319" s="14">
        <f>VLOOKUP($A2319,[3]Sheet1!$A$1:$U$10001,21,0)</f>
        <v>4.82</v>
      </c>
      <c r="J2319" s="14">
        <f>VLOOKUP($A2319,[3]Sheet1!$A$1:$U$10001,13,0)</f>
        <v>5.91</v>
      </c>
      <c r="K2319" s="14">
        <f>VLOOKUP($A2319,[3]Sheet1!$A$1:$Z$10001,24,0)</f>
        <v>4.05</v>
      </c>
      <c r="L2319" s="14">
        <f>VLOOKUP($A2319,[3]Sheet1!$A$1:$U$10001,17,0)</f>
        <v>5.1100000000000003</v>
      </c>
      <c r="M2319" s="14">
        <f>VLOOKUP($A2319,[3]Sheet1!$A$1:$U$10001,14,0)</f>
        <v>12.2</v>
      </c>
      <c r="N2319" s="14">
        <f>VLOOKUP($A2319,[3]Sheet1!$A$1:$X$10001,23,0)</f>
        <v>3.9849999999999999</v>
      </c>
      <c r="O2319" s="14">
        <f>VLOOKUP($A2319,[3]Sheet1!$A$1:$U$10001,4,0)</f>
        <v>14.63</v>
      </c>
      <c r="P2319" s="14">
        <f>VLOOKUP($A2319,[3]Sheet1!$A$1:$U$10001,6,0)</f>
        <v>4.66</v>
      </c>
      <c r="Q2319" s="14">
        <f>VLOOKUP($A2319,[3]Sheet1!$A$1:$U$10001,20,0)</f>
        <v>4.7649999999999997</v>
      </c>
      <c r="R2319" s="14">
        <f>VLOOKUP($A2319,[3]Sheet1!$A$1:$X$10001,24,0)</f>
        <v>4.05</v>
      </c>
      <c r="S2319" s="14">
        <f>VLOOKUP($A2319,[3]Sheet1!$A$1:$AB$10001,25,0)</f>
        <v>4.8949999999999996</v>
      </c>
      <c r="T2319" s="14">
        <f>VLOOKUP($A2319,[3]Sheet1!$A$1:$AB$10001,26,0)</f>
        <v>4.7249999999999996</v>
      </c>
      <c r="U2319" s="14">
        <f>VLOOKUP($A2319,[3]Sheet1!$A$1:$AB$10001,27,0)</f>
        <v>4.67</v>
      </c>
      <c r="V2319" s="14">
        <f>VLOOKUP($A2319,[3]Sheet1!$A$1:$AB$10001,28,0)</f>
        <v>4.72</v>
      </c>
      <c r="W2319" s="14">
        <f>VLOOKUP($A2319,[3]Sheet1!$A$1:$AC$10001,29,0)</f>
        <v>4.67</v>
      </c>
      <c r="X2319" s="14">
        <f>VLOOKUP($A2319,[3]Sheet1!$A$1:$AD$10001,30,0)</f>
        <v>5.1050000000000004</v>
      </c>
      <c r="Y2319" s="14">
        <f>VLOOKUP($A2319,[3]Sheet1!$A$1:$AE$10001,31,0)</f>
        <v>4.0750000000000002</v>
      </c>
      <c r="Z2319" s="14">
        <f>VLOOKUP($A2319,[3]Sheet1!$A$1:$AK$10001,32,0)</f>
        <v>12.005000000000001</v>
      </c>
    </row>
    <row r="2320" spans="1:26" x14ac:dyDescent="0.2">
      <c r="A2320" s="2">
        <v>37012</v>
      </c>
      <c r="B2320" s="5">
        <f t="shared" si="166"/>
        <v>5</v>
      </c>
      <c r="C2320" s="1" t="s">
        <v>49</v>
      </c>
      <c r="D2320" s="14">
        <f>VLOOKUP($A2320,[3]Sheet1!$A$1:$U$10001,15,0)</f>
        <v>6.4</v>
      </c>
      <c r="E2320" s="14">
        <f>VLOOKUP($A2320,[3]Sheet1!$A$1:$U$10001,16,0)</f>
        <v>4.7750000000000004</v>
      </c>
      <c r="F2320" s="14">
        <f>VLOOKUP($A2320,[3]Sheet1!$A$1:$X$10001,22,0)</f>
        <v>4.1500000000000004</v>
      </c>
      <c r="G2320" s="7">
        <f>VLOOKUP($A2320,[3]Sheet1!$A$1:$X$10001,3,0)</f>
        <v>4.5599999999999996</v>
      </c>
      <c r="H2320" s="14">
        <f>VLOOKUP($A2320,[3]Sheet1!$A$1:$U$10001,2,0)</f>
        <v>4.59</v>
      </c>
      <c r="I2320" s="14">
        <f>VLOOKUP($A2320,[3]Sheet1!$A$1:$U$10001,21,0)</f>
        <v>4.7300000000000004</v>
      </c>
      <c r="J2320" s="14">
        <f>VLOOKUP($A2320,[3]Sheet1!$A$1:$U$10001,13,0)</f>
        <v>7.72</v>
      </c>
      <c r="K2320" s="14">
        <f>VLOOKUP($A2320,[3]Sheet1!$A$1:$Z$10001,24,0)</f>
        <v>4.3250000000000002</v>
      </c>
      <c r="L2320" s="14">
        <f>VLOOKUP($A2320,[3]Sheet1!$A$1:$U$10001,17,0)</f>
        <v>4.9349999999999996</v>
      </c>
      <c r="M2320" s="14">
        <f>VLOOKUP($A2320,[3]Sheet1!$A$1:$U$10001,14,0)</f>
        <v>12.115</v>
      </c>
      <c r="N2320" s="14">
        <f>VLOOKUP($A2320,[3]Sheet1!$A$1:$X$10001,23,0)</f>
        <v>4.18</v>
      </c>
      <c r="O2320" s="14">
        <f>VLOOKUP($A2320,[3]Sheet1!$A$1:$U$10001,4,0)</f>
        <v>14.51</v>
      </c>
      <c r="P2320" s="14">
        <f>VLOOKUP($A2320,[3]Sheet1!$A$1:$U$10001,6,0)</f>
        <v>4.6449999999999996</v>
      </c>
      <c r="Q2320" s="14">
        <f>VLOOKUP($A2320,[3]Sheet1!$A$1:$U$10001,20,0)</f>
        <v>4.5</v>
      </c>
      <c r="R2320" s="14">
        <f>VLOOKUP($A2320,[3]Sheet1!$A$1:$X$10001,24,0)</f>
        <v>4.3250000000000002</v>
      </c>
      <c r="S2320" s="14">
        <f>VLOOKUP($A2320,[3]Sheet1!$A$1:$AB$10001,25,0)</f>
        <v>4.84</v>
      </c>
      <c r="T2320" s="14">
        <f>VLOOKUP($A2320,[3]Sheet1!$A$1:$AB$10001,26,0)</f>
        <v>4.7149999999999999</v>
      </c>
      <c r="U2320" s="14">
        <f>VLOOKUP($A2320,[3]Sheet1!$A$1:$AB$10001,27,0)</f>
        <v>4.6100000000000003</v>
      </c>
      <c r="V2320" s="14">
        <f>VLOOKUP($A2320,[3]Sheet1!$A$1:$AB$10001,28,0)</f>
        <v>4.6399999999999997</v>
      </c>
      <c r="W2320" s="14">
        <f>VLOOKUP($A2320,[3]Sheet1!$A$1:$AC$10001,29,0)</f>
        <v>4.63</v>
      </c>
      <c r="X2320" s="14">
        <f>VLOOKUP($A2320,[3]Sheet1!$A$1:$AD$10001,30,0)</f>
        <v>4.9749999999999996</v>
      </c>
      <c r="Y2320" s="14">
        <f>VLOOKUP($A2320,[3]Sheet1!$A$1:$AE$10001,31,0)</f>
        <v>4.2750000000000004</v>
      </c>
      <c r="Z2320" s="14">
        <f>VLOOKUP($A2320,[3]Sheet1!$A$1:$AK$10001,32,0)</f>
        <v>11.94</v>
      </c>
    </row>
    <row r="2321" spans="1:26" x14ac:dyDescent="0.2">
      <c r="A2321" s="2">
        <v>37013</v>
      </c>
      <c r="B2321" s="5">
        <f t="shared" si="166"/>
        <v>5</v>
      </c>
      <c r="C2321" s="1" t="s">
        <v>50</v>
      </c>
      <c r="D2321" s="14">
        <f>VLOOKUP($A2321,[3]Sheet1!$A$1:$U$10001,15,0)</f>
        <v>6.1</v>
      </c>
      <c r="E2321" s="14">
        <f>VLOOKUP($A2321,[3]Sheet1!$A$1:$U$10001,16,0)</f>
        <v>4.5449999999999999</v>
      </c>
      <c r="F2321" s="14">
        <f>VLOOKUP($A2321,[3]Sheet1!$A$1:$X$10001,22,0)</f>
        <v>4.1150000000000002</v>
      </c>
      <c r="G2321" s="7">
        <f>VLOOKUP($A2321,[3]Sheet1!$A$1:$X$10001,3,0)</f>
        <v>4.4249999999999998</v>
      </c>
      <c r="H2321" s="14">
        <f>VLOOKUP($A2321,[3]Sheet1!$A$1:$U$10001,2,0)</f>
        <v>4.4000000000000004</v>
      </c>
      <c r="I2321" s="14">
        <f>VLOOKUP($A2321,[3]Sheet1!$A$1:$U$10001,21,0)</f>
        <v>4.55</v>
      </c>
      <c r="J2321" s="14">
        <f>VLOOKUP($A2321,[3]Sheet1!$A$1:$U$10001,13,0)</f>
        <v>7.95</v>
      </c>
      <c r="K2321" s="14">
        <f>VLOOKUP($A2321,[3]Sheet1!$A$1:$Z$10001,24,0)</f>
        <v>4.1550000000000002</v>
      </c>
      <c r="L2321" s="14">
        <f>VLOOKUP($A2321,[3]Sheet1!$A$1:$U$10001,17,0)</f>
        <v>4.7300000000000004</v>
      </c>
      <c r="M2321" s="14">
        <f>VLOOKUP($A2321,[3]Sheet1!$A$1:$U$10001,14,0)</f>
        <v>10.63</v>
      </c>
      <c r="N2321" s="14">
        <f>VLOOKUP($A2321,[3]Sheet1!$A$1:$X$10001,23,0)</f>
        <v>4.0949999999999998</v>
      </c>
      <c r="O2321" s="14">
        <f>VLOOKUP($A2321,[3]Sheet1!$A$1:$U$10001,4,0)</f>
        <v>13.2</v>
      </c>
      <c r="P2321" s="14">
        <f>VLOOKUP($A2321,[3]Sheet1!$A$1:$U$10001,6,0)</f>
        <v>4.4850000000000003</v>
      </c>
      <c r="Q2321" s="14" t="str">
        <f>VLOOKUP($A2321,[3]Sheet1!$A$1:$U$10001,20,0)</f>
        <v>N/A</v>
      </c>
      <c r="R2321" s="14">
        <f>VLOOKUP($A2321,[3]Sheet1!$A$1:$X$10001,24,0)</f>
        <v>4.1550000000000002</v>
      </c>
      <c r="S2321" s="14">
        <f>VLOOKUP($A2321,[3]Sheet1!$A$1:$AB$10001,25,0)</f>
        <v>4.67</v>
      </c>
      <c r="T2321" s="14">
        <f>VLOOKUP($A2321,[3]Sheet1!$A$1:$AB$10001,26,0)</f>
        <v>4.5350000000000001</v>
      </c>
      <c r="U2321" s="14">
        <f>VLOOKUP($A2321,[3]Sheet1!$A$1:$AB$10001,27,0)</f>
        <v>4.4400000000000004</v>
      </c>
      <c r="V2321" s="14">
        <f>VLOOKUP($A2321,[3]Sheet1!$A$1:$AB$10001,28,0)</f>
        <v>4.47</v>
      </c>
      <c r="W2321" s="14">
        <f>VLOOKUP($A2321,[3]Sheet1!$A$1:$AC$10001,29,0)</f>
        <v>4.4400000000000004</v>
      </c>
      <c r="X2321" s="14">
        <f>VLOOKUP($A2321,[3]Sheet1!$A$1:$AD$10001,30,0)</f>
        <v>4.76</v>
      </c>
      <c r="Y2321" s="14">
        <f>VLOOKUP($A2321,[3]Sheet1!$A$1:$AE$10001,31,0)</f>
        <v>4.2300000000000004</v>
      </c>
      <c r="Z2321" s="14">
        <f>VLOOKUP($A2321,[3]Sheet1!$A$1:$AK$10001,32,0)</f>
        <v>10.365</v>
      </c>
    </row>
    <row r="2322" spans="1:26" x14ac:dyDescent="0.2">
      <c r="A2322" s="2">
        <v>37014</v>
      </c>
      <c r="B2322" s="5">
        <f t="shared" si="166"/>
        <v>5</v>
      </c>
      <c r="C2322" s="1" t="s">
        <v>51</v>
      </c>
      <c r="D2322" s="14">
        <f>VLOOKUP($A2322,[3]Sheet1!$A$1:$U$10001,15,0)</f>
        <v>6.08</v>
      </c>
      <c r="E2322" s="14">
        <f>VLOOKUP($A2322,[3]Sheet1!$A$1:$U$10001,16,0)</f>
        <v>4.5149999999999997</v>
      </c>
      <c r="F2322" s="14">
        <f>VLOOKUP($A2322,[3]Sheet1!$A$1:$X$10001,22,0)</f>
        <v>4.0049999999999999</v>
      </c>
      <c r="G2322" s="7">
        <f>VLOOKUP($A2322,[3]Sheet1!$A$1:$X$10001,3,0)</f>
        <v>4.24</v>
      </c>
      <c r="H2322" s="14">
        <f>VLOOKUP($A2322,[3]Sheet1!$A$1:$U$10001,2,0)</f>
        <v>4.4000000000000004</v>
      </c>
      <c r="I2322" s="14">
        <f>VLOOKUP($A2322,[3]Sheet1!$A$1:$U$10001,21,0)</f>
        <v>4.53</v>
      </c>
      <c r="J2322" s="14">
        <f>VLOOKUP($A2322,[3]Sheet1!$A$1:$U$10001,13,0)</f>
        <v>7.48</v>
      </c>
      <c r="K2322" s="14">
        <f>VLOOKUP($A2322,[3]Sheet1!$A$1:$Z$10001,24,0)</f>
        <v>4.08</v>
      </c>
      <c r="L2322" s="14">
        <f>VLOOKUP($A2322,[3]Sheet1!$A$1:$U$10001,17,0)</f>
        <v>4.63</v>
      </c>
      <c r="M2322" s="14">
        <f>VLOOKUP($A2322,[3]Sheet1!$A$1:$U$10001,14,0)</f>
        <v>9.24</v>
      </c>
      <c r="N2322" s="14">
        <f>VLOOKUP($A2322,[3]Sheet1!$A$1:$X$10001,23,0)</f>
        <v>3.9750000000000001</v>
      </c>
      <c r="O2322" s="14">
        <f>VLOOKUP($A2322,[3]Sheet1!$A$1:$U$10001,4,0)</f>
        <v>12.9</v>
      </c>
      <c r="P2322" s="14">
        <f>VLOOKUP($A2322,[3]Sheet1!$A$1:$U$10001,6,0)</f>
        <v>4.47</v>
      </c>
      <c r="Q2322" s="14" t="str">
        <f>VLOOKUP($A2322,[3]Sheet1!$A$1:$U$10001,20,0)</f>
        <v>N/A</v>
      </c>
      <c r="R2322" s="14">
        <f>VLOOKUP($A2322,[3]Sheet1!$A$1:$X$10001,24,0)</f>
        <v>4.08</v>
      </c>
      <c r="S2322" s="14">
        <f>VLOOKUP($A2322,[3]Sheet1!$A$1:$AB$10001,25,0)</f>
        <v>4.66</v>
      </c>
      <c r="T2322" s="14">
        <f>VLOOKUP($A2322,[3]Sheet1!$A$1:$AB$10001,26,0)</f>
        <v>4.54</v>
      </c>
      <c r="U2322" s="14">
        <f>VLOOKUP($A2322,[3]Sheet1!$A$1:$AB$10001,27,0)</f>
        <v>4.4349999999999996</v>
      </c>
      <c r="V2322" s="14">
        <f>VLOOKUP($A2322,[3]Sheet1!$A$1:$AB$10001,28,0)</f>
        <v>4.4850000000000003</v>
      </c>
      <c r="W2322" s="14">
        <f>VLOOKUP($A2322,[3]Sheet1!$A$1:$AC$10001,29,0)</f>
        <v>4.4400000000000004</v>
      </c>
      <c r="X2322" s="14">
        <f>VLOOKUP($A2322,[3]Sheet1!$A$1:$AD$10001,30,0)</f>
        <v>4.76</v>
      </c>
      <c r="Y2322" s="14">
        <f>VLOOKUP($A2322,[3]Sheet1!$A$1:$AE$10001,31,0)</f>
        <v>4.125</v>
      </c>
      <c r="Z2322" s="14">
        <f>VLOOKUP($A2322,[3]Sheet1!$A$1:$AK$10001,32,0)</f>
        <v>9.0749999999999993</v>
      </c>
    </row>
    <row r="2323" spans="1:26" x14ac:dyDescent="0.2">
      <c r="A2323" s="2">
        <v>37015</v>
      </c>
      <c r="B2323" s="5">
        <f t="shared" si="166"/>
        <v>5</v>
      </c>
      <c r="C2323" s="1" t="s">
        <v>45</v>
      </c>
      <c r="D2323" s="14">
        <f>VLOOKUP($A2323,[3]Sheet1!$A$1:$U$10001,15,0)</f>
        <v>6.01</v>
      </c>
      <c r="E2323" s="14">
        <f>VLOOKUP($A2323,[3]Sheet1!$A$1:$U$10001,16,0)</f>
        <v>4.42</v>
      </c>
      <c r="F2323" s="14">
        <f>VLOOKUP($A2323,[3]Sheet1!$A$1:$X$10001,22,0)</f>
        <v>3.94</v>
      </c>
      <c r="G2323" s="7">
        <f>VLOOKUP($A2323,[3]Sheet1!$A$1:$X$10001,3,0)</f>
        <v>4.125</v>
      </c>
      <c r="H2323" s="14">
        <f>VLOOKUP($A2323,[3]Sheet1!$A$1:$U$10001,2,0)</f>
        <v>4.3</v>
      </c>
      <c r="I2323" s="14">
        <f>VLOOKUP($A2323,[3]Sheet1!$A$1:$U$10001,21,0)</f>
        <v>4.4450000000000003</v>
      </c>
      <c r="J2323" s="14">
        <f>VLOOKUP($A2323,[3]Sheet1!$A$1:$U$10001,13,0)</f>
        <v>5.9850000000000003</v>
      </c>
      <c r="K2323" s="14">
        <f>VLOOKUP($A2323,[3]Sheet1!$A$1:$Z$10001,24,0)</f>
        <v>4.01</v>
      </c>
      <c r="L2323" s="14">
        <f>VLOOKUP($A2323,[3]Sheet1!$A$1:$U$10001,17,0)</f>
        <v>4.54</v>
      </c>
      <c r="M2323" s="14">
        <f>VLOOKUP($A2323,[3]Sheet1!$A$1:$U$10001,14,0)</f>
        <v>8.625</v>
      </c>
      <c r="N2323" s="14">
        <f>VLOOKUP($A2323,[3]Sheet1!$A$1:$X$10001,23,0)</f>
        <v>3.9449999999999998</v>
      </c>
      <c r="O2323" s="14">
        <f>VLOOKUP($A2323,[3]Sheet1!$A$1:$U$10001,4,0)</f>
        <v>12.715</v>
      </c>
      <c r="P2323" s="14">
        <f>VLOOKUP($A2323,[3]Sheet1!$A$1:$U$10001,6,0)</f>
        <v>4.4000000000000004</v>
      </c>
      <c r="Q2323" s="14">
        <f>VLOOKUP($A2323,[3]Sheet1!$A$1:$U$10001,20,0)</f>
        <v>4.3</v>
      </c>
      <c r="R2323" s="14">
        <f>VLOOKUP($A2323,[3]Sheet1!$A$1:$X$10001,24,0)</f>
        <v>4.01</v>
      </c>
      <c r="S2323" s="14">
        <f>VLOOKUP($A2323,[3]Sheet1!$A$1:$AB$10001,25,0)</f>
        <v>4.57</v>
      </c>
      <c r="T2323" s="14">
        <f>VLOOKUP($A2323,[3]Sheet1!$A$1:$AB$10001,26,0)</f>
        <v>4.4400000000000004</v>
      </c>
      <c r="U2323" s="14">
        <f>VLOOKUP($A2323,[3]Sheet1!$A$1:$AB$10001,27,0)</f>
        <v>4.3449999999999998</v>
      </c>
      <c r="V2323" s="14">
        <f>VLOOKUP($A2323,[3]Sheet1!$A$1:$AB$10001,28,0)</f>
        <v>4.41</v>
      </c>
      <c r="W2323" s="14">
        <f>VLOOKUP($A2323,[3]Sheet1!$A$1:$AC$10001,29,0)</f>
        <v>4.3499999999999996</v>
      </c>
      <c r="X2323" s="14">
        <f>VLOOKUP($A2323,[3]Sheet1!$A$1:$AD$10001,30,0)</f>
        <v>4.67</v>
      </c>
      <c r="Y2323" s="14">
        <f>VLOOKUP($A2323,[3]Sheet1!$A$1:$AE$10001,31,0)</f>
        <v>4.0599999999999996</v>
      </c>
      <c r="Z2323" s="14">
        <f>VLOOKUP($A2323,[3]Sheet1!$A$1:$AK$10001,32,0)</f>
        <v>8.3450000000000006</v>
      </c>
    </row>
    <row r="2324" spans="1:26" x14ac:dyDescent="0.2">
      <c r="A2324" s="2">
        <v>37016</v>
      </c>
      <c r="B2324" s="5">
        <f t="shared" si="166"/>
        <v>5</v>
      </c>
      <c r="C2324" s="1" t="s">
        <v>46</v>
      </c>
      <c r="D2324" s="14">
        <f>VLOOKUP($A2324,[3]Sheet1!$A$1:$U$10001,15,0)</f>
        <v>6.0049999999999999</v>
      </c>
      <c r="E2324" s="14">
        <f>VLOOKUP($A2324,[3]Sheet1!$A$1:$U$10001,16,0)</f>
        <v>4.375</v>
      </c>
      <c r="F2324" s="14">
        <f>VLOOKUP($A2324,[3]Sheet1!$A$1:$X$10001,22,0)</f>
        <v>3.8650000000000002</v>
      </c>
      <c r="G2324" s="7">
        <f>VLOOKUP($A2324,[3]Sheet1!$A$1:$X$10001,3,0)</f>
        <v>3.96</v>
      </c>
      <c r="H2324" s="14">
        <f>VLOOKUP($A2324,[3]Sheet1!$A$1:$U$10001,2,0)</f>
        <v>4.335</v>
      </c>
      <c r="I2324" s="14">
        <f>VLOOKUP($A2324,[3]Sheet1!$A$1:$U$10001,21,0)</f>
        <v>4.4850000000000003</v>
      </c>
      <c r="J2324" s="14">
        <f>VLOOKUP($A2324,[3]Sheet1!$A$1:$U$10001,13,0)</f>
        <v>4.9450000000000003</v>
      </c>
      <c r="K2324" s="14">
        <f>VLOOKUP($A2324,[3]Sheet1!$A$1:$Z$10001,24,0)</f>
        <v>3.95</v>
      </c>
      <c r="L2324" s="14">
        <f>VLOOKUP($A2324,[3]Sheet1!$A$1:$U$10001,17,0)</f>
        <v>4.45</v>
      </c>
      <c r="M2324" s="14">
        <f>VLOOKUP($A2324,[3]Sheet1!$A$1:$U$10001,14,0)</f>
        <v>7.69</v>
      </c>
      <c r="N2324" s="14">
        <f>VLOOKUP($A2324,[3]Sheet1!$A$1:$X$10001,23,0)</f>
        <v>3.8650000000000002</v>
      </c>
      <c r="O2324" s="14">
        <f>VLOOKUP($A2324,[3]Sheet1!$A$1:$U$10001,4,0)</f>
        <v>12.385</v>
      </c>
      <c r="P2324" s="14">
        <f>VLOOKUP($A2324,[3]Sheet1!$A$1:$U$10001,6,0)</f>
        <v>4.3949999999999996</v>
      </c>
      <c r="Q2324" s="14">
        <f>VLOOKUP($A2324,[3]Sheet1!$A$1:$U$10001,20,0)</f>
        <v>4.26</v>
      </c>
      <c r="R2324" s="14">
        <f>VLOOKUP($A2324,[3]Sheet1!$A$1:$X$10001,24,0)</f>
        <v>3.95</v>
      </c>
      <c r="S2324" s="14">
        <f>VLOOKUP($A2324,[3]Sheet1!$A$1:$AB$10001,25,0)</f>
        <v>4.6150000000000002</v>
      </c>
      <c r="T2324" s="14">
        <f>VLOOKUP($A2324,[3]Sheet1!$A$1:$AB$10001,26,0)</f>
        <v>4.4800000000000004</v>
      </c>
      <c r="U2324" s="14">
        <f>VLOOKUP($A2324,[3]Sheet1!$A$1:$AB$10001,27,0)</f>
        <v>4.375</v>
      </c>
      <c r="V2324" s="14">
        <f>VLOOKUP($A2324,[3]Sheet1!$A$1:$AB$10001,28,0)</f>
        <v>4.4000000000000004</v>
      </c>
      <c r="W2324" s="14">
        <f>VLOOKUP($A2324,[3]Sheet1!$A$1:$AC$10001,29,0)</f>
        <v>4.375</v>
      </c>
      <c r="X2324" s="14">
        <f>VLOOKUP($A2324,[3]Sheet1!$A$1:$AD$10001,30,0)</f>
        <v>4.74</v>
      </c>
      <c r="Y2324" s="14">
        <f>VLOOKUP($A2324,[3]Sheet1!$A$1:$AE$10001,31,0)</f>
        <v>4.01</v>
      </c>
      <c r="Z2324" s="14">
        <f>VLOOKUP($A2324,[3]Sheet1!$A$1:$AK$10001,32,0)</f>
        <v>7.74</v>
      </c>
    </row>
    <row r="2325" spans="1:26" x14ac:dyDescent="0.2">
      <c r="A2325" s="2">
        <v>37017</v>
      </c>
      <c r="B2325" s="5">
        <f t="shared" si="166"/>
        <v>5</v>
      </c>
      <c r="C2325" s="1" t="s">
        <v>47</v>
      </c>
      <c r="D2325" s="14">
        <f>VLOOKUP($A2325,[3]Sheet1!$A$1:$U$10001,15,0)</f>
        <v>6.0049999999999999</v>
      </c>
      <c r="E2325" s="14">
        <f>VLOOKUP($A2325,[3]Sheet1!$A$1:$U$10001,16,0)</f>
        <v>4.375</v>
      </c>
      <c r="F2325" s="14">
        <f>VLOOKUP($A2325,[3]Sheet1!$A$1:$X$10001,22,0)</f>
        <v>3.8650000000000002</v>
      </c>
      <c r="G2325" s="7">
        <f>VLOOKUP($A2325,[3]Sheet1!$A$1:$X$10001,3,0)</f>
        <v>3.96</v>
      </c>
      <c r="H2325" s="14">
        <f>VLOOKUP($A2325,[3]Sheet1!$A$1:$U$10001,2,0)</f>
        <v>4.335</v>
      </c>
      <c r="I2325" s="14">
        <f>VLOOKUP($A2325,[3]Sheet1!$A$1:$U$10001,21,0)</f>
        <v>4.4850000000000003</v>
      </c>
      <c r="J2325" s="14">
        <f>VLOOKUP($A2325,[3]Sheet1!$A$1:$U$10001,13,0)</f>
        <v>4.9450000000000003</v>
      </c>
      <c r="K2325" s="14">
        <f>VLOOKUP($A2325,[3]Sheet1!$A$1:$Z$10001,24,0)</f>
        <v>3.95</v>
      </c>
      <c r="L2325" s="14">
        <f>VLOOKUP($A2325,[3]Sheet1!$A$1:$U$10001,17,0)</f>
        <v>4.45</v>
      </c>
      <c r="M2325" s="14">
        <f>VLOOKUP($A2325,[3]Sheet1!$A$1:$U$10001,14,0)</f>
        <v>7.69</v>
      </c>
      <c r="N2325" s="14">
        <f>VLOOKUP($A2325,[3]Sheet1!$A$1:$X$10001,23,0)</f>
        <v>3.8650000000000002</v>
      </c>
      <c r="O2325" s="14">
        <f>VLOOKUP($A2325,[3]Sheet1!$A$1:$U$10001,4,0)</f>
        <v>12.385</v>
      </c>
      <c r="P2325" s="14">
        <f>VLOOKUP($A2325,[3]Sheet1!$A$1:$U$10001,6,0)</f>
        <v>4.3949999999999996</v>
      </c>
      <c r="Q2325" s="14">
        <f>VLOOKUP($A2325,[3]Sheet1!$A$1:$U$10001,20,0)</f>
        <v>4.26</v>
      </c>
      <c r="R2325" s="14">
        <f>VLOOKUP($A2325,[3]Sheet1!$A$1:$X$10001,24,0)</f>
        <v>3.95</v>
      </c>
      <c r="S2325" s="14">
        <f>VLOOKUP($A2325,[3]Sheet1!$A$1:$AB$10001,25,0)</f>
        <v>4.6150000000000002</v>
      </c>
      <c r="T2325" s="14">
        <f>VLOOKUP($A2325,[3]Sheet1!$A$1:$AB$10001,26,0)</f>
        <v>4.4800000000000004</v>
      </c>
      <c r="U2325" s="14">
        <f>VLOOKUP($A2325,[3]Sheet1!$A$1:$AB$10001,27,0)</f>
        <v>4.375</v>
      </c>
      <c r="V2325" s="14">
        <f>VLOOKUP($A2325,[3]Sheet1!$A$1:$AB$10001,28,0)</f>
        <v>4.4000000000000004</v>
      </c>
      <c r="W2325" s="14">
        <f>VLOOKUP($A2325,[3]Sheet1!$A$1:$AC$10001,29,0)</f>
        <v>4.375</v>
      </c>
      <c r="X2325" s="14">
        <f>VLOOKUP($A2325,[3]Sheet1!$A$1:$AD$10001,30,0)</f>
        <v>4.74</v>
      </c>
      <c r="Y2325" s="14">
        <f>VLOOKUP($A2325,[3]Sheet1!$A$1:$AE$10001,31,0)</f>
        <v>4.01</v>
      </c>
      <c r="Z2325" s="14">
        <f>VLOOKUP($A2325,[3]Sheet1!$A$1:$AK$10001,32,0)</f>
        <v>7.74</v>
      </c>
    </row>
    <row r="2326" spans="1:26" x14ac:dyDescent="0.2">
      <c r="A2326" s="2">
        <v>37018</v>
      </c>
      <c r="B2326" s="5">
        <f t="shared" si="166"/>
        <v>5</v>
      </c>
      <c r="C2326" s="1" t="s">
        <v>48</v>
      </c>
      <c r="D2326" s="14">
        <f>VLOOKUP($A2326,[3]Sheet1!$A$1:$U$10001,15,0)</f>
        <v>6.0049999999999999</v>
      </c>
      <c r="E2326" s="14">
        <f>VLOOKUP($A2326,[3]Sheet1!$A$1:$U$10001,16,0)</f>
        <v>4.375</v>
      </c>
      <c r="F2326" s="14">
        <f>VLOOKUP($A2326,[3]Sheet1!$A$1:$X$10001,22,0)</f>
        <v>3.8650000000000002</v>
      </c>
      <c r="G2326" s="7">
        <f>VLOOKUP($A2326,[3]Sheet1!$A$1:$X$10001,3,0)</f>
        <v>3.96</v>
      </c>
      <c r="H2326" s="14">
        <f>VLOOKUP($A2326,[3]Sheet1!$A$1:$U$10001,2,0)</f>
        <v>4.335</v>
      </c>
      <c r="I2326" s="14">
        <f>VLOOKUP($A2326,[3]Sheet1!$A$1:$U$10001,21,0)</f>
        <v>4.4850000000000003</v>
      </c>
      <c r="J2326" s="14">
        <f>VLOOKUP($A2326,[3]Sheet1!$A$1:$U$10001,13,0)</f>
        <v>4.9450000000000003</v>
      </c>
      <c r="K2326" s="14">
        <f>VLOOKUP($A2326,[3]Sheet1!$A$1:$Z$10001,24,0)</f>
        <v>3.95</v>
      </c>
      <c r="L2326" s="14">
        <f>VLOOKUP($A2326,[3]Sheet1!$A$1:$U$10001,17,0)</f>
        <v>4.45</v>
      </c>
      <c r="M2326" s="14">
        <f>VLOOKUP($A2326,[3]Sheet1!$A$1:$U$10001,14,0)</f>
        <v>7.69</v>
      </c>
      <c r="N2326" s="14">
        <f>VLOOKUP($A2326,[3]Sheet1!$A$1:$X$10001,23,0)</f>
        <v>3.8650000000000002</v>
      </c>
      <c r="O2326" s="14">
        <f>VLOOKUP($A2326,[3]Sheet1!$A$1:$U$10001,4,0)</f>
        <v>12.385</v>
      </c>
      <c r="P2326" s="14">
        <f>VLOOKUP($A2326,[3]Sheet1!$A$1:$U$10001,6,0)</f>
        <v>4.3949999999999996</v>
      </c>
      <c r="Q2326" s="14">
        <f>VLOOKUP($A2326,[3]Sheet1!$A$1:$U$10001,20,0)</f>
        <v>4.26</v>
      </c>
      <c r="R2326" s="14">
        <f>VLOOKUP($A2326,[3]Sheet1!$A$1:$X$10001,24,0)</f>
        <v>3.95</v>
      </c>
      <c r="S2326" s="14">
        <f>VLOOKUP($A2326,[3]Sheet1!$A$1:$AB$10001,25,0)</f>
        <v>4.6150000000000002</v>
      </c>
      <c r="T2326" s="14">
        <f>VLOOKUP($A2326,[3]Sheet1!$A$1:$AB$10001,26,0)</f>
        <v>4.4800000000000004</v>
      </c>
      <c r="U2326" s="14">
        <f>VLOOKUP($A2326,[3]Sheet1!$A$1:$AB$10001,27,0)</f>
        <v>4.375</v>
      </c>
      <c r="V2326" s="14">
        <f>VLOOKUP($A2326,[3]Sheet1!$A$1:$AB$10001,28,0)</f>
        <v>4.4000000000000004</v>
      </c>
      <c r="W2326" s="14">
        <f>VLOOKUP($A2326,[3]Sheet1!$A$1:$AC$10001,29,0)</f>
        <v>4.375</v>
      </c>
      <c r="X2326" s="14">
        <f>VLOOKUP($A2326,[3]Sheet1!$A$1:$AD$10001,30,0)</f>
        <v>4.74</v>
      </c>
      <c r="Y2326" s="14">
        <f>VLOOKUP($A2326,[3]Sheet1!$A$1:$AE$10001,31,0)</f>
        <v>4.01</v>
      </c>
      <c r="Z2326" s="14">
        <f>VLOOKUP($A2326,[3]Sheet1!$A$1:$AK$10001,32,0)</f>
        <v>7.74</v>
      </c>
    </row>
    <row r="2327" spans="1:26" x14ac:dyDescent="0.2">
      <c r="A2327" s="2">
        <v>37019</v>
      </c>
      <c r="B2327" s="5">
        <f t="shared" si="166"/>
        <v>5</v>
      </c>
      <c r="C2327" s="1" t="s">
        <v>49</v>
      </c>
      <c r="D2327" s="14">
        <f>VLOOKUP($A2327,[3]Sheet1!$A$1:$U$10001,15,0)</f>
        <v>5.8550000000000004</v>
      </c>
      <c r="E2327" s="14">
        <f>VLOOKUP($A2327,[3]Sheet1!$A$1:$U$10001,16,0)</f>
        <v>4.2850000000000001</v>
      </c>
      <c r="F2327" s="14">
        <f>VLOOKUP($A2327,[3]Sheet1!$A$1:$X$10001,22,0)</f>
        <v>3.78</v>
      </c>
      <c r="G2327" s="7">
        <f>VLOOKUP($A2327,[3]Sheet1!$A$1:$X$10001,3,0)</f>
        <v>3.89</v>
      </c>
      <c r="H2327" s="14">
        <f>VLOOKUP($A2327,[3]Sheet1!$A$1:$U$10001,2,0)</f>
        <v>4.2</v>
      </c>
      <c r="I2327" s="14">
        <f>VLOOKUP($A2327,[3]Sheet1!$A$1:$U$10001,21,0)</f>
        <v>4.3150000000000004</v>
      </c>
      <c r="J2327" s="14">
        <f>VLOOKUP($A2327,[3]Sheet1!$A$1:$U$10001,13,0)</f>
        <v>4.8650000000000002</v>
      </c>
      <c r="K2327" s="14">
        <f>VLOOKUP($A2327,[3]Sheet1!$A$1:$Z$10001,24,0)</f>
        <v>3.82</v>
      </c>
      <c r="L2327" s="14">
        <f>VLOOKUP($A2327,[3]Sheet1!$A$1:$U$10001,17,0)</f>
        <v>4.3650000000000002</v>
      </c>
      <c r="M2327" s="14">
        <f>VLOOKUP($A2327,[3]Sheet1!$A$1:$U$10001,14,0)</f>
        <v>7.4950000000000001</v>
      </c>
      <c r="N2327" s="14">
        <f>VLOOKUP($A2327,[3]Sheet1!$A$1:$X$10001,23,0)</f>
        <v>3.73</v>
      </c>
      <c r="O2327" s="14">
        <f>VLOOKUP($A2327,[3]Sheet1!$A$1:$U$10001,4,0)</f>
        <v>12.73</v>
      </c>
      <c r="P2327" s="14">
        <f>VLOOKUP($A2327,[3]Sheet1!$A$1:$U$10001,6,0)</f>
        <v>4.2450000000000001</v>
      </c>
      <c r="Q2327" s="14">
        <f>VLOOKUP($A2327,[3]Sheet1!$A$1:$U$10001,20,0)</f>
        <v>4.16</v>
      </c>
      <c r="R2327" s="14">
        <f>VLOOKUP($A2327,[3]Sheet1!$A$1:$X$10001,24,0)</f>
        <v>3.82</v>
      </c>
      <c r="S2327" s="14">
        <f>VLOOKUP($A2327,[3]Sheet1!$A$1:$AB$10001,25,0)</f>
        <v>4.4400000000000004</v>
      </c>
      <c r="T2327" s="14">
        <f>VLOOKUP($A2327,[3]Sheet1!$A$1:$AB$10001,26,0)</f>
        <v>4.3049999999999997</v>
      </c>
      <c r="U2327" s="14">
        <f>VLOOKUP($A2327,[3]Sheet1!$A$1:$AB$10001,27,0)</f>
        <v>4.2249999999999996</v>
      </c>
      <c r="V2327" s="14">
        <f>VLOOKUP($A2327,[3]Sheet1!$A$1:$AB$10001,28,0)</f>
        <v>4.25</v>
      </c>
      <c r="W2327" s="14">
        <f>VLOOKUP($A2327,[3]Sheet1!$A$1:$AC$10001,29,0)</f>
        <v>4.2350000000000003</v>
      </c>
      <c r="X2327" s="14">
        <f>VLOOKUP($A2327,[3]Sheet1!$A$1:$AD$10001,30,0)</f>
        <v>4.5750000000000002</v>
      </c>
      <c r="Y2327" s="14">
        <f>VLOOKUP($A2327,[3]Sheet1!$A$1:$AE$10001,31,0)</f>
        <v>3.9049999999999998</v>
      </c>
      <c r="Z2327" s="14">
        <f>VLOOKUP($A2327,[3]Sheet1!$A$1:$AK$10001,32,0)</f>
        <v>7.2350000000000003</v>
      </c>
    </row>
    <row r="2328" spans="1:26" x14ac:dyDescent="0.2">
      <c r="A2328" s="2">
        <v>37020</v>
      </c>
      <c r="B2328" s="5">
        <f t="shared" si="166"/>
        <v>5</v>
      </c>
      <c r="C2328" s="1" t="s">
        <v>50</v>
      </c>
      <c r="D2328" s="14">
        <f>VLOOKUP($A2328,[3]Sheet1!$A$1:$U$10001,15,0)</f>
        <v>5.78</v>
      </c>
      <c r="E2328" s="14">
        <f>VLOOKUP($A2328,[3]Sheet1!$A$1:$U$10001,16,0)</f>
        <v>4.21</v>
      </c>
      <c r="F2328" s="14">
        <f>VLOOKUP($A2328,[3]Sheet1!$A$1:$X$10001,22,0)</f>
        <v>3.6949999999999998</v>
      </c>
      <c r="G2328" s="7">
        <f>VLOOKUP($A2328,[3]Sheet1!$A$1:$X$10001,3,0)</f>
        <v>3.7149999999999999</v>
      </c>
      <c r="H2328" s="14">
        <f>VLOOKUP($A2328,[3]Sheet1!$A$1:$U$10001,2,0)</f>
        <v>4.1050000000000004</v>
      </c>
      <c r="I2328" s="14">
        <f>VLOOKUP($A2328,[3]Sheet1!$A$1:$U$10001,21,0)</f>
        <v>4.2300000000000004</v>
      </c>
      <c r="J2328" s="14">
        <f>VLOOKUP($A2328,[3]Sheet1!$A$1:$U$10001,13,0)</f>
        <v>4.6950000000000003</v>
      </c>
      <c r="K2328" s="14">
        <f>VLOOKUP($A2328,[3]Sheet1!$A$1:$Z$10001,24,0)</f>
        <v>3.7749999999999999</v>
      </c>
      <c r="L2328" s="14">
        <f>VLOOKUP($A2328,[3]Sheet1!$A$1:$U$10001,17,0)</f>
        <v>4.3650000000000002</v>
      </c>
      <c r="M2328" s="14">
        <f>VLOOKUP($A2328,[3]Sheet1!$A$1:$U$10001,14,0)</f>
        <v>8.81</v>
      </c>
      <c r="N2328" s="14">
        <f>VLOOKUP($A2328,[3]Sheet1!$A$1:$X$10001,23,0)</f>
        <v>3.71</v>
      </c>
      <c r="O2328" s="14">
        <f>VLOOKUP($A2328,[3]Sheet1!$A$1:$U$10001,4,0)</f>
        <v>12.57</v>
      </c>
      <c r="P2328" s="14">
        <f>VLOOKUP($A2328,[3]Sheet1!$A$1:$U$10001,6,0)</f>
        <v>4.13</v>
      </c>
      <c r="Q2328" s="14">
        <f>VLOOKUP($A2328,[3]Sheet1!$A$1:$U$10001,20,0)</f>
        <v>4.1349999999999998</v>
      </c>
      <c r="R2328" s="14">
        <f>VLOOKUP($A2328,[3]Sheet1!$A$1:$X$10001,24,0)</f>
        <v>3.7749999999999999</v>
      </c>
      <c r="S2328" s="14">
        <f>VLOOKUP($A2328,[3]Sheet1!$A$1:$AB$10001,25,0)</f>
        <v>4.3499999999999996</v>
      </c>
      <c r="T2328" s="14">
        <f>VLOOKUP($A2328,[3]Sheet1!$A$1:$AB$10001,26,0)</f>
        <v>4.2149999999999999</v>
      </c>
      <c r="U2328" s="14">
        <f>VLOOKUP($A2328,[3]Sheet1!$A$1:$AB$10001,27,0)</f>
        <v>4.125</v>
      </c>
      <c r="V2328" s="14">
        <f>VLOOKUP($A2328,[3]Sheet1!$A$1:$AB$10001,28,0)</f>
        <v>4.1449999999999996</v>
      </c>
      <c r="W2328" s="14">
        <f>VLOOKUP($A2328,[3]Sheet1!$A$1:$AC$10001,29,0)</f>
        <v>4.13</v>
      </c>
      <c r="X2328" s="14">
        <f>VLOOKUP($A2328,[3]Sheet1!$A$1:$AD$10001,30,0)</f>
        <v>4.4800000000000004</v>
      </c>
      <c r="Y2328" s="14">
        <f>VLOOKUP($A2328,[3]Sheet1!$A$1:$AE$10001,31,0)</f>
        <v>3.855</v>
      </c>
      <c r="Z2328" s="14">
        <f>VLOOKUP($A2328,[3]Sheet1!$A$1:$AK$10001,32,0)</f>
        <v>8.6</v>
      </c>
    </row>
    <row r="2329" spans="1:26" x14ac:dyDescent="0.2">
      <c r="A2329" s="2">
        <v>37021</v>
      </c>
      <c r="B2329" s="5">
        <f t="shared" si="166"/>
        <v>5</v>
      </c>
      <c r="C2329" s="1" t="s">
        <v>51</v>
      </c>
      <c r="D2329" s="14">
        <f>VLOOKUP($A2329,[3]Sheet1!$A$1:$U$10001,15,0)</f>
        <v>5.665</v>
      </c>
      <c r="E2329" s="14">
        <f>VLOOKUP($A2329,[3]Sheet1!$A$1:$U$10001,16,0)</f>
        <v>4.0599999999999996</v>
      </c>
      <c r="F2329" s="14">
        <f>VLOOKUP($A2329,[3]Sheet1!$A$1:$X$10001,22,0)</f>
        <v>3.47</v>
      </c>
      <c r="G2329" s="7">
        <f>VLOOKUP($A2329,[3]Sheet1!$A$1:$X$10001,3,0)</f>
        <v>3.63</v>
      </c>
      <c r="H2329" s="14">
        <f>VLOOKUP($A2329,[3]Sheet1!$A$1:$U$10001,2,0)</f>
        <v>4</v>
      </c>
      <c r="I2329" s="14">
        <f>VLOOKUP($A2329,[3]Sheet1!$A$1:$U$10001,21,0)</f>
        <v>4.1449999999999996</v>
      </c>
      <c r="J2329" s="14">
        <f>VLOOKUP($A2329,[3]Sheet1!$A$1:$U$10001,13,0)</f>
        <v>4.6050000000000004</v>
      </c>
      <c r="K2329" s="14">
        <f>VLOOKUP($A2329,[3]Sheet1!$A$1:$Z$10001,24,0)</f>
        <v>3.61</v>
      </c>
      <c r="L2329" s="14">
        <f>VLOOKUP($A2329,[3]Sheet1!$A$1:$U$10001,17,0)</f>
        <v>4.17</v>
      </c>
      <c r="M2329" s="14">
        <f>VLOOKUP($A2329,[3]Sheet1!$A$1:$U$10001,14,0)</f>
        <v>8.2949999999999999</v>
      </c>
      <c r="N2329" s="14">
        <f>VLOOKUP($A2329,[3]Sheet1!$A$1:$X$10001,23,0)</f>
        <v>3.57</v>
      </c>
      <c r="O2329" s="14">
        <f>VLOOKUP($A2329,[3]Sheet1!$A$1:$U$10001,4,0)</f>
        <v>12.43</v>
      </c>
      <c r="P2329" s="14">
        <f>VLOOKUP($A2329,[3]Sheet1!$A$1:$U$10001,6,0)</f>
        <v>4.0549999999999997</v>
      </c>
      <c r="Q2329" s="14">
        <f>VLOOKUP($A2329,[3]Sheet1!$A$1:$U$10001,20,0)</f>
        <v>4</v>
      </c>
      <c r="R2329" s="14">
        <f>VLOOKUP($A2329,[3]Sheet1!$A$1:$X$10001,24,0)</f>
        <v>3.61</v>
      </c>
      <c r="S2329" s="14">
        <f>VLOOKUP($A2329,[3]Sheet1!$A$1:$AB$10001,25,0)</f>
        <v>4.2300000000000004</v>
      </c>
      <c r="T2329" s="14">
        <f>VLOOKUP($A2329,[3]Sheet1!$A$1:$AB$10001,26,0)</f>
        <v>4.1349999999999998</v>
      </c>
      <c r="U2329" s="14">
        <f>VLOOKUP($A2329,[3]Sheet1!$A$1:$AB$10001,27,0)</f>
        <v>4.03</v>
      </c>
      <c r="V2329" s="14">
        <f>VLOOKUP($A2329,[3]Sheet1!$A$1:$AB$10001,28,0)</f>
        <v>4.05</v>
      </c>
      <c r="W2329" s="14">
        <f>VLOOKUP($A2329,[3]Sheet1!$A$1:$AC$10001,29,0)</f>
        <v>4.0449999999999999</v>
      </c>
      <c r="X2329" s="14">
        <f>VLOOKUP($A2329,[3]Sheet1!$A$1:$AD$10001,30,0)</f>
        <v>4.4050000000000002</v>
      </c>
      <c r="Y2329" s="14">
        <f>VLOOKUP($A2329,[3]Sheet1!$A$1:$AE$10001,31,0)</f>
        <v>3.7</v>
      </c>
      <c r="Z2329" s="14">
        <f>VLOOKUP($A2329,[3]Sheet1!$A$1:$AK$10001,32,0)</f>
        <v>8.3049999999999997</v>
      </c>
    </row>
    <row r="2330" spans="1:26" x14ac:dyDescent="0.2">
      <c r="A2330" s="2">
        <v>37022</v>
      </c>
      <c r="B2330" s="5">
        <f t="shared" si="166"/>
        <v>5</v>
      </c>
      <c r="C2330" s="1" t="s">
        <v>45</v>
      </c>
      <c r="D2330" s="14">
        <f>VLOOKUP($A2330,[3]Sheet1!$A$1:$U$10001,15,0)</f>
        <v>5.6950000000000003</v>
      </c>
      <c r="E2330" s="14">
        <f>VLOOKUP($A2330,[3]Sheet1!$A$1:$U$10001,16,0)</f>
        <v>3.97</v>
      </c>
      <c r="F2330" s="14">
        <f>VLOOKUP($A2330,[3]Sheet1!$A$1:$X$10001,22,0)</f>
        <v>3.3050000000000002</v>
      </c>
      <c r="G2330" s="7">
        <f>VLOOKUP($A2330,[3]Sheet1!$A$1:$X$10001,3,0)</f>
        <v>3.52</v>
      </c>
      <c r="H2330" s="14">
        <f>VLOOKUP($A2330,[3]Sheet1!$A$1:$U$10001,2,0)</f>
        <v>3.9849999999999999</v>
      </c>
      <c r="I2330" s="14">
        <f>VLOOKUP($A2330,[3]Sheet1!$A$1:$U$10001,21,0)</f>
        <v>4.165</v>
      </c>
      <c r="J2330" s="14">
        <f>VLOOKUP($A2330,[3]Sheet1!$A$1:$U$10001,13,0)</f>
        <v>5.8949999999999996</v>
      </c>
      <c r="K2330" s="14">
        <f>VLOOKUP($A2330,[3]Sheet1!$A$1:$Z$10001,24,0)</f>
        <v>3.41</v>
      </c>
      <c r="L2330" s="14">
        <f>VLOOKUP($A2330,[3]Sheet1!$A$1:$U$10001,17,0)</f>
        <v>4.17</v>
      </c>
      <c r="M2330" s="14">
        <f>VLOOKUP($A2330,[3]Sheet1!$A$1:$U$10001,14,0)</f>
        <v>6.6550000000000002</v>
      </c>
      <c r="N2330" s="14">
        <f>VLOOKUP($A2330,[3]Sheet1!$A$1:$X$10001,23,0)</f>
        <v>3.3050000000000002</v>
      </c>
      <c r="O2330" s="14">
        <f>VLOOKUP($A2330,[3]Sheet1!$A$1:$U$10001,4,0)</f>
        <v>12.335000000000001</v>
      </c>
      <c r="P2330" s="14">
        <f>VLOOKUP($A2330,[3]Sheet1!$A$1:$U$10001,6,0)</f>
        <v>4.07</v>
      </c>
      <c r="Q2330" s="14" t="str">
        <f>VLOOKUP($A2330,[3]Sheet1!$A$1:$U$10001,20,0)</f>
        <v>N/A</v>
      </c>
      <c r="R2330" s="14">
        <f>VLOOKUP($A2330,[3]Sheet1!$A$1:$X$10001,24,0)</f>
        <v>3.41</v>
      </c>
      <c r="S2330" s="14">
        <f>VLOOKUP($A2330,[3]Sheet1!$A$1:$AB$10001,25,0)</f>
        <v>4.2450000000000001</v>
      </c>
      <c r="T2330" s="14">
        <f>VLOOKUP($A2330,[3]Sheet1!$A$1:$AB$10001,26,0)</f>
        <v>4.1500000000000004</v>
      </c>
      <c r="U2330" s="14">
        <f>VLOOKUP($A2330,[3]Sheet1!$A$1:$AB$10001,27,0)</f>
        <v>4.0449999999999999</v>
      </c>
      <c r="V2330" s="14">
        <f>VLOOKUP($A2330,[3]Sheet1!$A$1:$AB$10001,28,0)</f>
        <v>4.0549999999999997</v>
      </c>
      <c r="W2330" s="14">
        <f>VLOOKUP($A2330,[3]Sheet1!$A$1:$AC$10001,29,0)</f>
        <v>4.0599999999999996</v>
      </c>
      <c r="X2330" s="14">
        <f>VLOOKUP($A2330,[3]Sheet1!$A$1:$AD$10001,30,0)</f>
        <v>4.4249999999999998</v>
      </c>
      <c r="Y2330" s="14">
        <f>VLOOKUP($A2330,[3]Sheet1!$A$1:$AE$10001,31,0)</f>
        <v>3.43</v>
      </c>
      <c r="Z2330" s="14">
        <f>VLOOKUP($A2330,[3]Sheet1!$A$1:$AK$10001,32,0)</f>
        <v>6.42</v>
      </c>
    </row>
    <row r="2331" spans="1:26" x14ac:dyDescent="0.2">
      <c r="A2331" s="2">
        <v>37023</v>
      </c>
      <c r="B2331" s="5">
        <f t="shared" si="166"/>
        <v>5</v>
      </c>
      <c r="C2331" s="1" t="s">
        <v>46</v>
      </c>
      <c r="D2331" s="14">
        <f>VLOOKUP($A2331,[3]Sheet1!$A$1:$U$10001,15,0)</f>
        <v>5.7050000000000001</v>
      </c>
      <c r="E2331" s="14">
        <f>VLOOKUP($A2331,[3]Sheet1!$A$1:$U$10001,16,0)</f>
        <v>3.94</v>
      </c>
      <c r="F2331" s="14">
        <f>VLOOKUP($A2331,[3]Sheet1!$A$1:$X$10001,22,0)</f>
        <v>3.1850000000000001</v>
      </c>
      <c r="G2331" s="7">
        <f>VLOOKUP($A2331,[3]Sheet1!$A$1:$X$10001,3,0)</f>
        <v>3.3149999999999999</v>
      </c>
      <c r="H2331" s="14">
        <f>VLOOKUP($A2331,[3]Sheet1!$A$1:$U$10001,2,0)</f>
        <v>4.085</v>
      </c>
      <c r="I2331" s="14">
        <f>VLOOKUP($A2331,[3]Sheet1!$A$1:$U$10001,21,0)</f>
        <v>4.25</v>
      </c>
      <c r="J2331" s="14">
        <f>VLOOKUP($A2331,[3]Sheet1!$A$1:$U$10001,13,0)</f>
        <v>4.1150000000000002</v>
      </c>
      <c r="K2331" s="14">
        <f>VLOOKUP($A2331,[3]Sheet1!$A$1:$Z$10001,24,0)</f>
        <v>3.3</v>
      </c>
      <c r="L2331" s="14">
        <f>VLOOKUP($A2331,[3]Sheet1!$A$1:$U$10001,17,0)</f>
        <v>4.1500000000000004</v>
      </c>
      <c r="M2331" s="14">
        <f>VLOOKUP($A2331,[3]Sheet1!$A$1:$U$10001,14,0)</f>
        <v>4.22</v>
      </c>
      <c r="N2331" s="14">
        <f>VLOOKUP($A2331,[3]Sheet1!$A$1:$X$10001,23,0)</f>
        <v>3.21</v>
      </c>
      <c r="O2331" s="14">
        <f>VLOOKUP($A2331,[3]Sheet1!$A$1:$U$10001,4,0)</f>
        <v>11.92</v>
      </c>
      <c r="P2331" s="14">
        <f>VLOOKUP($A2331,[3]Sheet1!$A$1:$U$10001,6,0)</f>
        <v>4.165</v>
      </c>
      <c r="Q2331" s="14" t="str">
        <f>VLOOKUP($A2331,[3]Sheet1!$A$1:$U$10001,20,0)</f>
        <v>N/A</v>
      </c>
      <c r="R2331" s="14">
        <f>VLOOKUP($A2331,[3]Sheet1!$A$1:$X$10001,24,0)</f>
        <v>3.3</v>
      </c>
      <c r="S2331" s="14">
        <f>VLOOKUP($A2331,[3]Sheet1!$A$1:$AB$10001,25,0)</f>
        <v>4.3499999999999996</v>
      </c>
      <c r="T2331" s="14">
        <f>VLOOKUP($A2331,[3]Sheet1!$A$1:$AB$10001,26,0)</f>
        <v>4.2300000000000004</v>
      </c>
      <c r="U2331" s="14">
        <f>VLOOKUP($A2331,[3]Sheet1!$A$1:$AB$10001,27,0)</f>
        <v>4.1100000000000003</v>
      </c>
      <c r="V2331" s="14">
        <f>VLOOKUP($A2331,[3]Sheet1!$A$1:$AB$10001,28,0)</f>
        <v>4.13</v>
      </c>
      <c r="W2331" s="14">
        <f>VLOOKUP($A2331,[3]Sheet1!$A$1:$AC$10001,29,0)</f>
        <v>4.13</v>
      </c>
      <c r="X2331" s="14">
        <f>VLOOKUP($A2331,[3]Sheet1!$A$1:$AD$10001,30,0)</f>
        <v>4.55</v>
      </c>
      <c r="Y2331" s="14">
        <f>VLOOKUP($A2331,[3]Sheet1!$A$1:$AE$10001,31,0)</f>
        <v>3.335</v>
      </c>
      <c r="Z2331" s="14">
        <f>VLOOKUP($A2331,[3]Sheet1!$A$1:$AK$10001,32,0)</f>
        <v>4.18</v>
      </c>
    </row>
    <row r="2332" spans="1:26" x14ac:dyDescent="0.2">
      <c r="A2332" s="2">
        <v>37024</v>
      </c>
      <c r="B2332" s="5">
        <f t="shared" si="166"/>
        <v>5</v>
      </c>
      <c r="C2332" s="1" t="s">
        <v>47</v>
      </c>
      <c r="D2332" s="14">
        <f>VLOOKUP($A2332,[3]Sheet1!$A$1:$U$10001,15,0)</f>
        <v>5.7050000000000001</v>
      </c>
      <c r="E2332" s="14">
        <f>VLOOKUP($A2332,[3]Sheet1!$A$1:$U$10001,16,0)</f>
        <v>3.94</v>
      </c>
      <c r="F2332" s="14">
        <f>VLOOKUP($A2332,[3]Sheet1!$A$1:$X$10001,22,0)</f>
        <v>3.1850000000000001</v>
      </c>
      <c r="G2332" s="7">
        <f>VLOOKUP($A2332,[3]Sheet1!$A$1:$X$10001,3,0)</f>
        <v>3.3149999999999999</v>
      </c>
      <c r="H2332" s="14">
        <f>VLOOKUP($A2332,[3]Sheet1!$A$1:$U$10001,2,0)</f>
        <v>4.085</v>
      </c>
      <c r="I2332" s="14">
        <f>VLOOKUP($A2332,[3]Sheet1!$A$1:$U$10001,21,0)</f>
        <v>4.25</v>
      </c>
      <c r="J2332" s="14">
        <f>VLOOKUP($A2332,[3]Sheet1!$A$1:$U$10001,13,0)</f>
        <v>4.1150000000000002</v>
      </c>
      <c r="K2332" s="14">
        <f>VLOOKUP($A2332,[3]Sheet1!$A$1:$Z$10001,24,0)</f>
        <v>3.3</v>
      </c>
      <c r="L2332" s="14">
        <f>VLOOKUP($A2332,[3]Sheet1!$A$1:$U$10001,17,0)</f>
        <v>4.1500000000000004</v>
      </c>
      <c r="M2332" s="14">
        <f>VLOOKUP($A2332,[3]Sheet1!$A$1:$U$10001,14,0)</f>
        <v>4.22</v>
      </c>
      <c r="N2332" s="14">
        <f>VLOOKUP($A2332,[3]Sheet1!$A$1:$X$10001,23,0)</f>
        <v>3.21</v>
      </c>
      <c r="O2332" s="14">
        <f>VLOOKUP($A2332,[3]Sheet1!$A$1:$U$10001,4,0)</f>
        <v>11.92</v>
      </c>
      <c r="P2332" s="14">
        <f>VLOOKUP($A2332,[3]Sheet1!$A$1:$U$10001,6,0)</f>
        <v>4.165</v>
      </c>
      <c r="Q2332" s="14" t="str">
        <f>VLOOKUP($A2332,[3]Sheet1!$A$1:$U$10001,20,0)</f>
        <v>N/A</v>
      </c>
      <c r="R2332" s="14">
        <f>VLOOKUP($A2332,[3]Sheet1!$A$1:$X$10001,24,0)</f>
        <v>3.3</v>
      </c>
      <c r="S2332" s="14">
        <f>VLOOKUP($A2332,[3]Sheet1!$A$1:$AB$10001,25,0)</f>
        <v>4.3499999999999996</v>
      </c>
      <c r="T2332" s="14">
        <f>VLOOKUP($A2332,[3]Sheet1!$A$1:$AB$10001,26,0)</f>
        <v>4.2300000000000004</v>
      </c>
      <c r="U2332" s="14">
        <f>VLOOKUP($A2332,[3]Sheet1!$A$1:$AB$10001,27,0)</f>
        <v>4.1100000000000003</v>
      </c>
      <c r="V2332" s="14">
        <f>VLOOKUP($A2332,[3]Sheet1!$A$1:$AB$10001,28,0)</f>
        <v>4.13</v>
      </c>
      <c r="W2332" s="14">
        <f>VLOOKUP($A2332,[3]Sheet1!$A$1:$AC$10001,29,0)</f>
        <v>4.13</v>
      </c>
      <c r="X2332" s="14">
        <f>VLOOKUP($A2332,[3]Sheet1!$A$1:$AD$10001,30,0)</f>
        <v>4.55</v>
      </c>
      <c r="Y2332" s="14">
        <f>VLOOKUP($A2332,[3]Sheet1!$A$1:$AE$10001,31,0)</f>
        <v>3.335</v>
      </c>
      <c r="Z2332" s="14">
        <f>VLOOKUP($A2332,[3]Sheet1!$A$1:$AK$10001,32,0)</f>
        <v>4.18</v>
      </c>
    </row>
    <row r="2333" spans="1:26" x14ac:dyDescent="0.2">
      <c r="A2333" s="2">
        <v>37025</v>
      </c>
      <c r="B2333" s="5">
        <f t="shared" si="166"/>
        <v>5</v>
      </c>
      <c r="C2333" s="1" t="s">
        <v>48</v>
      </c>
      <c r="D2333" s="14">
        <f>VLOOKUP($A2333,[3]Sheet1!$A$1:$U$10001,15,0)</f>
        <v>5.7050000000000001</v>
      </c>
      <c r="E2333" s="14">
        <f>VLOOKUP($A2333,[3]Sheet1!$A$1:$U$10001,16,0)</f>
        <v>3.94</v>
      </c>
      <c r="F2333" s="14">
        <f>VLOOKUP($A2333,[3]Sheet1!$A$1:$X$10001,22,0)</f>
        <v>3.1850000000000001</v>
      </c>
      <c r="G2333" s="7">
        <f>VLOOKUP($A2333,[3]Sheet1!$A$1:$X$10001,3,0)</f>
        <v>3.3149999999999999</v>
      </c>
      <c r="H2333" s="14">
        <f>VLOOKUP($A2333,[3]Sheet1!$A$1:$U$10001,2,0)</f>
        <v>4.085</v>
      </c>
      <c r="I2333" s="14">
        <f>VLOOKUP($A2333,[3]Sheet1!$A$1:$U$10001,21,0)</f>
        <v>4.25</v>
      </c>
      <c r="J2333" s="14">
        <f>VLOOKUP($A2333,[3]Sheet1!$A$1:$U$10001,13,0)</f>
        <v>4.1150000000000002</v>
      </c>
      <c r="K2333" s="14">
        <f>VLOOKUP($A2333,[3]Sheet1!$A$1:$Z$10001,24,0)</f>
        <v>3.3</v>
      </c>
      <c r="L2333" s="14">
        <f>VLOOKUP($A2333,[3]Sheet1!$A$1:$U$10001,17,0)</f>
        <v>4.1500000000000004</v>
      </c>
      <c r="M2333" s="14">
        <f>VLOOKUP($A2333,[3]Sheet1!$A$1:$U$10001,14,0)</f>
        <v>4.22</v>
      </c>
      <c r="N2333" s="14">
        <f>VLOOKUP($A2333,[3]Sheet1!$A$1:$X$10001,23,0)</f>
        <v>3.21</v>
      </c>
      <c r="O2333" s="14">
        <f>VLOOKUP($A2333,[3]Sheet1!$A$1:$U$10001,4,0)</f>
        <v>11.92</v>
      </c>
      <c r="P2333" s="14">
        <f>VLOOKUP($A2333,[3]Sheet1!$A$1:$U$10001,6,0)</f>
        <v>4.165</v>
      </c>
      <c r="Q2333" s="14" t="str">
        <f>VLOOKUP($A2333,[3]Sheet1!$A$1:$U$10001,20,0)</f>
        <v>N/A</v>
      </c>
      <c r="R2333" s="14">
        <f>VLOOKUP($A2333,[3]Sheet1!$A$1:$X$10001,24,0)</f>
        <v>3.3</v>
      </c>
      <c r="S2333" s="14">
        <f>VLOOKUP($A2333,[3]Sheet1!$A$1:$AB$10001,25,0)</f>
        <v>4.3499999999999996</v>
      </c>
      <c r="T2333" s="14">
        <f>VLOOKUP($A2333,[3]Sheet1!$A$1:$AB$10001,26,0)</f>
        <v>4.2300000000000004</v>
      </c>
      <c r="U2333" s="14">
        <f>VLOOKUP($A2333,[3]Sheet1!$A$1:$AB$10001,27,0)</f>
        <v>4.1100000000000003</v>
      </c>
      <c r="V2333" s="14">
        <f>VLOOKUP($A2333,[3]Sheet1!$A$1:$AB$10001,28,0)</f>
        <v>4.13</v>
      </c>
      <c r="W2333" s="14">
        <f>VLOOKUP($A2333,[3]Sheet1!$A$1:$AC$10001,29,0)</f>
        <v>4.13</v>
      </c>
      <c r="X2333" s="14">
        <f>VLOOKUP($A2333,[3]Sheet1!$A$1:$AD$10001,30,0)</f>
        <v>4.55</v>
      </c>
      <c r="Y2333" s="14">
        <f>VLOOKUP($A2333,[3]Sheet1!$A$1:$AE$10001,31,0)</f>
        <v>3.335</v>
      </c>
      <c r="Z2333" s="14">
        <f>VLOOKUP($A2333,[3]Sheet1!$A$1:$AK$10001,32,0)</f>
        <v>4.18</v>
      </c>
    </row>
    <row r="2334" spans="1:26" x14ac:dyDescent="0.2">
      <c r="A2334" s="2">
        <v>37026</v>
      </c>
      <c r="B2334" s="5">
        <f t="shared" si="166"/>
        <v>5</v>
      </c>
      <c r="C2334" s="1" t="s">
        <v>49</v>
      </c>
      <c r="D2334" s="14">
        <f>VLOOKUP($A2334,[3]Sheet1!$A$1:$U$10001,15,0)</f>
        <v>5.84</v>
      </c>
      <c r="E2334" s="14">
        <f>VLOOKUP($A2334,[3]Sheet1!$A$1:$U$10001,16,0)</f>
        <v>4.0999999999999996</v>
      </c>
      <c r="F2334" s="14">
        <f>VLOOKUP($A2334,[3]Sheet1!$A$1:$X$10001,22,0)</f>
        <v>3.1349999999999998</v>
      </c>
      <c r="G2334" s="7">
        <f>VLOOKUP($A2334,[3]Sheet1!$A$1:$X$10001,3,0)</f>
        <v>3.2949999999999999</v>
      </c>
      <c r="H2334" s="14">
        <f>VLOOKUP($A2334,[3]Sheet1!$A$1:$U$10001,2,0)</f>
        <v>4.0999999999999996</v>
      </c>
      <c r="I2334" s="14">
        <f>VLOOKUP($A2334,[3]Sheet1!$A$1:$U$10001,21,0)</f>
        <v>4.2750000000000004</v>
      </c>
      <c r="J2334" s="14">
        <f>VLOOKUP($A2334,[3]Sheet1!$A$1:$U$10001,13,0)</f>
        <v>4.585</v>
      </c>
      <c r="K2334" s="14">
        <f>VLOOKUP($A2334,[3]Sheet1!$A$1:$Z$10001,24,0)</f>
        <v>3.21</v>
      </c>
      <c r="L2334" s="14">
        <f>VLOOKUP($A2334,[3]Sheet1!$A$1:$U$10001,17,0)</f>
        <v>4.2149999999999999</v>
      </c>
      <c r="M2334" s="14">
        <f>VLOOKUP($A2334,[3]Sheet1!$A$1:$U$10001,14,0)</f>
        <v>5.1550000000000002</v>
      </c>
      <c r="N2334" s="14">
        <f>VLOOKUP($A2334,[3]Sheet1!$A$1:$X$10001,23,0)</f>
        <v>3.165</v>
      </c>
      <c r="O2334" s="14">
        <f>VLOOKUP($A2334,[3]Sheet1!$A$1:$U$10001,4,0)</f>
        <v>11.255000000000001</v>
      </c>
      <c r="P2334" s="14">
        <f>VLOOKUP($A2334,[3]Sheet1!$A$1:$U$10001,6,0)</f>
        <v>4.2249999999999996</v>
      </c>
      <c r="Q2334" s="14">
        <f>VLOOKUP($A2334,[3]Sheet1!$A$1:$U$10001,20,0)</f>
        <v>4.0999999999999996</v>
      </c>
      <c r="R2334" s="14">
        <f>VLOOKUP($A2334,[3]Sheet1!$A$1:$X$10001,24,0)</f>
        <v>3.21</v>
      </c>
      <c r="S2334" s="14">
        <f>VLOOKUP($A2334,[3]Sheet1!$A$1:$AB$10001,25,0)</f>
        <v>4.3600000000000003</v>
      </c>
      <c r="T2334" s="14">
        <f>VLOOKUP($A2334,[3]Sheet1!$A$1:$AB$10001,26,0)</f>
        <v>4.3150000000000004</v>
      </c>
      <c r="U2334" s="14">
        <f>VLOOKUP($A2334,[3]Sheet1!$A$1:$AB$10001,27,0)</f>
        <v>4.1399999999999997</v>
      </c>
      <c r="V2334" s="14">
        <f>VLOOKUP($A2334,[3]Sheet1!$A$1:$AB$10001,28,0)</f>
        <v>4.17</v>
      </c>
      <c r="W2334" s="14">
        <f>VLOOKUP($A2334,[3]Sheet1!$A$1:$AC$10001,29,0)</f>
        <v>4.16</v>
      </c>
      <c r="X2334" s="14">
        <f>VLOOKUP($A2334,[3]Sheet1!$A$1:$AD$10001,30,0)</f>
        <v>4.5350000000000001</v>
      </c>
      <c r="Y2334" s="14">
        <f>VLOOKUP($A2334,[3]Sheet1!$A$1:$AE$10001,31,0)</f>
        <v>3.2450000000000001</v>
      </c>
      <c r="Z2334" s="14">
        <f>VLOOKUP($A2334,[3]Sheet1!$A$1:$AK$10001,32,0)</f>
        <v>5.0949999999999998</v>
      </c>
    </row>
    <row r="2335" spans="1:26" x14ac:dyDescent="0.2">
      <c r="A2335" s="2">
        <v>37027</v>
      </c>
      <c r="B2335" s="5">
        <f t="shared" si="166"/>
        <v>5</v>
      </c>
      <c r="C2335" s="1" t="s">
        <v>50</v>
      </c>
      <c r="D2335" s="14">
        <f>VLOOKUP($A2335,[3]Sheet1!$A$1:$U$10001,15,0)</f>
        <v>6.08</v>
      </c>
      <c r="E2335" s="14">
        <f>VLOOKUP($A2335,[3]Sheet1!$A$1:$U$10001,16,0)</f>
        <v>4.375</v>
      </c>
      <c r="F2335" s="14">
        <f>VLOOKUP($A2335,[3]Sheet1!$A$1:$X$10001,22,0)</f>
        <v>3.03</v>
      </c>
      <c r="G2335" s="7">
        <f>VLOOKUP($A2335,[3]Sheet1!$A$1:$X$10001,3,0)</f>
        <v>3.29</v>
      </c>
      <c r="H2335" s="14">
        <f>VLOOKUP($A2335,[3]Sheet1!$A$1:$U$10001,2,0)</f>
        <v>4.3049999999999997</v>
      </c>
      <c r="I2335" s="14">
        <f>VLOOKUP($A2335,[3]Sheet1!$A$1:$U$10001,21,0)</f>
        <v>4.4550000000000001</v>
      </c>
      <c r="J2335" s="14">
        <f>VLOOKUP($A2335,[3]Sheet1!$A$1:$U$10001,13,0)</f>
        <v>4.84</v>
      </c>
      <c r="K2335" s="14">
        <f>VLOOKUP($A2335,[3]Sheet1!$A$1:$Z$10001,24,0)</f>
        <v>3.1</v>
      </c>
      <c r="L2335" s="14">
        <f>VLOOKUP($A2335,[3]Sheet1!$A$1:$U$10001,17,0)</f>
        <v>4.5</v>
      </c>
      <c r="M2335" s="14">
        <f>VLOOKUP($A2335,[3]Sheet1!$A$1:$U$10001,14,0)</f>
        <v>6.085</v>
      </c>
      <c r="N2335" s="14">
        <f>VLOOKUP($A2335,[3]Sheet1!$A$1:$X$10001,23,0)</f>
        <v>3.0049999999999999</v>
      </c>
      <c r="O2335" s="14">
        <f>VLOOKUP($A2335,[3]Sheet1!$A$1:$U$10001,4,0)</f>
        <v>10.705</v>
      </c>
      <c r="P2335" s="14">
        <f>VLOOKUP($A2335,[3]Sheet1!$A$1:$U$10001,6,0)</f>
        <v>4.37</v>
      </c>
      <c r="Q2335" s="14">
        <f>VLOOKUP($A2335,[3]Sheet1!$A$1:$U$10001,20,0)</f>
        <v>4.28</v>
      </c>
      <c r="R2335" s="14">
        <f>VLOOKUP($A2335,[3]Sheet1!$A$1:$X$10001,24,0)</f>
        <v>3.1</v>
      </c>
      <c r="S2335" s="14">
        <f>VLOOKUP($A2335,[3]Sheet1!$A$1:$AB$10001,25,0)</f>
        <v>4.55</v>
      </c>
      <c r="T2335" s="14">
        <f>VLOOKUP($A2335,[3]Sheet1!$A$1:$AB$10001,26,0)</f>
        <v>4.4349999999999996</v>
      </c>
      <c r="U2335" s="14">
        <f>VLOOKUP($A2335,[3]Sheet1!$A$1:$AB$10001,27,0)</f>
        <v>4.3250000000000002</v>
      </c>
      <c r="V2335" s="14">
        <f>VLOOKUP($A2335,[3]Sheet1!$A$1:$AB$10001,28,0)</f>
        <v>4.32</v>
      </c>
      <c r="W2335" s="14">
        <f>VLOOKUP($A2335,[3]Sheet1!$A$1:$AC$10001,29,0)</f>
        <v>4.33</v>
      </c>
      <c r="X2335" s="14">
        <f>VLOOKUP($A2335,[3]Sheet1!$A$1:$AD$10001,30,0)</f>
        <v>4.6900000000000004</v>
      </c>
      <c r="Y2335" s="14">
        <f>VLOOKUP($A2335,[3]Sheet1!$A$1:$AE$10001,31,0)</f>
        <v>3.125</v>
      </c>
      <c r="Z2335" s="14">
        <f>VLOOKUP($A2335,[3]Sheet1!$A$1:$AK$10001,32,0)</f>
        <v>4.55</v>
      </c>
    </row>
    <row r="2336" spans="1:26" x14ac:dyDescent="0.2">
      <c r="A2336" s="2">
        <v>37028</v>
      </c>
      <c r="B2336" s="5">
        <f t="shared" si="166"/>
        <v>5</v>
      </c>
      <c r="C2336" s="1" t="s">
        <v>51</v>
      </c>
      <c r="D2336" s="14">
        <f>VLOOKUP($A2336,[3]Sheet1!$A$1:$U$10001,15,0)</f>
        <v>6.02</v>
      </c>
      <c r="E2336" s="14">
        <f>VLOOKUP($A2336,[3]Sheet1!$A$1:$U$10001,16,0)</f>
        <v>4.375</v>
      </c>
      <c r="F2336" s="14">
        <f>VLOOKUP($A2336,[3]Sheet1!$A$1:$X$10001,22,0)</f>
        <v>3.01</v>
      </c>
      <c r="G2336" s="7">
        <f>VLOOKUP($A2336,[3]Sheet1!$A$1:$X$10001,3,0)</f>
        <v>3.26</v>
      </c>
      <c r="H2336" s="14">
        <f>VLOOKUP($A2336,[3]Sheet1!$A$1:$U$10001,2,0)</f>
        <v>4.29</v>
      </c>
      <c r="I2336" s="14">
        <f>VLOOKUP($A2336,[3]Sheet1!$A$1:$U$10001,21,0)</f>
        <v>4.47</v>
      </c>
      <c r="J2336" s="14">
        <f>VLOOKUP($A2336,[3]Sheet1!$A$1:$U$10001,13,0)</f>
        <v>4.835</v>
      </c>
      <c r="K2336" s="14">
        <f>VLOOKUP($A2336,[3]Sheet1!$A$1:$Z$10001,24,0)</f>
        <v>3.06</v>
      </c>
      <c r="L2336" s="14">
        <f>VLOOKUP($A2336,[3]Sheet1!$A$1:$U$10001,17,0)</f>
        <v>4.4450000000000003</v>
      </c>
      <c r="M2336" s="14">
        <f>VLOOKUP($A2336,[3]Sheet1!$A$1:$U$10001,14,0)</f>
        <v>6.15</v>
      </c>
      <c r="N2336" s="14">
        <f>VLOOKUP($A2336,[3]Sheet1!$A$1:$X$10001,23,0)</f>
        <v>2.97</v>
      </c>
      <c r="O2336" s="14">
        <f>VLOOKUP($A2336,[3]Sheet1!$A$1:$U$10001,4,0)</f>
        <v>10.574999999999999</v>
      </c>
      <c r="P2336" s="14">
        <f>VLOOKUP($A2336,[3]Sheet1!$A$1:$U$10001,6,0)</f>
        <v>4.37</v>
      </c>
      <c r="Q2336" s="14">
        <f>VLOOKUP($A2336,[3]Sheet1!$A$1:$U$10001,20,0)</f>
        <v>4.28</v>
      </c>
      <c r="R2336" s="14">
        <f>VLOOKUP($A2336,[3]Sheet1!$A$1:$X$10001,24,0)</f>
        <v>3.06</v>
      </c>
      <c r="S2336" s="14">
        <f>VLOOKUP($A2336,[3]Sheet1!$A$1:$AB$10001,25,0)</f>
        <v>4.5549999999999997</v>
      </c>
      <c r="T2336" s="14">
        <f>VLOOKUP($A2336,[3]Sheet1!$A$1:$AB$10001,26,0)</f>
        <v>4.46</v>
      </c>
      <c r="U2336" s="14">
        <f>VLOOKUP($A2336,[3]Sheet1!$A$1:$AB$10001,27,0)</f>
        <v>4.32</v>
      </c>
      <c r="V2336" s="14">
        <f>VLOOKUP($A2336,[3]Sheet1!$A$1:$AB$10001,28,0)</f>
        <v>4.33</v>
      </c>
      <c r="W2336" s="14">
        <f>VLOOKUP($A2336,[3]Sheet1!$A$1:$AC$10001,29,0)</f>
        <v>4.33</v>
      </c>
      <c r="X2336" s="14">
        <f>VLOOKUP($A2336,[3]Sheet1!$A$1:$AD$10001,30,0)</f>
        <v>4.7050000000000001</v>
      </c>
      <c r="Y2336" s="14">
        <f>VLOOKUP($A2336,[3]Sheet1!$A$1:$AE$10001,31,0)</f>
        <v>3.085</v>
      </c>
      <c r="Z2336" s="14">
        <f>VLOOKUP($A2336,[3]Sheet1!$A$1:$AK$10001,32,0)</f>
        <v>5.9550000000000001</v>
      </c>
    </row>
    <row r="2337" spans="1:26" x14ac:dyDescent="0.2">
      <c r="A2337" s="2">
        <v>37029</v>
      </c>
      <c r="B2337" s="5">
        <f t="shared" si="166"/>
        <v>5</v>
      </c>
      <c r="C2337" s="1" t="s">
        <v>45</v>
      </c>
      <c r="D2337" s="14">
        <f>VLOOKUP($A2337,[3]Sheet1!$A$1:$U$10001,15,0)</f>
        <v>5.67</v>
      </c>
      <c r="E2337" s="14">
        <f>VLOOKUP($A2337,[3]Sheet1!$A$1:$U$10001,16,0)</f>
        <v>3.99</v>
      </c>
      <c r="F2337" s="14">
        <f>VLOOKUP($A2337,[3]Sheet1!$A$1:$X$10001,22,0)</f>
        <v>2.7</v>
      </c>
      <c r="G2337" s="7">
        <f>VLOOKUP($A2337,[3]Sheet1!$A$1:$X$10001,3,0)</f>
        <v>2.99</v>
      </c>
      <c r="H2337" s="14">
        <f>VLOOKUP($A2337,[3]Sheet1!$A$1:$U$10001,2,0)</f>
        <v>4</v>
      </c>
      <c r="I2337" s="14">
        <f>VLOOKUP($A2337,[3]Sheet1!$A$1:$U$10001,21,0)</f>
        <v>4.18</v>
      </c>
      <c r="J2337" s="14">
        <f>VLOOKUP($A2337,[3]Sheet1!$A$1:$U$10001,13,0)</f>
        <v>4.165</v>
      </c>
      <c r="K2337" s="14">
        <f>VLOOKUP($A2337,[3]Sheet1!$A$1:$Z$10001,24,0)</f>
        <v>2.79</v>
      </c>
      <c r="L2337" s="14">
        <f>VLOOKUP($A2337,[3]Sheet1!$A$1:$U$10001,17,0)</f>
        <v>4.085</v>
      </c>
      <c r="M2337" s="14">
        <f>VLOOKUP($A2337,[3]Sheet1!$A$1:$U$10001,14,0)</f>
        <v>4.585</v>
      </c>
      <c r="N2337" s="14">
        <f>VLOOKUP($A2337,[3]Sheet1!$A$1:$X$10001,23,0)</f>
        <v>2.6749999999999998</v>
      </c>
      <c r="O2337" s="14">
        <f>VLOOKUP($A2337,[3]Sheet1!$A$1:$U$10001,4,0)</f>
        <v>9.9600000000000009</v>
      </c>
      <c r="P2337" s="14">
        <f>VLOOKUP($A2337,[3]Sheet1!$A$1:$U$10001,6,0)</f>
        <v>4.0650000000000004</v>
      </c>
      <c r="Q2337" s="14">
        <f>VLOOKUP($A2337,[3]Sheet1!$A$1:$U$10001,20,0)</f>
        <v>3.95</v>
      </c>
      <c r="R2337" s="14">
        <f>VLOOKUP($A2337,[3]Sheet1!$A$1:$X$10001,24,0)</f>
        <v>2.79</v>
      </c>
      <c r="S2337" s="14">
        <f>VLOOKUP($A2337,[3]Sheet1!$A$1:$AB$10001,25,0)</f>
        <v>4.25</v>
      </c>
      <c r="T2337" s="14">
        <f>VLOOKUP($A2337,[3]Sheet1!$A$1:$AB$10001,26,0)</f>
        <v>4.1749999999999998</v>
      </c>
      <c r="U2337" s="14">
        <f>VLOOKUP($A2337,[3]Sheet1!$A$1:$AB$10001,27,0)</f>
        <v>4.0449999999999999</v>
      </c>
      <c r="V2337" s="14">
        <f>VLOOKUP($A2337,[3]Sheet1!$A$1:$AB$10001,28,0)</f>
        <v>4.0599999999999996</v>
      </c>
      <c r="W2337" s="14">
        <f>VLOOKUP($A2337,[3]Sheet1!$A$1:$AC$10001,29,0)</f>
        <v>4.0650000000000004</v>
      </c>
      <c r="X2337" s="14">
        <f>VLOOKUP($A2337,[3]Sheet1!$A$1:$AD$10001,30,0)</f>
        <v>4.41</v>
      </c>
      <c r="Y2337" s="14">
        <f>VLOOKUP($A2337,[3]Sheet1!$A$1:$AE$10001,31,0)</f>
        <v>2.7949999999999999</v>
      </c>
      <c r="Z2337" s="14">
        <f>VLOOKUP($A2337,[3]Sheet1!$A$1:$AK$10001,32,0)</f>
        <v>4.4649999999999999</v>
      </c>
    </row>
    <row r="2338" spans="1:26" x14ac:dyDescent="0.2">
      <c r="A2338" s="2">
        <v>37030</v>
      </c>
      <c r="B2338" s="5">
        <f t="shared" si="166"/>
        <v>5</v>
      </c>
      <c r="C2338" s="1" t="s">
        <v>46</v>
      </c>
      <c r="D2338" s="14">
        <f>VLOOKUP($A2338,[3]Sheet1!$A$1:$U$10001,15,0)</f>
        <v>5.42</v>
      </c>
      <c r="E2338" s="14">
        <f>VLOOKUP($A2338,[3]Sheet1!$A$1:$U$10001,16,0)</f>
        <v>3.88</v>
      </c>
      <c r="F2338" s="14">
        <f>VLOOKUP($A2338,[3]Sheet1!$A$1:$X$10001,22,0)</f>
        <v>2.3650000000000002</v>
      </c>
      <c r="G2338" s="7">
        <f>VLOOKUP($A2338,[3]Sheet1!$A$1:$X$10001,3,0)</f>
        <v>2.7050000000000001</v>
      </c>
      <c r="H2338" s="14">
        <f>VLOOKUP($A2338,[3]Sheet1!$A$1:$U$10001,2,0)</f>
        <v>4</v>
      </c>
      <c r="I2338" s="14">
        <f>VLOOKUP($A2338,[3]Sheet1!$A$1:$U$10001,21,0)</f>
        <v>4.1500000000000004</v>
      </c>
      <c r="J2338" s="14">
        <f>VLOOKUP($A2338,[3]Sheet1!$A$1:$U$10001,13,0)</f>
        <v>3.92</v>
      </c>
      <c r="K2338" s="14">
        <f>VLOOKUP($A2338,[3]Sheet1!$A$1:$Z$10001,24,0)</f>
        <v>2.4649999999999999</v>
      </c>
      <c r="L2338" s="14">
        <f>VLOOKUP($A2338,[3]Sheet1!$A$1:$U$10001,17,0)</f>
        <v>3.93</v>
      </c>
      <c r="M2338" s="14">
        <f>VLOOKUP($A2338,[3]Sheet1!$A$1:$U$10001,14,0)</f>
        <v>3.9649999999999999</v>
      </c>
      <c r="N2338" s="14">
        <f>VLOOKUP($A2338,[3]Sheet1!$A$1:$X$10001,23,0)</f>
        <v>2.3650000000000002</v>
      </c>
      <c r="O2338" s="14">
        <f>VLOOKUP($A2338,[3]Sheet1!$A$1:$U$10001,4,0)</f>
        <v>9.98</v>
      </c>
      <c r="P2338" s="14">
        <f>VLOOKUP($A2338,[3]Sheet1!$A$1:$U$10001,6,0)</f>
        <v>3.9849999999999999</v>
      </c>
      <c r="Q2338" s="14">
        <f>VLOOKUP($A2338,[3]Sheet1!$A$1:$U$10001,20,0)</f>
        <v>3.82</v>
      </c>
      <c r="R2338" s="14">
        <f>VLOOKUP($A2338,[3]Sheet1!$A$1:$X$10001,24,0)</f>
        <v>2.4649999999999999</v>
      </c>
      <c r="S2338" s="14">
        <f>VLOOKUP($A2338,[3]Sheet1!$A$1:$AB$10001,25,0)</f>
        <v>4.1950000000000003</v>
      </c>
      <c r="T2338" s="14">
        <f>VLOOKUP($A2338,[3]Sheet1!$A$1:$AB$10001,26,0)</f>
        <v>4.1150000000000002</v>
      </c>
      <c r="U2338" s="14">
        <f>VLOOKUP($A2338,[3]Sheet1!$A$1:$AB$10001,27,0)</f>
        <v>3.9950000000000001</v>
      </c>
      <c r="V2338" s="14">
        <f>VLOOKUP($A2338,[3]Sheet1!$A$1:$AB$10001,28,0)</f>
        <v>4.0199999999999996</v>
      </c>
      <c r="W2338" s="14">
        <f>VLOOKUP($A2338,[3]Sheet1!$A$1:$AC$10001,29,0)</f>
        <v>4.0350000000000001</v>
      </c>
      <c r="X2338" s="14">
        <f>VLOOKUP($A2338,[3]Sheet1!$A$1:$AD$10001,30,0)</f>
        <v>4.3600000000000003</v>
      </c>
      <c r="Y2338" s="14">
        <f>VLOOKUP($A2338,[3]Sheet1!$A$1:$AE$10001,31,0)</f>
        <v>2.4950000000000001</v>
      </c>
      <c r="Z2338" s="14">
        <f>VLOOKUP($A2338,[3]Sheet1!$A$1:$AK$10001,32,0)</f>
        <v>3.96</v>
      </c>
    </row>
    <row r="2339" spans="1:26" x14ac:dyDescent="0.2">
      <c r="A2339" s="2">
        <v>37031</v>
      </c>
      <c r="B2339" s="5">
        <f t="shared" si="166"/>
        <v>5</v>
      </c>
      <c r="C2339" s="1" t="s">
        <v>47</v>
      </c>
      <c r="D2339" s="14">
        <f>VLOOKUP($A2339,[3]Sheet1!$A$1:$U$10001,15,0)</f>
        <v>5.42</v>
      </c>
      <c r="E2339" s="14">
        <f>VLOOKUP($A2339,[3]Sheet1!$A$1:$U$10001,16,0)</f>
        <v>3.88</v>
      </c>
      <c r="F2339" s="14">
        <f>VLOOKUP($A2339,[3]Sheet1!$A$1:$X$10001,22,0)</f>
        <v>2.3650000000000002</v>
      </c>
      <c r="G2339" s="7">
        <f>VLOOKUP($A2339,[3]Sheet1!$A$1:$X$10001,3,0)</f>
        <v>2.7050000000000001</v>
      </c>
      <c r="H2339" s="14">
        <f>VLOOKUP($A2339,[3]Sheet1!$A$1:$U$10001,2,0)</f>
        <v>4</v>
      </c>
      <c r="I2339" s="14">
        <f>VLOOKUP($A2339,[3]Sheet1!$A$1:$U$10001,21,0)</f>
        <v>4.1500000000000004</v>
      </c>
      <c r="J2339" s="14">
        <f>VLOOKUP($A2339,[3]Sheet1!$A$1:$U$10001,13,0)</f>
        <v>3.92</v>
      </c>
      <c r="K2339" s="14">
        <f>VLOOKUP($A2339,[3]Sheet1!$A$1:$Z$10001,24,0)</f>
        <v>2.4649999999999999</v>
      </c>
      <c r="L2339" s="14">
        <f>VLOOKUP($A2339,[3]Sheet1!$A$1:$U$10001,17,0)</f>
        <v>3.93</v>
      </c>
      <c r="M2339" s="14">
        <f>VLOOKUP($A2339,[3]Sheet1!$A$1:$U$10001,14,0)</f>
        <v>3.9649999999999999</v>
      </c>
      <c r="N2339" s="14">
        <f>VLOOKUP($A2339,[3]Sheet1!$A$1:$X$10001,23,0)</f>
        <v>2.3650000000000002</v>
      </c>
      <c r="O2339" s="14">
        <f>VLOOKUP($A2339,[3]Sheet1!$A$1:$U$10001,4,0)</f>
        <v>9.98</v>
      </c>
      <c r="P2339" s="14">
        <f>VLOOKUP($A2339,[3]Sheet1!$A$1:$U$10001,6,0)</f>
        <v>3.9849999999999999</v>
      </c>
      <c r="Q2339" s="14">
        <f>VLOOKUP($A2339,[3]Sheet1!$A$1:$U$10001,20,0)</f>
        <v>3.82</v>
      </c>
      <c r="R2339" s="14">
        <f>VLOOKUP($A2339,[3]Sheet1!$A$1:$X$10001,24,0)</f>
        <v>2.4649999999999999</v>
      </c>
      <c r="S2339" s="14">
        <f>VLOOKUP($A2339,[3]Sheet1!$A$1:$AB$10001,25,0)</f>
        <v>4.1950000000000003</v>
      </c>
      <c r="T2339" s="14">
        <f>VLOOKUP($A2339,[3]Sheet1!$A$1:$AB$10001,26,0)</f>
        <v>4.1150000000000002</v>
      </c>
      <c r="U2339" s="14">
        <f>VLOOKUP($A2339,[3]Sheet1!$A$1:$AB$10001,27,0)</f>
        <v>3.9950000000000001</v>
      </c>
      <c r="V2339" s="14">
        <f>VLOOKUP($A2339,[3]Sheet1!$A$1:$AB$10001,28,0)</f>
        <v>4.0199999999999996</v>
      </c>
      <c r="W2339" s="14">
        <f>VLOOKUP($A2339,[3]Sheet1!$A$1:$AC$10001,29,0)</f>
        <v>4.0350000000000001</v>
      </c>
      <c r="X2339" s="14">
        <f>VLOOKUP($A2339,[3]Sheet1!$A$1:$AD$10001,30,0)</f>
        <v>4.3600000000000003</v>
      </c>
      <c r="Y2339" s="14">
        <f>VLOOKUP($A2339,[3]Sheet1!$A$1:$AE$10001,31,0)</f>
        <v>2.4950000000000001</v>
      </c>
      <c r="Z2339" s="14">
        <f>VLOOKUP($A2339,[3]Sheet1!$A$1:$AK$10001,32,0)</f>
        <v>3.96</v>
      </c>
    </row>
    <row r="2340" spans="1:26" x14ac:dyDescent="0.2">
      <c r="A2340" s="2">
        <v>37032</v>
      </c>
      <c r="B2340" s="5">
        <f t="shared" si="166"/>
        <v>5</v>
      </c>
      <c r="C2340" s="1" t="s">
        <v>48</v>
      </c>
      <c r="D2340" s="14">
        <f>VLOOKUP($A2340,[3]Sheet1!$A$1:$U$10001,15,0)</f>
        <v>5.42</v>
      </c>
      <c r="E2340" s="14">
        <f>VLOOKUP($A2340,[3]Sheet1!$A$1:$U$10001,16,0)</f>
        <v>3.88</v>
      </c>
      <c r="F2340" s="14">
        <f>VLOOKUP($A2340,[3]Sheet1!$A$1:$X$10001,22,0)</f>
        <v>2.3650000000000002</v>
      </c>
      <c r="G2340" s="7">
        <f>VLOOKUP($A2340,[3]Sheet1!$A$1:$X$10001,3,0)</f>
        <v>2.7050000000000001</v>
      </c>
      <c r="H2340" s="14">
        <f>VLOOKUP($A2340,[3]Sheet1!$A$1:$U$10001,2,0)</f>
        <v>4</v>
      </c>
      <c r="I2340" s="14">
        <f>VLOOKUP($A2340,[3]Sheet1!$A$1:$U$10001,21,0)</f>
        <v>4.1500000000000004</v>
      </c>
      <c r="J2340" s="14">
        <f>VLOOKUP($A2340,[3]Sheet1!$A$1:$U$10001,13,0)</f>
        <v>3.92</v>
      </c>
      <c r="K2340" s="14">
        <f>VLOOKUP($A2340,[3]Sheet1!$A$1:$Z$10001,24,0)</f>
        <v>2.4649999999999999</v>
      </c>
      <c r="L2340" s="14">
        <f>VLOOKUP($A2340,[3]Sheet1!$A$1:$U$10001,17,0)</f>
        <v>3.93</v>
      </c>
      <c r="M2340" s="14">
        <f>VLOOKUP($A2340,[3]Sheet1!$A$1:$U$10001,14,0)</f>
        <v>3.9649999999999999</v>
      </c>
      <c r="N2340" s="14">
        <f>VLOOKUP($A2340,[3]Sheet1!$A$1:$X$10001,23,0)</f>
        <v>2.3650000000000002</v>
      </c>
      <c r="O2340" s="14">
        <f>VLOOKUP($A2340,[3]Sheet1!$A$1:$U$10001,4,0)</f>
        <v>9.98</v>
      </c>
      <c r="P2340" s="14">
        <f>VLOOKUP($A2340,[3]Sheet1!$A$1:$U$10001,6,0)</f>
        <v>3.9849999999999999</v>
      </c>
      <c r="Q2340" s="14">
        <f>VLOOKUP($A2340,[3]Sheet1!$A$1:$U$10001,20,0)</f>
        <v>3.82</v>
      </c>
      <c r="R2340" s="14">
        <f>VLOOKUP($A2340,[3]Sheet1!$A$1:$X$10001,24,0)</f>
        <v>2.4649999999999999</v>
      </c>
      <c r="S2340" s="14">
        <f>VLOOKUP($A2340,[3]Sheet1!$A$1:$AB$10001,25,0)</f>
        <v>4.1950000000000003</v>
      </c>
      <c r="T2340" s="14">
        <f>VLOOKUP($A2340,[3]Sheet1!$A$1:$AB$10001,26,0)</f>
        <v>4.1150000000000002</v>
      </c>
      <c r="U2340" s="14">
        <f>VLOOKUP($A2340,[3]Sheet1!$A$1:$AB$10001,27,0)</f>
        <v>3.9950000000000001</v>
      </c>
      <c r="V2340" s="14">
        <f>VLOOKUP($A2340,[3]Sheet1!$A$1:$AB$10001,28,0)</f>
        <v>4.0199999999999996</v>
      </c>
      <c r="W2340" s="14">
        <f>VLOOKUP($A2340,[3]Sheet1!$A$1:$AC$10001,29,0)</f>
        <v>4.0350000000000001</v>
      </c>
      <c r="X2340" s="14">
        <f>VLOOKUP($A2340,[3]Sheet1!$A$1:$AD$10001,30,0)</f>
        <v>4.3600000000000003</v>
      </c>
      <c r="Y2340" s="14">
        <f>VLOOKUP($A2340,[3]Sheet1!$A$1:$AE$10001,31,0)</f>
        <v>2.4950000000000001</v>
      </c>
      <c r="Z2340" s="14">
        <f>VLOOKUP($A2340,[3]Sheet1!$A$1:$AK$10001,32,0)</f>
        <v>3.96</v>
      </c>
    </row>
    <row r="2341" spans="1:26" x14ac:dyDescent="0.2">
      <c r="A2341" s="2">
        <v>37033</v>
      </c>
      <c r="B2341" s="5">
        <f t="shared" si="166"/>
        <v>5</v>
      </c>
      <c r="C2341" s="1" t="s">
        <v>49</v>
      </c>
      <c r="D2341" s="14">
        <f>VLOOKUP($A2341,[3]Sheet1!$A$1:$U$10001,15,0)</f>
        <v>5.42</v>
      </c>
      <c r="E2341" s="14">
        <f>VLOOKUP($A2341,[3]Sheet1!$A$1:$U$10001,16,0)</f>
        <v>3.89</v>
      </c>
      <c r="F2341" s="14">
        <f>VLOOKUP($A2341,[3]Sheet1!$A$1:$X$10001,22,0)</f>
        <v>2.71</v>
      </c>
      <c r="G2341" s="7">
        <f>VLOOKUP($A2341,[3]Sheet1!$A$1:$X$10001,3,0)</f>
        <v>3.1949999999999998</v>
      </c>
      <c r="H2341" s="14">
        <f>VLOOKUP($A2341,[3]Sheet1!$A$1:$U$10001,2,0)</f>
        <v>4</v>
      </c>
      <c r="I2341" s="14">
        <f>VLOOKUP($A2341,[3]Sheet1!$A$1:$U$10001,21,0)</f>
        <v>4.1500000000000004</v>
      </c>
      <c r="J2341" s="14">
        <f>VLOOKUP($A2341,[3]Sheet1!$A$1:$U$10001,13,0)</f>
        <v>5.1050000000000004</v>
      </c>
      <c r="K2341" s="14">
        <f>VLOOKUP($A2341,[3]Sheet1!$A$1:$Z$10001,24,0)</f>
        <v>2.8650000000000002</v>
      </c>
      <c r="L2341" s="14">
        <f>VLOOKUP($A2341,[3]Sheet1!$A$1:$U$10001,17,0)</f>
        <v>4.0250000000000004</v>
      </c>
      <c r="M2341" s="14">
        <f>VLOOKUP($A2341,[3]Sheet1!$A$1:$U$10001,14,0)</f>
        <v>7.6550000000000002</v>
      </c>
      <c r="N2341" s="14">
        <f>VLOOKUP($A2341,[3]Sheet1!$A$1:$X$10001,23,0)</f>
        <v>2.66</v>
      </c>
      <c r="O2341" s="14">
        <f>VLOOKUP($A2341,[3]Sheet1!$A$1:$U$10001,4,0)</f>
        <v>12.605</v>
      </c>
      <c r="P2341" s="14">
        <f>VLOOKUP($A2341,[3]Sheet1!$A$1:$U$10001,6,0)</f>
        <v>4.0350000000000001</v>
      </c>
      <c r="Q2341" s="14">
        <f>VLOOKUP($A2341,[3]Sheet1!$A$1:$U$10001,20,0)</f>
        <v>3.82</v>
      </c>
      <c r="R2341" s="14">
        <f>VLOOKUP($A2341,[3]Sheet1!$A$1:$X$10001,24,0)</f>
        <v>2.8650000000000002</v>
      </c>
      <c r="S2341" s="14">
        <f>VLOOKUP($A2341,[3]Sheet1!$A$1:$AB$10001,25,0)</f>
        <v>4.2300000000000004</v>
      </c>
      <c r="T2341" s="14">
        <f>VLOOKUP($A2341,[3]Sheet1!$A$1:$AB$10001,26,0)</f>
        <v>4.125</v>
      </c>
      <c r="U2341" s="14">
        <f>VLOOKUP($A2341,[3]Sheet1!$A$1:$AB$10001,27,0)</f>
        <v>4.0199999999999996</v>
      </c>
      <c r="V2341" s="14">
        <f>VLOOKUP($A2341,[3]Sheet1!$A$1:$AB$10001,28,0)</f>
        <v>4.0750000000000002</v>
      </c>
      <c r="W2341" s="14">
        <f>VLOOKUP($A2341,[3]Sheet1!$A$1:$AC$10001,29,0)</f>
        <v>4.04</v>
      </c>
      <c r="X2341" s="14">
        <f>VLOOKUP($A2341,[3]Sheet1!$A$1:$AD$10001,30,0)</f>
        <v>4.3600000000000003</v>
      </c>
      <c r="Y2341" s="14">
        <f>VLOOKUP($A2341,[3]Sheet1!$A$1:$AE$10001,31,0)</f>
        <v>2.81</v>
      </c>
      <c r="Z2341" s="14">
        <f>VLOOKUP($A2341,[3]Sheet1!$A$1:$AK$10001,32,0)</f>
        <v>7.69</v>
      </c>
    </row>
    <row r="2342" spans="1:26" x14ac:dyDescent="0.2">
      <c r="A2342" s="2">
        <v>37034</v>
      </c>
      <c r="B2342" s="5">
        <f t="shared" si="166"/>
        <v>5</v>
      </c>
      <c r="C2342" s="1" t="s">
        <v>50</v>
      </c>
      <c r="D2342" s="14">
        <f>VLOOKUP($A2342,[3]Sheet1!$A$1:$U$10001,15,0)</f>
        <v>5.35</v>
      </c>
      <c r="E2342" s="14">
        <f>VLOOKUP($A2342,[3]Sheet1!$A$1:$U$10001,16,0)</f>
        <v>3.86</v>
      </c>
      <c r="F2342" s="14">
        <f>VLOOKUP($A2342,[3]Sheet1!$A$1:$X$10001,22,0)</f>
        <v>2.9</v>
      </c>
      <c r="G2342" s="7">
        <f>VLOOKUP($A2342,[3]Sheet1!$A$1:$X$10001,3,0)</f>
        <v>3.4449999999999998</v>
      </c>
      <c r="H2342" s="14">
        <f>VLOOKUP($A2342,[3]Sheet1!$A$1:$U$10001,2,0)</f>
        <v>3.9049999999999998</v>
      </c>
      <c r="I2342" s="14">
        <f>VLOOKUP($A2342,[3]Sheet1!$A$1:$U$10001,21,0)</f>
        <v>4.0350000000000001</v>
      </c>
      <c r="J2342" s="14">
        <f>VLOOKUP($A2342,[3]Sheet1!$A$1:$U$10001,13,0)</f>
        <v>5.2350000000000003</v>
      </c>
      <c r="K2342" s="14">
        <f>VLOOKUP($A2342,[3]Sheet1!$A$1:$Z$10001,24,0)</f>
        <v>2.93</v>
      </c>
      <c r="L2342" s="14">
        <f>VLOOKUP($A2342,[3]Sheet1!$A$1:$U$10001,17,0)</f>
        <v>3.9449999999999998</v>
      </c>
      <c r="M2342" s="14">
        <f>VLOOKUP($A2342,[3]Sheet1!$A$1:$U$10001,14,0)</f>
        <v>9.33</v>
      </c>
      <c r="N2342" s="14">
        <f>VLOOKUP($A2342,[3]Sheet1!$A$1:$X$10001,23,0)</f>
        <v>2.8450000000000002</v>
      </c>
      <c r="O2342" s="14">
        <f>VLOOKUP($A2342,[3]Sheet1!$A$1:$U$10001,4,0)</f>
        <v>13.25</v>
      </c>
      <c r="P2342" s="14">
        <f>VLOOKUP($A2342,[3]Sheet1!$A$1:$U$10001,6,0)</f>
        <v>3.92</v>
      </c>
      <c r="Q2342" s="14">
        <f>VLOOKUP($A2342,[3]Sheet1!$A$1:$U$10001,20,0)</f>
        <v>3.82</v>
      </c>
      <c r="R2342" s="14">
        <f>VLOOKUP($A2342,[3]Sheet1!$A$1:$X$10001,24,0)</f>
        <v>2.93</v>
      </c>
      <c r="S2342" s="14">
        <f>VLOOKUP($A2342,[3]Sheet1!$A$1:$AB$10001,25,0)</f>
        <v>4.1050000000000004</v>
      </c>
      <c r="T2342" s="14">
        <f>VLOOKUP($A2342,[3]Sheet1!$A$1:$AB$10001,26,0)</f>
        <v>4.0049999999999999</v>
      </c>
      <c r="U2342" s="14">
        <f>VLOOKUP($A2342,[3]Sheet1!$A$1:$AB$10001,27,0)</f>
        <v>3.91</v>
      </c>
      <c r="V2342" s="14">
        <f>VLOOKUP($A2342,[3]Sheet1!$A$1:$AB$10001,28,0)</f>
        <v>3.96</v>
      </c>
      <c r="W2342" s="14">
        <f>VLOOKUP($A2342,[3]Sheet1!$A$1:$AC$10001,29,0)</f>
        <v>3.92</v>
      </c>
      <c r="X2342" s="14">
        <f>VLOOKUP($A2342,[3]Sheet1!$A$1:$AD$10001,30,0)</f>
        <v>4.2699999999999996</v>
      </c>
      <c r="Y2342" s="14">
        <f>VLOOKUP($A2342,[3]Sheet1!$A$1:$AE$10001,31,0)</f>
        <v>2.9649999999999999</v>
      </c>
      <c r="Z2342" s="14">
        <f>VLOOKUP($A2342,[3]Sheet1!$A$1:$AK$10001,32,0)</f>
        <v>9.2449999999999992</v>
      </c>
    </row>
    <row r="2343" spans="1:26" x14ac:dyDescent="0.2">
      <c r="A2343" s="2">
        <v>37035</v>
      </c>
      <c r="B2343" s="5">
        <f t="shared" si="166"/>
        <v>5</v>
      </c>
      <c r="C2343" s="1" t="s">
        <v>51</v>
      </c>
      <c r="D2343" s="14">
        <f>VLOOKUP($A2343,[3]Sheet1!$A$1:$U$10001,15,0)</f>
        <v>5.46</v>
      </c>
      <c r="E2343" s="14">
        <f>VLOOKUP($A2343,[3]Sheet1!$A$1:$U$10001,16,0)</f>
        <v>3.95</v>
      </c>
      <c r="F2343" s="14">
        <f>VLOOKUP($A2343,[3]Sheet1!$A$1:$X$10001,22,0)</f>
        <v>2.84</v>
      </c>
      <c r="G2343" s="7">
        <f>VLOOKUP($A2343,[3]Sheet1!$A$1:$X$10001,3,0)</f>
        <v>3.4849999999999999</v>
      </c>
      <c r="H2343" s="14">
        <f>VLOOKUP($A2343,[3]Sheet1!$A$1:$U$10001,2,0)</f>
        <v>3.9750000000000001</v>
      </c>
      <c r="I2343" s="14">
        <f>VLOOKUP($A2343,[3]Sheet1!$A$1:$U$10001,21,0)</f>
        <v>4.0949999999999998</v>
      </c>
      <c r="J2343" s="14">
        <f>VLOOKUP($A2343,[3]Sheet1!$A$1:$U$10001,13,0)</f>
        <v>5.8550000000000004</v>
      </c>
      <c r="K2343" s="14">
        <f>VLOOKUP($A2343,[3]Sheet1!$A$1:$Z$10001,24,0)</f>
        <v>2.88</v>
      </c>
      <c r="L2343" s="14">
        <f>VLOOKUP($A2343,[3]Sheet1!$A$1:$U$10001,17,0)</f>
        <v>4.0049999999999999</v>
      </c>
      <c r="M2343" s="14">
        <f>VLOOKUP($A2343,[3]Sheet1!$A$1:$U$10001,14,0)</f>
        <v>9.25</v>
      </c>
      <c r="N2343" s="14">
        <f>VLOOKUP($A2343,[3]Sheet1!$A$1:$X$10001,23,0)</f>
        <v>2.75</v>
      </c>
      <c r="O2343" s="14">
        <f>VLOOKUP($A2343,[3]Sheet1!$A$1:$U$10001,4,0)</f>
        <v>13.83</v>
      </c>
      <c r="P2343" s="14">
        <f>VLOOKUP($A2343,[3]Sheet1!$A$1:$U$10001,6,0)</f>
        <v>3.9950000000000001</v>
      </c>
      <c r="Q2343" s="14">
        <f>VLOOKUP($A2343,[3]Sheet1!$A$1:$U$10001,20,0)</f>
        <v>3.895</v>
      </c>
      <c r="R2343" s="14">
        <f>VLOOKUP($A2343,[3]Sheet1!$A$1:$X$10001,24,0)</f>
        <v>2.88</v>
      </c>
      <c r="S2343" s="14">
        <f>VLOOKUP($A2343,[3]Sheet1!$A$1:$AB$10001,25,0)</f>
        <v>4.17</v>
      </c>
      <c r="T2343" s="14">
        <f>VLOOKUP($A2343,[3]Sheet1!$A$1:$AB$10001,26,0)</f>
        <v>4.0549999999999997</v>
      </c>
      <c r="U2343" s="14">
        <f>VLOOKUP($A2343,[3]Sheet1!$A$1:$AB$10001,27,0)</f>
        <v>3.98</v>
      </c>
      <c r="V2343" s="14">
        <f>VLOOKUP($A2343,[3]Sheet1!$A$1:$AB$10001,28,0)</f>
        <v>4.04</v>
      </c>
      <c r="W2343" s="14">
        <f>VLOOKUP($A2343,[3]Sheet1!$A$1:$AC$10001,29,0)</f>
        <v>4</v>
      </c>
      <c r="X2343" s="14">
        <f>VLOOKUP($A2343,[3]Sheet1!$A$1:$AD$10001,30,0)</f>
        <v>4.3449999999999998</v>
      </c>
      <c r="Y2343" s="14">
        <f>VLOOKUP($A2343,[3]Sheet1!$A$1:$AE$10001,31,0)</f>
        <v>2.91</v>
      </c>
      <c r="Z2343" s="14">
        <f>VLOOKUP($A2343,[3]Sheet1!$A$1:$AK$10001,32,0)</f>
        <v>9.1349999999999998</v>
      </c>
    </row>
    <row r="2344" spans="1:26" x14ac:dyDescent="0.2">
      <c r="A2344" s="2">
        <v>37036</v>
      </c>
      <c r="B2344" s="5">
        <f t="shared" si="166"/>
        <v>5</v>
      </c>
      <c r="C2344" s="1" t="s">
        <v>45</v>
      </c>
      <c r="D2344" s="14">
        <f>VLOOKUP($A2344,[3]Sheet1!$A$1:$U$10001,15,0)</f>
        <v>5.6150000000000002</v>
      </c>
      <c r="E2344" s="14">
        <f>VLOOKUP($A2344,[3]Sheet1!$A$1:$U$10001,16,0)</f>
        <v>3.9750000000000001</v>
      </c>
      <c r="F2344" s="14">
        <f>VLOOKUP($A2344,[3]Sheet1!$A$1:$X$10001,22,0)</f>
        <v>2.91</v>
      </c>
      <c r="G2344" s="7">
        <f>VLOOKUP($A2344,[3]Sheet1!$A$1:$X$10001,3,0)</f>
        <v>3.5</v>
      </c>
      <c r="H2344" s="14">
        <f>VLOOKUP($A2344,[3]Sheet1!$A$1:$U$10001,2,0)</f>
        <v>4</v>
      </c>
      <c r="I2344" s="14">
        <f>VLOOKUP($A2344,[3]Sheet1!$A$1:$U$10001,21,0)</f>
        <v>4.125</v>
      </c>
      <c r="J2344" s="14">
        <f>VLOOKUP($A2344,[3]Sheet1!$A$1:$U$10001,13,0)</f>
        <v>7.3</v>
      </c>
      <c r="K2344" s="14">
        <f>VLOOKUP($A2344,[3]Sheet1!$A$1:$Z$10001,24,0)</f>
        <v>3.0249999999999999</v>
      </c>
      <c r="L2344" s="14">
        <f>VLOOKUP($A2344,[3]Sheet1!$A$1:$U$10001,17,0)</f>
        <v>4.01</v>
      </c>
      <c r="M2344" s="14">
        <f>VLOOKUP($A2344,[3]Sheet1!$A$1:$U$10001,14,0)</f>
        <v>8.5449999999999999</v>
      </c>
      <c r="N2344" s="14">
        <f>VLOOKUP($A2344,[3]Sheet1!$A$1:$X$10001,23,0)</f>
        <v>2.89</v>
      </c>
      <c r="O2344" s="14">
        <f>VLOOKUP($A2344,[3]Sheet1!$A$1:$U$10001,4,0)</f>
        <v>12.615</v>
      </c>
      <c r="P2344" s="14">
        <f>VLOOKUP($A2344,[3]Sheet1!$A$1:$U$10001,6,0)</f>
        <v>4.0199999999999996</v>
      </c>
      <c r="Q2344" s="14">
        <f>VLOOKUP($A2344,[3]Sheet1!$A$1:$U$10001,20,0)</f>
        <v>3.94</v>
      </c>
      <c r="R2344" s="14">
        <f>VLOOKUP($A2344,[3]Sheet1!$A$1:$X$10001,24,0)</f>
        <v>3.0249999999999999</v>
      </c>
      <c r="S2344" s="14">
        <f>VLOOKUP($A2344,[3]Sheet1!$A$1:$AB$10001,25,0)</f>
        <v>4.21</v>
      </c>
      <c r="T2344" s="14">
        <f>VLOOKUP($A2344,[3]Sheet1!$A$1:$AB$10001,26,0)</f>
        <v>4.09</v>
      </c>
      <c r="U2344" s="14">
        <f>VLOOKUP($A2344,[3]Sheet1!$A$1:$AB$10001,27,0)</f>
        <v>4.0149999999999997</v>
      </c>
      <c r="V2344" s="14">
        <f>VLOOKUP($A2344,[3]Sheet1!$A$1:$AB$10001,28,0)</f>
        <v>4.0599999999999996</v>
      </c>
      <c r="W2344" s="14">
        <f>VLOOKUP($A2344,[3]Sheet1!$A$1:$AC$10001,29,0)</f>
        <v>4.03</v>
      </c>
      <c r="X2344" s="14">
        <f>VLOOKUP($A2344,[3]Sheet1!$A$1:$AD$10001,30,0)</f>
        <v>4.3650000000000002</v>
      </c>
      <c r="Y2344" s="14">
        <f>VLOOKUP($A2344,[3]Sheet1!$A$1:$AE$10001,31,0)</f>
        <v>3.01</v>
      </c>
      <c r="Z2344" s="14">
        <f>VLOOKUP($A2344,[3]Sheet1!$A$1:$AK$10001,32,0)</f>
        <v>8.67</v>
      </c>
    </row>
    <row r="2345" spans="1:26" x14ac:dyDescent="0.2">
      <c r="A2345" s="2">
        <v>37037</v>
      </c>
      <c r="B2345" s="5">
        <f t="shared" si="166"/>
        <v>5</v>
      </c>
      <c r="C2345" s="1" t="s">
        <v>46</v>
      </c>
      <c r="D2345" s="14">
        <f>VLOOKUP($A2345,[3]Sheet1!$A$1:$U$10001,15,0)</f>
        <v>5.21</v>
      </c>
      <c r="E2345" s="14">
        <f>VLOOKUP($A2345,[3]Sheet1!$A$1:$U$10001,16,0)</f>
        <v>3.6150000000000002</v>
      </c>
      <c r="F2345" s="14">
        <f>VLOOKUP($A2345,[3]Sheet1!$A$1:$X$10001,22,0)</f>
        <v>2.3149999999999999</v>
      </c>
      <c r="G2345" s="7">
        <f>VLOOKUP($A2345,[3]Sheet1!$A$1:$X$10001,3,0)</f>
        <v>2.86</v>
      </c>
      <c r="H2345" s="14">
        <f>VLOOKUP($A2345,[3]Sheet1!$A$1:$U$10001,2,0)</f>
        <v>3.7050000000000001</v>
      </c>
      <c r="I2345" s="14">
        <f>VLOOKUP($A2345,[3]Sheet1!$A$1:$U$10001,21,0)</f>
        <v>3.84</v>
      </c>
      <c r="J2345" s="14">
        <f>VLOOKUP($A2345,[3]Sheet1!$A$1:$U$10001,13,0)</f>
        <v>3.73</v>
      </c>
      <c r="K2345" s="14">
        <f>VLOOKUP($A2345,[3]Sheet1!$A$1:$Z$10001,24,0)</f>
        <v>10</v>
      </c>
      <c r="L2345" s="14">
        <f>VLOOKUP($A2345,[3]Sheet1!$A$1:$U$10001,17,0)</f>
        <v>3.74</v>
      </c>
      <c r="M2345" s="14">
        <f>VLOOKUP($A2345,[3]Sheet1!$A$1:$U$10001,14,0)</f>
        <v>4.0049999999999999</v>
      </c>
      <c r="N2345" s="14">
        <f>VLOOKUP($A2345,[3]Sheet1!$A$1:$X$10001,23,0)</f>
        <v>2.29</v>
      </c>
      <c r="O2345" s="14">
        <f>VLOOKUP($A2345,[3]Sheet1!$A$1:$U$10001,4,0)</f>
        <v>10.295</v>
      </c>
      <c r="P2345" s="14">
        <f>VLOOKUP($A2345,[3]Sheet1!$A$1:$U$10001,6,0)</f>
        <v>3.64</v>
      </c>
      <c r="Q2345" s="14">
        <f>VLOOKUP($A2345,[3]Sheet1!$A$1:$U$10001,20,0)</f>
        <v>3.62</v>
      </c>
      <c r="R2345" s="14">
        <f>VLOOKUP($A2345,[3]Sheet1!$A$1:$X$10001,24,0)</f>
        <v>10</v>
      </c>
      <c r="S2345" s="14">
        <f>VLOOKUP($A2345,[3]Sheet1!$A$1:$AB$10001,25,0)</f>
        <v>3.4</v>
      </c>
      <c r="T2345" s="14">
        <f>VLOOKUP($A2345,[3]Sheet1!$A$1:$AB$10001,26,0)</f>
        <v>3.8050000000000002</v>
      </c>
      <c r="U2345" s="14">
        <f>VLOOKUP($A2345,[3]Sheet1!$A$1:$AB$10001,27,0)</f>
        <v>3.72</v>
      </c>
      <c r="V2345" s="14">
        <f>VLOOKUP($A2345,[3]Sheet1!$A$1:$AB$10001,28,0)</f>
        <v>3.7650000000000001</v>
      </c>
      <c r="W2345" s="14">
        <f>VLOOKUP($A2345,[3]Sheet1!$A$1:$AC$10001,29,0)</f>
        <v>3.74</v>
      </c>
      <c r="X2345" s="14">
        <f>VLOOKUP($A2345,[3]Sheet1!$A$1:$AD$10001,30,0)</f>
        <v>4.1349999999999998</v>
      </c>
      <c r="Y2345" s="14">
        <f>VLOOKUP($A2345,[3]Sheet1!$A$1:$AE$10001,31,0)</f>
        <v>2.4700000000000002</v>
      </c>
      <c r="Z2345" s="14">
        <f>VLOOKUP($A2345,[3]Sheet1!$A$1:$AK$10001,32,0)</f>
        <v>4.2350000000000003</v>
      </c>
    </row>
    <row r="2346" spans="1:26" x14ac:dyDescent="0.2">
      <c r="A2346" s="2">
        <v>37038</v>
      </c>
      <c r="B2346" s="5">
        <f t="shared" si="166"/>
        <v>5</v>
      </c>
      <c r="C2346" s="1" t="s">
        <v>47</v>
      </c>
      <c r="D2346" s="14">
        <f>VLOOKUP($A2346,[3]Sheet1!$A$1:$U$10001,15,0)</f>
        <v>5.21</v>
      </c>
      <c r="E2346" s="14">
        <f>VLOOKUP($A2346,[3]Sheet1!$A$1:$U$10001,16,0)</f>
        <v>3.6150000000000002</v>
      </c>
      <c r="F2346" s="14">
        <f>VLOOKUP($A2346,[3]Sheet1!$A$1:$X$10001,22,0)</f>
        <v>2.3149999999999999</v>
      </c>
      <c r="G2346" s="7">
        <f>VLOOKUP($A2346,[3]Sheet1!$A$1:$X$10001,3,0)</f>
        <v>2.86</v>
      </c>
      <c r="H2346" s="14">
        <f>VLOOKUP($A2346,[3]Sheet1!$A$1:$U$10001,2,0)</f>
        <v>3.7050000000000001</v>
      </c>
      <c r="I2346" s="14">
        <f>VLOOKUP($A2346,[3]Sheet1!$A$1:$U$10001,21,0)</f>
        <v>3.84</v>
      </c>
      <c r="J2346" s="14">
        <f>VLOOKUP($A2346,[3]Sheet1!$A$1:$U$10001,13,0)</f>
        <v>3.73</v>
      </c>
      <c r="K2346" s="14">
        <f>VLOOKUP($A2346,[3]Sheet1!$A$1:$Z$10001,24,0)</f>
        <v>10</v>
      </c>
      <c r="L2346" s="14">
        <f>VLOOKUP($A2346,[3]Sheet1!$A$1:$U$10001,17,0)</f>
        <v>3.74</v>
      </c>
      <c r="M2346" s="14">
        <f>VLOOKUP($A2346,[3]Sheet1!$A$1:$U$10001,14,0)</f>
        <v>4.0049999999999999</v>
      </c>
      <c r="N2346" s="14">
        <f>VLOOKUP($A2346,[3]Sheet1!$A$1:$X$10001,23,0)</f>
        <v>2.29</v>
      </c>
      <c r="O2346" s="14">
        <f>VLOOKUP($A2346,[3]Sheet1!$A$1:$U$10001,4,0)</f>
        <v>10.295</v>
      </c>
      <c r="P2346" s="14">
        <f>VLOOKUP($A2346,[3]Sheet1!$A$1:$U$10001,6,0)</f>
        <v>3.64</v>
      </c>
      <c r="Q2346" s="14">
        <f>VLOOKUP($A2346,[3]Sheet1!$A$1:$U$10001,20,0)</f>
        <v>3.62</v>
      </c>
      <c r="R2346" s="14">
        <f>VLOOKUP($A2346,[3]Sheet1!$A$1:$X$10001,24,0)</f>
        <v>10</v>
      </c>
      <c r="S2346" s="14">
        <f>VLOOKUP($A2346,[3]Sheet1!$A$1:$AB$10001,25,0)</f>
        <v>3.4</v>
      </c>
      <c r="T2346" s="14">
        <f>VLOOKUP($A2346,[3]Sheet1!$A$1:$AB$10001,26,0)</f>
        <v>3.8050000000000002</v>
      </c>
      <c r="U2346" s="14">
        <f>VLOOKUP($A2346,[3]Sheet1!$A$1:$AB$10001,27,0)</f>
        <v>3.72</v>
      </c>
      <c r="V2346" s="14">
        <f>VLOOKUP($A2346,[3]Sheet1!$A$1:$AB$10001,28,0)</f>
        <v>3.7650000000000001</v>
      </c>
      <c r="W2346" s="14">
        <f>VLOOKUP($A2346,[3]Sheet1!$A$1:$AC$10001,29,0)</f>
        <v>3.74</v>
      </c>
      <c r="X2346" s="14">
        <f>VLOOKUP($A2346,[3]Sheet1!$A$1:$AD$10001,30,0)</f>
        <v>4.1349999999999998</v>
      </c>
      <c r="Y2346" s="14">
        <f>VLOOKUP($A2346,[3]Sheet1!$A$1:$AE$10001,31,0)</f>
        <v>2.4700000000000002</v>
      </c>
      <c r="Z2346" s="14">
        <f>VLOOKUP($A2346,[3]Sheet1!$A$1:$AK$10001,32,0)</f>
        <v>4.2350000000000003</v>
      </c>
    </row>
    <row r="2347" spans="1:26" x14ac:dyDescent="0.2">
      <c r="A2347" s="2">
        <v>37039</v>
      </c>
      <c r="B2347" s="5">
        <f t="shared" si="166"/>
        <v>5</v>
      </c>
      <c r="C2347" s="1" t="s">
        <v>48</v>
      </c>
      <c r="D2347" s="14">
        <f>VLOOKUP($A2347,[3]Sheet1!$A$1:$U$10001,15,0)</f>
        <v>5.21</v>
      </c>
      <c r="E2347" s="14">
        <f>VLOOKUP($A2347,[3]Sheet1!$A$1:$U$10001,16,0)</f>
        <v>3.6150000000000002</v>
      </c>
      <c r="F2347" s="14">
        <f>VLOOKUP($A2347,[3]Sheet1!$A$1:$X$10001,22,0)</f>
        <v>2.3149999999999999</v>
      </c>
      <c r="G2347" s="7">
        <f>VLOOKUP($A2347,[3]Sheet1!$A$1:$X$10001,3,0)</f>
        <v>2.86</v>
      </c>
      <c r="H2347" s="14">
        <f>VLOOKUP($A2347,[3]Sheet1!$A$1:$U$10001,2,0)</f>
        <v>3.7050000000000001</v>
      </c>
      <c r="I2347" s="14">
        <f>VLOOKUP($A2347,[3]Sheet1!$A$1:$U$10001,21,0)</f>
        <v>3.84</v>
      </c>
      <c r="J2347" s="14">
        <f>VLOOKUP($A2347,[3]Sheet1!$A$1:$U$10001,13,0)</f>
        <v>3.73</v>
      </c>
      <c r="K2347" s="14">
        <f>VLOOKUP($A2347,[3]Sheet1!$A$1:$Z$10001,24,0)</f>
        <v>10</v>
      </c>
      <c r="L2347" s="14">
        <f>VLOOKUP($A2347,[3]Sheet1!$A$1:$U$10001,17,0)</f>
        <v>3.74</v>
      </c>
      <c r="M2347" s="14">
        <f>VLOOKUP($A2347,[3]Sheet1!$A$1:$U$10001,14,0)</f>
        <v>4.0049999999999999</v>
      </c>
      <c r="N2347" s="14">
        <f>VLOOKUP($A2347,[3]Sheet1!$A$1:$X$10001,23,0)</f>
        <v>2.29</v>
      </c>
      <c r="O2347" s="14">
        <f>VLOOKUP($A2347,[3]Sheet1!$A$1:$U$10001,4,0)</f>
        <v>10.295</v>
      </c>
      <c r="P2347" s="14">
        <f>VLOOKUP($A2347,[3]Sheet1!$A$1:$U$10001,6,0)</f>
        <v>3.64</v>
      </c>
      <c r="Q2347" s="14">
        <f>VLOOKUP($A2347,[3]Sheet1!$A$1:$U$10001,20,0)</f>
        <v>3.62</v>
      </c>
      <c r="R2347" s="14">
        <f>VLOOKUP($A2347,[3]Sheet1!$A$1:$X$10001,24,0)</f>
        <v>10</v>
      </c>
      <c r="S2347" s="14">
        <f>VLOOKUP($A2347,[3]Sheet1!$A$1:$AB$10001,25,0)</f>
        <v>3.4</v>
      </c>
      <c r="T2347" s="14">
        <f>VLOOKUP($A2347,[3]Sheet1!$A$1:$AB$10001,26,0)</f>
        <v>3.8050000000000002</v>
      </c>
      <c r="U2347" s="14">
        <f>VLOOKUP($A2347,[3]Sheet1!$A$1:$AB$10001,27,0)</f>
        <v>3.72</v>
      </c>
      <c r="V2347" s="14">
        <f>VLOOKUP($A2347,[3]Sheet1!$A$1:$AB$10001,28,0)</f>
        <v>3.7650000000000001</v>
      </c>
      <c r="W2347" s="14">
        <f>VLOOKUP($A2347,[3]Sheet1!$A$1:$AC$10001,29,0)</f>
        <v>3.74</v>
      </c>
      <c r="X2347" s="14">
        <f>VLOOKUP($A2347,[3]Sheet1!$A$1:$AD$10001,30,0)</f>
        <v>4.1349999999999998</v>
      </c>
      <c r="Y2347" s="14">
        <f>VLOOKUP($A2347,[3]Sheet1!$A$1:$AE$10001,31,0)</f>
        <v>2.4700000000000002</v>
      </c>
      <c r="Z2347" s="14">
        <f>VLOOKUP($A2347,[3]Sheet1!$A$1:$AK$10001,32,0)</f>
        <v>4.2350000000000003</v>
      </c>
    </row>
    <row r="2348" spans="1:26" x14ac:dyDescent="0.2">
      <c r="A2348" s="2">
        <v>37040</v>
      </c>
      <c r="B2348" s="5">
        <f t="shared" si="166"/>
        <v>5</v>
      </c>
      <c r="C2348" s="1" t="s">
        <v>49</v>
      </c>
      <c r="D2348" s="14">
        <f>VLOOKUP($A2348,[3]Sheet1!$A$1:$U$10001,15,0)</f>
        <v>5.21</v>
      </c>
      <c r="E2348" s="14">
        <f>VLOOKUP($A2348,[3]Sheet1!$A$1:$U$10001,16,0)</f>
        <v>3.6150000000000002</v>
      </c>
      <c r="F2348" s="14">
        <f>VLOOKUP($A2348,[3]Sheet1!$A$1:$X$10001,22,0)</f>
        <v>2.3149999999999999</v>
      </c>
      <c r="G2348" s="7">
        <f>VLOOKUP($A2348,[3]Sheet1!$A$1:$X$10001,3,0)</f>
        <v>2.86</v>
      </c>
      <c r="H2348" s="14">
        <f>VLOOKUP($A2348,[3]Sheet1!$A$1:$U$10001,2,0)</f>
        <v>3.7050000000000001</v>
      </c>
      <c r="I2348" s="14">
        <f>VLOOKUP($A2348,[3]Sheet1!$A$1:$U$10001,21,0)</f>
        <v>3.84</v>
      </c>
      <c r="J2348" s="14">
        <f>VLOOKUP($A2348,[3]Sheet1!$A$1:$U$10001,13,0)</f>
        <v>3.73</v>
      </c>
      <c r="K2348" s="14">
        <f>VLOOKUP($A2348,[3]Sheet1!$A$1:$Z$10001,24,0)</f>
        <v>10</v>
      </c>
      <c r="L2348" s="14">
        <f>VLOOKUP($A2348,[3]Sheet1!$A$1:$U$10001,17,0)</f>
        <v>3.74</v>
      </c>
      <c r="M2348" s="14">
        <f>VLOOKUP($A2348,[3]Sheet1!$A$1:$U$10001,14,0)</f>
        <v>4.0049999999999999</v>
      </c>
      <c r="N2348" s="14">
        <f>VLOOKUP($A2348,[3]Sheet1!$A$1:$X$10001,23,0)</f>
        <v>2.29</v>
      </c>
      <c r="O2348" s="14">
        <f>VLOOKUP($A2348,[3]Sheet1!$A$1:$U$10001,4,0)</f>
        <v>10.295</v>
      </c>
      <c r="P2348" s="14">
        <f>VLOOKUP($A2348,[3]Sheet1!$A$1:$U$10001,6,0)</f>
        <v>3.64</v>
      </c>
      <c r="Q2348" s="14">
        <f>VLOOKUP($A2348,[3]Sheet1!$A$1:$U$10001,20,0)</f>
        <v>3.62</v>
      </c>
      <c r="R2348" s="14">
        <f>VLOOKUP($A2348,[3]Sheet1!$A$1:$X$10001,24,0)</f>
        <v>10</v>
      </c>
      <c r="S2348" s="14">
        <f>VLOOKUP($A2348,[3]Sheet1!$A$1:$AB$10001,25,0)</f>
        <v>3.4</v>
      </c>
      <c r="T2348" s="14">
        <f>VLOOKUP($A2348,[3]Sheet1!$A$1:$AB$10001,26,0)</f>
        <v>3.8050000000000002</v>
      </c>
      <c r="U2348" s="14">
        <f>VLOOKUP($A2348,[3]Sheet1!$A$1:$AB$10001,27,0)</f>
        <v>3.72</v>
      </c>
      <c r="V2348" s="14">
        <f>VLOOKUP($A2348,[3]Sheet1!$A$1:$AB$10001,28,0)</f>
        <v>3.7650000000000001</v>
      </c>
      <c r="W2348" s="14">
        <f>VLOOKUP($A2348,[3]Sheet1!$A$1:$AC$10001,29,0)</f>
        <v>3.74</v>
      </c>
      <c r="X2348" s="14">
        <f>VLOOKUP($A2348,[3]Sheet1!$A$1:$AD$10001,30,0)</f>
        <v>4.1349999999999998</v>
      </c>
      <c r="Y2348" s="14">
        <f>VLOOKUP($A2348,[3]Sheet1!$A$1:$AE$10001,31,0)</f>
        <v>2.4700000000000002</v>
      </c>
      <c r="Z2348" s="14">
        <f>VLOOKUP($A2348,[3]Sheet1!$A$1:$AK$10001,32,0)</f>
        <v>4.2350000000000003</v>
      </c>
    </row>
    <row r="2349" spans="1:26" x14ac:dyDescent="0.2">
      <c r="A2349" s="2">
        <v>37041</v>
      </c>
      <c r="B2349" s="5">
        <f t="shared" si="166"/>
        <v>5</v>
      </c>
      <c r="C2349" s="1" t="s">
        <v>50</v>
      </c>
      <c r="D2349" s="14">
        <f>VLOOKUP($A2349,[3]Sheet1!$A$1:$U$10001,15,0)</f>
        <v>4.9800000000000004</v>
      </c>
      <c r="E2349" s="14">
        <f>VLOOKUP($A2349,[3]Sheet1!$A$1:$U$10001,16,0)</f>
        <v>3.5550000000000002</v>
      </c>
      <c r="F2349" s="14">
        <f>VLOOKUP($A2349,[3]Sheet1!$A$1:$X$10001,22,0)</f>
        <v>2.7450000000000001</v>
      </c>
      <c r="G2349" s="7">
        <f>VLOOKUP($A2349,[3]Sheet1!$A$1:$X$10001,3,0)</f>
        <v>2.9950000000000001</v>
      </c>
      <c r="H2349" s="14">
        <f>VLOOKUP($A2349,[3]Sheet1!$A$1:$U$10001,2,0)</f>
        <v>3.645</v>
      </c>
      <c r="I2349" s="14">
        <f>VLOOKUP($A2349,[3]Sheet1!$A$1:$U$10001,21,0)</f>
        <v>3.86</v>
      </c>
      <c r="J2349" s="14">
        <f>VLOOKUP($A2349,[3]Sheet1!$A$1:$U$10001,13,0)</f>
        <v>4.0650000000000004</v>
      </c>
      <c r="K2349" s="14">
        <f>VLOOKUP($A2349,[3]Sheet1!$A$1:$Z$10001,24,0)</f>
        <v>2.87</v>
      </c>
      <c r="L2349" s="14">
        <f>VLOOKUP($A2349,[3]Sheet1!$A$1:$U$10001,17,0)</f>
        <v>3.58</v>
      </c>
      <c r="M2349" s="14">
        <f>VLOOKUP($A2349,[3]Sheet1!$A$1:$U$10001,14,0)</f>
        <v>4.42</v>
      </c>
      <c r="N2349" s="14">
        <f>VLOOKUP($A2349,[3]Sheet1!$A$1:$X$10001,23,0)</f>
        <v>2.7149999999999999</v>
      </c>
      <c r="O2349" s="14">
        <f>VLOOKUP($A2349,[3]Sheet1!$A$1:$U$10001,4,0)</f>
        <v>11.125</v>
      </c>
      <c r="P2349" s="14">
        <f>VLOOKUP($A2349,[3]Sheet1!$A$1:$U$10001,6,0)</f>
        <v>3.73</v>
      </c>
      <c r="Q2349" s="14">
        <f>VLOOKUP($A2349,[3]Sheet1!$A$1:$U$10001,20,0)</f>
        <v>3.5</v>
      </c>
      <c r="R2349" s="14">
        <f>VLOOKUP($A2349,[3]Sheet1!$A$1:$X$10001,24,0)</f>
        <v>2.87</v>
      </c>
      <c r="S2349" s="14">
        <f>VLOOKUP($A2349,[3]Sheet1!$A$1:$AB$10001,25,0)</f>
        <v>3.9</v>
      </c>
      <c r="T2349" s="14">
        <f>VLOOKUP($A2349,[3]Sheet1!$A$1:$AB$10001,26,0)</f>
        <v>3.83</v>
      </c>
      <c r="U2349" s="14">
        <f>VLOOKUP($A2349,[3]Sheet1!$A$1:$AB$10001,27,0)</f>
        <v>3.7</v>
      </c>
      <c r="V2349" s="14">
        <f>VLOOKUP($A2349,[3]Sheet1!$A$1:$AB$10001,28,0)</f>
        <v>3.73</v>
      </c>
      <c r="W2349" s="14">
        <f>VLOOKUP($A2349,[3]Sheet1!$A$1:$AC$10001,29,0)</f>
        <v>3.7349999999999999</v>
      </c>
      <c r="X2349" s="14">
        <f>VLOOKUP($A2349,[3]Sheet1!$A$1:$AD$10001,30,0)</f>
        <v>4.0549999999999997</v>
      </c>
      <c r="Y2349" s="14">
        <f>VLOOKUP($A2349,[3]Sheet1!$A$1:$AE$10001,31,0)</f>
        <v>2.83</v>
      </c>
      <c r="Z2349" s="14">
        <f>VLOOKUP($A2349,[3]Sheet1!$A$1:$AK$10001,32,0)</f>
        <v>3.5950000000000002</v>
      </c>
    </row>
    <row r="2350" spans="1:26" x14ac:dyDescent="0.2">
      <c r="A2350" s="2">
        <v>37042</v>
      </c>
      <c r="B2350" s="5">
        <f t="shared" si="166"/>
        <v>5</v>
      </c>
      <c r="C2350" s="1" t="s">
        <v>51</v>
      </c>
      <c r="D2350" s="14">
        <f>VLOOKUP($A2350,[3]Sheet1!$A$1:$U$10001,15,0)</f>
        <v>4.8049999999999997</v>
      </c>
      <c r="E2350" s="14">
        <f>VLOOKUP($A2350,[3]Sheet1!$A$1:$U$10001,16,0)</f>
        <v>3.5649999999999999</v>
      </c>
      <c r="F2350" s="14">
        <f>VLOOKUP($A2350,[3]Sheet1!$A$1:$X$10001,22,0)</f>
        <v>2.3149999999999999</v>
      </c>
      <c r="G2350" s="7">
        <f>VLOOKUP($A2350,[3]Sheet1!$A$1:$X$10001,3,0)</f>
        <v>2.7949999999999999</v>
      </c>
      <c r="H2350" s="14">
        <f>VLOOKUP($A2350,[3]Sheet1!$A$1:$U$10001,2,0)</f>
        <v>3.4849999999999999</v>
      </c>
      <c r="I2350" s="14">
        <f>VLOOKUP($A2350,[3]Sheet1!$A$1:$U$10001,21,0)</f>
        <v>3.67</v>
      </c>
      <c r="J2350" s="14">
        <f>VLOOKUP($A2350,[3]Sheet1!$A$1:$U$10001,13,0)</f>
        <v>4.2</v>
      </c>
      <c r="K2350" s="14">
        <f>VLOOKUP($A2350,[3]Sheet1!$A$1:$Z$10001,24,0)</f>
        <v>2.59</v>
      </c>
      <c r="L2350" s="14">
        <f>VLOOKUP($A2350,[3]Sheet1!$A$1:$U$10001,17,0)</f>
        <v>5.5949999999999998</v>
      </c>
      <c r="M2350" s="14">
        <f>VLOOKUP($A2350,[3]Sheet1!$A$1:$U$10001,14,0)</f>
        <v>5.05</v>
      </c>
      <c r="N2350" s="14">
        <f>VLOOKUP($A2350,[3]Sheet1!$A$1:$X$10001,23,0)</f>
        <v>2.29</v>
      </c>
      <c r="O2350" s="14">
        <f>VLOOKUP($A2350,[3]Sheet1!$A$1:$U$10001,4,0)</f>
        <v>10.195</v>
      </c>
      <c r="P2350" s="14">
        <f>VLOOKUP($A2350,[3]Sheet1!$A$1:$U$10001,6,0)</f>
        <v>3.5249999999999999</v>
      </c>
      <c r="Q2350" s="14">
        <f>VLOOKUP($A2350,[3]Sheet1!$A$1:$U$10001,20,0)</f>
        <v>3.4</v>
      </c>
      <c r="R2350" s="14">
        <f>VLOOKUP($A2350,[3]Sheet1!$A$1:$X$10001,24,0)</f>
        <v>2.59</v>
      </c>
      <c r="S2350" s="14">
        <f>VLOOKUP($A2350,[3]Sheet1!$A$1:$AB$10001,25,0)</f>
        <v>3.74</v>
      </c>
      <c r="T2350" s="14">
        <f>VLOOKUP($A2350,[3]Sheet1!$A$1:$AB$10001,26,0)</f>
        <v>3.665</v>
      </c>
      <c r="U2350" s="14">
        <f>VLOOKUP($A2350,[3]Sheet1!$A$1:$AB$10001,27,0)</f>
        <v>3.53</v>
      </c>
      <c r="V2350" s="14">
        <f>VLOOKUP($A2350,[3]Sheet1!$A$1:$AB$10001,28,0)</f>
        <v>3.56</v>
      </c>
      <c r="W2350" s="14">
        <f>VLOOKUP($A2350,[3]Sheet1!$A$1:$AC$10001,29,0)</f>
        <v>3.5550000000000002</v>
      </c>
      <c r="X2350" s="14">
        <f>VLOOKUP($A2350,[3]Sheet1!$A$1:$AD$10001,30,0)</f>
        <v>3.855</v>
      </c>
      <c r="Y2350" s="14">
        <f>VLOOKUP($A2350,[3]Sheet1!$A$1:$AE$10001,31,0)</f>
        <v>2.37</v>
      </c>
      <c r="Z2350" s="14">
        <f>VLOOKUP($A2350,[3]Sheet1!$A$1:$AK$10001,32,0)</f>
        <v>5.97</v>
      </c>
    </row>
    <row r="2351" spans="1:26" x14ac:dyDescent="0.2">
      <c r="A2351" s="2">
        <v>37043</v>
      </c>
      <c r="B2351" s="5">
        <f t="shared" si="166"/>
        <v>6</v>
      </c>
      <c r="C2351" s="1" t="s">
        <v>45</v>
      </c>
      <c r="D2351" s="14">
        <f>VLOOKUP($A2351,[3]Sheet1!$A$1:$U$10001,15,0)</f>
        <v>4.8650000000000002</v>
      </c>
      <c r="E2351" s="14">
        <f>VLOOKUP($A2351,[3]Sheet1!$A$1:$U$10001,16,0)</f>
        <v>3.5249999999999999</v>
      </c>
      <c r="F2351" s="14">
        <f>VLOOKUP($A2351,[3]Sheet1!$A$1:$X$10001,22,0)</f>
        <v>2.68</v>
      </c>
      <c r="G2351" s="7">
        <f>VLOOKUP($A2351,[3]Sheet1!$A$1:$X$10001,3,0)</f>
        <v>3.0649999999999999</v>
      </c>
      <c r="H2351" s="14">
        <f>VLOOKUP($A2351,[3]Sheet1!$A$1:$U$10001,2,0)</f>
        <v>3.59</v>
      </c>
      <c r="I2351" s="14">
        <f>VLOOKUP($A2351,[3]Sheet1!$A$1:$U$10001,21,0)</f>
        <v>3.73</v>
      </c>
      <c r="J2351" s="14">
        <f>VLOOKUP($A2351,[3]Sheet1!$A$1:$U$10001,13,0)</f>
        <v>4.1100000000000003</v>
      </c>
      <c r="K2351" s="14">
        <f>VLOOKUP($A2351,[3]Sheet1!$A$1:$Z$10001,24,0)</f>
        <v>2.89</v>
      </c>
      <c r="L2351" s="14">
        <f>VLOOKUP($A2351,[3]Sheet1!$A$1:$U$10001,17,0)</f>
        <v>3.68</v>
      </c>
      <c r="M2351" s="14">
        <f>VLOOKUP($A2351,[3]Sheet1!$A$1:$U$10001,14,0)</f>
        <v>5.8250000000000002</v>
      </c>
      <c r="N2351" s="14">
        <f>VLOOKUP($A2351,[3]Sheet1!$A$1:$X$10001,23,0)</f>
        <v>2.665</v>
      </c>
      <c r="O2351" s="14">
        <f>VLOOKUP($A2351,[3]Sheet1!$A$1:$U$10001,4,0)</f>
        <v>9.92</v>
      </c>
      <c r="P2351" s="14">
        <f>VLOOKUP($A2351,[3]Sheet1!$A$1:$U$10001,6,0)</f>
        <v>3.63</v>
      </c>
      <c r="Q2351" s="14">
        <f>VLOOKUP($A2351,[3]Sheet1!$A$1:$U$10001,20,0)</f>
        <v>3.53</v>
      </c>
      <c r="R2351" s="14">
        <f>VLOOKUP($A2351,[3]Sheet1!$A$1:$X$10001,24,0)</f>
        <v>2.89</v>
      </c>
      <c r="S2351" s="14">
        <f>VLOOKUP($A2351,[3]Sheet1!$A$1:$AB$10001,25,0)</f>
        <v>3.7850000000000001</v>
      </c>
      <c r="T2351" s="14">
        <f>VLOOKUP($A2351,[3]Sheet1!$A$1:$AB$10001,26,0)</f>
        <v>3.83</v>
      </c>
      <c r="U2351" s="14">
        <f>VLOOKUP($A2351,[3]Sheet1!$A$1:$AB$10001,27,0)</f>
        <v>3.5950000000000002</v>
      </c>
      <c r="V2351" s="14">
        <f>VLOOKUP($A2351,[3]Sheet1!$A$1:$AB$10001,28,0)</f>
        <v>3.62</v>
      </c>
      <c r="W2351" s="14">
        <f>VLOOKUP($A2351,[3]Sheet1!$A$1:$AC$10001,29,0)</f>
        <v>3.605</v>
      </c>
      <c r="X2351" s="14">
        <f>VLOOKUP($A2351,[3]Sheet1!$A$1:$AD$10001,30,0)</f>
        <v>3.9350000000000001</v>
      </c>
      <c r="Y2351" s="14">
        <f>VLOOKUP($A2351,[3]Sheet1!$A$1:$AE$10001,31,0)</f>
        <v>2.75</v>
      </c>
      <c r="Z2351" s="14">
        <f>VLOOKUP($A2351,[3]Sheet1!$A$1:$AK$10001,32,0)</f>
        <v>4.5350000000000001</v>
      </c>
    </row>
    <row r="2352" spans="1:26" x14ac:dyDescent="0.2">
      <c r="A2352" s="2">
        <v>37044</v>
      </c>
      <c r="B2352" s="5">
        <f t="shared" si="166"/>
        <v>6</v>
      </c>
      <c r="C2352" s="1" t="s">
        <v>46</v>
      </c>
      <c r="D2352" s="14">
        <f>VLOOKUP($A2352,[3]Sheet1!$A$1:$U$10001,15,0)</f>
        <v>4.72</v>
      </c>
      <c r="E2352" s="14">
        <f>VLOOKUP($A2352,[3]Sheet1!$A$1:$U$10001,16,0)</f>
        <v>3.1349999999999998</v>
      </c>
      <c r="F2352" s="14">
        <f>VLOOKUP($A2352,[3]Sheet1!$A$1:$X$10001,22,0)</f>
        <v>2.62</v>
      </c>
      <c r="G2352" s="7">
        <f>VLOOKUP($A2352,[3]Sheet1!$A$1:$X$10001,3,0)</f>
        <v>2.5150000000000001</v>
      </c>
      <c r="H2352" s="14">
        <f>VLOOKUP($A2352,[3]Sheet1!$A$1:$U$10001,2,0)</f>
        <v>3.5</v>
      </c>
      <c r="I2352" s="14">
        <f>VLOOKUP($A2352,[3]Sheet1!$A$1:$U$10001,21,0)</f>
        <v>3.7050000000000001</v>
      </c>
      <c r="J2352" s="14">
        <f>VLOOKUP($A2352,[3]Sheet1!$A$1:$U$10001,13,0)</f>
        <v>3.2050000000000001</v>
      </c>
      <c r="K2352" s="14">
        <f>VLOOKUP($A2352,[3]Sheet1!$A$1:$Z$10001,24,0)</f>
        <v>2.68</v>
      </c>
      <c r="L2352" s="14">
        <f>VLOOKUP($A2352,[3]Sheet1!$A$1:$U$10001,17,0)</f>
        <v>3.29</v>
      </c>
      <c r="M2352" s="14">
        <f>VLOOKUP($A2352,[3]Sheet1!$A$1:$U$10001,14,0)</f>
        <v>3.35</v>
      </c>
      <c r="N2352" s="14">
        <f>VLOOKUP($A2352,[3]Sheet1!$A$1:$X$10001,23,0)</f>
        <v>2.645</v>
      </c>
      <c r="O2352" s="14">
        <f>VLOOKUP($A2352,[3]Sheet1!$A$1:$U$10001,4,0)</f>
        <v>7.915</v>
      </c>
      <c r="P2352" s="14">
        <f>VLOOKUP($A2352,[3]Sheet1!$A$1:$U$10001,6,0)</f>
        <v>3.55</v>
      </c>
      <c r="Q2352" s="14">
        <f>VLOOKUP($A2352,[3]Sheet1!$A$1:$U$10001,20,0)</f>
        <v>3.45</v>
      </c>
      <c r="R2352" s="14">
        <f>VLOOKUP($A2352,[3]Sheet1!$A$1:$X$10001,24,0)</f>
        <v>2.68</v>
      </c>
      <c r="S2352" s="14">
        <f>VLOOKUP($A2352,[3]Sheet1!$A$1:$AB$10001,25,0)</f>
        <v>3.75</v>
      </c>
      <c r="T2352" s="14">
        <f>VLOOKUP($A2352,[3]Sheet1!$A$1:$AB$10001,26,0)</f>
        <v>3.7250000000000001</v>
      </c>
      <c r="U2352" s="14">
        <f>VLOOKUP($A2352,[3]Sheet1!$A$1:$AB$10001,27,0)</f>
        <v>3.53</v>
      </c>
      <c r="V2352" s="14">
        <f>VLOOKUP($A2352,[3]Sheet1!$A$1:$AB$10001,28,0)</f>
        <v>3.5449999999999999</v>
      </c>
      <c r="W2352" s="14">
        <f>VLOOKUP($A2352,[3]Sheet1!$A$1:$AC$10001,29,0)</f>
        <v>3.5449999999999999</v>
      </c>
      <c r="X2352" s="14">
        <f>VLOOKUP($A2352,[3]Sheet1!$A$1:$AD$10001,30,0)</f>
        <v>3.9</v>
      </c>
      <c r="Y2352" s="14">
        <f>VLOOKUP($A2352,[3]Sheet1!$A$1:$AE$10001,31,0)</f>
        <v>2.71</v>
      </c>
      <c r="Z2352" s="14">
        <f>VLOOKUP($A2352,[3]Sheet1!$A$1:$AK$10001,32,0)</f>
        <v>3.05</v>
      </c>
    </row>
    <row r="2353" spans="1:26" x14ac:dyDescent="0.2">
      <c r="A2353" s="2">
        <v>37045</v>
      </c>
      <c r="B2353" s="5">
        <f t="shared" si="166"/>
        <v>6</v>
      </c>
      <c r="C2353" s="1" t="s">
        <v>47</v>
      </c>
      <c r="D2353" s="14">
        <f>VLOOKUP($A2353,[3]Sheet1!$A$1:$U$10001,15,0)</f>
        <v>4.72</v>
      </c>
      <c r="E2353" s="14">
        <f>VLOOKUP($A2353,[3]Sheet1!$A$1:$U$10001,16,0)</f>
        <v>3.1349999999999998</v>
      </c>
      <c r="F2353" s="14">
        <f>VLOOKUP($A2353,[3]Sheet1!$A$1:$X$10001,22,0)</f>
        <v>2.62</v>
      </c>
      <c r="G2353" s="7">
        <f>VLOOKUP($A2353,[3]Sheet1!$A$1:$X$10001,3,0)</f>
        <v>2.5150000000000001</v>
      </c>
      <c r="H2353" s="14">
        <f>VLOOKUP($A2353,[3]Sheet1!$A$1:$U$10001,2,0)</f>
        <v>3.5</v>
      </c>
      <c r="I2353" s="14">
        <f>VLOOKUP($A2353,[3]Sheet1!$A$1:$U$10001,21,0)</f>
        <v>3.7050000000000001</v>
      </c>
      <c r="J2353" s="14">
        <f>VLOOKUP($A2353,[3]Sheet1!$A$1:$U$10001,13,0)</f>
        <v>3.2050000000000001</v>
      </c>
      <c r="K2353" s="14">
        <f>VLOOKUP($A2353,[3]Sheet1!$A$1:$Z$10001,24,0)</f>
        <v>2.68</v>
      </c>
      <c r="L2353" s="14">
        <f>VLOOKUP($A2353,[3]Sheet1!$A$1:$U$10001,17,0)</f>
        <v>3.29</v>
      </c>
      <c r="M2353" s="14">
        <f>VLOOKUP($A2353,[3]Sheet1!$A$1:$U$10001,14,0)</f>
        <v>3.35</v>
      </c>
      <c r="N2353" s="14">
        <f>VLOOKUP($A2353,[3]Sheet1!$A$1:$X$10001,23,0)</f>
        <v>2.645</v>
      </c>
      <c r="O2353" s="14">
        <f>VLOOKUP($A2353,[3]Sheet1!$A$1:$U$10001,4,0)</f>
        <v>7.915</v>
      </c>
      <c r="P2353" s="14">
        <f>VLOOKUP($A2353,[3]Sheet1!$A$1:$U$10001,6,0)</f>
        <v>3.55</v>
      </c>
      <c r="Q2353" s="14">
        <f>VLOOKUP($A2353,[3]Sheet1!$A$1:$U$10001,20,0)</f>
        <v>3.45</v>
      </c>
      <c r="R2353" s="14">
        <f>VLOOKUP($A2353,[3]Sheet1!$A$1:$X$10001,24,0)</f>
        <v>2.68</v>
      </c>
      <c r="S2353" s="14">
        <f>VLOOKUP($A2353,[3]Sheet1!$A$1:$AB$10001,25,0)</f>
        <v>3.75</v>
      </c>
      <c r="T2353" s="14">
        <f>VLOOKUP($A2353,[3]Sheet1!$A$1:$AB$10001,26,0)</f>
        <v>3.7250000000000001</v>
      </c>
      <c r="U2353" s="14">
        <f>VLOOKUP($A2353,[3]Sheet1!$A$1:$AB$10001,27,0)</f>
        <v>3.53</v>
      </c>
      <c r="V2353" s="14">
        <f>VLOOKUP($A2353,[3]Sheet1!$A$1:$AB$10001,28,0)</f>
        <v>3.5449999999999999</v>
      </c>
      <c r="W2353" s="14">
        <f>VLOOKUP($A2353,[3]Sheet1!$A$1:$AC$10001,29,0)</f>
        <v>3.5449999999999999</v>
      </c>
      <c r="X2353" s="14">
        <f>VLOOKUP($A2353,[3]Sheet1!$A$1:$AD$10001,30,0)</f>
        <v>3.9</v>
      </c>
      <c r="Y2353" s="14">
        <f>VLOOKUP($A2353,[3]Sheet1!$A$1:$AE$10001,31,0)</f>
        <v>2.71</v>
      </c>
      <c r="Z2353" s="14">
        <f>VLOOKUP($A2353,[3]Sheet1!$A$1:$AK$10001,32,0)</f>
        <v>3.05</v>
      </c>
    </row>
    <row r="2354" spans="1:26" x14ac:dyDescent="0.2">
      <c r="A2354" s="2">
        <v>37046</v>
      </c>
      <c r="B2354" s="5">
        <f t="shared" si="166"/>
        <v>6</v>
      </c>
      <c r="C2354" s="1" t="s">
        <v>48</v>
      </c>
      <c r="D2354" s="14">
        <f>VLOOKUP($A2354,[3]Sheet1!$A$1:$U$10001,15,0)</f>
        <v>4.72</v>
      </c>
      <c r="E2354" s="14">
        <f>VLOOKUP($A2354,[3]Sheet1!$A$1:$U$10001,16,0)</f>
        <v>3.1349999999999998</v>
      </c>
      <c r="F2354" s="14">
        <f>VLOOKUP($A2354,[3]Sheet1!$A$1:$X$10001,22,0)</f>
        <v>2.62</v>
      </c>
      <c r="G2354" s="7">
        <f>VLOOKUP($A2354,[3]Sheet1!$A$1:$X$10001,3,0)</f>
        <v>2.5150000000000001</v>
      </c>
      <c r="H2354" s="14">
        <f>VLOOKUP($A2354,[3]Sheet1!$A$1:$U$10001,2,0)</f>
        <v>3.5</v>
      </c>
      <c r="I2354" s="14">
        <f>VLOOKUP($A2354,[3]Sheet1!$A$1:$U$10001,21,0)</f>
        <v>3.7050000000000001</v>
      </c>
      <c r="J2354" s="14">
        <f>VLOOKUP($A2354,[3]Sheet1!$A$1:$U$10001,13,0)</f>
        <v>3.2050000000000001</v>
      </c>
      <c r="K2354" s="14">
        <f>VLOOKUP($A2354,[3]Sheet1!$A$1:$Z$10001,24,0)</f>
        <v>2.68</v>
      </c>
      <c r="L2354" s="14">
        <f>VLOOKUP($A2354,[3]Sheet1!$A$1:$U$10001,17,0)</f>
        <v>3.29</v>
      </c>
      <c r="M2354" s="14">
        <f>VLOOKUP($A2354,[3]Sheet1!$A$1:$U$10001,14,0)</f>
        <v>3.35</v>
      </c>
      <c r="N2354" s="14">
        <f>VLOOKUP($A2354,[3]Sheet1!$A$1:$X$10001,23,0)</f>
        <v>2.645</v>
      </c>
      <c r="O2354" s="14">
        <f>VLOOKUP($A2354,[3]Sheet1!$A$1:$U$10001,4,0)</f>
        <v>7.915</v>
      </c>
      <c r="P2354" s="14">
        <f>VLOOKUP($A2354,[3]Sheet1!$A$1:$U$10001,6,0)</f>
        <v>3.55</v>
      </c>
      <c r="Q2354" s="14">
        <f>VLOOKUP($A2354,[3]Sheet1!$A$1:$U$10001,20,0)</f>
        <v>3.45</v>
      </c>
      <c r="R2354" s="14">
        <f>VLOOKUP($A2354,[3]Sheet1!$A$1:$X$10001,24,0)</f>
        <v>2.68</v>
      </c>
      <c r="S2354" s="14">
        <f>VLOOKUP($A2354,[3]Sheet1!$A$1:$AB$10001,25,0)</f>
        <v>3.75</v>
      </c>
      <c r="T2354" s="14">
        <f>VLOOKUP($A2354,[3]Sheet1!$A$1:$AB$10001,26,0)</f>
        <v>3.7250000000000001</v>
      </c>
      <c r="U2354" s="14">
        <f>VLOOKUP($A2354,[3]Sheet1!$A$1:$AB$10001,27,0)</f>
        <v>3.53</v>
      </c>
      <c r="V2354" s="14">
        <f>VLOOKUP($A2354,[3]Sheet1!$A$1:$AB$10001,28,0)</f>
        <v>3.5449999999999999</v>
      </c>
      <c r="W2354" s="14">
        <f>VLOOKUP($A2354,[3]Sheet1!$A$1:$AC$10001,29,0)</f>
        <v>3.5449999999999999</v>
      </c>
      <c r="X2354" s="14">
        <f>VLOOKUP($A2354,[3]Sheet1!$A$1:$AD$10001,30,0)</f>
        <v>3.9</v>
      </c>
      <c r="Y2354" s="14">
        <f>VLOOKUP($A2354,[3]Sheet1!$A$1:$AE$10001,31,0)</f>
        <v>2.71</v>
      </c>
      <c r="Z2354" s="14">
        <f>VLOOKUP($A2354,[3]Sheet1!$A$1:$AK$10001,32,0)</f>
        <v>3.05</v>
      </c>
    </row>
    <row r="2355" spans="1:26" x14ac:dyDescent="0.2">
      <c r="A2355" s="2">
        <v>37047</v>
      </c>
      <c r="B2355" s="5">
        <f t="shared" si="166"/>
        <v>6</v>
      </c>
      <c r="C2355" s="1" t="s">
        <v>49</v>
      </c>
      <c r="D2355" s="14">
        <f>VLOOKUP($A2355,[3]Sheet1!$A$1:$U$10001,15,0)</f>
        <v>4.9000000000000004</v>
      </c>
      <c r="E2355" s="14">
        <f>VLOOKUP($A2355,[3]Sheet1!$A$1:$U$10001,16,0)</f>
        <v>3.3149999999999999</v>
      </c>
      <c r="F2355" s="14">
        <f>VLOOKUP($A2355,[3]Sheet1!$A$1:$X$10001,22,0)</f>
        <v>2.76</v>
      </c>
      <c r="G2355" s="7">
        <f>VLOOKUP($A2355,[3]Sheet1!$A$1:$X$10001,3,0)</f>
        <v>2.8050000000000002</v>
      </c>
      <c r="H2355" s="14">
        <f>VLOOKUP($A2355,[3]Sheet1!$A$1:$U$10001,2,0)</f>
        <v>3.75</v>
      </c>
      <c r="I2355" s="14">
        <f>VLOOKUP($A2355,[3]Sheet1!$A$1:$U$10001,21,0)</f>
        <v>3.9449999999999998</v>
      </c>
      <c r="J2355" s="14">
        <f>VLOOKUP($A2355,[3]Sheet1!$A$1:$U$10001,13,0)</f>
        <v>3.75</v>
      </c>
      <c r="K2355" s="14">
        <f>VLOOKUP($A2355,[3]Sheet1!$A$1:$Z$10001,24,0)</f>
        <v>2.85</v>
      </c>
      <c r="L2355" s="14">
        <f>VLOOKUP($A2355,[3]Sheet1!$A$1:$U$10001,17,0)</f>
        <v>3.45</v>
      </c>
      <c r="M2355" s="14">
        <f>VLOOKUP($A2355,[3]Sheet1!$A$1:$U$10001,14,0)</f>
        <v>4.0149999999999997</v>
      </c>
      <c r="N2355" s="14">
        <f>VLOOKUP($A2355,[3]Sheet1!$A$1:$X$10001,23,0)</f>
        <v>2.625</v>
      </c>
      <c r="O2355" s="14">
        <f>VLOOKUP($A2355,[3]Sheet1!$A$1:$U$10001,4,0)</f>
        <v>8.9499999999999993</v>
      </c>
      <c r="P2355" s="14">
        <f>VLOOKUP($A2355,[3]Sheet1!$A$1:$U$10001,6,0)</f>
        <v>3.88</v>
      </c>
      <c r="Q2355" s="14" t="str">
        <f>VLOOKUP($A2355,[3]Sheet1!$A$1:$U$10001,20,0)</f>
        <v>N/A</v>
      </c>
      <c r="R2355" s="14">
        <f>VLOOKUP($A2355,[3]Sheet1!$A$1:$X$10001,24,0)</f>
        <v>2.85</v>
      </c>
      <c r="S2355" s="14">
        <f>VLOOKUP($A2355,[3]Sheet1!$A$1:$AB$10001,25,0)</f>
        <v>4</v>
      </c>
      <c r="T2355" s="14">
        <f>VLOOKUP($A2355,[3]Sheet1!$A$1:$AB$10001,26,0)</f>
        <v>3.9649999999999999</v>
      </c>
      <c r="U2355" s="14">
        <f>VLOOKUP($A2355,[3]Sheet1!$A$1:$AB$10001,27,0)</f>
        <v>3.7949999999999999</v>
      </c>
      <c r="V2355" s="14">
        <f>VLOOKUP($A2355,[3]Sheet1!$A$1:$AB$10001,28,0)</f>
        <v>3.77</v>
      </c>
      <c r="W2355" s="14">
        <f>VLOOKUP($A2355,[3]Sheet1!$A$1:$AC$10001,29,0)</f>
        <v>3.7850000000000001</v>
      </c>
      <c r="X2355" s="14">
        <f>VLOOKUP($A2355,[3]Sheet1!$A$1:$AD$10001,30,0)</f>
        <v>4.13</v>
      </c>
      <c r="Y2355" s="14">
        <f>VLOOKUP($A2355,[3]Sheet1!$A$1:$AE$10001,31,0)</f>
        <v>2.855</v>
      </c>
      <c r="Z2355" s="14">
        <f>VLOOKUP($A2355,[3]Sheet1!$A$1:$AK$10001,32,0)</f>
        <v>3.51</v>
      </c>
    </row>
    <row r="2356" spans="1:26" x14ac:dyDescent="0.2">
      <c r="A2356" s="2">
        <v>37048</v>
      </c>
      <c r="B2356" s="5">
        <f t="shared" si="166"/>
        <v>6</v>
      </c>
      <c r="C2356" s="1" t="s">
        <v>50</v>
      </c>
      <c r="D2356" s="14">
        <f>VLOOKUP($A2356,[3]Sheet1!$A$1:$U$10001,15,0)</f>
        <v>4.8499999999999996</v>
      </c>
      <c r="E2356" s="14">
        <f>VLOOKUP($A2356,[3]Sheet1!$A$1:$U$10001,16,0)</f>
        <v>3.355</v>
      </c>
      <c r="F2356" s="14">
        <f>VLOOKUP($A2356,[3]Sheet1!$A$1:$X$10001,22,0)</f>
        <v>2.84</v>
      </c>
      <c r="G2356" s="7">
        <f>VLOOKUP($A2356,[3]Sheet1!$A$1:$X$10001,3,0)</f>
        <v>3.0550000000000002</v>
      </c>
      <c r="H2356" s="14" t="str">
        <f>VLOOKUP($A2356,[3]Sheet1!$A$1:$U$10001,2,0)</f>
        <v>N/A</v>
      </c>
      <c r="I2356" s="14">
        <f>VLOOKUP($A2356,[3]Sheet1!$A$1:$U$10001,21,0)</f>
        <v>3.9849999999999999</v>
      </c>
      <c r="J2356" s="14">
        <f>VLOOKUP($A2356,[3]Sheet1!$A$1:$U$10001,13,0)</f>
        <v>3.61</v>
      </c>
      <c r="K2356" s="14">
        <f>VLOOKUP($A2356,[3]Sheet1!$A$1:$Z$10001,24,0)</f>
        <v>2.9</v>
      </c>
      <c r="L2356" s="14">
        <f>VLOOKUP($A2356,[3]Sheet1!$A$1:$U$10001,17,0)</f>
        <v>3.48</v>
      </c>
      <c r="M2356" s="14">
        <f>VLOOKUP($A2356,[3]Sheet1!$A$1:$U$10001,14,0)</f>
        <v>4.16</v>
      </c>
      <c r="N2356" s="14">
        <f>VLOOKUP($A2356,[3]Sheet1!$A$1:$X$10001,23,0)</f>
        <v>2.83</v>
      </c>
      <c r="O2356" s="14">
        <f>VLOOKUP($A2356,[3]Sheet1!$A$1:$U$10001,4,0)</f>
        <v>9.4250000000000007</v>
      </c>
      <c r="P2356" s="14">
        <f>VLOOKUP($A2356,[3]Sheet1!$A$1:$U$10001,6,0)</f>
        <v>3.99</v>
      </c>
      <c r="Q2356" s="14" t="str">
        <f>VLOOKUP($A2356,[3]Sheet1!$A$1:$U$10001,20,0)</f>
        <v>N/A</v>
      </c>
      <c r="R2356" s="14">
        <f>VLOOKUP($A2356,[3]Sheet1!$A$1:$X$10001,24,0)</f>
        <v>2.9</v>
      </c>
      <c r="S2356" s="14">
        <f>VLOOKUP($A2356,[3]Sheet1!$A$1:$AB$10001,25,0)</f>
        <v>4.08</v>
      </c>
      <c r="T2356" s="14">
        <f>VLOOKUP($A2356,[3]Sheet1!$A$1:$AB$10001,26,0)</f>
        <v>4.0350000000000001</v>
      </c>
      <c r="U2356" s="14">
        <f>VLOOKUP($A2356,[3]Sheet1!$A$1:$AB$10001,27,0)</f>
        <v>3.895</v>
      </c>
      <c r="V2356" s="14">
        <f>VLOOKUP($A2356,[3]Sheet1!$A$1:$AB$10001,28,0)</f>
        <v>3.85</v>
      </c>
      <c r="W2356" s="14">
        <f>VLOOKUP($A2356,[3]Sheet1!$A$1:$AC$10001,29,0)</f>
        <v>3.89</v>
      </c>
      <c r="X2356" s="14">
        <f>VLOOKUP($A2356,[3]Sheet1!$A$1:$AD$10001,30,0)</f>
        <v>4.16</v>
      </c>
      <c r="Y2356" s="14">
        <f>VLOOKUP($A2356,[3]Sheet1!$A$1:$AE$10001,31,0)</f>
        <v>2.9049999999999998</v>
      </c>
      <c r="Z2356" s="14">
        <f>VLOOKUP($A2356,[3]Sheet1!$A$1:$AK$10001,32,0)</f>
        <v>3.9449999999999998</v>
      </c>
    </row>
    <row r="2357" spans="1:26" x14ac:dyDescent="0.2">
      <c r="A2357" s="2">
        <v>37049</v>
      </c>
      <c r="B2357" s="5">
        <f t="shared" si="166"/>
        <v>6</v>
      </c>
      <c r="C2357" s="1" t="s">
        <v>51</v>
      </c>
      <c r="D2357" s="14">
        <f>VLOOKUP($A2357,[3]Sheet1!$A$1:$U$10001,15,0)</f>
        <v>4.4050000000000002</v>
      </c>
      <c r="E2357" s="14">
        <f>VLOOKUP($A2357,[3]Sheet1!$A$1:$U$10001,16,0)</f>
        <v>2.9849999999999999</v>
      </c>
      <c r="F2357" s="14">
        <f>VLOOKUP($A2357,[3]Sheet1!$A$1:$X$10001,22,0)</f>
        <v>2.57</v>
      </c>
      <c r="G2357" s="7">
        <f>VLOOKUP($A2357,[3]Sheet1!$A$1:$X$10001,3,0)</f>
        <v>2.84</v>
      </c>
      <c r="H2357" s="14">
        <f>VLOOKUP($A2357,[3]Sheet1!$A$1:$U$10001,2,0)</f>
        <v>3.58</v>
      </c>
      <c r="I2357" s="14">
        <f>VLOOKUP($A2357,[3]Sheet1!$A$1:$U$10001,21,0)</f>
        <v>3.75</v>
      </c>
      <c r="J2357" s="14">
        <f>VLOOKUP($A2357,[3]Sheet1!$A$1:$U$10001,13,0)</f>
        <v>3.26</v>
      </c>
      <c r="K2357" s="14">
        <f>VLOOKUP($A2357,[3]Sheet1!$A$1:$Z$10001,24,0)</f>
        <v>2.65</v>
      </c>
      <c r="L2357" s="14">
        <f>VLOOKUP($A2357,[3]Sheet1!$A$1:$U$10001,17,0)</f>
        <v>3.12</v>
      </c>
      <c r="M2357" s="14">
        <f>VLOOKUP($A2357,[3]Sheet1!$A$1:$U$10001,14,0)</f>
        <v>3.415</v>
      </c>
      <c r="N2357" s="14">
        <f>VLOOKUP($A2357,[3]Sheet1!$A$1:$X$10001,23,0)</f>
        <v>2.585</v>
      </c>
      <c r="O2357" s="14">
        <f>VLOOKUP($A2357,[3]Sheet1!$A$1:$U$10001,4,0)</f>
        <v>7.9850000000000003</v>
      </c>
      <c r="P2357" s="14">
        <f>VLOOKUP($A2357,[3]Sheet1!$A$1:$U$10001,6,0)</f>
        <v>3.665</v>
      </c>
      <c r="Q2357" s="14" t="str">
        <f>VLOOKUP($A2357,[3]Sheet1!$A$1:$U$10001,20,0)</f>
        <v>N/A</v>
      </c>
      <c r="R2357" s="14">
        <f>VLOOKUP($A2357,[3]Sheet1!$A$1:$X$10001,24,0)</f>
        <v>2.65</v>
      </c>
      <c r="S2357" s="14">
        <f>VLOOKUP($A2357,[3]Sheet1!$A$1:$AB$10001,25,0)</f>
        <v>3.84</v>
      </c>
      <c r="T2357" s="14">
        <f>VLOOKUP($A2357,[3]Sheet1!$A$1:$AB$10001,26,0)</f>
        <v>3.76</v>
      </c>
      <c r="U2357" s="14">
        <f>VLOOKUP($A2357,[3]Sheet1!$A$1:$AB$10001,27,0)</f>
        <v>3.625</v>
      </c>
      <c r="V2357" s="14">
        <f>VLOOKUP($A2357,[3]Sheet1!$A$1:$AB$10001,28,0)</f>
        <v>3.6150000000000002</v>
      </c>
      <c r="W2357" s="14">
        <f>VLOOKUP($A2357,[3]Sheet1!$A$1:$AC$10001,29,0)</f>
        <v>3.645</v>
      </c>
      <c r="X2357" s="14">
        <f>VLOOKUP($A2357,[3]Sheet1!$A$1:$AD$10001,30,0)</f>
        <v>3.89</v>
      </c>
      <c r="Y2357" s="14">
        <f>VLOOKUP($A2357,[3]Sheet1!$A$1:$AE$10001,31,0)</f>
        <v>2.64</v>
      </c>
      <c r="Z2357" s="14">
        <f>VLOOKUP($A2357,[3]Sheet1!$A$1:$AK$10001,32,0)</f>
        <v>3.08</v>
      </c>
    </row>
    <row r="2358" spans="1:26" x14ac:dyDescent="0.2">
      <c r="A2358" s="2">
        <v>37050</v>
      </c>
      <c r="B2358" s="5">
        <f t="shared" si="166"/>
        <v>6</v>
      </c>
      <c r="C2358" s="1" t="s">
        <v>45</v>
      </c>
      <c r="D2358" s="14">
        <f>VLOOKUP($A2358,[3]Sheet1!$A$1:$U$10001,15,0)</f>
        <v>4.3849999999999998</v>
      </c>
      <c r="E2358" s="14">
        <f>VLOOKUP($A2358,[3]Sheet1!$A$1:$U$10001,16,0)</f>
        <v>2.8650000000000002</v>
      </c>
      <c r="F2358" s="14">
        <f>VLOOKUP($A2358,[3]Sheet1!$A$1:$X$10001,22,0)</f>
        <v>2.2050000000000001</v>
      </c>
      <c r="G2358" s="7">
        <f>VLOOKUP($A2358,[3]Sheet1!$A$1:$X$10001,3,0)</f>
        <v>2.5150000000000001</v>
      </c>
      <c r="H2358" s="14">
        <f>VLOOKUP($A2358,[3]Sheet1!$A$1:$U$10001,2,0)</f>
        <v>3.5</v>
      </c>
      <c r="I2358" s="14">
        <f>VLOOKUP($A2358,[3]Sheet1!$A$1:$U$10001,21,0)</f>
        <v>3.68</v>
      </c>
      <c r="J2358" s="14">
        <f>VLOOKUP($A2358,[3]Sheet1!$A$1:$U$10001,13,0)</f>
        <v>3.105</v>
      </c>
      <c r="K2358" s="14">
        <f>VLOOKUP($A2358,[3]Sheet1!$A$1:$Z$10001,24,0)</f>
        <v>2.36</v>
      </c>
      <c r="L2358" s="14">
        <f>VLOOKUP($A2358,[3]Sheet1!$A$1:$U$10001,17,0)</f>
        <v>3.03</v>
      </c>
      <c r="M2358" s="14">
        <f>VLOOKUP($A2358,[3]Sheet1!$A$1:$U$10001,14,0)</f>
        <v>3.37</v>
      </c>
      <c r="N2358" s="14">
        <f>VLOOKUP($A2358,[3]Sheet1!$A$1:$X$10001,23,0)</f>
        <v>2.25</v>
      </c>
      <c r="O2358" s="14">
        <f>VLOOKUP($A2358,[3]Sheet1!$A$1:$U$10001,4,0)</f>
        <v>5.82</v>
      </c>
      <c r="P2358" s="14">
        <f>VLOOKUP($A2358,[3]Sheet1!$A$1:$U$10001,6,0)</f>
        <v>3.53</v>
      </c>
      <c r="Q2358" s="14" t="str">
        <f>VLOOKUP($A2358,[3]Sheet1!$A$1:$U$10001,20,0)</f>
        <v>N/A</v>
      </c>
      <c r="R2358" s="14">
        <f>VLOOKUP($A2358,[3]Sheet1!$A$1:$X$10001,24,0)</f>
        <v>2.36</v>
      </c>
      <c r="S2358" s="14">
        <f>VLOOKUP($A2358,[3]Sheet1!$A$1:$AB$10001,25,0)</f>
        <v>3.73</v>
      </c>
      <c r="T2358" s="14">
        <f>VLOOKUP($A2358,[3]Sheet1!$A$1:$AB$10001,26,0)</f>
        <v>3.6549999999999998</v>
      </c>
      <c r="U2358" s="14">
        <f>VLOOKUP($A2358,[3]Sheet1!$A$1:$AB$10001,27,0)</f>
        <v>3.54</v>
      </c>
      <c r="V2358" s="14">
        <f>VLOOKUP($A2358,[3]Sheet1!$A$1:$AB$10001,28,0)</f>
        <v>3.52</v>
      </c>
      <c r="W2358" s="14">
        <f>VLOOKUP($A2358,[3]Sheet1!$A$1:$AC$10001,29,0)</f>
        <v>3.5550000000000002</v>
      </c>
      <c r="X2358" s="14">
        <f>VLOOKUP($A2358,[3]Sheet1!$A$1:$AD$10001,30,0)</f>
        <v>3.79</v>
      </c>
      <c r="Y2358" s="14">
        <f>VLOOKUP($A2358,[3]Sheet1!$A$1:$AE$10001,31,0)</f>
        <v>2.3050000000000002</v>
      </c>
      <c r="Z2358" s="14">
        <f>VLOOKUP($A2358,[3]Sheet1!$A$1:$AK$10001,32,0)</f>
        <v>3.15</v>
      </c>
    </row>
    <row r="2359" spans="1:26" x14ac:dyDescent="0.2">
      <c r="A2359" s="2">
        <v>37051</v>
      </c>
      <c r="B2359" s="5">
        <f t="shared" si="166"/>
        <v>6</v>
      </c>
      <c r="C2359" s="1" t="s">
        <v>46</v>
      </c>
      <c r="D2359" s="14">
        <f>VLOOKUP($A2359,[3]Sheet1!$A$1:$U$10001,15,0)</f>
        <v>4.3650000000000002</v>
      </c>
      <c r="E2359" s="14">
        <f>VLOOKUP($A2359,[3]Sheet1!$A$1:$U$10001,16,0)</f>
        <v>2.81</v>
      </c>
      <c r="F2359" s="14">
        <f>VLOOKUP($A2359,[3]Sheet1!$A$1:$X$10001,22,0)</f>
        <v>1.625</v>
      </c>
      <c r="G2359" s="7">
        <f>VLOOKUP($A2359,[3]Sheet1!$A$1:$X$10001,3,0)</f>
        <v>1.7549999999999999</v>
      </c>
      <c r="H2359" s="14">
        <f>VLOOKUP($A2359,[3]Sheet1!$A$1:$U$10001,2,0)</f>
        <v>3.355</v>
      </c>
      <c r="I2359" s="14">
        <f>VLOOKUP($A2359,[3]Sheet1!$A$1:$U$10001,21,0)</f>
        <v>3.625</v>
      </c>
      <c r="J2359" s="14">
        <f>VLOOKUP($A2359,[3]Sheet1!$A$1:$U$10001,13,0)</f>
        <v>2.665</v>
      </c>
      <c r="K2359" s="14">
        <f>VLOOKUP($A2359,[3]Sheet1!$A$1:$Z$10001,24,0)</f>
        <v>1.61</v>
      </c>
      <c r="L2359" s="14">
        <f>VLOOKUP($A2359,[3]Sheet1!$A$1:$U$10001,17,0)</f>
        <v>2.895</v>
      </c>
      <c r="M2359" s="14">
        <f>VLOOKUP($A2359,[3]Sheet1!$A$1:$U$10001,14,0)</f>
        <v>3.0449999999999999</v>
      </c>
      <c r="N2359" s="14">
        <f>VLOOKUP($A2359,[3]Sheet1!$A$1:$X$10001,23,0)</f>
        <v>1.58</v>
      </c>
      <c r="O2359" s="14">
        <f>VLOOKUP($A2359,[3]Sheet1!$A$1:$U$10001,4,0)</f>
        <v>3.5350000000000001</v>
      </c>
      <c r="P2359" s="14">
        <f>VLOOKUP($A2359,[3]Sheet1!$A$1:$U$10001,6,0)</f>
        <v>3.36</v>
      </c>
      <c r="Q2359" s="14">
        <f>VLOOKUP($A2359,[3]Sheet1!$A$1:$U$10001,20,0)</f>
        <v>2.74</v>
      </c>
      <c r="R2359" s="14">
        <f>VLOOKUP($A2359,[3]Sheet1!$A$1:$X$10001,24,0)</f>
        <v>1.61</v>
      </c>
      <c r="S2359" s="14">
        <f>VLOOKUP($A2359,[3]Sheet1!$A$1:$AB$10001,25,0)</f>
        <v>3.6349999999999998</v>
      </c>
      <c r="T2359" s="14">
        <f>VLOOKUP($A2359,[3]Sheet1!$A$1:$AB$10001,26,0)</f>
        <v>3.585</v>
      </c>
      <c r="U2359" s="14">
        <f>VLOOKUP($A2359,[3]Sheet1!$A$1:$AB$10001,27,0)</f>
        <v>3.415</v>
      </c>
      <c r="V2359" s="14">
        <f>VLOOKUP($A2359,[3]Sheet1!$A$1:$AB$10001,28,0)</f>
        <v>3.395</v>
      </c>
      <c r="W2359" s="14">
        <f>VLOOKUP($A2359,[3]Sheet1!$A$1:$AC$10001,29,0)</f>
        <v>3.43</v>
      </c>
      <c r="X2359" s="14">
        <f>VLOOKUP($A2359,[3]Sheet1!$A$1:$AD$10001,30,0)</f>
        <v>3.75</v>
      </c>
      <c r="Y2359" s="14">
        <f>VLOOKUP($A2359,[3]Sheet1!$A$1:$AE$10001,31,0)</f>
        <v>1.665</v>
      </c>
      <c r="Z2359" s="14">
        <f>VLOOKUP($A2359,[3]Sheet1!$A$1:$AK$10001,32,0)</f>
        <v>2.915</v>
      </c>
    </row>
    <row r="2360" spans="1:26" x14ac:dyDescent="0.2">
      <c r="A2360" s="2">
        <v>37052</v>
      </c>
      <c r="B2360" s="5">
        <f t="shared" si="166"/>
        <v>6</v>
      </c>
      <c r="C2360" s="1" t="s">
        <v>47</v>
      </c>
      <c r="D2360" s="14">
        <f>VLOOKUP($A2360,[3]Sheet1!$A$1:$U$10001,15,0)</f>
        <v>4.3650000000000002</v>
      </c>
      <c r="E2360" s="14">
        <f>VLOOKUP($A2360,[3]Sheet1!$A$1:$U$10001,16,0)</f>
        <v>2.81</v>
      </c>
      <c r="F2360" s="14">
        <f>VLOOKUP($A2360,[3]Sheet1!$A$1:$X$10001,22,0)</f>
        <v>1.625</v>
      </c>
      <c r="G2360" s="7">
        <f>VLOOKUP($A2360,[3]Sheet1!$A$1:$X$10001,3,0)</f>
        <v>1.7549999999999999</v>
      </c>
      <c r="H2360" s="14">
        <f>VLOOKUP($A2360,[3]Sheet1!$A$1:$U$10001,2,0)</f>
        <v>3.355</v>
      </c>
      <c r="I2360" s="14">
        <f>VLOOKUP($A2360,[3]Sheet1!$A$1:$U$10001,21,0)</f>
        <v>3.625</v>
      </c>
      <c r="J2360" s="14">
        <f>VLOOKUP($A2360,[3]Sheet1!$A$1:$U$10001,13,0)</f>
        <v>2.665</v>
      </c>
      <c r="K2360" s="14">
        <f>VLOOKUP($A2360,[3]Sheet1!$A$1:$Z$10001,24,0)</f>
        <v>1.61</v>
      </c>
      <c r="L2360" s="14">
        <f>VLOOKUP($A2360,[3]Sheet1!$A$1:$U$10001,17,0)</f>
        <v>2.895</v>
      </c>
      <c r="M2360" s="14">
        <f>VLOOKUP($A2360,[3]Sheet1!$A$1:$U$10001,14,0)</f>
        <v>3.0449999999999999</v>
      </c>
      <c r="N2360" s="14">
        <f>VLOOKUP($A2360,[3]Sheet1!$A$1:$X$10001,23,0)</f>
        <v>1.58</v>
      </c>
      <c r="O2360" s="14">
        <f>VLOOKUP($A2360,[3]Sheet1!$A$1:$U$10001,4,0)</f>
        <v>3.5350000000000001</v>
      </c>
      <c r="P2360" s="14">
        <f>VLOOKUP($A2360,[3]Sheet1!$A$1:$U$10001,6,0)</f>
        <v>3.36</v>
      </c>
      <c r="Q2360" s="14">
        <f>VLOOKUP($A2360,[3]Sheet1!$A$1:$U$10001,20,0)</f>
        <v>2.74</v>
      </c>
      <c r="R2360" s="14">
        <f>VLOOKUP($A2360,[3]Sheet1!$A$1:$X$10001,24,0)</f>
        <v>1.61</v>
      </c>
      <c r="S2360" s="14">
        <f>VLOOKUP($A2360,[3]Sheet1!$A$1:$AB$10001,25,0)</f>
        <v>3.6349999999999998</v>
      </c>
      <c r="T2360" s="14">
        <f>VLOOKUP($A2360,[3]Sheet1!$A$1:$AB$10001,26,0)</f>
        <v>3.585</v>
      </c>
      <c r="U2360" s="14">
        <f>VLOOKUP($A2360,[3]Sheet1!$A$1:$AB$10001,27,0)</f>
        <v>3.415</v>
      </c>
      <c r="V2360" s="14">
        <f>VLOOKUP($A2360,[3]Sheet1!$A$1:$AB$10001,28,0)</f>
        <v>3.395</v>
      </c>
      <c r="W2360" s="14">
        <f>VLOOKUP($A2360,[3]Sheet1!$A$1:$AC$10001,29,0)</f>
        <v>3.43</v>
      </c>
      <c r="X2360" s="14">
        <f>VLOOKUP($A2360,[3]Sheet1!$A$1:$AD$10001,30,0)</f>
        <v>3.75</v>
      </c>
      <c r="Y2360" s="14">
        <f>VLOOKUP($A2360,[3]Sheet1!$A$1:$AE$10001,31,0)</f>
        <v>1.665</v>
      </c>
      <c r="Z2360" s="14">
        <f>VLOOKUP($A2360,[3]Sheet1!$A$1:$AK$10001,32,0)</f>
        <v>2.915</v>
      </c>
    </row>
    <row r="2361" spans="1:26" x14ac:dyDescent="0.2">
      <c r="A2361" s="2">
        <v>37053</v>
      </c>
      <c r="B2361" s="5">
        <f t="shared" si="166"/>
        <v>6</v>
      </c>
      <c r="C2361" s="1" t="s">
        <v>48</v>
      </c>
      <c r="D2361" s="14">
        <f>VLOOKUP($A2361,[3]Sheet1!$A$1:$U$10001,15,0)</f>
        <v>4.3650000000000002</v>
      </c>
      <c r="E2361" s="14">
        <f>VLOOKUP($A2361,[3]Sheet1!$A$1:$U$10001,16,0)</f>
        <v>2.81</v>
      </c>
      <c r="F2361" s="14">
        <f>VLOOKUP($A2361,[3]Sheet1!$A$1:$X$10001,22,0)</f>
        <v>1.625</v>
      </c>
      <c r="G2361" s="7">
        <f>VLOOKUP($A2361,[3]Sheet1!$A$1:$X$10001,3,0)</f>
        <v>1.7549999999999999</v>
      </c>
      <c r="H2361" s="14">
        <f>VLOOKUP($A2361,[3]Sheet1!$A$1:$U$10001,2,0)</f>
        <v>3.355</v>
      </c>
      <c r="I2361" s="14">
        <f>VLOOKUP($A2361,[3]Sheet1!$A$1:$U$10001,21,0)</f>
        <v>3.625</v>
      </c>
      <c r="J2361" s="14">
        <f>VLOOKUP($A2361,[3]Sheet1!$A$1:$U$10001,13,0)</f>
        <v>2.665</v>
      </c>
      <c r="K2361" s="14">
        <f>VLOOKUP($A2361,[3]Sheet1!$A$1:$Z$10001,24,0)</f>
        <v>1.61</v>
      </c>
      <c r="L2361" s="14">
        <f>VLOOKUP($A2361,[3]Sheet1!$A$1:$U$10001,17,0)</f>
        <v>2.895</v>
      </c>
      <c r="M2361" s="14">
        <f>VLOOKUP($A2361,[3]Sheet1!$A$1:$U$10001,14,0)</f>
        <v>3.0449999999999999</v>
      </c>
      <c r="N2361" s="14">
        <f>VLOOKUP($A2361,[3]Sheet1!$A$1:$X$10001,23,0)</f>
        <v>1.58</v>
      </c>
      <c r="O2361" s="14">
        <f>VLOOKUP($A2361,[3]Sheet1!$A$1:$U$10001,4,0)</f>
        <v>3.5350000000000001</v>
      </c>
      <c r="P2361" s="14">
        <f>VLOOKUP($A2361,[3]Sheet1!$A$1:$U$10001,6,0)</f>
        <v>3.36</v>
      </c>
      <c r="Q2361" s="14">
        <f>VLOOKUP($A2361,[3]Sheet1!$A$1:$U$10001,20,0)</f>
        <v>2.74</v>
      </c>
      <c r="R2361" s="14">
        <f>VLOOKUP($A2361,[3]Sheet1!$A$1:$X$10001,24,0)</f>
        <v>1.61</v>
      </c>
      <c r="S2361" s="14">
        <f>VLOOKUP($A2361,[3]Sheet1!$A$1:$AB$10001,25,0)</f>
        <v>3.6349999999999998</v>
      </c>
      <c r="T2361" s="14">
        <f>VLOOKUP($A2361,[3]Sheet1!$A$1:$AB$10001,26,0)</f>
        <v>3.585</v>
      </c>
      <c r="U2361" s="14">
        <f>VLOOKUP($A2361,[3]Sheet1!$A$1:$AB$10001,27,0)</f>
        <v>3.415</v>
      </c>
      <c r="V2361" s="14">
        <f>VLOOKUP($A2361,[3]Sheet1!$A$1:$AB$10001,28,0)</f>
        <v>3.395</v>
      </c>
      <c r="W2361" s="14">
        <f>VLOOKUP($A2361,[3]Sheet1!$A$1:$AC$10001,29,0)</f>
        <v>3.43</v>
      </c>
      <c r="X2361" s="14">
        <f>VLOOKUP($A2361,[3]Sheet1!$A$1:$AD$10001,30,0)</f>
        <v>3.75</v>
      </c>
      <c r="Y2361" s="14">
        <f>VLOOKUP($A2361,[3]Sheet1!$A$1:$AE$10001,31,0)</f>
        <v>1.665</v>
      </c>
      <c r="Z2361" s="14">
        <f>VLOOKUP($A2361,[3]Sheet1!$A$1:$AK$10001,32,0)</f>
        <v>2.915</v>
      </c>
    </row>
    <row r="2362" spans="1:26" x14ac:dyDescent="0.2">
      <c r="A2362" s="2">
        <v>37054</v>
      </c>
      <c r="B2362" s="5">
        <f t="shared" si="166"/>
        <v>6</v>
      </c>
      <c r="C2362" s="1" t="s">
        <v>49</v>
      </c>
      <c r="D2362" s="14">
        <f>VLOOKUP($A2362,[3]Sheet1!$A$1:$U$10001,15,0)</f>
        <v>4.8250000000000002</v>
      </c>
      <c r="E2362" s="14">
        <f>VLOOKUP($A2362,[3]Sheet1!$A$1:$U$10001,16,0)</f>
        <v>3.2</v>
      </c>
      <c r="F2362" s="14">
        <f>VLOOKUP($A2362,[3]Sheet1!$A$1:$X$10001,22,0)</f>
        <v>2.2200000000000002</v>
      </c>
      <c r="G2362" s="7">
        <f>VLOOKUP($A2362,[3]Sheet1!$A$1:$X$10001,3,0)</f>
        <v>2.48</v>
      </c>
      <c r="H2362" s="14">
        <f>VLOOKUP($A2362,[3]Sheet1!$A$1:$U$10001,2,0)</f>
        <v>3.5550000000000002</v>
      </c>
      <c r="I2362" s="14">
        <f>VLOOKUP($A2362,[3]Sheet1!$A$1:$U$10001,21,0)</f>
        <v>3.86</v>
      </c>
      <c r="J2362" s="14">
        <f>VLOOKUP($A2362,[3]Sheet1!$A$1:$U$10001,13,0)</f>
        <v>3.77</v>
      </c>
      <c r="K2362" s="14">
        <f>VLOOKUP($A2362,[3]Sheet1!$A$1:$Z$10001,24,0)</f>
        <v>2.41</v>
      </c>
      <c r="L2362" s="14">
        <f>VLOOKUP($A2362,[3]Sheet1!$A$1:$U$10001,17,0)</f>
        <v>3.375</v>
      </c>
      <c r="M2362" s="14">
        <f>VLOOKUP($A2362,[3]Sheet1!$A$1:$U$10001,14,0)</f>
        <v>5.14</v>
      </c>
      <c r="N2362" s="14">
        <f>VLOOKUP($A2362,[3]Sheet1!$A$1:$X$10001,23,0)</f>
        <v>2.16</v>
      </c>
      <c r="O2362" s="14">
        <f>VLOOKUP($A2362,[3]Sheet1!$A$1:$U$10001,4,0)</f>
        <v>6.7350000000000003</v>
      </c>
      <c r="P2362" s="14">
        <f>VLOOKUP($A2362,[3]Sheet1!$A$1:$U$10001,6,0)</f>
        <v>3.7050000000000001</v>
      </c>
      <c r="Q2362" s="14" t="str">
        <f>VLOOKUP($A2362,[3]Sheet1!$A$1:$U$10001,20,0)</f>
        <v>N/A</v>
      </c>
      <c r="R2362" s="14">
        <f>VLOOKUP($A2362,[3]Sheet1!$A$1:$X$10001,24,0)</f>
        <v>2.41</v>
      </c>
      <c r="S2362" s="14">
        <f>VLOOKUP($A2362,[3]Sheet1!$A$1:$AB$10001,25,0)</f>
        <v>3.9</v>
      </c>
      <c r="T2362" s="14">
        <f>VLOOKUP($A2362,[3]Sheet1!$A$1:$AB$10001,26,0)</f>
        <v>3.8450000000000002</v>
      </c>
      <c r="U2362" s="14">
        <f>VLOOKUP($A2362,[3]Sheet1!$A$1:$AB$10001,27,0)</f>
        <v>3.6850000000000001</v>
      </c>
      <c r="V2362" s="14">
        <f>VLOOKUP($A2362,[3]Sheet1!$A$1:$AB$10001,28,0)</f>
        <v>3.65</v>
      </c>
      <c r="W2362" s="14">
        <f>VLOOKUP($A2362,[3]Sheet1!$A$1:$AC$10001,29,0)</f>
        <v>3.68</v>
      </c>
      <c r="X2362" s="14">
        <f>VLOOKUP($A2362,[3]Sheet1!$A$1:$AD$10001,30,0)</f>
        <v>4.01</v>
      </c>
      <c r="Y2362" s="14">
        <f>VLOOKUP($A2362,[3]Sheet1!$A$1:$AE$10001,31,0)</f>
        <v>2.39</v>
      </c>
      <c r="Z2362" s="14">
        <f>VLOOKUP($A2362,[3]Sheet1!$A$1:$AK$10001,32,0)</f>
        <v>3.3849999999999998</v>
      </c>
    </row>
    <row r="2363" spans="1:26" x14ac:dyDescent="0.2">
      <c r="A2363" s="2">
        <v>37055</v>
      </c>
      <c r="B2363" s="5">
        <f t="shared" si="166"/>
        <v>6</v>
      </c>
      <c r="C2363" s="1" t="s">
        <v>50</v>
      </c>
      <c r="D2363" s="14">
        <f>VLOOKUP($A2363,[3]Sheet1!$A$1:$U$10001,15,0)</f>
        <v>5.15</v>
      </c>
      <c r="E2363" s="14">
        <f>VLOOKUP($A2363,[3]Sheet1!$A$1:$U$10001,16,0)</f>
        <v>3.415</v>
      </c>
      <c r="F2363" s="14">
        <f>VLOOKUP($A2363,[3]Sheet1!$A$1:$X$10001,22,0)</f>
        <v>2.4950000000000001</v>
      </c>
      <c r="G2363" s="7">
        <f>VLOOKUP($A2363,[3]Sheet1!$A$1:$X$10001,3,0)</f>
        <v>2.8650000000000002</v>
      </c>
      <c r="H2363" s="14">
        <f>VLOOKUP($A2363,[3]Sheet1!$A$1:$U$10001,2,0)</f>
        <v>3.66</v>
      </c>
      <c r="I2363" s="14">
        <f>VLOOKUP($A2363,[3]Sheet1!$A$1:$U$10001,21,0)</f>
        <v>3.9950000000000001</v>
      </c>
      <c r="J2363" s="14">
        <f>VLOOKUP($A2363,[3]Sheet1!$A$1:$U$10001,13,0)</f>
        <v>3.59</v>
      </c>
      <c r="K2363" s="14">
        <f>VLOOKUP($A2363,[3]Sheet1!$A$1:$Z$10001,24,0)</f>
        <v>2.6549999999999998</v>
      </c>
      <c r="L2363" s="14">
        <f>VLOOKUP($A2363,[3]Sheet1!$A$1:$U$10001,17,0)</f>
        <v>3.51</v>
      </c>
      <c r="M2363" s="14">
        <f>VLOOKUP($A2363,[3]Sheet1!$A$1:$U$10001,14,0)</f>
        <v>5.19</v>
      </c>
      <c r="N2363" s="14">
        <f>VLOOKUP($A2363,[3]Sheet1!$A$1:$X$10001,23,0)</f>
        <v>2.4550000000000001</v>
      </c>
      <c r="O2363" s="14">
        <f>VLOOKUP($A2363,[3]Sheet1!$A$1:$U$10001,4,0)</f>
        <v>7.5949999999999998</v>
      </c>
      <c r="P2363" s="14">
        <f>VLOOKUP($A2363,[3]Sheet1!$A$1:$U$10001,6,0)</f>
        <v>3.915</v>
      </c>
      <c r="Q2363" s="14" t="str">
        <f>VLOOKUP($A2363,[3]Sheet1!$A$1:$U$10001,20,0)</f>
        <v>N/A</v>
      </c>
      <c r="R2363" s="14">
        <f>VLOOKUP($A2363,[3]Sheet1!$A$1:$X$10001,24,0)</f>
        <v>2.6549999999999998</v>
      </c>
      <c r="S2363" s="14">
        <f>VLOOKUP($A2363,[3]Sheet1!$A$1:$AB$10001,25,0)</f>
        <v>4.0350000000000001</v>
      </c>
      <c r="T2363" s="14">
        <f>VLOOKUP($A2363,[3]Sheet1!$A$1:$AB$10001,26,0)</f>
        <v>4.0449999999999999</v>
      </c>
      <c r="U2363" s="14">
        <f>VLOOKUP($A2363,[3]Sheet1!$A$1:$AB$10001,27,0)</f>
        <v>3.84</v>
      </c>
      <c r="V2363" s="14">
        <f>VLOOKUP($A2363,[3]Sheet1!$A$1:$AB$10001,28,0)</f>
        <v>3.82</v>
      </c>
      <c r="W2363" s="14">
        <f>VLOOKUP($A2363,[3]Sheet1!$A$1:$AC$10001,29,0)</f>
        <v>3.83</v>
      </c>
      <c r="X2363" s="14">
        <f>VLOOKUP($A2363,[3]Sheet1!$A$1:$AD$10001,30,0)</f>
        <v>4.1449999999999996</v>
      </c>
      <c r="Y2363" s="14">
        <f>VLOOKUP($A2363,[3]Sheet1!$A$1:$AE$10001,31,0)</f>
        <v>2.57</v>
      </c>
      <c r="Z2363" s="14">
        <f>VLOOKUP($A2363,[3]Sheet1!$A$1:$AK$10001,32,0)</f>
        <v>3.89</v>
      </c>
    </row>
    <row r="2364" spans="1:26" x14ac:dyDescent="0.2">
      <c r="A2364" s="2">
        <v>37056</v>
      </c>
      <c r="B2364" s="5">
        <f t="shared" si="166"/>
        <v>6</v>
      </c>
      <c r="C2364" s="1" t="s">
        <v>51</v>
      </c>
      <c r="D2364" s="14">
        <f>VLOOKUP($A2364,[3]Sheet1!$A$1:$U$10001,15,0)</f>
        <v>0</v>
      </c>
      <c r="E2364" s="14">
        <f>VLOOKUP($A2364,[3]Sheet1!$A$1:$U$10001,16,0)</f>
        <v>0</v>
      </c>
      <c r="F2364" s="14">
        <f>VLOOKUP($A2364,[3]Sheet1!$A$1:$X$10001,22,0)</f>
        <v>0</v>
      </c>
      <c r="G2364" s="7">
        <f>VLOOKUP($A2364,[3]Sheet1!$A$1:$X$10001,3,0)</f>
        <v>0</v>
      </c>
      <c r="H2364" s="14">
        <f>VLOOKUP($A2364,[3]Sheet1!$A$1:$U$10001,2,0)</f>
        <v>0</v>
      </c>
      <c r="I2364" s="14">
        <f>VLOOKUP($A2364,[3]Sheet1!$A$1:$U$10001,21,0)</f>
        <v>0</v>
      </c>
      <c r="J2364" s="14">
        <f>VLOOKUP($A2364,[3]Sheet1!$A$1:$U$10001,13,0)</f>
        <v>0</v>
      </c>
      <c r="K2364" s="14">
        <f>VLOOKUP($A2364,[3]Sheet1!$A$1:$Z$10001,24,0)</f>
        <v>0</v>
      </c>
      <c r="L2364" s="14">
        <f>VLOOKUP($A2364,[3]Sheet1!$A$1:$U$10001,17,0)</f>
        <v>0</v>
      </c>
      <c r="M2364" s="14">
        <f>VLOOKUP($A2364,[3]Sheet1!$A$1:$U$10001,14,0)</f>
        <v>0</v>
      </c>
      <c r="N2364" s="14">
        <f>VLOOKUP($A2364,[3]Sheet1!$A$1:$X$10001,23,0)</f>
        <v>0</v>
      </c>
      <c r="O2364" s="14">
        <f>VLOOKUP($A2364,[3]Sheet1!$A$1:$U$10001,4,0)</f>
        <v>0</v>
      </c>
      <c r="P2364" s="14">
        <f>VLOOKUP($A2364,[3]Sheet1!$A$1:$U$10001,6,0)</f>
        <v>0</v>
      </c>
      <c r="Q2364" s="14">
        <f>VLOOKUP($A2364,[3]Sheet1!$A$1:$U$10001,20,0)</f>
        <v>0</v>
      </c>
      <c r="R2364" s="14">
        <f>VLOOKUP($A2364,[3]Sheet1!$A$1:$X$10001,24,0)</f>
        <v>0</v>
      </c>
      <c r="S2364" s="14">
        <f>VLOOKUP($A2364,[3]Sheet1!$A$1:$AB$10001,25,0)</f>
        <v>0</v>
      </c>
      <c r="T2364" s="14">
        <f>VLOOKUP($A2364,[3]Sheet1!$A$1:$AB$10001,26,0)</f>
        <v>0</v>
      </c>
      <c r="U2364" s="14">
        <f>VLOOKUP($A2364,[3]Sheet1!$A$1:$AB$10001,27,0)</f>
        <v>0</v>
      </c>
      <c r="V2364" s="14">
        <f>VLOOKUP($A2364,[3]Sheet1!$A$1:$AB$10001,28,0)</f>
        <v>0</v>
      </c>
      <c r="W2364" s="14">
        <f>VLOOKUP($A2364,[3]Sheet1!$A$1:$AC$10001,29,0)</f>
        <v>0</v>
      </c>
      <c r="X2364" s="14">
        <f>VLOOKUP($A2364,[3]Sheet1!$A$1:$AD$10001,30,0)</f>
        <v>0</v>
      </c>
      <c r="Y2364" s="14">
        <f>VLOOKUP($A2364,[3]Sheet1!$A$1:$AE$10001,31,0)</f>
        <v>0</v>
      </c>
      <c r="Z2364" s="14">
        <f>VLOOKUP($A2364,[3]Sheet1!$A$1:$AK$10001,32,0)</f>
        <v>0</v>
      </c>
    </row>
    <row r="2365" spans="1:26" x14ac:dyDescent="0.2">
      <c r="A2365" s="2">
        <v>37057</v>
      </c>
      <c r="B2365" s="5">
        <f t="shared" si="166"/>
        <v>6</v>
      </c>
      <c r="C2365" s="1" t="s">
        <v>45</v>
      </c>
      <c r="D2365" s="14">
        <f>VLOOKUP($A2365,[3]Sheet1!$A$1:$U$10001,15,0)</f>
        <v>4.9749999999999996</v>
      </c>
      <c r="E2365" s="14">
        <f>VLOOKUP($A2365,[3]Sheet1!$A$1:$U$10001,16,0)</f>
        <v>3.4849999999999999</v>
      </c>
      <c r="F2365" s="14">
        <f>VLOOKUP($A2365,[3]Sheet1!$A$1:$X$10001,22,0)</f>
        <v>2.8849999999999998</v>
      </c>
      <c r="G2365" s="7">
        <f>VLOOKUP($A2365,[3]Sheet1!$A$1:$X$10001,3,0)</f>
        <v>3.12</v>
      </c>
      <c r="H2365" s="14">
        <f>VLOOKUP($A2365,[3]Sheet1!$A$1:$U$10001,2,0)</f>
        <v>3.68</v>
      </c>
      <c r="I2365" s="14">
        <f>VLOOKUP($A2365,[3]Sheet1!$A$1:$U$10001,21,0)</f>
        <v>3.94</v>
      </c>
      <c r="J2365" s="14">
        <f>VLOOKUP($A2365,[3]Sheet1!$A$1:$U$10001,13,0)</f>
        <v>3.645</v>
      </c>
      <c r="K2365" s="14">
        <f>VLOOKUP($A2365,[3]Sheet1!$A$1:$Z$10001,24,0)</f>
        <v>2.9550000000000001</v>
      </c>
      <c r="L2365" s="14">
        <f>VLOOKUP($A2365,[3]Sheet1!$A$1:$U$10001,17,0)</f>
        <v>3.5950000000000002</v>
      </c>
      <c r="M2365" s="14">
        <f>VLOOKUP($A2365,[3]Sheet1!$A$1:$U$10001,14,0)</f>
        <v>3.895</v>
      </c>
      <c r="N2365" s="14">
        <f>VLOOKUP($A2365,[3]Sheet1!$A$1:$X$10001,23,0)</f>
        <v>2.8450000000000002</v>
      </c>
      <c r="O2365" s="14">
        <f>VLOOKUP($A2365,[3]Sheet1!$A$1:$U$10001,4,0)</f>
        <v>6.9</v>
      </c>
      <c r="P2365" s="14">
        <f>VLOOKUP($A2365,[3]Sheet1!$A$1:$U$10001,6,0)</f>
        <v>3.8250000000000002</v>
      </c>
      <c r="Q2365" s="14" t="str">
        <f>VLOOKUP($A2365,[3]Sheet1!$A$1:$U$10001,20,0)</f>
        <v>N/A</v>
      </c>
      <c r="R2365" s="14">
        <f>VLOOKUP($A2365,[3]Sheet1!$A$1:$X$10001,24,0)</f>
        <v>2.9550000000000001</v>
      </c>
      <c r="S2365" s="14">
        <f>VLOOKUP($A2365,[3]Sheet1!$A$1:$AB$10001,25,0)</f>
        <v>3.91</v>
      </c>
      <c r="T2365" s="14">
        <f>VLOOKUP($A2365,[3]Sheet1!$A$1:$AB$10001,26,0)</f>
        <v>3.915</v>
      </c>
      <c r="U2365" s="14">
        <f>VLOOKUP($A2365,[3]Sheet1!$A$1:$AB$10001,27,0)</f>
        <v>3.72</v>
      </c>
      <c r="V2365" s="14">
        <f>VLOOKUP($A2365,[3]Sheet1!$A$1:$AB$10001,28,0)</f>
        <v>3.73</v>
      </c>
      <c r="W2365" s="14">
        <f>VLOOKUP($A2365,[3]Sheet1!$A$1:$AC$10001,29,0)</f>
        <v>3.73</v>
      </c>
      <c r="X2365" s="14">
        <f>VLOOKUP($A2365,[3]Sheet1!$A$1:$AD$10001,30,0)</f>
        <v>4.12</v>
      </c>
      <c r="Y2365" s="14">
        <f>VLOOKUP($A2365,[3]Sheet1!$A$1:$AE$10001,31,0)</f>
        <v>2.95</v>
      </c>
      <c r="Z2365" s="14">
        <f>VLOOKUP($A2365,[3]Sheet1!$A$1:$AK$10001,32,0)</f>
        <v>3.5150000000000001</v>
      </c>
    </row>
    <row r="2366" spans="1:26" x14ac:dyDescent="0.2">
      <c r="A2366" s="2">
        <v>37058</v>
      </c>
      <c r="B2366" s="5">
        <f t="shared" si="166"/>
        <v>6</v>
      </c>
      <c r="C2366" s="1" t="s">
        <v>46</v>
      </c>
      <c r="D2366" s="14">
        <f>VLOOKUP($A2366,[3]Sheet1!$A$1:$U$10001,15,0)</f>
        <v>4.72</v>
      </c>
      <c r="E2366" s="14">
        <f>VLOOKUP($A2366,[3]Sheet1!$A$1:$U$10001,16,0)</f>
        <v>3.3050000000000002</v>
      </c>
      <c r="F2366" s="14">
        <f>VLOOKUP($A2366,[3]Sheet1!$A$1:$X$10001,22,0)</f>
        <v>2.2599999999999998</v>
      </c>
      <c r="G2366" s="7">
        <f>VLOOKUP($A2366,[3]Sheet1!$A$1:$X$10001,3,0)</f>
        <v>2.44</v>
      </c>
      <c r="H2366" s="14">
        <f>VLOOKUP($A2366,[3]Sheet1!$A$1:$U$10001,2,0)</f>
        <v>3.62</v>
      </c>
      <c r="I2366" s="14">
        <f>VLOOKUP($A2366,[3]Sheet1!$A$1:$U$10001,21,0)</f>
        <v>3.875</v>
      </c>
      <c r="J2366" s="14">
        <f>VLOOKUP($A2366,[3]Sheet1!$A$1:$U$10001,13,0)</f>
        <v>3.375</v>
      </c>
      <c r="K2366" s="14">
        <f>VLOOKUP($A2366,[3]Sheet1!$A$1:$Z$10001,24,0)</f>
        <v>2.34</v>
      </c>
      <c r="L2366" s="14">
        <f>VLOOKUP($A2366,[3]Sheet1!$A$1:$U$10001,17,0)</f>
        <v>3.355</v>
      </c>
      <c r="M2366" s="14">
        <f>VLOOKUP($A2366,[3]Sheet1!$A$1:$U$10001,14,0)</f>
        <v>3.3650000000000002</v>
      </c>
      <c r="N2366" s="14">
        <f>VLOOKUP($A2366,[3]Sheet1!$A$1:$X$10001,23,0)</f>
        <v>2.2200000000000002</v>
      </c>
      <c r="O2366" s="14">
        <f>VLOOKUP($A2366,[3]Sheet1!$A$1:$U$10001,4,0)</f>
        <v>3.7349999999999999</v>
      </c>
      <c r="P2366" s="14">
        <f>VLOOKUP($A2366,[3]Sheet1!$A$1:$U$10001,6,0)</f>
        <v>3.6850000000000001</v>
      </c>
      <c r="Q2366" s="14" t="str">
        <f>VLOOKUP($A2366,[3]Sheet1!$A$1:$U$10001,20,0)</f>
        <v>N/A</v>
      </c>
      <c r="R2366" s="14">
        <f>VLOOKUP($A2366,[3]Sheet1!$A$1:$X$10001,24,0)</f>
        <v>2.34</v>
      </c>
      <c r="S2366" s="14">
        <f>VLOOKUP($A2366,[3]Sheet1!$A$1:$AB$10001,25,0)</f>
        <v>3.8050000000000002</v>
      </c>
      <c r="T2366" s="14">
        <f>VLOOKUP($A2366,[3]Sheet1!$A$1:$AB$10001,26,0)</f>
        <v>3.8250000000000002</v>
      </c>
      <c r="U2366" s="14">
        <f>VLOOKUP($A2366,[3]Sheet1!$A$1:$AB$10001,27,0)</f>
        <v>3.645</v>
      </c>
      <c r="V2366" s="14">
        <f>VLOOKUP($A2366,[3]Sheet1!$A$1:$AB$10001,28,0)</f>
        <v>3.65</v>
      </c>
      <c r="W2366" s="14">
        <f>VLOOKUP($A2366,[3]Sheet1!$A$1:$AC$10001,29,0)</f>
        <v>3.67</v>
      </c>
      <c r="X2366" s="14">
        <f>VLOOKUP($A2366,[3]Sheet1!$A$1:$AD$10001,30,0)</f>
        <v>4.0250000000000004</v>
      </c>
      <c r="Y2366" s="14">
        <f>VLOOKUP($A2366,[3]Sheet1!$A$1:$AE$10001,31,0)</f>
        <v>2.35</v>
      </c>
      <c r="Z2366" s="14">
        <f>VLOOKUP($A2366,[3]Sheet1!$A$1:$AK$10001,32,0)</f>
        <v>3.0150000000000001</v>
      </c>
    </row>
    <row r="2367" spans="1:26" x14ac:dyDescent="0.2">
      <c r="A2367" s="2">
        <v>37059</v>
      </c>
      <c r="B2367" s="5">
        <f t="shared" si="166"/>
        <v>6</v>
      </c>
      <c r="C2367" s="1" t="s">
        <v>47</v>
      </c>
      <c r="D2367" s="14">
        <f>VLOOKUP($A2367,[3]Sheet1!$A$1:$U$10001,15,0)</f>
        <v>4.72</v>
      </c>
      <c r="E2367" s="14">
        <f>VLOOKUP($A2367,[3]Sheet1!$A$1:$U$10001,16,0)</f>
        <v>3.3050000000000002</v>
      </c>
      <c r="F2367" s="14">
        <f>VLOOKUP($A2367,[3]Sheet1!$A$1:$X$10001,22,0)</f>
        <v>2.2599999999999998</v>
      </c>
      <c r="G2367" s="7">
        <f>VLOOKUP($A2367,[3]Sheet1!$A$1:$X$10001,3,0)</f>
        <v>2.44</v>
      </c>
      <c r="H2367" s="14">
        <f>VLOOKUP($A2367,[3]Sheet1!$A$1:$U$10001,2,0)</f>
        <v>3.62</v>
      </c>
      <c r="I2367" s="14">
        <f>VLOOKUP($A2367,[3]Sheet1!$A$1:$U$10001,21,0)</f>
        <v>3.875</v>
      </c>
      <c r="J2367" s="14">
        <f>VLOOKUP($A2367,[3]Sheet1!$A$1:$U$10001,13,0)</f>
        <v>3.375</v>
      </c>
      <c r="K2367" s="14">
        <f>VLOOKUP($A2367,[3]Sheet1!$A$1:$Z$10001,24,0)</f>
        <v>2.34</v>
      </c>
      <c r="L2367" s="14">
        <f>VLOOKUP($A2367,[3]Sheet1!$A$1:$U$10001,17,0)</f>
        <v>3.355</v>
      </c>
      <c r="M2367" s="14">
        <f>VLOOKUP($A2367,[3]Sheet1!$A$1:$U$10001,14,0)</f>
        <v>3.3650000000000002</v>
      </c>
      <c r="N2367" s="14">
        <f>VLOOKUP($A2367,[3]Sheet1!$A$1:$X$10001,23,0)</f>
        <v>2.2200000000000002</v>
      </c>
      <c r="O2367" s="14">
        <f>VLOOKUP($A2367,[3]Sheet1!$A$1:$U$10001,4,0)</f>
        <v>3.7349999999999999</v>
      </c>
      <c r="P2367" s="14">
        <f>VLOOKUP($A2367,[3]Sheet1!$A$1:$U$10001,6,0)</f>
        <v>3.6850000000000001</v>
      </c>
      <c r="Q2367" s="14" t="str">
        <f>VLOOKUP($A2367,[3]Sheet1!$A$1:$U$10001,20,0)</f>
        <v>N/A</v>
      </c>
      <c r="R2367" s="14">
        <f>VLOOKUP($A2367,[3]Sheet1!$A$1:$X$10001,24,0)</f>
        <v>2.34</v>
      </c>
      <c r="S2367" s="14">
        <f>VLOOKUP($A2367,[3]Sheet1!$A$1:$AB$10001,25,0)</f>
        <v>3.8050000000000002</v>
      </c>
      <c r="T2367" s="14">
        <f>VLOOKUP($A2367,[3]Sheet1!$A$1:$AB$10001,26,0)</f>
        <v>3.8250000000000002</v>
      </c>
      <c r="U2367" s="14">
        <f>VLOOKUP($A2367,[3]Sheet1!$A$1:$AB$10001,27,0)</f>
        <v>3.645</v>
      </c>
      <c r="V2367" s="14">
        <f>VLOOKUP($A2367,[3]Sheet1!$A$1:$AB$10001,28,0)</f>
        <v>3.65</v>
      </c>
      <c r="W2367" s="14">
        <f>VLOOKUP($A2367,[3]Sheet1!$A$1:$AC$10001,29,0)</f>
        <v>3.67</v>
      </c>
      <c r="X2367" s="14">
        <f>VLOOKUP($A2367,[3]Sheet1!$A$1:$AD$10001,30,0)</f>
        <v>4.0250000000000004</v>
      </c>
      <c r="Y2367" s="14">
        <f>VLOOKUP($A2367,[3]Sheet1!$A$1:$AE$10001,31,0)</f>
        <v>2.35</v>
      </c>
      <c r="Z2367" s="14">
        <f>VLOOKUP($A2367,[3]Sheet1!$A$1:$AK$10001,32,0)</f>
        <v>3.0150000000000001</v>
      </c>
    </row>
    <row r="2368" spans="1:26" x14ac:dyDescent="0.2">
      <c r="A2368" s="2">
        <v>37060</v>
      </c>
      <c r="B2368" s="5">
        <f t="shared" si="166"/>
        <v>6</v>
      </c>
      <c r="C2368" s="1" t="s">
        <v>48</v>
      </c>
      <c r="D2368" s="14">
        <f>VLOOKUP($A2368,[3]Sheet1!$A$1:$U$10001,15,0)</f>
        <v>4.72</v>
      </c>
      <c r="E2368" s="14">
        <f>VLOOKUP($A2368,[3]Sheet1!$A$1:$U$10001,16,0)</f>
        <v>3.3050000000000002</v>
      </c>
      <c r="F2368" s="14">
        <f>VLOOKUP($A2368,[3]Sheet1!$A$1:$X$10001,22,0)</f>
        <v>2.2599999999999998</v>
      </c>
      <c r="G2368" s="7">
        <f>VLOOKUP($A2368,[3]Sheet1!$A$1:$X$10001,3,0)</f>
        <v>2.44</v>
      </c>
      <c r="H2368" s="14">
        <f>VLOOKUP($A2368,[3]Sheet1!$A$1:$U$10001,2,0)</f>
        <v>3.62</v>
      </c>
      <c r="I2368" s="14">
        <f>VLOOKUP($A2368,[3]Sheet1!$A$1:$U$10001,21,0)</f>
        <v>3.875</v>
      </c>
      <c r="J2368" s="14">
        <f>VLOOKUP($A2368,[3]Sheet1!$A$1:$U$10001,13,0)</f>
        <v>3.375</v>
      </c>
      <c r="K2368" s="14">
        <f>VLOOKUP($A2368,[3]Sheet1!$A$1:$Z$10001,24,0)</f>
        <v>2.34</v>
      </c>
      <c r="L2368" s="14">
        <f>VLOOKUP($A2368,[3]Sheet1!$A$1:$U$10001,17,0)</f>
        <v>3.355</v>
      </c>
      <c r="M2368" s="14">
        <f>VLOOKUP($A2368,[3]Sheet1!$A$1:$U$10001,14,0)</f>
        <v>3.3650000000000002</v>
      </c>
      <c r="N2368" s="14">
        <f>VLOOKUP($A2368,[3]Sheet1!$A$1:$X$10001,23,0)</f>
        <v>2.2200000000000002</v>
      </c>
      <c r="O2368" s="14">
        <f>VLOOKUP($A2368,[3]Sheet1!$A$1:$U$10001,4,0)</f>
        <v>3.7349999999999999</v>
      </c>
      <c r="P2368" s="14">
        <f>VLOOKUP($A2368,[3]Sheet1!$A$1:$U$10001,6,0)</f>
        <v>3.6850000000000001</v>
      </c>
      <c r="Q2368" s="14" t="str">
        <f>VLOOKUP($A2368,[3]Sheet1!$A$1:$U$10001,20,0)</f>
        <v>N/A</v>
      </c>
      <c r="R2368" s="14">
        <f>VLOOKUP($A2368,[3]Sheet1!$A$1:$X$10001,24,0)</f>
        <v>2.34</v>
      </c>
      <c r="S2368" s="14">
        <f>VLOOKUP($A2368,[3]Sheet1!$A$1:$AB$10001,25,0)</f>
        <v>3.8050000000000002</v>
      </c>
      <c r="T2368" s="14">
        <f>VLOOKUP($A2368,[3]Sheet1!$A$1:$AB$10001,26,0)</f>
        <v>3.8250000000000002</v>
      </c>
      <c r="U2368" s="14">
        <f>VLOOKUP($A2368,[3]Sheet1!$A$1:$AB$10001,27,0)</f>
        <v>3.645</v>
      </c>
      <c r="V2368" s="14">
        <f>VLOOKUP($A2368,[3]Sheet1!$A$1:$AB$10001,28,0)</f>
        <v>3.65</v>
      </c>
      <c r="W2368" s="14">
        <f>VLOOKUP($A2368,[3]Sheet1!$A$1:$AC$10001,29,0)</f>
        <v>3.67</v>
      </c>
      <c r="X2368" s="14">
        <f>VLOOKUP($A2368,[3]Sheet1!$A$1:$AD$10001,30,0)</f>
        <v>4.0250000000000004</v>
      </c>
      <c r="Y2368" s="14">
        <f>VLOOKUP($A2368,[3]Sheet1!$A$1:$AE$10001,31,0)</f>
        <v>2.35</v>
      </c>
      <c r="Z2368" s="14">
        <f>VLOOKUP($A2368,[3]Sheet1!$A$1:$AK$10001,32,0)</f>
        <v>3.0150000000000001</v>
      </c>
    </row>
    <row r="2369" spans="1:26" x14ac:dyDescent="0.2">
      <c r="A2369" s="2">
        <v>37061</v>
      </c>
      <c r="B2369" s="5">
        <f t="shared" si="166"/>
        <v>6</v>
      </c>
      <c r="C2369" s="1" t="s">
        <v>49</v>
      </c>
      <c r="D2369" s="14">
        <f>VLOOKUP($A2369,[3]Sheet1!$A$1:$U$10001,15,0)</f>
        <v>4.84</v>
      </c>
      <c r="E2369" s="14">
        <f>VLOOKUP($A2369,[3]Sheet1!$A$1:$U$10001,16,0)</f>
        <v>3.52</v>
      </c>
      <c r="F2369" s="14">
        <f>VLOOKUP($A2369,[3]Sheet1!$A$1:$X$10001,22,0)</f>
        <v>3.07</v>
      </c>
      <c r="G2369" s="7">
        <f>VLOOKUP($A2369,[3]Sheet1!$A$1:$X$10001,3,0)</f>
        <v>3.2549999999999999</v>
      </c>
      <c r="H2369" s="14">
        <f>VLOOKUP($A2369,[3]Sheet1!$A$1:$U$10001,2,0)</f>
        <v>3.62</v>
      </c>
      <c r="I2369" s="14">
        <f>VLOOKUP($A2369,[3]Sheet1!$A$1:$U$10001,21,0)</f>
        <v>3.895</v>
      </c>
      <c r="J2369" s="14">
        <f>VLOOKUP($A2369,[3]Sheet1!$A$1:$U$10001,13,0)</f>
        <v>4.21</v>
      </c>
      <c r="K2369" s="14">
        <f>VLOOKUP($A2369,[3]Sheet1!$A$1:$Z$10001,24,0)</f>
        <v>3.13</v>
      </c>
      <c r="L2369" s="14">
        <f>VLOOKUP($A2369,[3]Sheet1!$A$1:$U$10001,17,0)</f>
        <v>3.585</v>
      </c>
      <c r="M2369" s="14">
        <f>VLOOKUP($A2369,[3]Sheet1!$A$1:$U$10001,14,0)</f>
        <v>5.15</v>
      </c>
      <c r="N2369" s="14">
        <f>VLOOKUP($A2369,[3]Sheet1!$A$1:$X$10001,23,0)</f>
        <v>2.97</v>
      </c>
      <c r="O2369" s="14">
        <f>VLOOKUP($A2369,[3]Sheet1!$A$1:$U$10001,4,0)</f>
        <v>8.25</v>
      </c>
      <c r="P2369" s="14">
        <f>VLOOKUP($A2369,[3]Sheet1!$A$1:$U$10001,6,0)</f>
        <v>3.8450000000000002</v>
      </c>
      <c r="Q2369" s="14" t="str">
        <f>VLOOKUP($A2369,[3]Sheet1!$A$1:$U$10001,20,0)</f>
        <v>N/A</v>
      </c>
      <c r="R2369" s="14">
        <f>VLOOKUP($A2369,[3]Sheet1!$A$1:$X$10001,24,0)</f>
        <v>3.13</v>
      </c>
      <c r="S2369" s="14">
        <f>VLOOKUP($A2369,[3]Sheet1!$A$1:$AB$10001,25,0)</f>
        <v>3.88</v>
      </c>
      <c r="T2369" s="14">
        <f>VLOOKUP($A2369,[3]Sheet1!$A$1:$AB$10001,26,0)</f>
        <v>3.91</v>
      </c>
      <c r="U2369" s="14">
        <f>VLOOKUP($A2369,[3]Sheet1!$A$1:$AB$10001,27,0)</f>
        <v>3.68</v>
      </c>
      <c r="V2369" s="14">
        <f>VLOOKUP($A2369,[3]Sheet1!$A$1:$AB$10001,28,0)</f>
        <v>3.7</v>
      </c>
      <c r="W2369" s="14">
        <f>VLOOKUP($A2369,[3]Sheet1!$A$1:$AC$10001,29,0)</f>
        <v>3.7</v>
      </c>
      <c r="X2369" s="14">
        <f>VLOOKUP($A2369,[3]Sheet1!$A$1:$AD$10001,30,0)</f>
        <v>4.04</v>
      </c>
      <c r="Y2369" s="14">
        <f>VLOOKUP($A2369,[3]Sheet1!$A$1:$AE$10001,31,0)</f>
        <v>3.1349999999999998</v>
      </c>
      <c r="Z2369" s="14">
        <f>VLOOKUP($A2369,[3]Sheet1!$A$1:$AK$10001,32,0)</f>
        <v>4.3150000000000004</v>
      </c>
    </row>
    <row r="2370" spans="1:26" x14ac:dyDescent="0.2">
      <c r="A2370" s="2">
        <v>37062</v>
      </c>
      <c r="B2370" s="5">
        <f t="shared" si="166"/>
        <v>6</v>
      </c>
      <c r="C2370" s="1" t="s">
        <v>50</v>
      </c>
      <c r="D2370" s="14">
        <f>VLOOKUP($A2370,[3]Sheet1!$A$1:$U$10001,15,0)</f>
        <v>4.8899999999999997</v>
      </c>
      <c r="E2370" s="14">
        <f>VLOOKUP($A2370,[3]Sheet1!$A$1:$U$10001,16,0)</f>
        <v>3.4950000000000001</v>
      </c>
      <c r="F2370" s="14">
        <f>VLOOKUP($A2370,[3]Sheet1!$A$1:$X$10001,22,0)</f>
        <v>2.9950000000000001</v>
      </c>
      <c r="G2370" s="7">
        <f>VLOOKUP($A2370,[3]Sheet1!$A$1:$X$10001,3,0)</f>
        <v>3.12</v>
      </c>
      <c r="H2370" s="14">
        <f>VLOOKUP($A2370,[3]Sheet1!$A$1:$U$10001,2,0)</f>
        <v>3.7250000000000001</v>
      </c>
      <c r="I2370" s="14">
        <f>VLOOKUP($A2370,[3]Sheet1!$A$1:$U$10001,21,0)</f>
        <v>3.9350000000000001</v>
      </c>
      <c r="J2370" s="14">
        <f>VLOOKUP($A2370,[3]Sheet1!$A$1:$U$10001,13,0)</f>
        <v>4.0449999999999999</v>
      </c>
      <c r="K2370" s="14">
        <f>VLOOKUP($A2370,[3]Sheet1!$A$1:$Z$10001,24,0)</f>
        <v>3.0049999999999999</v>
      </c>
      <c r="L2370" s="14">
        <f>VLOOKUP($A2370,[3]Sheet1!$A$1:$U$10001,17,0)</f>
        <v>3.6150000000000002</v>
      </c>
      <c r="M2370" s="14">
        <f>VLOOKUP($A2370,[3]Sheet1!$A$1:$U$10001,14,0)</f>
        <v>5.31</v>
      </c>
      <c r="N2370" s="14">
        <f>VLOOKUP($A2370,[3]Sheet1!$A$1:$X$10001,23,0)</f>
        <v>2.8650000000000002</v>
      </c>
      <c r="O2370" s="14">
        <f>VLOOKUP($A2370,[3]Sheet1!$A$1:$U$10001,4,0)</f>
        <v>7.335</v>
      </c>
      <c r="P2370" s="14">
        <f>VLOOKUP($A2370,[3]Sheet1!$A$1:$U$10001,6,0)</f>
        <v>3.9449999999999998</v>
      </c>
      <c r="Q2370" s="14" t="str">
        <f>VLOOKUP($A2370,[3]Sheet1!$A$1:$U$10001,20,0)</f>
        <v>N/A</v>
      </c>
      <c r="R2370" s="14">
        <f>VLOOKUP($A2370,[3]Sheet1!$A$1:$X$10001,24,0)</f>
        <v>3.0049999999999999</v>
      </c>
      <c r="S2370" s="14">
        <f>VLOOKUP($A2370,[3]Sheet1!$A$1:$AB$10001,25,0)</f>
        <v>3.9449999999999998</v>
      </c>
      <c r="T2370" s="14">
        <f>VLOOKUP($A2370,[3]Sheet1!$A$1:$AB$10001,26,0)</f>
        <v>3.98</v>
      </c>
      <c r="U2370" s="14">
        <f>VLOOKUP($A2370,[3]Sheet1!$A$1:$AB$10001,27,0)</f>
        <v>3.78</v>
      </c>
      <c r="V2370" s="14">
        <f>VLOOKUP($A2370,[3]Sheet1!$A$1:$AB$10001,28,0)</f>
        <v>3.7650000000000001</v>
      </c>
      <c r="W2370" s="14">
        <f>VLOOKUP($A2370,[3]Sheet1!$A$1:$AC$10001,29,0)</f>
        <v>3.79</v>
      </c>
      <c r="X2370" s="14">
        <f>VLOOKUP($A2370,[3]Sheet1!$A$1:$AD$10001,30,0)</f>
        <v>4.085</v>
      </c>
      <c r="Y2370" s="14">
        <f>VLOOKUP($A2370,[3]Sheet1!$A$1:$AE$10001,31,0)</f>
        <v>3.0550000000000002</v>
      </c>
      <c r="Z2370" s="14">
        <f>VLOOKUP($A2370,[3]Sheet1!$A$1:$AK$10001,32,0)</f>
        <v>4.0650000000000004</v>
      </c>
    </row>
    <row r="2371" spans="1:26" x14ac:dyDescent="0.2">
      <c r="A2371" s="2">
        <v>37063</v>
      </c>
      <c r="B2371" s="5">
        <f t="shared" si="166"/>
        <v>6</v>
      </c>
      <c r="C2371" s="1" t="s">
        <v>51</v>
      </c>
      <c r="D2371" s="14">
        <f>VLOOKUP($A2371,[3]Sheet1!$A$1:$U$10001,15,0)</f>
        <v>4.7050000000000001</v>
      </c>
      <c r="E2371" s="14">
        <f>VLOOKUP($A2371,[3]Sheet1!$A$1:$U$10001,16,0)</f>
        <v>3.34</v>
      </c>
      <c r="F2371" s="14">
        <f>VLOOKUP($A2371,[3]Sheet1!$A$1:$X$10001,22,0)</f>
        <v>2.5</v>
      </c>
      <c r="G2371" s="7">
        <f>VLOOKUP($A2371,[3]Sheet1!$A$1:$X$10001,3,0)</f>
        <v>2.61</v>
      </c>
      <c r="H2371" s="14">
        <f>VLOOKUP($A2371,[3]Sheet1!$A$1:$U$10001,2,0)</f>
        <v>3.5750000000000002</v>
      </c>
      <c r="I2371" s="14">
        <f>VLOOKUP($A2371,[3]Sheet1!$A$1:$U$10001,21,0)</f>
        <v>3.82</v>
      </c>
      <c r="J2371" s="14">
        <f>VLOOKUP($A2371,[3]Sheet1!$A$1:$U$10001,13,0)</f>
        <v>3.5750000000000002</v>
      </c>
      <c r="K2371" s="14">
        <f>VLOOKUP($A2371,[3]Sheet1!$A$1:$Z$10001,24,0)</f>
        <v>2.59</v>
      </c>
      <c r="L2371" s="14">
        <f>VLOOKUP($A2371,[3]Sheet1!$A$1:$U$10001,17,0)</f>
        <v>3.5150000000000001</v>
      </c>
      <c r="M2371" s="14">
        <f>VLOOKUP($A2371,[3]Sheet1!$A$1:$U$10001,14,0)</f>
        <v>4.6550000000000002</v>
      </c>
      <c r="N2371" s="14">
        <f>VLOOKUP($A2371,[3]Sheet1!$A$1:$X$10001,23,0)</f>
        <v>2.4700000000000002</v>
      </c>
      <c r="O2371" s="14">
        <f>VLOOKUP($A2371,[3]Sheet1!$A$1:$U$10001,4,0)</f>
        <v>6.89</v>
      </c>
      <c r="P2371" s="14">
        <f>VLOOKUP($A2371,[3]Sheet1!$A$1:$U$10001,6,0)</f>
        <v>3.8149999999999999</v>
      </c>
      <c r="Q2371" s="14" t="str">
        <f>VLOOKUP($A2371,[3]Sheet1!$A$1:$U$10001,20,0)</f>
        <v>N/A</v>
      </c>
      <c r="R2371" s="14">
        <f>VLOOKUP($A2371,[3]Sheet1!$A$1:$X$10001,24,0)</f>
        <v>2.59</v>
      </c>
      <c r="S2371" s="14">
        <f>VLOOKUP($A2371,[3]Sheet1!$A$1:$AB$10001,25,0)</f>
        <v>3.81</v>
      </c>
      <c r="T2371" s="14">
        <f>VLOOKUP($A2371,[3]Sheet1!$A$1:$AB$10001,26,0)</f>
        <v>3.855</v>
      </c>
      <c r="U2371" s="14">
        <f>VLOOKUP($A2371,[3]Sheet1!$A$1:$AB$10001,27,0)</f>
        <v>3.65</v>
      </c>
      <c r="V2371" s="14">
        <f>VLOOKUP($A2371,[3]Sheet1!$A$1:$AB$10001,28,0)</f>
        <v>3.645</v>
      </c>
      <c r="W2371" s="14">
        <f>VLOOKUP($A2371,[3]Sheet1!$A$1:$AC$10001,29,0)</f>
        <v>3.665</v>
      </c>
      <c r="X2371" s="14">
        <f>VLOOKUP($A2371,[3]Sheet1!$A$1:$AD$10001,30,0)</f>
        <v>3.9649999999999999</v>
      </c>
      <c r="Y2371" s="14">
        <f>VLOOKUP($A2371,[3]Sheet1!$A$1:$AE$10001,31,0)</f>
        <v>2.6</v>
      </c>
      <c r="Z2371" s="14">
        <f>VLOOKUP($A2371,[3]Sheet1!$A$1:$AK$10001,32,0)</f>
        <v>4.125</v>
      </c>
    </row>
    <row r="2372" spans="1:26" x14ac:dyDescent="0.2">
      <c r="A2372" s="2">
        <v>37064</v>
      </c>
      <c r="B2372" s="5">
        <f t="shared" ref="B2372:B2435" si="167">IF(A2372&lt;&gt;"",MONTH(A2372),0)</f>
        <v>6</v>
      </c>
      <c r="C2372" s="1" t="s">
        <v>45</v>
      </c>
      <c r="D2372" s="14">
        <f>VLOOKUP($A2372,[3]Sheet1!$A$1:$U$10001,15,0)</f>
        <v>4.55</v>
      </c>
      <c r="E2372" s="14">
        <f>VLOOKUP($A2372,[3]Sheet1!$A$1:$U$10001,16,0)</f>
        <v>3.2349999999999999</v>
      </c>
      <c r="F2372" s="14">
        <f>VLOOKUP($A2372,[3]Sheet1!$A$1:$X$10001,22,0)</f>
        <v>2.19</v>
      </c>
      <c r="G2372" s="7">
        <f>VLOOKUP($A2372,[3]Sheet1!$A$1:$X$10001,3,0)</f>
        <v>2.3250000000000002</v>
      </c>
      <c r="H2372" s="14">
        <f>VLOOKUP($A2372,[3]Sheet1!$A$1:$U$10001,2,0)</f>
        <v>3.6150000000000002</v>
      </c>
      <c r="I2372" s="14">
        <f>VLOOKUP($A2372,[3]Sheet1!$A$1:$U$10001,21,0)</f>
        <v>3.6850000000000001</v>
      </c>
      <c r="J2372" s="14">
        <f>VLOOKUP($A2372,[3]Sheet1!$A$1:$U$10001,13,0)</f>
        <v>3.46</v>
      </c>
      <c r="K2372" s="14">
        <f>VLOOKUP($A2372,[3]Sheet1!$A$1:$Z$10001,24,0)</f>
        <v>2.2949999999999999</v>
      </c>
      <c r="L2372" s="14">
        <f>VLOOKUP($A2372,[3]Sheet1!$A$1:$U$10001,17,0)</f>
        <v>3.3650000000000002</v>
      </c>
      <c r="M2372" s="14">
        <f>VLOOKUP($A2372,[3]Sheet1!$A$1:$U$10001,14,0)</f>
        <v>4.75</v>
      </c>
      <c r="N2372" s="14">
        <f>VLOOKUP($A2372,[3]Sheet1!$A$1:$X$10001,23,0)</f>
        <v>2.1349999999999998</v>
      </c>
      <c r="O2372" s="14">
        <f>VLOOKUP($A2372,[3]Sheet1!$A$1:$U$10001,4,0)</f>
        <v>6.54</v>
      </c>
      <c r="P2372" s="14">
        <f>VLOOKUP($A2372,[3]Sheet1!$A$1:$U$10001,6,0)</f>
        <v>3.6150000000000002</v>
      </c>
      <c r="Q2372" s="14" t="str">
        <f>VLOOKUP($A2372,[3]Sheet1!$A$1:$U$10001,20,0)</f>
        <v>N/A</v>
      </c>
      <c r="R2372" s="14">
        <f>VLOOKUP($A2372,[3]Sheet1!$A$1:$X$10001,24,0)</f>
        <v>2.2949999999999999</v>
      </c>
      <c r="S2372" s="14">
        <f>VLOOKUP($A2372,[3]Sheet1!$A$1:$AB$10001,25,0)</f>
        <v>3.6850000000000001</v>
      </c>
      <c r="T2372" s="14">
        <f>VLOOKUP($A2372,[3]Sheet1!$A$1:$AB$10001,26,0)</f>
        <v>3.68</v>
      </c>
      <c r="U2372" s="14">
        <f>VLOOKUP($A2372,[3]Sheet1!$A$1:$AB$10001,27,0)</f>
        <v>3.51</v>
      </c>
      <c r="V2372" s="14">
        <f>VLOOKUP($A2372,[3]Sheet1!$A$1:$AB$10001,28,0)</f>
        <v>3.4750000000000001</v>
      </c>
      <c r="W2372" s="14">
        <f>VLOOKUP($A2372,[3]Sheet1!$A$1:$AC$10001,29,0)</f>
        <v>3.5049999999999999</v>
      </c>
      <c r="X2372" s="14">
        <f>VLOOKUP($A2372,[3]Sheet1!$A$1:$AD$10001,30,0)</f>
        <v>3.84</v>
      </c>
      <c r="Y2372" s="14">
        <f>VLOOKUP($A2372,[3]Sheet1!$A$1:$AE$10001,31,0)</f>
        <v>2.2850000000000001</v>
      </c>
      <c r="Z2372" s="14">
        <f>VLOOKUP($A2372,[3]Sheet1!$A$1:$AK$10001,32,0)</f>
        <v>4.4800000000000004</v>
      </c>
    </row>
    <row r="2373" spans="1:26" x14ac:dyDescent="0.2">
      <c r="A2373" s="2">
        <v>37065</v>
      </c>
      <c r="B2373" s="5">
        <f t="shared" si="167"/>
        <v>6</v>
      </c>
      <c r="C2373" s="1" t="s">
        <v>46</v>
      </c>
      <c r="D2373" s="14">
        <f>VLOOKUP($A2373,[3]Sheet1!$A$1:$U$10001,15,0)</f>
        <v>4.4850000000000003</v>
      </c>
      <c r="E2373" s="14">
        <f>VLOOKUP($A2373,[3]Sheet1!$A$1:$U$10001,16,0)</f>
        <v>3.17</v>
      </c>
      <c r="F2373" s="14">
        <f>VLOOKUP($A2373,[3]Sheet1!$A$1:$X$10001,22,0)</f>
        <v>2.02</v>
      </c>
      <c r="G2373" s="7">
        <f>VLOOKUP($A2373,[3]Sheet1!$A$1:$X$10001,3,0)</f>
        <v>2.39</v>
      </c>
      <c r="H2373" s="14">
        <f>VLOOKUP($A2373,[3]Sheet1!$A$1:$U$10001,2,0)</f>
        <v>3.5350000000000001</v>
      </c>
      <c r="I2373" s="14">
        <f>VLOOKUP($A2373,[3]Sheet1!$A$1:$U$10001,21,0)</f>
        <v>3.6850000000000001</v>
      </c>
      <c r="J2373" s="14">
        <f>VLOOKUP($A2373,[3]Sheet1!$A$1:$U$10001,13,0)</f>
        <v>3.355</v>
      </c>
      <c r="K2373" s="14">
        <f>VLOOKUP($A2373,[3]Sheet1!$A$1:$Z$10001,24,0)</f>
        <v>2.2000000000000002</v>
      </c>
      <c r="L2373" s="14">
        <f>VLOOKUP($A2373,[3]Sheet1!$A$1:$U$10001,17,0)</f>
        <v>3.3</v>
      </c>
      <c r="M2373" s="14">
        <f>VLOOKUP($A2373,[3]Sheet1!$A$1:$U$10001,14,0)</f>
        <v>4.0549999999999997</v>
      </c>
      <c r="N2373" s="14">
        <f>VLOOKUP($A2373,[3]Sheet1!$A$1:$X$10001,23,0)</f>
        <v>1.865</v>
      </c>
      <c r="O2373" s="14">
        <f>VLOOKUP($A2373,[3]Sheet1!$A$1:$U$10001,4,0)</f>
        <v>3.88</v>
      </c>
      <c r="P2373" s="14">
        <f>VLOOKUP($A2373,[3]Sheet1!$A$1:$U$10001,6,0)</f>
        <v>3.52</v>
      </c>
      <c r="Q2373" s="14" t="str">
        <f>VLOOKUP($A2373,[3]Sheet1!$A$1:$U$10001,20,0)</f>
        <v>N/A</v>
      </c>
      <c r="R2373" s="14">
        <f>VLOOKUP($A2373,[3]Sheet1!$A$1:$X$10001,24,0)</f>
        <v>2.2000000000000002</v>
      </c>
      <c r="S2373" s="14">
        <f>VLOOKUP($A2373,[3]Sheet1!$A$1:$AB$10001,25,0)</f>
        <v>3.68</v>
      </c>
      <c r="T2373" s="14">
        <f>VLOOKUP($A2373,[3]Sheet1!$A$1:$AB$10001,26,0)</f>
        <v>3.645</v>
      </c>
      <c r="U2373" s="14">
        <f>VLOOKUP($A2373,[3]Sheet1!$A$1:$AB$10001,27,0)</f>
        <v>3.4649999999999999</v>
      </c>
      <c r="V2373" s="14">
        <f>VLOOKUP($A2373,[3]Sheet1!$A$1:$AB$10001,28,0)</f>
        <v>3.4449999999999998</v>
      </c>
      <c r="W2373" s="14">
        <f>VLOOKUP($A2373,[3]Sheet1!$A$1:$AC$10001,29,0)</f>
        <v>3.4649999999999999</v>
      </c>
      <c r="X2373" s="14">
        <f>VLOOKUP($A2373,[3]Sheet1!$A$1:$AD$10001,30,0)</f>
        <v>3.85</v>
      </c>
      <c r="Y2373" s="14">
        <f>VLOOKUP($A2373,[3]Sheet1!$A$1:$AE$10001,31,0)</f>
        <v>2.1349999999999998</v>
      </c>
      <c r="Z2373" s="14">
        <f>VLOOKUP($A2373,[3]Sheet1!$A$1:$AK$10001,32,0)</f>
        <v>3.76</v>
      </c>
    </row>
    <row r="2374" spans="1:26" x14ac:dyDescent="0.2">
      <c r="A2374" s="2">
        <v>37066</v>
      </c>
      <c r="B2374" s="5">
        <f t="shared" si="167"/>
        <v>6</v>
      </c>
      <c r="C2374" s="1" t="s">
        <v>47</v>
      </c>
      <c r="D2374" s="14">
        <f>VLOOKUP($A2374,[3]Sheet1!$A$1:$U$10001,15,0)</f>
        <v>4.4850000000000003</v>
      </c>
      <c r="E2374" s="14">
        <f>VLOOKUP($A2374,[3]Sheet1!$A$1:$U$10001,16,0)</f>
        <v>3.17</v>
      </c>
      <c r="F2374" s="14">
        <f>VLOOKUP($A2374,[3]Sheet1!$A$1:$X$10001,22,0)</f>
        <v>2.02</v>
      </c>
      <c r="G2374" s="7">
        <f>VLOOKUP($A2374,[3]Sheet1!$A$1:$X$10001,3,0)</f>
        <v>2.39</v>
      </c>
      <c r="H2374" s="14">
        <f>VLOOKUP($A2374,[3]Sheet1!$A$1:$U$10001,2,0)</f>
        <v>3.5350000000000001</v>
      </c>
      <c r="I2374" s="14">
        <f>VLOOKUP($A2374,[3]Sheet1!$A$1:$U$10001,21,0)</f>
        <v>3.6850000000000001</v>
      </c>
      <c r="J2374" s="14">
        <f>VLOOKUP($A2374,[3]Sheet1!$A$1:$U$10001,13,0)</f>
        <v>3.355</v>
      </c>
      <c r="K2374" s="14">
        <f>VLOOKUP($A2374,[3]Sheet1!$A$1:$Z$10001,24,0)</f>
        <v>2.2000000000000002</v>
      </c>
      <c r="L2374" s="14">
        <f>VLOOKUP($A2374,[3]Sheet1!$A$1:$U$10001,17,0)</f>
        <v>3.3</v>
      </c>
      <c r="M2374" s="14">
        <f>VLOOKUP($A2374,[3]Sheet1!$A$1:$U$10001,14,0)</f>
        <v>4.0549999999999997</v>
      </c>
      <c r="N2374" s="14">
        <f>VLOOKUP($A2374,[3]Sheet1!$A$1:$X$10001,23,0)</f>
        <v>1.865</v>
      </c>
      <c r="O2374" s="14">
        <f>VLOOKUP($A2374,[3]Sheet1!$A$1:$U$10001,4,0)</f>
        <v>3.88</v>
      </c>
      <c r="P2374" s="14">
        <f>VLOOKUP($A2374,[3]Sheet1!$A$1:$U$10001,6,0)</f>
        <v>3.52</v>
      </c>
      <c r="Q2374" s="14" t="str">
        <f>VLOOKUP($A2374,[3]Sheet1!$A$1:$U$10001,20,0)</f>
        <v>N/A</v>
      </c>
      <c r="R2374" s="14">
        <f>VLOOKUP($A2374,[3]Sheet1!$A$1:$X$10001,24,0)</f>
        <v>2.2000000000000002</v>
      </c>
      <c r="S2374" s="14">
        <f>VLOOKUP($A2374,[3]Sheet1!$A$1:$AB$10001,25,0)</f>
        <v>3.68</v>
      </c>
      <c r="T2374" s="14">
        <f>VLOOKUP($A2374,[3]Sheet1!$A$1:$AB$10001,26,0)</f>
        <v>3.645</v>
      </c>
      <c r="U2374" s="14">
        <f>VLOOKUP($A2374,[3]Sheet1!$A$1:$AB$10001,27,0)</f>
        <v>3.4649999999999999</v>
      </c>
      <c r="V2374" s="14">
        <f>VLOOKUP($A2374,[3]Sheet1!$A$1:$AB$10001,28,0)</f>
        <v>3.4449999999999998</v>
      </c>
      <c r="W2374" s="14">
        <f>VLOOKUP($A2374,[3]Sheet1!$A$1:$AC$10001,29,0)</f>
        <v>3.4649999999999999</v>
      </c>
      <c r="X2374" s="14">
        <f>VLOOKUP($A2374,[3]Sheet1!$A$1:$AD$10001,30,0)</f>
        <v>3.85</v>
      </c>
      <c r="Y2374" s="14">
        <f>VLOOKUP($A2374,[3]Sheet1!$A$1:$AE$10001,31,0)</f>
        <v>2.1349999999999998</v>
      </c>
      <c r="Z2374" s="14">
        <f>VLOOKUP($A2374,[3]Sheet1!$A$1:$AK$10001,32,0)</f>
        <v>3.76</v>
      </c>
    </row>
    <row r="2375" spans="1:26" x14ac:dyDescent="0.2">
      <c r="A2375" s="2">
        <v>37067</v>
      </c>
      <c r="B2375" s="5">
        <f t="shared" si="167"/>
        <v>6</v>
      </c>
      <c r="C2375" s="1" t="s">
        <v>48</v>
      </c>
      <c r="D2375" s="14">
        <f>VLOOKUP($A2375,[3]Sheet1!$A$1:$U$10001,15,0)</f>
        <v>4.4850000000000003</v>
      </c>
      <c r="E2375" s="14">
        <f>VLOOKUP($A2375,[3]Sheet1!$A$1:$U$10001,16,0)</f>
        <v>3.17</v>
      </c>
      <c r="F2375" s="14">
        <f>VLOOKUP($A2375,[3]Sheet1!$A$1:$X$10001,22,0)</f>
        <v>2.02</v>
      </c>
      <c r="G2375" s="7">
        <f>VLOOKUP($A2375,[3]Sheet1!$A$1:$X$10001,3,0)</f>
        <v>2.39</v>
      </c>
      <c r="H2375" s="14">
        <f>VLOOKUP($A2375,[3]Sheet1!$A$1:$U$10001,2,0)</f>
        <v>3.5350000000000001</v>
      </c>
      <c r="I2375" s="14">
        <f>VLOOKUP($A2375,[3]Sheet1!$A$1:$U$10001,21,0)</f>
        <v>3.6850000000000001</v>
      </c>
      <c r="J2375" s="14">
        <f>VLOOKUP($A2375,[3]Sheet1!$A$1:$U$10001,13,0)</f>
        <v>3.355</v>
      </c>
      <c r="K2375" s="14">
        <f>VLOOKUP($A2375,[3]Sheet1!$A$1:$Z$10001,24,0)</f>
        <v>2.2000000000000002</v>
      </c>
      <c r="L2375" s="14">
        <f>VLOOKUP($A2375,[3]Sheet1!$A$1:$U$10001,17,0)</f>
        <v>3.3</v>
      </c>
      <c r="M2375" s="14">
        <f>VLOOKUP($A2375,[3]Sheet1!$A$1:$U$10001,14,0)</f>
        <v>4.0549999999999997</v>
      </c>
      <c r="N2375" s="14">
        <f>VLOOKUP($A2375,[3]Sheet1!$A$1:$X$10001,23,0)</f>
        <v>1.865</v>
      </c>
      <c r="O2375" s="14">
        <f>VLOOKUP($A2375,[3]Sheet1!$A$1:$U$10001,4,0)</f>
        <v>3.88</v>
      </c>
      <c r="P2375" s="14">
        <f>VLOOKUP($A2375,[3]Sheet1!$A$1:$U$10001,6,0)</f>
        <v>3.52</v>
      </c>
      <c r="Q2375" s="14" t="str">
        <f>VLOOKUP($A2375,[3]Sheet1!$A$1:$U$10001,20,0)</f>
        <v>N/A</v>
      </c>
      <c r="R2375" s="14">
        <f>VLOOKUP($A2375,[3]Sheet1!$A$1:$X$10001,24,0)</f>
        <v>2.2000000000000002</v>
      </c>
      <c r="S2375" s="14">
        <f>VLOOKUP($A2375,[3]Sheet1!$A$1:$AB$10001,25,0)</f>
        <v>3.68</v>
      </c>
      <c r="T2375" s="14">
        <f>VLOOKUP($A2375,[3]Sheet1!$A$1:$AB$10001,26,0)</f>
        <v>3.645</v>
      </c>
      <c r="U2375" s="14">
        <f>VLOOKUP($A2375,[3]Sheet1!$A$1:$AB$10001,27,0)</f>
        <v>3.4649999999999999</v>
      </c>
      <c r="V2375" s="14">
        <f>VLOOKUP($A2375,[3]Sheet1!$A$1:$AB$10001,28,0)</f>
        <v>3.4449999999999998</v>
      </c>
      <c r="W2375" s="14">
        <f>VLOOKUP($A2375,[3]Sheet1!$A$1:$AC$10001,29,0)</f>
        <v>3.4649999999999999</v>
      </c>
      <c r="X2375" s="14">
        <f>VLOOKUP($A2375,[3]Sheet1!$A$1:$AD$10001,30,0)</f>
        <v>3.85</v>
      </c>
      <c r="Y2375" s="14">
        <f>VLOOKUP($A2375,[3]Sheet1!$A$1:$AE$10001,31,0)</f>
        <v>2.1349999999999998</v>
      </c>
      <c r="Z2375" s="14">
        <f>VLOOKUP($A2375,[3]Sheet1!$A$1:$AK$10001,32,0)</f>
        <v>3.76</v>
      </c>
    </row>
    <row r="2376" spans="1:26" x14ac:dyDescent="0.2">
      <c r="A2376" s="2">
        <v>37068</v>
      </c>
      <c r="B2376" s="5">
        <f t="shared" si="167"/>
        <v>6</v>
      </c>
      <c r="C2376" s="1" t="s">
        <v>49</v>
      </c>
      <c r="D2376" s="14">
        <f>VLOOKUP($A2376,[3]Sheet1!$A$1:$U$10001,15,0)</f>
        <v>4.1349999999999998</v>
      </c>
      <c r="E2376" s="14">
        <f>VLOOKUP($A2376,[3]Sheet1!$A$1:$U$10001,16,0)</f>
        <v>2.9249999999999998</v>
      </c>
      <c r="F2376" s="14">
        <f>VLOOKUP($A2376,[3]Sheet1!$A$1:$X$10001,22,0)</f>
        <v>2.68</v>
      </c>
      <c r="G2376" s="7">
        <f>VLOOKUP($A2376,[3]Sheet1!$A$1:$X$10001,3,0)</f>
        <v>2.58</v>
      </c>
      <c r="H2376" s="14">
        <f>VLOOKUP($A2376,[3]Sheet1!$A$1:$U$10001,2,0)</f>
        <v>3.39</v>
      </c>
      <c r="I2376" s="14">
        <f>VLOOKUP($A2376,[3]Sheet1!$A$1:$U$10001,21,0)</f>
        <v>3.5550000000000002</v>
      </c>
      <c r="J2376" s="14">
        <f>VLOOKUP($A2376,[3]Sheet1!$A$1:$U$10001,13,0)</f>
        <v>3.5</v>
      </c>
      <c r="K2376" s="14">
        <f>VLOOKUP($A2376,[3]Sheet1!$A$1:$Z$10001,24,0)</f>
        <v>2.7</v>
      </c>
      <c r="L2376" s="14">
        <f>VLOOKUP($A2376,[3]Sheet1!$A$1:$U$10001,17,0)</f>
        <v>3.14</v>
      </c>
      <c r="M2376" s="14">
        <f>VLOOKUP($A2376,[3]Sheet1!$A$1:$U$10001,14,0)</f>
        <v>4.45</v>
      </c>
      <c r="N2376" s="14">
        <f>VLOOKUP($A2376,[3]Sheet1!$A$1:$X$10001,23,0)</f>
        <v>2.52</v>
      </c>
      <c r="O2376" s="14">
        <f>VLOOKUP($A2376,[3]Sheet1!$A$1:$U$10001,4,0)</f>
        <v>6.0549999999999997</v>
      </c>
      <c r="P2376" s="14">
        <f>VLOOKUP($A2376,[3]Sheet1!$A$1:$U$10001,6,0)</f>
        <v>3.5350000000000001</v>
      </c>
      <c r="Q2376" s="14" t="str">
        <f>VLOOKUP($A2376,[3]Sheet1!$A$1:$U$10001,20,0)</f>
        <v>N/A</v>
      </c>
      <c r="R2376" s="14">
        <f>VLOOKUP($A2376,[3]Sheet1!$A$1:$X$10001,24,0)</f>
        <v>2.7</v>
      </c>
      <c r="S2376" s="14">
        <f>VLOOKUP($A2376,[3]Sheet1!$A$1:$AB$10001,25,0)</f>
        <v>3.5449999999999999</v>
      </c>
      <c r="T2376" s="14">
        <f>VLOOKUP($A2376,[3]Sheet1!$A$1:$AB$10001,26,0)</f>
        <v>3.5750000000000002</v>
      </c>
      <c r="U2376" s="14">
        <f>VLOOKUP($A2376,[3]Sheet1!$A$1:$AB$10001,27,0)</f>
        <v>3.39</v>
      </c>
      <c r="V2376" s="14">
        <f>VLOOKUP($A2376,[3]Sheet1!$A$1:$AB$10001,28,0)</f>
        <v>3.395</v>
      </c>
      <c r="W2376" s="14">
        <f>VLOOKUP($A2376,[3]Sheet1!$A$1:$AC$10001,29,0)</f>
        <v>3.395</v>
      </c>
      <c r="X2376" s="14">
        <f>VLOOKUP($A2376,[3]Sheet1!$A$1:$AD$10001,30,0)</f>
        <v>3.6749999999999998</v>
      </c>
      <c r="Y2376" s="14">
        <f>VLOOKUP($A2376,[3]Sheet1!$A$1:$AE$10001,31,0)</f>
        <v>2.75</v>
      </c>
      <c r="Z2376" s="14">
        <f>VLOOKUP($A2376,[3]Sheet1!$A$1:$AK$10001,32,0)</f>
        <v>3.9950000000000001</v>
      </c>
    </row>
    <row r="2377" spans="1:26" x14ac:dyDescent="0.2">
      <c r="A2377" s="2">
        <v>37069</v>
      </c>
      <c r="B2377" s="5">
        <f t="shared" si="167"/>
        <v>6</v>
      </c>
      <c r="C2377" s="1" t="s">
        <v>50</v>
      </c>
      <c r="D2377" s="14">
        <f>VLOOKUP($A2377,[3]Sheet1!$A$1:$U$10001,15,0)</f>
        <v>4.0350000000000001</v>
      </c>
      <c r="E2377" s="14">
        <f>VLOOKUP($A2377,[3]Sheet1!$A$1:$U$10001,16,0)</f>
        <v>2.6949999999999998</v>
      </c>
      <c r="F2377" s="14">
        <f>VLOOKUP($A2377,[3]Sheet1!$A$1:$X$10001,22,0)</f>
        <v>2.17</v>
      </c>
      <c r="G2377" s="7">
        <f>VLOOKUP($A2377,[3]Sheet1!$A$1:$X$10001,3,0)</f>
        <v>2.39</v>
      </c>
      <c r="H2377" s="14">
        <f>VLOOKUP($A2377,[3]Sheet1!$A$1:$U$10001,2,0)</f>
        <v>3.27</v>
      </c>
      <c r="I2377" s="14">
        <f>VLOOKUP($A2377,[3]Sheet1!$A$1:$U$10001,21,0)</f>
        <v>3.4449999999999998</v>
      </c>
      <c r="J2377" s="14">
        <f>VLOOKUP($A2377,[3]Sheet1!$A$1:$U$10001,13,0)</f>
        <v>3.12</v>
      </c>
      <c r="K2377" s="14">
        <f>VLOOKUP($A2377,[3]Sheet1!$A$1:$Z$10001,24,0)</f>
        <v>2.355</v>
      </c>
      <c r="L2377" s="14">
        <f>VLOOKUP($A2377,[3]Sheet1!$A$1:$U$10001,17,0)</f>
        <v>2.92</v>
      </c>
      <c r="M2377" s="14">
        <f>VLOOKUP($A2377,[3]Sheet1!$A$1:$U$10001,14,0)</f>
        <v>3.84</v>
      </c>
      <c r="N2377" s="14">
        <f>VLOOKUP($A2377,[3]Sheet1!$A$1:$X$10001,23,0)</f>
        <v>2.08</v>
      </c>
      <c r="O2377" s="14">
        <f>VLOOKUP($A2377,[3]Sheet1!$A$1:$U$10001,4,0)</f>
        <v>4.6849999999999996</v>
      </c>
      <c r="P2377" s="14">
        <f>VLOOKUP($A2377,[3]Sheet1!$A$1:$U$10001,6,0)</f>
        <v>3.4</v>
      </c>
      <c r="Q2377" s="14" t="str">
        <f>VLOOKUP($A2377,[3]Sheet1!$A$1:$U$10001,20,0)</f>
        <v>N/A</v>
      </c>
      <c r="R2377" s="14">
        <f>VLOOKUP($A2377,[3]Sheet1!$A$1:$X$10001,24,0)</f>
        <v>2.355</v>
      </c>
      <c r="S2377" s="14">
        <f>VLOOKUP($A2377,[3]Sheet1!$A$1:$AB$10001,25,0)</f>
        <v>3.42</v>
      </c>
      <c r="T2377" s="14">
        <f>VLOOKUP($A2377,[3]Sheet1!$A$1:$AB$10001,26,0)</f>
        <v>3.45</v>
      </c>
      <c r="U2377" s="14">
        <f>VLOOKUP($A2377,[3]Sheet1!$A$1:$AB$10001,27,0)</f>
        <v>3.2850000000000001</v>
      </c>
      <c r="V2377" s="14">
        <f>VLOOKUP($A2377,[3]Sheet1!$A$1:$AB$10001,28,0)</f>
        <v>3.3</v>
      </c>
      <c r="W2377" s="14">
        <f>VLOOKUP($A2377,[3]Sheet1!$A$1:$AC$10001,29,0)</f>
        <v>3.3050000000000002</v>
      </c>
      <c r="X2377" s="14">
        <f>VLOOKUP($A2377,[3]Sheet1!$A$1:$AD$10001,30,0)</f>
        <v>3.56</v>
      </c>
      <c r="Y2377" s="14">
        <f>VLOOKUP($A2377,[3]Sheet1!$A$1:$AE$10001,31,0)</f>
        <v>2.29</v>
      </c>
      <c r="Z2377" s="14">
        <f>VLOOKUP($A2377,[3]Sheet1!$A$1:$AK$10001,32,0)</f>
        <v>3.39</v>
      </c>
    </row>
    <row r="2378" spans="1:26" x14ac:dyDescent="0.2">
      <c r="A2378" s="2">
        <v>37070</v>
      </c>
      <c r="B2378" s="5">
        <f t="shared" si="167"/>
        <v>6</v>
      </c>
      <c r="C2378" s="1" t="s">
        <v>51</v>
      </c>
      <c r="D2378" s="14">
        <f>VLOOKUP($A2378,[3]Sheet1!$A$1:$U$10001,15,0)</f>
        <v>3.91</v>
      </c>
      <c r="E2378" s="14">
        <f>VLOOKUP($A2378,[3]Sheet1!$A$1:$U$10001,16,0)</f>
        <v>2.5950000000000002</v>
      </c>
      <c r="F2378" s="14">
        <f>VLOOKUP($A2378,[3]Sheet1!$A$1:$X$10001,22,0)</f>
        <v>2.33</v>
      </c>
      <c r="G2378" s="7">
        <f>VLOOKUP($A2378,[3]Sheet1!$A$1:$X$10001,3,0)</f>
        <v>2.5049999999999999</v>
      </c>
      <c r="H2378" s="14">
        <f>VLOOKUP($A2378,[3]Sheet1!$A$1:$U$10001,2,0)</f>
        <v>3.2</v>
      </c>
      <c r="I2378" s="14">
        <f>VLOOKUP($A2378,[3]Sheet1!$A$1:$U$10001,21,0)</f>
        <v>3.3849999999999998</v>
      </c>
      <c r="J2378" s="14">
        <f>VLOOKUP($A2378,[3]Sheet1!$A$1:$U$10001,13,0)</f>
        <v>2.89</v>
      </c>
      <c r="K2378" s="14">
        <f>VLOOKUP($A2378,[3]Sheet1!$A$1:$Z$10001,24,0)</f>
        <v>2.41</v>
      </c>
      <c r="L2378" s="14">
        <f>VLOOKUP($A2378,[3]Sheet1!$A$1:$U$10001,17,0)</f>
        <v>2.74</v>
      </c>
      <c r="M2378" s="14">
        <f>VLOOKUP($A2378,[3]Sheet1!$A$1:$U$10001,14,0)</f>
        <v>3.3450000000000002</v>
      </c>
      <c r="N2378" s="14">
        <f>VLOOKUP($A2378,[3]Sheet1!$A$1:$X$10001,23,0)</f>
        <v>2.2250000000000001</v>
      </c>
      <c r="O2378" s="14">
        <f>VLOOKUP($A2378,[3]Sheet1!$A$1:$U$10001,4,0)</f>
        <v>4.68</v>
      </c>
      <c r="P2378" s="14">
        <f>VLOOKUP($A2378,[3]Sheet1!$A$1:$U$10001,6,0)</f>
        <v>3.33</v>
      </c>
      <c r="Q2378" s="14" t="str">
        <f>VLOOKUP($A2378,[3]Sheet1!$A$1:$U$10001,20,0)</f>
        <v>N/A</v>
      </c>
      <c r="R2378" s="14">
        <f>VLOOKUP($A2378,[3]Sheet1!$A$1:$X$10001,24,0)</f>
        <v>2.41</v>
      </c>
      <c r="S2378" s="14">
        <f>VLOOKUP($A2378,[3]Sheet1!$A$1:$AB$10001,25,0)</f>
        <v>3.3849999999999998</v>
      </c>
      <c r="T2378" s="14">
        <f>VLOOKUP($A2378,[3]Sheet1!$A$1:$AB$10001,26,0)</f>
        <v>3.41</v>
      </c>
      <c r="U2378" s="14">
        <f>VLOOKUP($A2378,[3]Sheet1!$A$1:$AB$10001,27,0)</f>
        <v>3.2250000000000001</v>
      </c>
      <c r="V2378" s="14">
        <f>VLOOKUP($A2378,[3]Sheet1!$A$1:$AB$10001,28,0)</f>
        <v>3.25</v>
      </c>
      <c r="W2378" s="14">
        <f>VLOOKUP($A2378,[3]Sheet1!$A$1:$AC$10001,29,0)</f>
        <v>3.2450000000000001</v>
      </c>
      <c r="X2378" s="14">
        <f>VLOOKUP($A2378,[3]Sheet1!$A$1:$AD$10001,30,0)</f>
        <v>3.48</v>
      </c>
      <c r="Y2378" s="14">
        <f>VLOOKUP($A2378,[3]Sheet1!$A$1:$AE$10001,31,0)</f>
        <v>2.4049999999999998</v>
      </c>
      <c r="Z2378" s="14">
        <f>VLOOKUP($A2378,[3]Sheet1!$A$1:$AK$10001,32,0)</f>
        <v>2.9550000000000001</v>
      </c>
    </row>
    <row r="2379" spans="1:26" x14ac:dyDescent="0.2">
      <c r="A2379" s="2">
        <v>37071</v>
      </c>
      <c r="B2379" s="5">
        <f t="shared" si="167"/>
        <v>6</v>
      </c>
      <c r="C2379" s="1" t="s">
        <v>45</v>
      </c>
      <c r="D2379" s="14">
        <f>VLOOKUP($A2379,[3]Sheet1!$A$1:$U$10001,15,0)</f>
        <v>3.61</v>
      </c>
      <c r="E2379" s="14">
        <f>VLOOKUP($A2379,[3]Sheet1!$A$1:$U$10001,16,0)</f>
        <v>2.44</v>
      </c>
      <c r="F2379" s="14">
        <f>VLOOKUP($A2379,[3]Sheet1!$A$1:$X$10001,22,0)</f>
        <v>2.2999999999999998</v>
      </c>
      <c r="G2379" s="7">
        <f>VLOOKUP($A2379,[3]Sheet1!$A$1:$X$10001,3,0)</f>
        <v>2.48</v>
      </c>
      <c r="H2379" s="14">
        <f>VLOOKUP($A2379,[3]Sheet1!$A$1:$U$10001,2,0)</f>
        <v>3.085</v>
      </c>
      <c r="I2379" s="14">
        <f>VLOOKUP($A2379,[3]Sheet1!$A$1:$U$10001,21,0)</f>
        <v>3.2149999999999999</v>
      </c>
      <c r="J2379" s="14">
        <f>VLOOKUP($A2379,[3]Sheet1!$A$1:$U$10001,13,0)</f>
        <v>2.8250000000000002</v>
      </c>
      <c r="K2379" s="14">
        <f>VLOOKUP($A2379,[3]Sheet1!$A$1:$Z$10001,24,0)</f>
        <v>2.3849999999999998</v>
      </c>
      <c r="L2379" s="14">
        <f>VLOOKUP($A2379,[3]Sheet1!$A$1:$U$10001,17,0)</f>
        <v>2.56</v>
      </c>
      <c r="M2379" s="14">
        <f>VLOOKUP($A2379,[3]Sheet1!$A$1:$U$10001,14,0)</f>
        <v>3.3650000000000002</v>
      </c>
      <c r="N2379" s="14">
        <f>VLOOKUP($A2379,[3]Sheet1!$A$1:$X$10001,23,0)</f>
        <v>2.21</v>
      </c>
      <c r="O2379" s="14">
        <f>VLOOKUP($A2379,[3]Sheet1!$A$1:$U$10001,4,0)</f>
        <v>4.3099999999999996</v>
      </c>
      <c r="P2379" s="14">
        <f>VLOOKUP($A2379,[3]Sheet1!$A$1:$U$10001,6,0)</f>
        <v>3.1150000000000002</v>
      </c>
      <c r="Q2379" s="14">
        <f>VLOOKUP($A2379,[3]Sheet1!$A$1:$U$10001,20,0)</f>
        <v>2.512</v>
      </c>
      <c r="R2379" s="14">
        <f>VLOOKUP($A2379,[3]Sheet1!$A$1:$X$10001,24,0)</f>
        <v>2.3849999999999998</v>
      </c>
      <c r="S2379" s="14">
        <f>VLOOKUP($A2379,[3]Sheet1!$A$1:$AB$10001,25,0)</f>
        <v>3.17</v>
      </c>
      <c r="T2379" s="14">
        <f>VLOOKUP($A2379,[3]Sheet1!$A$1:$AB$10001,26,0)</f>
        <v>3.41</v>
      </c>
      <c r="U2379" s="14">
        <f>VLOOKUP($A2379,[3]Sheet1!$A$1:$AB$10001,27,0)</f>
        <v>3.0550000000000002</v>
      </c>
      <c r="V2379" s="14">
        <f>VLOOKUP($A2379,[3]Sheet1!$A$1:$AB$10001,28,0)</f>
        <v>3.06</v>
      </c>
      <c r="W2379" s="14">
        <f>VLOOKUP($A2379,[3]Sheet1!$A$1:$AC$10001,29,0)</f>
        <v>3.07</v>
      </c>
      <c r="X2379" s="14">
        <f>VLOOKUP($A2379,[3]Sheet1!$A$1:$AD$10001,30,0)</f>
        <v>3.29</v>
      </c>
      <c r="Y2379" s="14">
        <f>VLOOKUP($A2379,[3]Sheet1!$A$1:$AE$10001,31,0)</f>
        <v>2.35</v>
      </c>
      <c r="Z2379" s="14">
        <f>VLOOKUP($A2379,[3]Sheet1!$A$1:$AK$10001,32,0)</f>
        <v>2.99</v>
      </c>
    </row>
    <row r="2380" spans="1:26" x14ac:dyDescent="0.2">
      <c r="A2380" s="2">
        <v>37072</v>
      </c>
      <c r="B2380" s="5">
        <f t="shared" si="167"/>
        <v>6</v>
      </c>
      <c r="C2380" s="1" t="s">
        <v>46</v>
      </c>
      <c r="D2380" s="14">
        <f>VLOOKUP($A2380,[3]Sheet1!$A$1:$U$10001,15,0)</f>
        <v>3.61</v>
      </c>
      <c r="E2380" s="14">
        <f>VLOOKUP($A2380,[3]Sheet1!$A$1:$U$10001,16,0)</f>
        <v>2.44</v>
      </c>
      <c r="F2380" s="14">
        <f>VLOOKUP($A2380,[3]Sheet1!$A$1:$X$10001,22,0)</f>
        <v>2.2999999999999998</v>
      </c>
      <c r="G2380" s="7">
        <f>VLOOKUP($A2380,[3]Sheet1!$A$1:$X$10001,3,0)</f>
        <v>2.48</v>
      </c>
      <c r="H2380" s="14">
        <f>VLOOKUP($A2380,[3]Sheet1!$A$1:$U$10001,2,0)</f>
        <v>3.085</v>
      </c>
      <c r="I2380" s="14">
        <f>VLOOKUP($A2380,[3]Sheet1!$A$1:$U$10001,21,0)</f>
        <v>3.2149999999999999</v>
      </c>
      <c r="J2380" s="14">
        <f>VLOOKUP($A2380,[3]Sheet1!$A$1:$U$10001,13,0)</f>
        <v>2.8250000000000002</v>
      </c>
      <c r="K2380" s="14">
        <f>VLOOKUP($A2380,[3]Sheet1!$A$1:$Z$10001,24,0)</f>
        <v>2.3849999999999998</v>
      </c>
      <c r="L2380" s="14">
        <f>VLOOKUP($A2380,[3]Sheet1!$A$1:$U$10001,17,0)</f>
        <v>2.56</v>
      </c>
      <c r="M2380" s="14">
        <f>VLOOKUP($A2380,[3]Sheet1!$A$1:$U$10001,14,0)</f>
        <v>3.3650000000000002</v>
      </c>
      <c r="N2380" s="14">
        <f>VLOOKUP($A2380,[3]Sheet1!$A$1:$X$10001,23,0)</f>
        <v>2.21</v>
      </c>
      <c r="O2380" s="14">
        <f>VLOOKUP($A2380,[3]Sheet1!$A$1:$U$10001,4,0)</f>
        <v>4.3099999999999996</v>
      </c>
      <c r="P2380" s="14">
        <f>VLOOKUP($A2380,[3]Sheet1!$A$1:$U$10001,6,0)</f>
        <v>3.1150000000000002</v>
      </c>
      <c r="Q2380" s="14" t="str">
        <f>VLOOKUP($A2380,[3]Sheet1!$A$1:$U$10001,20,0)</f>
        <v>N/A</v>
      </c>
      <c r="R2380" s="14">
        <f>VLOOKUP($A2380,[3]Sheet1!$A$1:$X$10001,24,0)</f>
        <v>2.3849999999999998</v>
      </c>
      <c r="S2380" s="14">
        <f>VLOOKUP($A2380,[3]Sheet1!$A$1:$AB$10001,25,0)</f>
        <v>3.17</v>
      </c>
      <c r="T2380" s="14">
        <f>VLOOKUP($A2380,[3]Sheet1!$A$1:$AB$10001,26,0)</f>
        <v>3.2349999999999999</v>
      </c>
      <c r="U2380" s="14">
        <f>VLOOKUP($A2380,[3]Sheet1!$A$1:$AB$10001,27,0)</f>
        <v>3.0550000000000002</v>
      </c>
      <c r="V2380" s="14">
        <f>VLOOKUP($A2380,[3]Sheet1!$A$1:$AB$10001,28,0)</f>
        <v>3.06</v>
      </c>
      <c r="W2380" s="14">
        <f>VLOOKUP($A2380,[3]Sheet1!$A$1:$AC$10001,29,0)</f>
        <v>3.07</v>
      </c>
      <c r="X2380" s="14">
        <f>VLOOKUP($A2380,[3]Sheet1!$A$1:$AD$10001,30,0)</f>
        <v>3.29</v>
      </c>
      <c r="Y2380" s="14">
        <f>VLOOKUP($A2380,[3]Sheet1!$A$1:$AE$10001,31,0)</f>
        <v>2.35</v>
      </c>
      <c r="Z2380" s="14">
        <f>VLOOKUP($A2380,[3]Sheet1!$A$1:$AK$10001,32,0)</f>
        <v>2.99</v>
      </c>
    </row>
    <row r="2381" spans="1:26" x14ac:dyDescent="0.2">
      <c r="A2381" s="2">
        <v>37073</v>
      </c>
      <c r="B2381" s="5">
        <f t="shared" si="167"/>
        <v>7</v>
      </c>
      <c r="C2381" s="1" t="s">
        <v>47</v>
      </c>
      <c r="D2381" s="14">
        <f>VLOOKUP($A2381,[3]Sheet1!$A$1:$U$10001,15,0)</f>
        <v>3.12</v>
      </c>
      <c r="E2381" s="14">
        <f>VLOOKUP($A2381,[3]Sheet1!$A$1:$U$10001,16,0)</f>
        <v>2.0750000000000002</v>
      </c>
      <c r="F2381" s="14">
        <f>VLOOKUP($A2381,[3]Sheet1!$A$1:$X$10001,22,0)</f>
        <v>1.9350000000000001</v>
      </c>
      <c r="G2381" s="7">
        <f>VLOOKUP($A2381,[3]Sheet1!$A$1:$X$10001,3,0)</f>
        <v>2.33</v>
      </c>
      <c r="H2381" s="14">
        <f>VLOOKUP($A2381,[3]Sheet1!$A$1:$U$10001,2,0)</f>
        <v>2.86</v>
      </c>
      <c r="I2381" s="14">
        <f>VLOOKUP($A2381,[3]Sheet1!$A$1:$U$10001,21,0)</f>
        <v>2.9950000000000001</v>
      </c>
      <c r="J2381" s="14">
        <f>VLOOKUP($A2381,[3]Sheet1!$A$1:$U$10001,13,0)</f>
        <v>2.56</v>
      </c>
      <c r="K2381" s="14">
        <f>VLOOKUP($A2381,[3]Sheet1!$A$1:$Z$10001,24,0)</f>
        <v>2.09</v>
      </c>
      <c r="L2381" s="14">
        <f>VLOOKUP($A2381,[3]Sheet1!$A$1:$U$10001,17,0)</f>
        <v>2.2149999999999999</v>
      </c>
      <c r="M2381" s="14">
        <f>VLOOKUP($A2381,[3]Sheet1!$A$1:$U$10001,14,0)</f>
        <v>2.78</v>
      </c>
      <c r="N2381" s="14">
        <f>VLOOKUP($A2381,[3]Sheet1!$A$1:$X$10001,23,0)</f>
        <v>2.0150000000000001</v>
      </c>
      <c r="O2381" s="14">
        <f>VLOOKUP($A2381,[3]Sheet1!$A$1:$U$10001,4,0)</f>
        <v>3.83</v>
      </c>
      <c r="P2381" s="14">
        <f>VLOOKUP($A2381,[3]Sheet1!$A$1:$U$10001,6,0)</f>
        <v>2.93</v>
      </c>
      <c r="Q2381" s="14" t="str">
        <f>VLOOKUP($A2381,[3]Sheet1!$A$1:$U$10001,20,0)</f>
        <v>N/A</v>
      </c>
      <c r="R2381" s="14">
        <f>VLOOKUP($A2381,[3]Sheet1!$A$1:$X$10001,24,0)</f>
        <v>2.09</v>
      </c>
      <c r="S2381" s="14">
        <f>VLOOKUP($A2381,[3]Sheet1!$A$1:$AB$10001,25,0)</f>
        <v>3.0049999999999999</v>
      </c>
      <c r="T2381" s="14">
        <f>VLOOKUP($A2381,[3]Sheet1!$A$1:$AB$10001,26,0)</f>
        <v>3.2349999999999999</v>
      </c>
      <c r="U2381" s="14">
        <f>VLOOKUP($A2381,[3]Sheet1!$A$1:$AB$10001,27,0)</f>
        <v>2.855</v>
      </c>
      <c r="V2381" s="14">
        <f>VLOOKUP($A2381,[3]Sheet1!$A$1:$AB$10001,28,0)</f>
        <v>2.88</v>
      </c>
      <c r="W2381" s="14">
        <f>VLOOKUP($A2381,[3]Sheet1!$A$1:$AC$10001,29,0)</f>
        <v>2.875</v>
      </c>
      <c r="X2381" s="14">
        <f>VLOOKUP($A2381,[3]Sheet1!$A$1:$AD$10001,30,0)</f>
        <v>3.145</v>
      </c>
      <c r="Y2381" s="14">
        <f>VLOOKUP($A2381,[3]Sheet1!$A$1:$AE$10001,31,0)</f>
        <v>1.9850000000000001</v>
      </c>
      <c r="Z2381" s="14">
        <f>VLOOKUP($A2381,[3]Sheet1!$A$1:$AK$10001,32,0)</f>
        <v>2.79</v>
      </c>
    </row>
    <row r="2382" spans="1:26" x14ac:dyDescent="0.2">
      <c r="A2382" s="2">
        <v>37074</v>
      </c>
      <c r="B2382" s="5">
        <f t="shared" si="167"/>
        <v>7</v>
      </c>
      <c r="C2382" s="1" t="s">
        <v>48</v>
      </c>
      <c r="D2382" s="14">
        <f>VLOOKUP($A2382,[3]Sheet1!$A$1:$U$10001,15,0)</f>
        <v>3.12</v>
      </c>
      <c r="E2382" s="14">
        <f>VLOOKUP($A2382,[3]Sheet1!$A$1:$U$10001,16,0)</f>
        <v>2.0750000000000002</v>
      </c>
      <c r="F2382" s="14">
        <f>VLOOKUP($A2382,[3]Sheet1!$A$1:$X$10001,22,0)</f>
        <v>1.9350000000000001</v>
      </c>
      <c r="G2382" s="7">
        <f>VLOOKUP($A2382,[3]Sheet1!$A$1:$X$10001,3,0)</f>
        <v>2.33</v>
      </c>
      <c r="H2382" s="14">
        <f>VLOOKUP($A2382,[3]Sheet1!$A$1:$U$10001,2,0)</f>
        <v>2.86</v>
      </c>
      <c r="I2382" s="14">
        <f>VLOOKUP($A2382,[3]Sheet1!$A$1:$U$10001,21,0)</f>
        <v>2.9950000000000001</v>
      </c>
      <c r="J2382" s="14">
        <f>VLOOKUP($A2382,[3]Sheet1!$A$1:$U$10001,13,0)</f>
        <v>2.56</v>
      </c>
      <c r="K2382" s="14">
        <f>VLOOKUP($A2382,[3]Sheet1!$A$1:$Z$10001,24,0)</f>
        <v>2.09</v>
      </c>
      <c r="L2382" s="14">
        <f>VLOOKUP($A2382,[3]Sheet1!$A$1:$U$10001,17,0)</f>
        <v>2.2149999999999999</v>
      </c>
      <c r="M2382" s="14">
        <f>VLOOKUP($A2382,[3]Sheet1!$A$1:$U$10001,14,0)</f>
        <v>2.79</v>
      </c>
      <c r="N2382" s="14">
        <f>VLOOKUP($A2382,[3]Sheet1!$A$1:$X$10001,23,0)</f>
        <v>2.0150000000000001</v>
      </c>
      <c r="O2382" s="14">
        <f>VLOOKUP($A2382,[3]Sheet1!$A$1:$U$10001,4,0)</f>
        <v>3.83</v>
      </c>
      <c r="P2382" s="14">
        <f>VLOOKUP($A2382,[3]Sheet1!$A$1:$U$10001,6,0)</f>
        <v>2.93</v>
      </c>
      <c r="Q2382" s="14">
        <f>VLOOKUP($A2382,[3]Sheet1!$A$1:$U$10001,20,0)</f>
        <v>2.173</v>
      </c>
      <c r="R2382" s="14">
        <f>VLOOKUP($A2382,[3]Sheet1!$A$1:$X$10001,24,0)</f>
        <v>2.09</v>
      </c>
      <c r="S2382" s="14">
        <f>VLOOKUP($A2382,[3]Sheet1!$A$1:$AB$10001,25,0)</f>
        <v>3.0049999999999999</v>
      </c>
      <c r="T2382" s="14">
        <f>VLOOKUP($A2382,[3]Sheet1!$A$1:$AB$10001,26,0)</f>
        <v>2.9950000000000001</v>
      </c>
      <c r="U2382" s="14">
        <f>VLOOKUP($A2382,[3]Sheet1!$A$1:$AB$10001,27,0)</f>
        <v>2.855</v>
      </c>
      <c r="V2382" s="14">
        <f>VLOOKUP($A2382,[3]Sheet1!$A$1:$AB$10001,28,0)</f>
        <v>2.88</v>
      </c>
      <c r="W2382" s="14">
        <f>VLOOKUP($A2382,[3]Sheet1!$A$1:$AC$10001,29,0)</f>
        <v>2.875</v>
      </c>
      <c r="X2382" s="14">
        <f>VLOOKUP($A2382,[3]Sheet1!$A$1:$AD$10001,30,0)</f>
        <v>3.145</v>
      </c>
      <c r="Y2382" s="14">
        <f>VLOOKUP($A2382,[3]Sheet1!$A$1:$AE$10001,31,0)</f>
        <v>1.9850000000000001</v>
      </c>
      <c r="Z2382" s="14">
        <f>VLOOKUP($A2382,[3]Sheet1!$A$1:$AK$10001,32,0)</f>
        <v>2.79</v>
      </c>
    </row>
    <row r="2383" spans="1:26" x14ac:dyDescent="0.2">
      <c r="A2383" s="2">
        <v>37075</v>
      </c>
      <c r="B2383" s="5">
        <f t="shared" si="167"/>
        <v>7</v>
      </c>
      <c r="C2383" s="1" t="s">
        <v>49</v>
      </c>
      <c r="D2383" s="14">
        <f>VLOOKUP($A2383,[3]Sheet1!$A$1:$U$10001,15,0)</f>
        <v>3.22</v>
      </c>
      <c r="E2383" s="14">
        <f>VLOOKUP($A2383,[3]Sheet1!$A$1:$U$10001,16,0)</f>
        <v>2.0699999999999998</v>
      </c>
      <c r="F2383" s="14">
        <f>VLOOKUP($A2383,[3]Sheet1!$A$1:$X$10001,22,0)</f>
        <v>2.1349999999999998</v>
      </c>
      <c r="G2383" s="7">
        <f>VLOOKUP($A2383,[3]Sheet1!$A$1:$X$10001,3,0)</f>
        <v>2.34</v>
      </c>
      <c r="H2383" s="14">
        <f>VLOOKUP($A2383,[3]Sheet1!$A$1:$U$10001,2,0)</f>
        <v>2.8149999999999999</v>
      </c>
      <c r="I2383" s="14">
        <f>VLOOKUP($A2383,[3]Sheet1!$A$1:$U$10001,21,0)</f>
        <v>2.93</v>
      </c>
      <c r="J2383" s="14">
        <f>VLOOKUP($A2383,[3]Sheet1!$A$1:$U$10001,13,0)</f>
        <v>2.63</v>
      </c>
      <c r="K2383" s="14">
        <f>VLOOKUP($A2383,[3]Sheet1!$A$1:$Z$10001,24,0)</f>
        <v>2.3250000000000002</v>
      </c>
      <c r="L2383" s="14">
        <f>VLOOKUP($A2383,[3]Sheet1!$A$1:$U$10001,17,0)</f>
        <v>2.4900000000000002</v>
      </c>
      <c r="M2383" s="14">
        <f>VLOOKUP($A2383,[3]Sheet1!$A$1:$U$10001,14,0)</f>
        <v>3.62</v>
      </c>
      <c r="N2383" s="14">
        <f>VLOOKUP($A2383,[3]Sheet1!$A$1:$X$10001,23,0)</f>
        <v>2.1349999999999998</v>
      </c>
      <c r="O2383" s="14">
        <f>VLOOKUP($A2383,[3]Sheet1!$A$1:$U$10001,4,0)</f>
        <v>5.03</v>
      </c>
      <c r="P2383" s="14">
        <f>VLOOKUP($A2383,[3]Sheet1!$A$1:$U$10001,6,0)</f>
        <v>2.85</v>
      </c>
      <c r="Q2383" s="14">
        <f>VLOOKUP($A2383,[3]Sheet1!$A$1:$U$10001,20,0)</f>
        <v>2.2519999999999998</v>
      </c>
      <c r="R2383" s="14">
        <f>VLOOKUP($A2383,[3]Sheet1!$A$1:$X$10001,24,0)</f>
        <v>2.3250000000000002</v>
      </c>
      <c r="S2383" s="14">
        <f>VLOOKUP($A2383,[3]Sheet1!$A$1:$AB$10001,25,0)</f>
        <v>2.89</v>
      </c>
      <c r="T2383" s="14">
        <f>VLOOKUP($A2383,[3]Sheet1!$A$1:$AB$10001,26,0)</f>
        <v>2.9950000000000001</v>
      </c>
      <c r="U2383" s="14">
        <f>VLOOKUP($A2383,[3]Sheet1!$A$1:$AB$10001,27,0)</f>
        <v>2.7250000000000001</v>
      </c>
      <c r="V2383" s="14">
        <f>VLOOKUP($A2383,[3]Sheet1!$A$1:$AB$10001,28,0)</f>
        <v>2.76</v>
      </c>
      <c r="W2383" s="14">
        <f>VLOOKUP($A2383,[3]Sheet1!$A$1:$AC$10001,29,0)</f>
        <v>2.75</v>
      </c>
      <c r="X2383" s="14">
        <f>VLOOKUP($A2383,[3]Sheet1!$A$1:$AD$10001,30,0)</f>
        <v>2.98</v>
      </c>
      <c r="Y2383" s="14">
        <f>VLOOKUP($A2383,[3]Sheet1!$A$1:$AE$10001,31,0)</f>
        <v>2.21</v>
      </c>
      <c r="Z2383" s="14">
        <f>VLOOKUP($A2383,[3]Sheet1!$A$1:$AK$10001,32,0)</f>
        <v>3.2949999999999999</v>
      </c>
    </row>
    <row r="2384" spans="1:26" x14ac:dyDescent="0.2">
      <c r="A2384" s="2">
        <v>37076</v>
      </c>
      <c r="B2384" s="5">
        <f t="shared" si="167"/>
        <v>7</v>
      </c>
      <c r="C2384" s="1" t="s">
        <v>50</v>
      </c>
      <c r="D2384" s="14">
        <f>VLOOKUP($A2384,[3]Sheet1!$A$1:$U$10001,15,0)</f>
        <v>3.2949999999999999</v>
      </c>
      <c r="E2384" s="14">
        <f>VLOOKUP($A2384,[3]Sheet1!$A$1:$U$10001,16,0)</f>
        <v>2.2200000000000002</v>
      </c>
      <c r="F2384" s="14">
        <f>VLOOKUP($A2384,[3]Sheet1!$A$1:$X$10001,22,0)</f>
        <v>2.0150000000000001</v>
      </c>
      <c r="G2384" s="7">
        <f>VLOOKUP($A2384,[3]Sheet1!$A$1:$X$10001,3,0)</f>
        <v>2.21</v>
      </c>
      <c r="H2384" s="14">
        <f>VLOOKUP($A2384,[3]Sheet1!$A$1:$U$10001,2,0)</f>
        <v>2.96</v>
      </c>
      <c r="I2384" s="14">
        <f>VLOOKUP($A2384,[3]Sheet1!$A$1:$U$10001,21,0)</f>
        <v>3</v>
      </c>
      <c r="J2384" s="14">
        <f>VLOOKUP($A2384,[3]Sheet1!$A$1:$U$10001,13,0)</f>
        <v>3.46</v>
      </c>
      <c r="K2384" s="14">
        <f>VLOOKUP($A2384,[3]Sheet1!$A$1:$Z$10001,24,0)</f>
        <v>2.21</v>
      </c>
      <c r="L2384" s="14">
        <f>VLOOKUP($A2384,[3]Sheet1!$A$1:$U$10001,17,0)</f>
        <v>2.5249999999999999</v>
      </c>
      <c r="M2384" s="14">
        <f>VLOOKUP($A2384,[3]Sheet1!$A$1:$U$10001,14,0)</f>
        <v>4.7</v>
      </c>
      <c r="N2384" s="14">
        <f>VLOOKUP($A2384,[3]Sheet1!$A$1:$X$10001,23,0)</f>
        <v>2.0449999999999999</v>
      </c>
      <c r="O2384" s="14">
        <f>VLOOKUP($A2384,[3]Sheet1!$A$1:$U$10001,4,0)</f>
        <v>5.58</v>
      </c>
      <c r="P2384" s="14">
        <f>VLOOKUP($A2384,[3]Sheet1!$A$1:$U$10001,6,0)</f>
        <v>2.9750000000000001</v>
      </c>
      <c r="Q2384" s="14">
        <f>VLOOKUP($A2384,[3]Sheet1!$A$1:$U$10001,20,0)</f>
        <v>2.35</v>
      </c>
      <c r="R2384" s="14">
        <f>VLOOKUP($A2384,[3]Sheet1!$A$1:$X$10001,24,0)</f>
        <v>2.21</v>
      </c>
      <c r="S2384" s="14">
        <f>VLOOKUP($A2384,[3]Sheet1!$A$1:$AB$10001,25,0)</f>
        <v>2.9950000000000001</v>
      </c>
      <c r="T2384" s="14">
        <f>VLOOKUP($A2384,[3]Sheet1!$A$1:$AB$10001,26,0)</f>
        <v>2.9350000000000001</v>
      </c>
      <c r="U2384" s="14">
        <f>VLOOKUP($A2384,[3]Sheet1!$A$1:$AB$10001,27,0)</f>
        <v>2.83</v>
      </c>
      <c r="V2384" s="14">
        <f>VLOOKUP($A2384,[3]Sheet1!$A$1:$AB$10001,28,0)</f>
        <v>2.87</v>
      </c>
      <c r="W2384" s="14">
        <f>VLOOKUP($A2384,[3]Sheet1!$A$1:$AC$10001,29,0)</f>
        <v>2.8650000000000002</v>
      </c>
      <c r="X2384" s="14">
        <f>VLOOKUP($A2384,[3]Sheet1!$A$1:$AD$10001,30,0)</f>
        <v>3.0950000000000002</v>
      </c>
      <c r="Y2384" s="14">
        <f>VLOOKUP($A2384,[3]Sheet1!$A$1:$AE$10001,31,0)</f>
        <v>2.145</v>
      </c>
      <c r="Z2384" s="14">
        <f>VLOOKUP($A2384,[3]Sheet1!$A$1:$AK$10001,32,0)</f>
        <v>3.67</v>
      </c>
    </row>
    <row r="2385" spans="1:26" x14ac:dyDescent="0.2">
      <c r="A2385" s="2">
        <v>37077</v>
      </c>
      <c r="B2385" s="5">
        <f t="shared" si="167"/>
        <v>7</v>
      </c>
      <c r="C2385" s="1" t="s">
        <v>51</v>
      </c>
      <c r="D2385" s="14">
        <f>VLOOKUP($A2385,[3]Sheet1!$A$1:$U$10001,15,0)</f>
        <v>3.2949999999999999</v>
      </c>
      <c r="E2385" s="14">
        <f>VLOOKUP($A2385,[3]Sheet1!$A$1:$U$10001,16,0)</f>
        <v>2.2200000000000002</v>
      </c>
      <c r="F2385" s="14">
        <f>VLOOKUP($A2385,[3]Sheet1!$A$1:$X$10001,22,0)</f>
        <v>2.0150000000000001</v>
      </c>
      <c r="G2385" s="7">
        <f>VLOOKUP($A2385,[3]Sheet1!$A$1:$X$10001,3,0)</f>
        <v>2.21</v>
      </c>
      <c r="H2385" s="14">
        <f>VLOOKUP($A2385,[3]Sheet1!$A$1:$U$10001,2,0)</f>
        <v>2.96</v>
      </c>
      <c r="I2385" s="14">
        <f>VLOOKUP($A2385,[3]Sheet1!$A$1:$U$10001,21,0)</f>
        <v>3</v>
      </c>
      <c r="J2385" s="14">
        <f>VLOOKUP($A2385,[3]Sheet1!$A$1:$U$10001,13,0)</f>
        <v>3.46</v>
      </c>
      <c r="K2385" s="14">
        <f>VLOOKUP($A2385,[3]Sheet1!$A$1:$Z$10001,24,0)</f>
        <v>2.21</v>
      </c>
      <c r="L2385" s="14">
        <f>VLOOKUP($A2385,[3]Sheet1!$A$1:$U$10001,17,0)</f>
        <v>2.5249999999999999</v>
      </c>
      <c r="M2385" s="14">
        <f>VLOOKUP($A2385,[3]Sheet1!$A$1:$U$10001,14,0)</f>
        <v>4.7</v>
      </c>
      <c r="N2385" s="14">
        <f>VLOOKUP($A2385,[3]Sheet1!$A$1:$X$10001,23,0)</f>
        <v>2.0449999999999999</v>
      </c>
      <c r="O2385" s="14">
        <f>VLOOKUP($A2385,[3]Sheet1!$A$1:$U$10001,4,0)</f>
        <v>5.58</v>
      </c>
      <c r="P2385" s="14">
        <f>VLOOKUP($A2385,[3]Sheet1!$A$1:$U$10001,6,0)</f>
        <v>2.9750000000000001</v>
      </c>
      <c r="Q2385" s="14">
        <f>VLOOKUP($A2385,[3]Sheet1!$A$1:$U$10001,20,0)</f>
        <v>2.35</v>
      </c>
      <c r="R2385" s="14">
        <f>VLOOKUP($A2385,[3]Sheet1!$A$1:$X$10001,24,0)</f>
        <v>2.21</v>
      </c>
      <c r="S2385" s="14">
        <f>VLOOKUP($A2385,[3]Sheet1!$A$1:$AB$10001,25,0)</f>
        <v>2.9950000000000001</v>
      </c>
      <c r="T2385" s="14">
        <f>VLOOKUP($A2385,[3]Sheet1!$A$1:$AB$10001,26,0)</f>
        <v>3.03</v>
      </c>
      <c r="U2385" s="14">
        <f>VLOOKUP($A2385,[3]Sheet1!$A$1:$AB$10001,27,0)</f>
        <v>2.83</v>
      </c>
      <c r="V2385" s="14">
        <f>VLOOKUP($A2385,[3]Sheet1!$A$1:$AB$10001,28,0)</f>
        <v>2.87</v>
      </c>
      <c r="W2385" s="14">
        <f>VLOOKUP($A2385,[3]Sheet1!$A$1:$AC$10001,29,0)</f>
        <v>2.8650000000000002</v>
      </c>
      <c r="X2385" s="14">
        <f>VLOOKUP($A2385,[3]Sheet1!$A$1:$AD$10001,30,0)</f>
        <v>3.0950000000000002</v>
      </c>
      <c r="Y2385" s="14">
        <f>VLOOKUP($A2385,[3]Sheet1!$A$1:$AE$10001,31,0)</f>
        <v>2.145</v>
      </c>
      <c r="Z2385" s="14">
        <f>VLOOKUP($A2385,[3]Sheet1!$A$1:$AK$10001,32,0)</f>
        <v>3.67</v>
      </c>
    </row>
    <row r="2386" spans="1:26" x14ac:dyDescent="0.2">
      <c r="A2386" s="2">
        <v>37078</v>
      </c>
      <c r="B2386" s="5">
        <f t="shared" si="167"/>
        <v>7</v>
      </c>
      <c r="C2386" s="1" t="s">
        <v>45</v>
      </c>
      <c r="D2386" s="14">
        <f>VLOOKUP($A2386,[3]Sheet1!$A$1:$U$10001,15,0)</f>
        <v>3.35</v>
      </c>
      <c r="E2386" s="14">
        <f>VLOOKUP($A2386,[3]Sheet1!$A$1:$U$10001,16,0)</f>
        <v>2.335</v>
      </c>
      <c r="F2386" s="14">
        <f>VLOOKUP($A2386,[3]Sheet1!$A$1:$X$10001,22,0)</f>
        <v>2.2349999999999999</v>
      </c>
      <c r="G2386" s="7">
        <f>VLOOKUP($A2386,[3]Sheet1!$A$1:$X$10001,3,0)</f>
        <v>2.355</v>
      </c>
      <c r="H2386" s="14">
        <f>VLOOKUP($A2386,[3]Sheet1!$A$1:$U$10001,2,0)</f>
        <v>3.1</v>
      </c>
      <c r="I2386" s="14">
        <f>VLOOKUP($A2386,[3]Sheet1!$A$1:$U$10001,21,0)</f>
        <v>3.1</v>
      </c>
      <c r="J2386" s="14">
        <f>VLOOKUP($A2386,[3]Sheet1!$A$1:$U$10001,13,0)</f>
        <v>3.72</v>
      </c>
      <c r="K2386" s="14">
        <f>VLOOKUP($A2386,[3]Sheet1!$A$1:$Z$10001,24,0)</f>
        <v>2.335</v>
      </c>
      <c r="L2386" s="14">
        <f>VLOOKUP($A2386,[3]Sheet1!$A$1:$U$10001,17,0)</f>
        <v>2.59</v>
      </c>
      <c r="M2386" s="14">
        <f>VLOOKUP($A2386,[3]Sheet1!$A$1:$U$10001,14,0)</f>
        <v>4.76</v>
      </c>
      <c r="N2386" s="14">
        <f>VLOOKUP($A2386,[3]Sheet1!$A$1:$X$10001,23,0)</f>
        <v>2.1349999999999998</v>
      </c>
      <c r="O2386" s="14">
        <f>VLOOKUP($A2386,[3]Sheet1!$A$1:$U$10001,4,0)</f>
        <v>6.54</v>
      </c>
      <c r="P2386" s="14">
        <f>VLOOKUP($A2386,[3]Sheet1!$A$1:$U$10001,6,0)</f>
        <v>3.13</v>
      </c>
      <c r="Q2386" s="14">
        <f>VLOOKUP($A2386,[3]Sheet1!$A$1:$U$10001,20,0)</f>
        <v>2.4500000000000002</v>
      </c>
      <c r="R2386" s="14">
        <f>VLOOKUP($A2386,[3]Sheet1!$A$1:$X$10001,24,0)</f>
        <v>2.335</v>
      </c>
      <c r="S2386" s="14">
        <f>VLOOKUP($A2386,[3]Sheet1!$A$1:$AB$10001,25,0)</f>
        <v>3.085</v>
      </c>
      <c r="T2386" s="14">
        <f>VLOOKUP($A2386,[3]Sheet1!$A$1:$AB$10001,26,0)</f>
        <v>3.03</v>
      </c>
      <c r="U2386" s="14">
        <f>VLOOKUP($A2386,[3]Sheet1!$A$1:$AB$10001,27,0)</f>
        <v>3.0150000000000001</v>
      </c>
      <c r="V2386" s="14">
        <f>VLOOKUP($A2386,[3]Sheet1!$A$1:$AB$10001,28,0)</f>
        <v>3.0150000000000001</v>
      </c>
      <c r="W2386" s="14">
        <f>VLOOKUP($A2386,[3]Sheet1!$A$1:$AC$10001,29,0)</f>
        <v>3.03</v>
      </c>
      <c r="X2386" s="14">
        <f>VLOOKUP($A2386,[3]Sheet1!$A$1:$AD$10001,30,0)</f>
        <v>3.165</v>
      </c>
      <c r="Y2386" s="14">
        <f>VLOOKUP($A2386,[3]Sheet1!$A$1:$AE$10001,31,0)</f>
        <v>2.3149999999999999</v>
      </c>
      <c r="Z2386" s="14">
        <f>VLOOKUP($A2386,[3]Sheet1!$A$1:$AK$10001,32,0)</f>
        <v>3.86</v>
      </c>
    </row>
    <row r="2387" spans="1:26" x14ac:dyDescent="0.2">
      <c r="A2387" s="2">
        <v>37079</v>
      </c>
      <c r="B2387" s="5">
        <f t="shared" si="167"/>
        <v>7</v>
      </c>
      <c r="C2387" s="1" t="s">
        <v>46</v>
      </c>
      <c r="D2387" s="14">
        <f>VLOOKUP($A2387,[3]Sheet1!$A$1:$U$10001,15,0)</f>
        <v>3.27</v>
      </c>
      <c r="E2387" s="14">
        <f>VLOOKUP($A2387,[3]Sheet1!$A$1:$U$10001,16,0)</f>
        <v>2.2400000000000002</v>
      </c>
      <c r="F2387" s="14">
        <f>VLOOKUP($A2387,[3]Sheet1!$A$1:$X$10001,22,0)</f>
        <v>2.1549999999999998</v>
      </c>
      <c r="G2387" s="7">
        <f>VLOOKUP($A2387,[3]Sheet1!$A$1:$X$10001,3,0)</f>
        <v>2.2850000000000001</v>
      </c>
      <c r="H2387" s="14">
        <f>VLOOKUP($A2387,[3]Sheet1!$A$1:$U$10001,2,0)</f>
        <v>2.915</v>
      </c>
      <c r="I2387" s="14">
        <f>VLOOKUP($A2387,[3]Sheet1!$A$1:$U$10001,21,0)</f>
        <v>2.9950000000000001</v>
      </c>
      <c r="J2387" s="14">
        <f>VLOOKUP($A2387,[3]Sheet1!$A$1:$U$10001,13,0)</f>
        <v>2.64</v>
      </c>
      <c r="K2387" s="14">
        <f>VLOOKUP($A2387,[3]Sheet1!$A$1:$Z$10001,24,0)</f>
        <v>2.29</v>
      </c>
      <c r="L2387" s="14">
        <f>VLOOKUP($A2387,[3]Sheet1!$A$1:$U$10001,17,0)</f>
        <v>2.4300000000000002</v>
      </c>
      <c r="M2387" s="14">
        <f>VLOOKUP($A2387,[3]Sheet1!$A$1:$U$10001,14,0)</f>
        <v>2.8650000000000002</v>
      </c>
      <c r="N2387" s="14">
        <f>VLOOKUP($A2387,[3]Sheet1!$A$1:$X$10001,23,0)</f>
        <v>2.1549999999999998</v>
      </c>
      <c r="O2387" s="14">
        <f>VLOOKUP($A2387,[3]Sheet1!$A$1:$U$10001,4,0)</f>
        <v>5.81</v>
      </c>
      <c r="P2387" s="14">
        <f>VLOOKUP($A2387,[3]Sheet1!$A$1:$U$10001,6,0)</f>
        <v>2.91</v>
      </c>
      <c r="Q2387" s="14">
        <f>VLOOKUP($A2387,[3]Sheet1!$A$1:$U$10001,20,0)</f>
        <v>2.37</v>
      </c>
      <c r="R2387" s="14">
        <f>VLOOKUP($A2387,[3]Sheet1!$A$1:$X$10001,24,0)</f>
        <v>2.29</v>
      </c>
      <c r="S2387" s="14">
        <f>VLOOKUP($A2387,[3]Sheet1!$A$1:$AB$10001,25,0)</f>
        <v>2.94</v>
      </c>
      <c r="T2387" s="14">
        <f>VLOOKUP($A2387,[3]Sheet1!$A$1:$AB$10001,26,0)</f>
        <v>3.1850000000000001</v>
      </c>
      <c r="U2387" s="14">
        <f>VLOOKUP($A2387,[3]Sheet1!$A$1:$AB$10001,27,0)</f>
        <v>2.8250000000000002</v>
      </c>
      <c r="V2387" s="14">
        <f>VLOOKUP($A2387,[3]Sheet1!$A$1:$AB$10001,28,0)</f>
        <v>2.87</v>
      </c>
      <c r="W2387" s="14">
        <f>VLOOKUP($A2387,[3]Sheet1!$A$1:$AC$10001,29,0)</f>
        <v>2.87</v>
      </c>
      <c r="X2387" s="14">
        <f>VLOOKUP($A2387,[3]Sheet1!$A$1:$AD$10001,30,0)</f>
        <v>3.07</v>
      </c>
      <c r="Y2387" s="14">
        <f>VLOOKUP($A2387,[3]Sheet1!$A$1:$AE$10001,31,0)</f>
        <v>2.2599999999999998</v>
      </c>
      <c r="Z2387" s="14">
        <f>VLOOKUP($A2387,[3]Sheet1!$A$1:$AK$10001,32,0)</f>
        <v>2.8650000000000002</v>
      </c>
    </row>
    <row r="2388" spans="1:26" x14ac:dyDescent="0.2">
      <c r="A2388" s="2">
        <v>37080</v>
      </c>
      <c r="B2388" s="5">
        <f t="shared" si="167"/>
        <v>7</v>
      </c>
      <c r="C2388" s="1" t="s">
        <v>47</v>
      </c>
      <c r="D2388" s="14">
        <f>VLOOKUP($A2388,[3]Sheet1!$A$1:$U$10001,15,0)</f>
        <v>3.27</v>
      </c>
      <c r="E2388" s="14">
        <f>VLOOKUP($A2388,[3]Sheet1!$A$1:$U$10001,16,0)</f>
        <v>2.2400000000000002</v>
      </c>
      <c r="F2388" s="14">
        <f>VLOOKUP($A2388,[3]Sheet1!$A$1:$X$10001,22,0)</f>
        <v>2.1549999999999998</v>
      </c>
      <c r="G2388" s="7">
        <f>VLOOKUP($A2388,[3]Sheet1!$A$1:$X$10001,3,0)</f>
        <v>2.2850000000000001</v>
      </c>
      <c r="H2388" s="14">
        <f>VLOOKUP($A2388,[3]Sheet1!$A$1:$U$10001,2,0)</f>
        <v>2.915</v>
      </c>
      <c r="I2388" s="14">
        <f>VLOOKUP($A2388,[3]Sheet1!$A$1:$U$10001,21,0)</f>
        <v>2.9950000000000001</v>
      </c>
      <c r="J2388" s="14">
        <f>VLOOKUP($A2388,[3]Sheet1!$A$1:$U$10001,13,0)</f>
        <v>2.64</v>
      </c>
      <c r="K2388" s="14">
        <f>VLOOKUP($A2388,[3]Sheet1!$A$1:$Z$10001,24,0)</f>
        <v>2.29</v>
      </c>
      <c r="L2388" s="14">
        <f>VLOOKUP($A2388,[3]Sheet1!$A$1:$U$10001,17,0)</f>
        <v>2.4300000000000002</v>
      </c>
      <c r="M2388" s="14">
        <f>VLOOKUP($A2388,[3]Sheet1!$A$1:$U$10001,14,0)</f>
        <v>2.8650000000000002</v>
      </c>
      <c r="N2388" s="14">
        <f>VLOOKUP($A2388,[3]Sheet1!$A$1:$X$10001,23,0)</f>
        <v>2.1549999999999998</v>
      </c>
      <c r="O2388" s="14">
        <f>VLOOKUP($A2388,[3]Sheet1!$A$1:$U$10001,4,0)</f>
        <v>5.81</v>
      </c>
      <c r="P2388" s="14">
        <f>VLOOKUP($A2388,[3]Sheet1!$A$1:$U$10001,6,0)</f>
        <v>2.91</v>
      </c>
      <c r="Q2388" s="14">
        <f>VLOOKUP($A2388,[3]Sheet1!$A$1:$U$10001,20,0)</f>
        <v>2.37</v>
      </c>
      <c r="R2388" s="14">
        <f>VLOOKUP($A2388,[3]Sheet1!$A$1:$X$10001,24,0)</f>
        <v>2.29</v>
      </c>
      <c r="S2388" s="14">
        <f>VLOOKUP($A2388,[3]Sheet1!$A$1:$AB$10001,25,0)</f>
        <v>2.94</v>
      </c>
      <c r="T2388" s="14">
        <f>VLOOKUP($A2388,[3]Sheet1!$A$1:$AB$10001,26,0)</f>
        <v>3.0150000000000001</v>
      </c>
      <c r="U2388" s="14">
        <f>VLOOKUP($A2388,[3]Sheet1!$A$1:$AB$10001,27,0)</f>
        <v>2.8250000000000002</v>
      </c>
      <c r="V2388" s="14">
        <f>VLOOKUP($A2388,[3]Sheet1!$A$1:$AB$10001,28,0)</f>
        <v>2.87</v>
      </c>
      <c r="W2388" s="14">
        <f>VLOOKUP($A2388,[3]Sheet1!$A$1:$AC$10001,29,0)</f>
        <v>2.87</v>
      </c>
      <c r="X2388" s="14">
        <f>VLOOKUP($A2388,[3]Sheet1!$A$1:$AD$10001,30,0)</f>
        <v>3.07</v>
      </c>
      <c r="Y2388" s="14">
        <f>VLOOKUP($A2388,[3]Sheet1!$A$1:$AE$10001,31,0)</f>
        <v>2.2599999999999998</v>
      </c>
      <c r="Z2388" s="14">
        <f>VLOOKUP($A2388,[3]Sheet1!$A$1:$AK$10001,32,0)</f>
        <v>2.8650000000000002</v>
      </c>
    </row>
    <row r="2389" spans="1:26" x14ac:dyDescent="0.2">
      <c r="A2389" s="2">
        <v>37081</v>
      </c>
      <c r="B2389" s="5">
        <f t="shared" si="167"/>
        <v>7</v>
      </c>
      <c r="C2389" s="1" t="s">
        <v>48</v>
      </c>
      <c r="D2389" s="14">
        <f>VLOOKUP($A2389,[3]Sheet1!$A$1:$U$10001,15,0)</f>
        <v>3.27</v>
      </c>
      <c r="E2389" s="14">
        <f>VLOOKUP($A2389,[3]Sheet1!$A$1:$U$10001,16,0)</f>
        <v>2.2400000000000002</v>
      </c>
      <c r="F2389" s="14">
        <f>VLOOKUP($A2389,[3]Sheet1!$A$1:$X$10001,22,0)</f>
        <v>2.1549999999999998</v>
      </c>
      <c r="G2389" s="7">
        <f>VLOOKUP($A2389,[3]Sheet1!$A$1:$X$10001,3,0)</f>
        <v>2.2850000000000001</v>
      </c>
      <c r="H2389" s="14">
        <f>VLOOKUP($A2389,[3]Sheet1!$A$1:$U$10001,2,0)</f>
        <v>2.915</v>
      </c>
      <c r="I2389" s="14">
        <f>VLOOKUP($A2389,[3]Sheet1!$A$1:$U$10001,21,0)</f>
        <v>2.9950000000000001</v>
      </c>
      <c r="J2389" s="14">
        <f>VLOOKUP($A2389,[3]Sheet1!$A$1:$U$10001,13,0)</f>
        <v>2.64</v>
      </c>
      <c r="K2389" s="14">
        <f>VLOOKUP($A2389,[3]Sheet1!$A$1:$Z$10001,24,0)</f>
        <v>2.29</v>
      </c>
      <c r="L2389" s="14">
        <f>VLOOKUP($A2389,[3]Sheet1!$A$1:$U$10001,17,0)</f>
        <v>2.4300000000000002</v>
      </c>
      <c r="M2389" s="14">
        <f>VLOOKUP($A2389,[3]Sheet1!$A$1:$U$10001,14,0)</f>
        <v>2.8650000000000002</v>
      </c>
      <c r="N2389" s="14">
        <f>VLOOKUP($A2389,[3]Sheet1!$A$1:$X$10001,23,0)</f>
        <v>2.1549999999999998</v>
      </c>
      <c r="O2389" s="14">
        <f>VLOOKUP($A2389,[3]Sheet1!$A$1:$U$10001,4,0)</f>
        <v>5.81</v>
      </c>
      <c r="P2389" s="14">
        <f>VLOOKUP($A2389,[3]Sheet1!$A$1:$U$10001,6,0)</f>
        <v>2.91</v>
      </c>
      <c r="Q2389" s="14">
        <f>VLOOKUP($A2389,[3]Sheet1!$A$1:$U$10001,20,0)</f>
        <v>2.37</v>
      </c>
      <c r="R2389" s="14">
        <f>VLOOKUP($A2389,[3]Sheet1!$A$1:$X$10001,24,0)</f>
        <v>2.29</v>
      </c>
      <c r="S2389" s="14">
        <f>VLOOKUP($A2389,[3]Sheet1!$A$1:$AB$10001,25,0)</f>
        <v>2.94</v>
      </c>
      <c r="T2389" s="14">
        <f>VLOOKUP($A2389,[3]Sheet1!$A$1:$AB$10001,26,0)</f>
        <v>3.0150000000000001</v>
      </c>
      <c r="U2389" s="14">
        <f>VLOOKUP($A2389,[3]Sheet1!$A$1:$AB$10001,27,0)</f>
        <v>2.8250000000000002</v>
      </c>
      <c r="V2389" s="14">
        <f>VLOOKUP($A2389,[3]Sheet1!$A$1:$AB$10001,28,0)</f>
        <v>2.87</v>
      </c>
      <c r="W2389" s="14">
        <f>VLOOKUP($A2389,[3]Sheet1!$A$1:$AC$10001,29,0)</f>
        <v>2.87</v>
      </c>
      <c r="X2389" s="14">
        <f>VLOOKUP($A2389,[3]Sheet1!$A$1:$AD$10001,30,0)</f>
        <v>3.07</v>
      </c>
      <c r="Y2389" s="14">
        <f>VLOOKUP($A2389,[3]Sheet1!$A$1:$AE$10001,31,0)</f>
        <v>2.2599999999999998</v>
      </c>
      <c r="Z2389" s="14">
        <f>VLOOKUP($A2389,[3]Sheet1!$A$1:$AK$10001,32,0)</f>
        <v>2.8650000000000002</v>
      </c>
    </row>
    <row r="2390" spans="1:26" x14ac:dyDescent="0.2">
      <c r="A2390" s="2">
        <v>37082</v>
      </c>
      <c r="B2390" s="5">
        <f t="shared" si="167"/>
        <v>7</v>
      </c>
      <c r="C2390" s="1" t="s">
        <v>49</v>
      </c>
      <c r="D2390" s="14">
        <f>VLOOKUP($A2390,[3]Sheet1!$A$1:$U$10001,15,0)</f>
        <v>3.35</v>
      </c>
      <c r="E2390" s="14">
        <f>VLOOKUP($A2390,[3]Sheet1!$A$1:$U$10001,16,0)</f>
        <v>2.31</v>
      </c>
      <c r="F2390" s="14">
        <f>VLOOKUP($A2390,[3]Sheet1!$A$1:$X$10001,22,0)</f>
        <v>2.29</v>
      </c>
      <c r="G2390" s="7">
        <f>VLOOKUP($A2390,[3]Sheet1!$A$1:$X$10001,3,0)</f>
        <v>2.4700000000000002</v>
      </c>
      <c r="H2390" s="14">
        <f>VLOOKUP($A2390,[3]Sheet1!$A$1:$U$10001,2,0)</f>
        <v>3.08</v>
      </c>
      <c r="I2390" s="14">
        <f>VLOOKUP($A2390,[3]Sheet1!$A$1:$U$10001,21,0)</f>
        <v>3.1</v>
      </c>
      <c r="J2390" s="14">
        <f>VLOOKUP($A2390,[3]Sheet1!$A$1:$U$10001,13,0)</f>
        <v>3.0449999999999999</v>
      </c>
      <c r="K2390" s="14">
        <f>VLOOKUP($A2390,[3]Sheet1!$A$1:$Z$10001,24,0)</f>
        <v>2.38</v>
      </c>
      <c r="L2390" s="14">
        <f>VLOOKUP($A2390,[3]Sheet1!$A$1:$U$10001,17,0)</f>
        <v>2.5099999999999998</v>
      </c>
      <c r="M2390" s="14">
        <f>VLOOKUP($A2390,[3]Sheet1!$A$1:$U$10001,14,0)</f>
        <v>4.16</v>
      </c>
      <c r="N2390" s="14">
        <f>VLOOKUP($A2390,[3]Sheet1!$A$1:$X$10001,23,0)</f>
        <v>2.12</v>
      </c>
      <c r="O2390" s="14">
        <f>VLOOKUP($A2390,[3]Sheet1!$A$1:$U$10001,4,0)</f>
        <v>5.84</v>
      </c>
      <c r="P2390" s="14">
        <f>VLOOKUP($A2390,[3]Sheet1!$A$1:$U$10001,6,0)</f>
        <v>3.1</v>
      </c>
      <c r="Q2390" s="14">
        <f>VLOOKUP($A2390,[3]Sheet1!$A$1:$U$10001,20,0)</f>
        <v>2.38</v>
      </c>
      <c r="R2390" s="14">
        <f>VLOOKUP($A2390,[3]Sheet1!$A$1:$X$10001,24,0)</f>
        <v>2.38</v>
      </c>
      <c r="S2390" s="14">
        <f>VLOOKUP($A2390,[3]Sheet1!$A$1:$AB$10001,25,0)</f>
        <v>3.0550000000000002</v>
      </c>
      <c r="T2390" s="14">
        <f>VLOOKUP($A2390,[3]Sheet1!$A$1:$AB$10001,26,0)</f>
        <v>3.0150000000000001</v>
      </c>
      <c r="U2390" s="14">
        <f>VLOOKUP($A2390,[3]Sheet1!$A$1:$AB$10001,27,0)</f>
        <v>2.96</v>
      </c>
      <c r="V2390" s="14">
        <f>VLOOKUP($A2390,[3]Sheet1!$A$1:$AB$10001,28,0)</f>
        <v>2.9950000000000001</v>
      </c>
      <c r="W2390" s="14">
        <f>VLOOKUP($A2390,[3]Sheet1!$A$1:$AC$10001,29,0)</f>
        <v>3.0049999999999999</v>
      </c>
      <c r="X2390" s="14">
        <f>VLOOKUP($A2390,[3]Sheet1!$A$1:$AD$10001,30,0)</f>
        <v>3.1150000000000002</v>
      </c>
      <c r="Y2390" s="14">
        <f>VLOOKUP($A2390,[3]Sheet1!$A$1:$AE$10001,31,0)</f>
        <v>2.355</v>
      </c>
      <c r="Z2390" s="14">
        <f>VLOOKUP($A2390,[3]Sheet1!$A$1:$AK$10001,32,0)</f>
        <v>3.53</v>
      </c>
    </row>
    <row r="2391" spans="1:26" x14ac:dyDescent="0.2">
      <c r="A2391" s="2">
        <v>37083</v>
      </c>
      <c r="B2391" s="5">
        <f t="shared" si="167"/>
        <v>7</v>
      </c>
      <c r="C2391" s="1" t="s">
        <v>50</v>
      </c>
      <c r="D2391" s="14">
        <f>VLOOKUP($A2391,[3]Sheet1!$A$1:$U$10001,15,0)</f>
        <v>3.54</v>
      </c>
      <c r="E2391" s="14">
        <f>VLOOKUP($A2391,[3]Sheet1!$A$1:$U$10001,16,0)</f>
        <v>2.4500000000000002</v>
      </c>
      <c r="F2391" s="14">
        <f>VLOOKUP($A2391,[3]Sheet1!$A$1:$X$10001,22,0)</f>
        <v>2.4049999999999998</v>
      </c>
      <c r="G2391" s="7">
        <f>VLOOKUP($A2391,[3]Sheet1!$A$1:$X$10001,3,0)</f>
        <v>2.59</v>
      </c>
      <c r="H2391" s="14">
        <f>VLOOKUP($A2391,[3]Sheet1!$A$1:$U$10001,2,0)</f>
        <v>3.1949999999999998</v>
      </c>
      <c r="I2391" s="14">
        <f>VLOOKUP($A2391,[3]Sheet1!$A$1:$U$10001,21,0)</f>
        <v>3.18</v>
      </c>
      <c r="J2391" s="14">
        <f>VLOOKUP($A2391,[3]Sheet1!$A$1:$U$10001,13,0)</f>
        <v>3.08</v>
      </c>
      <c r="K2391" s="14">
        <f>VLOOKUP($A2391,[3]Sheet1!$A$1:$Z$10001,24,0)</f>
        <v>2.48</v>
      </c>
      <c r="L2391" s="14">
        <f>VLOOKUP($A2391,[3]Sheet1!$A$1:$U$10001,17,0)</f>
        <v>2.56</v>
      </c>
      <c r="M2391" s="14">
        <f>VLOOKUP($A2391,[3]Sheet1!$A$1:$U$10001,14,0)</f>
        <v>4.1950000000000003</v>
      </c>
      <c r="N2391" s="14">
        <f>VLOOKUP($A2391,[3]Sheet1!$A$1:$X$10001,23,0)</f>
        <v>2.2400000000000002</v>
      </c>
      <c r="O2391" s="14">
        <f>VLOOKUP($A2391,[3]Sheet1!$A$1:$U$10001,4,0)</f>
        <v>5.6449999999999996</v>
      </c>
      <c r="P2391" s="14">
        <f>VLOOKUP($A2391,[3]Sheet1!$A$1:$U$10001,6,0)</f>
        <v>3.19</v>
      </c>
      <c r="Q2391" s="14">
        <f>VLOOKUP($A2391,[3]Sheet1!$A$1:$U$10001,20,0)</f>
        <v>2.5299999999999998</v>
      </c>
      <c r="R2391" s="14">
        <f>VLOOKUP($A2391,[3]Sheet1!$A$1:$X$10001,24,0)</f>
        <v>2.48</v>
      </c>
      <c r="S2391" s="14">
        <f>VLOOKUP($A2391,[3]Sheet1!$A$1:$AB$10001,25,0)</f>
        <v>3.18</v>
      </c>
      <c r="T2391" s="14">
        <f>VLOOKUP($A2391,[3]Sheet1!$A$1:$AB$10001,26,0)</f>
        <v>3.125</v>
      </c>
      <c r="U2391" s="14">
        <f>VLOOKUP($A2391,[3]Sheet1!$A$1:$AB$10001,27,0)</f>
        <v>3.07</v>
      </c>
      <c r="V2391" s="14">
        <f>VLOOKUP($A2391,[3]Sheet1!$A$1:$AB$10001,28,0)</f>
        <v>3.125</v>
      </c>
      <c r="W2391" s="14">
        <f>VLOOKUP($A2391,[3]Sheet1!$A$1:$AC$10001,29,0)</f>
        <v>3.105</v>
      </c>
      <c r="X2391" s="14">
        <f>VLOOKUP($A2391,[3]Sheet1!$A$1:$AD$10001,30,0)</f>
        <v>3.22</v>
      </c>
      <c r="Y2391" s="14">
        <f>VLOOKUP($A2391,[3]Sheet1!$A$1:$AE$10001,31,0)</f>
        <v>2.44</v>
      </c>
      <c r="Z2391" s="14">
        <f>VLOOKUP($A2391,[3]Sheet1!$A$1:$AK$10001,32,0)</f>
        <v>3.7050000000000001</v>
      </c>
    </row>
    <row r="2392" spans="1:26" x14ac:dyDescent="0.2">
      <c r="A2392" s="2">
        <v>37084</v>
      </c>
      <c r="B2392" s="5">
        <f t="shared" si="167"/>
        <v>7</v>
      </c>
      <c r="C2392" s="1" t="s">
        <v>51</v>
      </c>
      <c r="D2392" s="14">
        <f>VLOOKUP($A2392,[3]Sheet1!$A$1:$U$10001,15,0)</f>
        <v>3.6850000000000001</v>
      </c>
      <c r="E2392" s="14">
        <f>VLOOKUP($A2392,[3]Sheet1!$A$1:$U$10001,16,0)</f>
        <v>2.56</v>
      </c>
      <c r="F2392" s="14">
        <f>VLOOKUP($A2392,[3]Sheet1!$A$1:$X$10001,22,0)</f>
        <v>2.4550000000000001</v>
      </c>
      <c r="G2392" s="7">
        <f>VLOOKUP($A2392,[3]Sheet1!$A$1:$X$10001,3,0)</f>
        <v>2.6</v>
      </c>
      <c r="H2392" s="14">
        <f>VLOOKUP($A2392,[3]Sheet1!$A$1:$U$10001,2,0)</f>
        <v>3.2250000000000001</v>
      </c>
      <c r="I2392" s="14">
        <f>VLOOKUP($A2392,[3]Sheet1!$A$1:$U$10001,21,0)</f>
        <v>3.2050000000000001</v>
      </c>
      <c r="J2392" s="14">
        <f>VLOOKUP($A2392,[3]Sheet1!$A$1:$U$10001,13,0)</f>
        <v>2.9649999999999999</v>
      </c>
      <c r="K2392" s="14">
        <f>VLOOKUP($A2392,[3]Sheet1!$A$1:$Z$10001,24,0)</f>
        <v>2.5550000000000002</v>
      </c>
      <c r="L2392" s="14">
        <f>VLOOKUP($A2392,[3]Sheet1!$A$1:$U$10001,17,0)</f>
        <v>2.64</v>
      </c>
      <c r="M2392" s="14">
        <f>VLOOKUP($A2392,[3]Sheet1!$A$1:$U$10001,14,0)</f>
        <v>4.26</v>
      </c>
      <c r="N2392" s="14">
        <f>VLOOKUP($A2392,[3]Sheet1!$A$1:$X$10001,23,0)</f>
        <v>2.31</v>
      </c>
      <c r="O2392" s="14">
        <f>VLOOKUP($A2392,[3]Sheet1!$A$1:$U$10001,4,0)</f>
        <v>4.71</v>
      </c>
      <c r="P2392" s="14">
        <f>VLOOKUP($A2392,[3]Sheet1!$A$1:$U$10001,6,0)</f>
        <v>3.2</v>
      </c>
      <c r="Q2392" s="14">
        <f>VLOOKUP($A2392,[3]Sheet1!$A$1:$U$10001,20,0)</f>
        <v>2.5499999999999998</v>
      </c>
      <c r="R2392" s="14">
        <f>VLOOKUP($A2392,[3]Sheet1!$A$1:$X$10001,24,0)</f>
        <v>2.5550000000000002</v>
      </c>
      <c r="S2392" s="14">
        <f>VLOOKUP($A2392,[3]Sheet1!$A$1:$AB$10001,25,0)</f>
        <v>3.2</v>
      </c>
      <c r="T2392" s="14">
        <f>VLOOKUP($A2392,[3]Sheet1!$A$1:$AB$10001,26,0)</f>
        <v>3.2250000000000001</v>
      </c>
      <c r="U2392" s="14">
        <f>VLOOKUP($A2392,[3]Sheet1!$A$1:$AB$10001,27,0)</f>
        <v>3.105</v>
      </c>
      <c r="V2392" s="14">
        <f>VLOOKUP($A2392,[3]Sheet1!$A$1:$AB$10001,28,0)</f>
        <v>3.12</v>
      </c>
      <c r="W2392" s="14">
        <f>VLOOKUP($A2392,[3]Sheet1!$A$1:$AC$10001,29,0)</f>
        <v>3.12</v>
      </c>
      <c r="X2392" s="14">
        <f>VLOOKUP($A2392,[3]Sheet1!$A$1:$AD$10001,30,0)</f>
        <v>3.2450000000000001</v>
      </c>
      <c r="Y2392" s="14">
        <f>VLOOKUP($A2392,[3]Sheet1!$A$1:$AE$10001,31,0)</f>
        <v>2.5299999999999998</v>
      </c>
      <c r="Z2392" s="14">
        <f>VLOOKUP($A2392,[3]Sheet1!$A$1:$AK$10001,32,0)</f>
        <v>3.7549999999999999</v>
      </c>
    </row>
    <row r="2393" spans="1:26" x14ac:dyDescent="0.2">
      <c r="A2393" s="2">
        <v>37085</v>
      </c>
      <c r="B2393" s="5">
        <f t="shared" si="167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6" x14ac:dyDescent="0.2">
      <c r="A2394" s="2">
        <v>37086</v>
      </c>
      <c r="B2394" s="5">
        <f t="shared" si="167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6" x14ac:dyDescent="0.2">
      <c r="A2395" s="2">
        <v>37087</v>
      </c>
      <c r="B2395" s="5">
        <f t="shared" si="167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6" x14ac:dyDescent="0.2">
      <c r="A2396" s="2">
        <v>37088</v>
      </c>
      <c r="B2396" s="5">
        <f t="shared" si="167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6" x14ac:dyDescent="0.2">
      <c r="A2397" s="2">
        <v>37089</v>
      </c>
      <c r="B2397" s="5">
        <f t="shared" si="167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6" x14ac:dyDescent="0.2">
      <c r="A2398" s="2">
        <v>37090</v>
      </c>
      <c r="B2398" s="5">
        <f t="shared" si="167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6" x14ac:dyDescent="0.2">
      <c r="A2399" s="2">
        <v>37091</v>
      </c>
      <c r="B2399" s="5">
        <f t="shared" si="167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6" x14ac:dyDescent="0.2">
      <c r="A2400" s="2">
        <v>37092</v>
      </c>
      <c r="B2400" s="5">
        <f t="shared" si="167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7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7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7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7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7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7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7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7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7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7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7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7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7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7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7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7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7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7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7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7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7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7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7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7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7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7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7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7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7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7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7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7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7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7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7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8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8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8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8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8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8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8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8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8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8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8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8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8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8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8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8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8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8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8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8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8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8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8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8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8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8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8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8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8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8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8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8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8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8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8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8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8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8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8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8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8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8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8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8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8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8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8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8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8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8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8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8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8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8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8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8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8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8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8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8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8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8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8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8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9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9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9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9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9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9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9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9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9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9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9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9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9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9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9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9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9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9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9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9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9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9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9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9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9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9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9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9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9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9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9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9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9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9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9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9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9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9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9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9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9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9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9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9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9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9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9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9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9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9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9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9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9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9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9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9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9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9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9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9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9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9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9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9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honeticPr fontId="2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37152</v>
      </c>
      <c r="G1" s="111" t="s">
        <v>134</v>
      </c>
      <c r="H1" s="112" t="s">
        <v>135</v>
      </c>
    </row>
    <row r="2" spans="1:18" ht="12" thickBot="1" x14ac:dyDescent="0.25">
      <c r="F2" s="110"/>
      <c r="G2" s="113" t="str">
        <f ca="1">VLOOKUP($F$1,Data!$A$1:$W$10001,7,0)</f>
        <v>N/A</v>
      </c>
      <c r="H2" s="114" t="str">
        <f ca="1">VLOOKUP($F$1,Data!$A$1:$W$10001,8,0)</f>
        <v>N/A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37151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 t="e">
        <f ca="1">$I$4*$G$2</f>
        <v>#VALUE!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 t="str">
        <f ca="1">VLOOKUP($R$3,Data!$A$1:$W$10001,7,0)</f>
        <v>N/A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 t="e">
        <f ca="1">$I$4*$G$2</f>
        <v>#VALUE!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 t="str">
        <f ca="1">VLOOKUP($R$3,Data!$A$1:$W$10001,8,0)</f>
        <v>N/A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 t="e">
        <f ca="1">$H$2*$I$6</f>
        <v>#VALUE!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 t="e">
        <f ca="1">$G$2*$I$7</f>
        <v>#VALUE!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 t="e">
        <f ca="1">$G$2*$I$8+(SUM($J$8:$L$8))</f>
        <v>#VALUE!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 t="e">
        <f ca="1">$G$2*$I$9+(SUM(J9:L9))</f>
        <v>#VALUE!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 t="e">
        <f ca="1">$G$2*$I$10+SUM($J$10:$L$10)</f>
        <v>#VALUE!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 t="e">
        <f ca="1">$G$2*$I$11+SUM($J$11:$L$11)</f>
        <v>#VALUE!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 t="e">
        <f ca="1">$H$2*$I$12+SUM($J$12:$L$12)</f>
        <v>#VALUE!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 t="e">
        <f ca="1">$G$2*$I$13+SUM($J$13:$L$13)</f>
        <v>#VALUE!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 t="e">
        <f ca="1">$H$2*$I$14+SUM($J$14:$L$14)</f>
        <v>#VALUE!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 t="e">
        <f ca="1">$H$2*$I$15+SUM($J$15:$L$15)</f>
        <v>#VALUE!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 t="e">
        <f ca="1">$G$2*$I$16+SUM($J$16:$L$16)</f>
        <v>#VALUE!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 t="e">
        <f ca="1">$H$2*$I$17+SUM($J$17:$L$17)</f>
        <v>#VALUE!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 t="e">
        <f ca="1">$H$2*$I$18+SUM($J$18:$L$18)</f>
        <v>#VALUE!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 t="e">
        <f ca="1">$G$2*$I$19+SUM($J$19:$L$19)</f>
        <v>#VALUE!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 t="e">
        <f ca="1">$G$2*$I$20+SUM($J$20:$L$20)</f>
        <v>#VALUE!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 t="e">
        <f ca="1">$H$2*$I$21+SUM($J$21:$L$21)</f>
        <v>#VALUE!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 t="e">
        <f t="shared" ref="H22:H28" ca="1" si="0">$H$2*$I22+SUM($J22:$L22)</f>
        <v>#VALUE!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 t="e">
        <f t="shared" ca="1" si="0"/>
        <v>#VALUE!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 t="e">
        <f t="shared" ca="1" si="0"/>
        <v>#VALUE!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 t="e">
        <f t="shared" ca="1" si="0"/>
        <v>#VALUE!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 t="e">
        <f t="shared" ca="1" si="0"/>
        <v>#VALUE!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 t="e">
        <f t="shared" ca="1" si="0"/>
        <v>#VALUE!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 t="e">
        <f t="shared" ca="1" si="0"/>
        <v>#VALUE!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 t="e">
        <f ca="1">$G$2*$I29+SUM($J29:$L29)</f>
        <v>#VALUE!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 t="e">
        <f ca="1">$H$2*$I30+SUM($J30:$L30)</f>
        <v>#VALUE!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 t="e">
        <f ca="1">$H$2*$I31+SUM($J31:$L31)</f>
        <v>#VALUE!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 t="e">
        <f ca="1">$H$2*$I32+SUM($J32:$L32)</f>
        <v>#VALUE!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 t="e">
        <f ca="1">$H$2*$I33+SUM($J33:$L33)</f>
        <v>#VALUE!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 t="e">
        <f ca="1">$H$2*$I34+SUM($J34:$L34)</f>
        <v>#VALUE!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 t="e">
        <f ca="1">$G$2*$I35+SUM($J35:$L35)</f>
        <v>#VALUE!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 t="e">
        <f ca="1">$H$2*$I36+SUM($J36:$L36)</f>
        <v>#VALUE!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 t="e">
        <f ca="1">$H$2*$I37+SUM($J37:$L37)</f>
        <v>#VALUE!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 t="e">
        <f ca="1">$G$2*$I38+SUM($J38:$L38)</f>
        <v>#VALUE!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 t="e">
        <f ca="1">$H$2*$I39+SUM($J39:$L39)</f>
        <v>#VALUE!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 t="e">
        <f ca="1">$H$2*$I40+SUM($J40:$L40)</f>
        <v>#VALUE!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honeticPr fontId="2" type="noConversion"/>
  <printOptions horizontalCentered="1" verticalCentered="1"/>
  <pageMargins left="0.2" right="0.22" top="0.54" bottom="0.52" header="0.5" footer="0.5"/>
  <pageSetup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honeticPr fontId="2" type="noConversion"/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cp:lastPrinted>2001-06-28T14:34:07Z</cp:lastPrinted>
  <dcterms:created xsi:type="dcterms:W3CDTF">1999-10-22T15:35:25Z</dcterms:created>
  <dcterms:modified xsi:type="dcterms:W3CDTF">2023-09-13T21:13:36Z</dcterms:modified>
</cp:coreProperties>
</file>