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370B25-8AFC-43EE-9B0A-29B9432F1BAF}" xr6:coauthVersionLast="47" xr6:coauthVersionMax="47" xr10:uidLastSave="{00000000-0000-0000-0000-000000000000}"/>
  <bookViews>
    <workbookView xWindow="-120" yWindow="-120" windowWidth="38640" windowHeight="15720"/>
  </bookViews>
  <sheets>
    <sheet name="Bid Summary Sheet" sheetId="13" r:id="rId1"/>
    <sheet name="Oxy Bid" sheetId="14" r:id="rId2"/>
    <sheet name="Dominion Bid" sheetId="11" r:id="rId3"/>
    <sheet name="NYMEX Settlements" sheetId="12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3" l="1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B25" i="13"/>
  <c r="C25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B34" i="13"/>
  <c r="C34" i="13"/>
  <c r="D34" i="13"/>
  <c r="E34" i="13"/>
  <c r="B35" i="13"/>
  <c r="C35" i="13"/>
  <c r="D35" i="13"/>
  <c r="E35" i="13"/>
  <c r="B36" i="13"/>
  <c r="C36" i="13"/>
  <c r="D36" i="13"/>
  <c r="E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J7" i="11"/>
  <c r="K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B39" i="11"/>
  <c r="C39" i="11"/>
  <c r="D39" i="11"/>
  <c r="E39" i="11"/>
  <c r="F39" i="11"/>
  <c r="G39" i="11"/>
  <c r="H39" i="11"/>
  <c r="I39" i="11"/>
  <c r="N39" i="11"/>
  <c r="O39" i="11"/>
  <c r="J36" i="12"/>
  <c r="K36" i="12"/>
  <c r="J37" i="12"/>
  <c r="J38" i="12"/>
  <c r="J39" i="12"/>
  <c r="J7" i="14"/>
  <c r="K7" i="14"/>
  <c r="B8" i="14"/>
  <c r="C8" i="14"/>
  <c r="D8" i="14"/>
  <c r="E8" i="14"/>
  <c r="F8" i="14"/>
  <c r="G8" i="14"/>
  <c r="H8" i="14"/>
  <c r="I8" i="14"/>
  <c r="J8" i="14"/>
  <c r="K8" i="14"/>
  <c r="M8" i="14"/>
  <c r="N8" i="14"/>
  <c r="O8" i="14"/>
  <c r="B9" i="14"/>
  <c r="C9" i="14"/>
  <c r="D9" i="14"/>
  <c r="E9" i="14"/>
  <c r="F9" i="14"/>
  <c r="G9" i="14"/>
  <c r="H9" i="14"/>
  <c r="I9" i="14"/>
  <c r="J9" i="14"/>
  <c r="K9" i="14"/>
  <c r="M9" i="14"/>
  <c r="N9" i="14"/>
  <c r="O9" i="14"/>
  <c r="B10" i="14"/>
  <c r="C10" i="14"/>
  <c r="D10" i="14"/>
  <c r="E10" i="14"/>
  <c r="F10" i="14"/>
  <c r="G10" i="14"/>
  <c r="H10" i="14"/>
  <c r="I10" i="14"/>
  <c r="J10" i="14"/>
  <c r="K10" i="14"/>
  <c r="M10" i="14"/>
  <c r="N10" i="14"/>
  <c r="O10" i="14"/>
  <c r="B11" i="14"/>
  <c r="C11" i="14"/>
  <c r="D11" i="14"/>
  <c r="E11" i="14"/>
  <c r="F11" i="14"/>
  <c r="G11" i="14"/>
  <c r="H11" i="14"/>
  <c r="I11" i="14"/>
  <c r="J11" i="14"/>
  <c r="K11" i="14"/>
  <c r="M11" i="14"/>
  <c r="N11" i="14"/>
  <c r="O11" i="14"/>
  <c r="B12" i="14"/>
  <c r="C12" i="14"/>
  <c r="D12" i="14"/>
  <c r="E12" i="14"/>
  <c r="F12" i="14"/>
  <c r="G12" i="14"/>
  <c r="H12" i="14"/>
  <c r="I12" i="14"/>
  <c r="J12" i="14"/>
  <c r="K12" i="14"/>
  <c r="M12" i="14"/>
  <c r="N12" i="14"/>
  <c r="O12" i="14"/>
  <c r="B13" i="14"/>
  <c r="C13" i="14"/>
  <c r="D13" i="14"/>
  <c r="E13" i="14"/>
  <c r="F13" i="14"/>
  <c r="G13" i="14"/>
  <c r="H13" i="14"/>
  <c r="I13" i="14"/>
  <c r="J13" i="14"/>
  <c r="K13" i="14"/>
  <c r="M13" i="14"/>
  <c r="N13" i="14"/>
  <c r="O13" i="14"/>
  <c r="B14" i="14"/>
  <c r="C14" i="14"/>
  <c r="D14" i="14"/>
  <c r="E14" i="14"/>
  <c r="F14" i="14"/>
  <c r="G14" i="14"/>
  <c r="H14" i="14"/>
  <c r="I14" i="14"/>
  <c r="J14" i="14"/>
  <c r="K14" i="14"/>
  <c r="M14" i="14"/>
  <c r="N14" i="14"/>
  <c r="O14" i="14"/>
  <c r="B15" i="14"/>
  <c r="C15" i="14"/>
  <c r="D15" i="14"/>
  <c r="E15" i="14"/>
  <c r="F15" i="14"/>
  <c r="G15" i="14"/>
  <c r="H15" i="14"/>
  <c r="I15" i="14"/>
  <c r="J15" i="14"/>
  <c r="K15" i="14"/>
  <c r="M15" i="14"/>
  <c r="N15" i="14"/>
  <c r="O15" i="14"/>
  <c r="B16" i="14"/>
  <c r="C16" i="14"/>
  <c r="D16" i="14"/>
  <c r="E16" i="14"/>
  <c r="F16" i="14"/>
  <c r="G16" i="14"/>
  <c r="H16" i="14"/>
  <c r="I16" i="14"/>
  <c r="J16" i="14"/>
  <c r="K16" i="14"/>
  <c r="M16" i="14"/>
  <c r="N16" i="14"/>
  <c r="O16" i="14"/>
  <c r="B17" i="14"/>
  <c r="C17" i="14"/>
  <c r="D17" i="14"/>
  <c r="E17" i="14"/>
  <c r="F17" i="14"/>
  <c r="G17" i="14"/>
  <c r="H17" i="14"/>
  <c r="I17" i="14"/>
  <c r="J17" i="14"/>
  <c r="K17" i="14"/>
  <c r="M17" i="14"/>
  <c r="N17" i="14"/>
  <c r="O17" i="14"/>
  <c r="B18" i="14"/>
  <c r="C18" i="14"/>
  <c r="D18" i="14"/>
  <c r="E18" i="14"/>
  <c r="F18" i="14"/>
  <c r="G18" i="14"/>
  <c r="H18" i="14"/>
  <c r="I18" i="14"/>
  <c r="J18" i="14"/>
  <c r="K18" i="14"/>
  <c r="M18" i="14"/>
  <c r="N18" i="14"/>
  <c r="O18" i="14"/>
  <c r="B19" i="14"/>
  <c r="C19" i="14"/>
  <c r="D19" i="14"/>
  <c r="E19" i="14"/>
  <c r="F19" i="14"/>
  <c r="G19" i="14"/>
  <c r="H19" i="14"/>
  <c r="I19" i="14"/>
  <c r="J19" i="14"/>
  <c r="K19" i="14"/>
  <c r="M19" i="14"/>
  <c r="N19" i="14"/>
  <c r="O19" i="14"/>
  <c r="B20" i="14"/>
  <c r="C20" i="14"/>
  <c r="D20" i="14"/>
  <c r="E20" i="14"/>
  <c r="F20" i="14"/>
  <c r="G20" i="14"/>
  <c r="H20" i="14"/>
  <c r="I20" i="14"/>
  <c r="J20" i="14"/>
  <c r="K20" i="14"/>
  <c r="M20" i="14"/>
  <c r="N20" i="14"/>
  <c r="O20" i="14"/>
  <c r="B21" i="14"/>
  <c r="C21" i="14"/>
  <c r="D21" i="14"/>
  <c r="E21" i="14"/>
  <c r="F21" i="14"/>
  <c r="G21" i="14"/>
  <c r="H21" i="14"/>
  <c r="I21" i="14"/>
  <c r="J21" i="14"/>
  <c r="K21" i="14"/>
  <c r="M21" i="14"/>
  <c r="N21" i="14"/>
  <c r="O21" i="14"/>
  <c r="B22" i="14"/>
  <c r="C22" i="14"/>
  <c r="D22" i="14"/>
  <c r="E22" i="14"/>
  <c r="F22" i="14"/>
  <c r="G22" i="14"/>
  <c r="H22" i="14"/>
  <c r="I22" i="14"/>
  <c r="J22" i="14"/>
  <c r="K22" i="14"/>
  <c r="M22" i="14"/>
  <c r="N22" i="14"/>
  <c r="O22" i="14"/>
  <c r="B23" i="14"/>
  <c r="C23" i="14"/>
  <c r="D23" i="14"/>
  <c r="E23" i="14"/>
  <c r="F23" i="14"/>
  <c r="G23" i="14"/>
  <c r="H23" i="14"/>
  <c r="I23" i="14"/>
  <c r="J23" i="14"/>
  <c r="K23" i="14"/>
  <c r="M23" i="14"/>
  <c r="N23" i="14"/>
  <c r="O23" i="14"/>
  <c r="B24" i="14"/>
  <c r="C24" i="14"/>
  <c r="D24" i="14"/>
  <c r="E24" i="14"/>
  <c r="F24" i="14"/>
  <c r="G24" i="14"/>
  <c r="H24" i="14"/>
  <c r="I24" i="14"/>
  <c r="J24" i="14"/>
  <c r="K24" i="14"/>
  <c r="M24" i="14"/>
  <c r="N24" i="14"/>
  <c r="O24" i="14"/>
  <c r="B25" i="14"/>
  <c r="C25" i="14"/>
  <c r="D25" i="14"/>
  <c r="E25" i="14"/>
  <c r="F25" i="14"/>
  <c r="G25" i="14"/>
  <c r="H25" i="14"/>
  <c r="I25" i="14"/>
  <c r="J25" i="14"/>
  <c r="K25" i="14"/>
  <c r="M25" i="14"/>
  <c r="N25" i="14"/>
  <c r="O25" i="14"/>
  <c r="B26" i="14"/>
  <c r="C26" i="14"/>
  <c r="D26" i="14"/>
  <c r="E26" i="14"/>
  <c r="F26" i="14"/>
  <c r="G26" i="14"/>
  <c r="H26" i="14"/>
  <c r="I26" i="14"/>
  <c r="J26" i="14"/>
  <c r="K26" i="14"/>
  <c r="M26" i="14"/>
  <c r="N26" i="14"/>
  <c r="O26" i="14"/>
  <c r="B27" i="14"/>
  <c r="C27" i="14"/>
  <c r="D27" i="14"/>
  <c r="E27" i="14"/>
  <c r="F27" i="14"/>
  <c r="G27" i="14"/>
  <c r="H27" i="14"/>
  <c r="I27" i="14"/>
  <c r="J27" i="14"/>
  <c r="K27" i="14"/>
  <c r="M27" i="14"/>
  <c r="N27" i="14"/>
  <c r="O27" i="14"/>
  <c r="B28" i="14"/>
  <c r="C28" i="14"/>
  <c r="D28" i="14"/>
  <c r="E28" i="14"/>
  <c r="F28" i="14"/>
  <c r="G28" i="14"/>
  <c r="H28" i="14"/>
  <c r="I28" i="14"/>
  <c r="J28" i="14"/>
  <c r="K28" i="14"/>
  <c r="M28" i="14"/>
  <c r="N28" i="14"/>
  <c r="O28" i="14"/>
  <c r="B29" i="14"/>
  <c r="C29" i="14"/>
  <c r="D29" i="14"/>
  <c r="E29" i="14"/>
  <c r="F29" i="14"/>
  <c r="G29" i="14"/>
  <c r="H29" i="14"/>
  <c r="I29" i="14"/>
  <c r="J29" i="14"/>
  <c r="K29" i="14"/>
  <c r="M29" i="14"/>
  <c r="N29" i="14"/>
  <c r="O29" i="14"/>
  <c r="B30" i="14"/>
  <c r="C30" i="14"/>
  <c r="D30" i="14"/>
  <c r="E30" i="14"/>
  <c r="F30" i="14"/>
  <c r="G30" i="14"/>
  <c r="H30" i="14"/>
  <c r="I30" i="14"/>
  <c r="J30" i="14"/>
  <c r="K30" i="14"/>
  <c r="M30" i="14"/>
  <c r="N30" i="14"/>
  <c r="O30" i="14"/>
  <c r="B31" i="14"/>
  <c r="C31" i="14"/>
  <c r="D31" i="14"/>
  <c r="E31" i="14"/>
  <c r="F31" i="14"/>
  <c r="G31" i="14"/>
  <c r="H31" i="14"/>
  <c r="I31" i="14"/>
  <c r="J31" i="14"/>
  <c r="K31" i="14"/>
  <c r="M31" i="14"/>
  <c r="N31" i="14"/>
  <c r="O31" i="14"/>
  <c r="B32" i="14"/>
  <c r="C32" i="14"/>
  <c r="D32" i="14"/>
  <c r="E32" i="14"/>
  <c r="F32" i="14"/>
  <c r="G32" i="14"/>
  <c r="H32" i="14"/>
  <c r="I32" i="14"/>
  <c r="J32" i="14"/>
  <c r="K32" i="14"/>
  <c r="M32" i="14"/>
  <c r="N32" i="14"/>
  <c r="O32" i="14"/>
  <c r="B33" i="14"/>
  <c r="C33" i="14"/>
  <c r="D33" i="14"/>
  <c r="E33" i="14"/>
  <c r="F33" i="14"/>
  <c r="G33" i="14"/>
  <c r="H33" i="14"/>
  <c r="I33" i="14"/>
  <c r="J33" i="14"/>
  <c r="K33" i="14"/>
  <c r="M33" i="14"/>
  <c r="N33" i="14"/>
  <c r="O33" i="14"/>
  <c r="B34" i="14"/>
  <c r="C34" i="14"/>
  <c r="D34" i="14"/>
  <c r="E34" i="14"/>
  <c r="F34" i="14"/>
  <c r="G34" i="14"/>
  <c r="H34" i="14"/>
  <c r="I34" i="14"/>
  <c r="J34" i="14"/>
  <c r="K34" i="14"/>
  <c r="M34" i="14"/>
  <c r="N34" i="14"/>
  <c r="O34" i="14"/>
  <c r="B35" i="14"/>
  <c r="C35" i="14"/>
  <c r="D35" i="14"/>
  <c r="E35" i="14"/>
  <c r="F35" i="14"/>
  <c r="G35" i="14"/>
  <c r="H35" i="14"/>
  <c r="I35" i="14"/>
  <c r="J35" i="14"/>
  <c r="K35" i="14"/>
  <c r="M35" i="14"/>
  <c r="N35" i="14"/>
  <c r="O35" i="14"/>
  <c r="B36" i="14"/>
  <c r="C36" i="14"/>
  <c r="D36" i="14"/>
  <c r="E36" i="14"/>
  <c r="F36" i="14"/>
  <c r="G36" i="14"/>
  <c r="H36" i="14"/>
  <c r="I36" i="14"/>
  <c r="J36" i="14"/>
  <c r="K36" i="14"/>
  <c r="M36" i="14"/>
  <c r="N36" i="14"/>
  <c r="O36" i="14"/>
  <c r="B37" i="14"/>
  <c r="C37" i="14"/>
  <c r="D37" i="14"/>
  <c r="E37" i="14"/>
  <c r="F37" i="14"/>
  <c r="G37" i="14"/>
  <c r="H37" i="14"/>
  <c r="I37" i="14"/>
  <c r="J37" i="14"/>
  <c r="K37" i="14"/>
  <c r="M37" i="14"/>
  <c r="N37" i="14"/>
  <c r="O37" i="14"/>
  <c r="B38" i="14"/>
  <c r="C38" i="14"/>
  <c r="D38" i="14"/>
  <c r="E38" i="14"/>
  <c r="F38" i="14"/>
  <c r="G38" i="14"/>
  <c r="H38" i="14"/>
  <c r="I38" i="14"/>
  <c r="J38" i="14"/>
  <c r="K38" i="14"/>
  <c r="M38" i="14"/>
  <c r="N38" i="14"/>
  <c r="O38" i="14"/>
  <c r="B39" i="14"/>
  <c r="C39" i="14"/>
  <c r="D39" i="14"/>
  <c r="E39" i="14"/>
  <c r="F39" i="14"/>
  <c r="G39" i="14"/>
  <c r="H39" i="14"/>
  <c r="I39" i="14"/>
  <c r="N39" i="14"/>
  <c r="O39" i="14"/>
</calcChain>
</file>

<file path=xl/sharedStrings.xml><?xml version="1.0" encoding="utf-8"?>
<sst xmlns="http://schemas.openxmlformats.org/spreadsheetml/2006/main" count="33" uniqueCount="16">
  <si>
    <t>Original Bid - February 12, 2002</t>
  </si>
  <si>
    <t>March through October</t>
  </si>
  <si>
    <t>Mar - Oct WACOG</t>
  </si>
  <si>
    <t>Apr - Oct WACOG</t>
  </si>
  <si>
    <t>Mar Bid</t>
  </si>
  <si>
    <t>April Bid</t>
  </si>
  <si>
    <t>Formula</t>
  </si>
  <si>
    <t>NA</t>
  </si>
  <si>
    <t>Dominion</t>
  </si>
  <si>
    <t>Oxy</t>
  </si>
  <si>
    <t>April Start Enovate Bids</t>
  </si>
  <si>
    <t>April Start Supply Contract Bids</t>
  </si>
  <si>
    <t>April Start Bids</t>
  </si>
  <si>
    <t>March Start Bids</t>
  </si>
  <si>
    <t>March Start Supply Contract Bids</t>
  </si>
  <si>
    <t>March Start Enovate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</si>
</sst>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3" formatCode="_(* #,##0.00_);_(* \(#,##0.00\);_(* &quot;-&quot;??_);_(@_)"/>
    <numFmt numFmtId="182" formatCode="#,##0.000"/>
    <numFmt numFmtId="183" formatCode="&quot;$&quot;#,##0.000"/>
    <numFmt numFmtId="186" formatCode="&quot;$&quot;#,##0"/>
    <numFmt numFmtId="190" formatCode="m/d/yy;@"/>
    <numFmt numFmtId="191" formatCode="[$-409]mmm\-yy;@"/>
    <numFmt numFmtId="192" formatCode="&quot;$&quot;#,##0.0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183" fontId="0" fillId="0" borderId="0" xfId="0" applyNumberFormat="1"/>
    <xf numFmtId="18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83" fontId="3" fillId="2" borderId="0" xfId="0" applyNumberFormat="1" applyFont="1" applyFill="1"/>
    <xf numFmtId="186" fontId="0" fillId="2" borderId="0" xfId="0" applyNumberFormat="1" applyFill="1"/>
    <xf numFmtId="0" fontId="0" fillId="2" borderId="0" xfId="0" applyFill="1"/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Continuous"/>
    </xf>
    <xf numFmtId="5" fontId="0" fillId="0" borderId="0" xfId="0" applyNumberFormat="1"/>
    <xf numFmtId="5" fontId="0" fillId="0" borderId="0" xfId="1" applyNumberFormat="1" applyFont="1"/>
    <xf numFmtId="5" fontId="2" fillId="0" borderId="0" xfId="0" applyNumberFormat="1" applyFont="1" applyAlignment="1">
      <alignment horizontal="centerContinuous"/>
    </xf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"/>
    </xf>
    <xf numFmtId="5" fontId="0" fillId="0" borderId="0" xfId="0" applyNumberFormat="1" applyAlignment="1">
      <alignment horizontal="centerContinuous" wrapText="1"/>
    </xf>
    <xf numFmtId="190" fontId="1" fillId="0" borderId="0" xfId="0" applyNumberFormat="1" applyFont="1"/>
    <xf numFmtId="191" fontId="1" fillId="0" borderId="0" xfId="0" applyNumberFormat="1" applyFont="1"/>
    <xf numFmtId="19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I80"/>
  <sheetViews>
    <sheetView tabSelected="1" workbookViewId="0">
      <selection activeCell="B45" sqref="B45"/>
    </sheetView>
  </sheetViews>
  <sheetFormatPr defaultColWidth="15.7109375" defaultRowHeight="12.75" x14ac:dyDescent="0.2"/>
  <cols>
    <col min="1" max="1" width="15.7109375" customWidth="1"/>
    <col min="2" max="9" width="15.7109375" style="12" customWidth="1"/>
  </cols>
  <sheetData>
    <row r="6" spans="1:7" x14ac:dyDescent="0.2">
      <c r="B6" s="14" t="s">
        <v>13</v>
      </c>
      <c r="C6" s="14"/>
      <c r="D6" s="18" t="s">
        <v>14</v>
      </c>
      <c r="E6" s="11"/>
      <c r="F6" s="11" t="s">
        <v>15</v>
      </c>
      <c r="G6" s="11"/>
    </row>
    <row r="7" spans="1:7" x14ac:dyDescent="0.2">
      <c r="B7" s="16" t="s">
        <v>8</v>
      </c>
      <c r="C7" s="16" t="s">
        <v>9</v>
      </c>
      <c r="D7" s="17" t="s">
        <v>8</v>
      </c>
      <c r="E7" s="17" t="s">
        <v>9</v>
      </c>
      <c r="F7" s="17" t="s">
        <v>8</v>
      </c>
      <c r="G7" s="17" t="s">
        <v>9</v>
      </c>
    </row>
    <row r="8" spans="1:7" hidden="1" x14ac:dyDescent="0.2">
      <c r="A8" s="4">
        <v>37330</v>
      </c>
      <c r="B8" s="15">
        <f t="shared" ref="B8:B39" si="0">IF(D8=0,0,D8+F8)</f>
        <v>0</v>
      </c>
      <c r="C8" s="15">
        <f t="shared" ref="C8:C39" si="1">IF(E8=0,0,E8+G8)</f>
        <v>0</v>
      </c>
      <c r="D8" s="12">
        <f>'Dominion Bid'!N8</f>
        <v>0</v>
      </c>
      <c r="E8" s="12">
        <f>'Oxy Bid'!N8</f>
        <v>0</v>
      </c>
      <c r="F8" s="12">
        <v>0</v>
      </c>
      <c r="G8" s="13">
        <v>4000000</v>
      </c>
    </row>
    <row r="9" spans="1:7" hidden="1" x14ac:dyDescent="0.2">
      <c r="A9" s="4">
        <v>37329</v>
      </c>
      <c r="B9" s="15">
        <f t="shared" si="0"/>
        <v>0</v>
      </c>
      <c r="C9" s="15">
        <f t="shared" si="1"/>
        <v>0</v>
      </c>
      <c r="D9" s="12">
        <f>'Dominion Bid'!N9</f>
        <v>0</v>
      </c>
      <c r="E9" s="12">
        <f>'Oxy Bid'!N9</f>
        <v>0</v>
      </c>
      <c r="F9" s="12">
        <v>0</v>
      </c>
      <c r="G9" s="13">
        <v>4000000</v>
      </c>
    </row>
    <row r="10" spans="1:7" hidden="1" x14ac:dyDescent="0.2">
      <c r="A10" s="4">
        <v>37328</v>
      </c>
      <c r="B10" s="15">
        <f t="shared" si="0"/>
        <v>0</v>
      </c>
      <c r="C10" s="15">
        <f t="shared" si="1"/>
        <v>0</v>
      </c>
      <c r="D10" s="12">
        <f>'Dominion Bid'!N10</f>
        <v>0</v>
      </c>
      <c r="E10" s="12">
        <f>'Oxy Bid'!N10</f>
        <v>0</v>
      </c>
      <c r="F10" s="12">
        <v>0</v>
      </c>
      <c r="G10" s="13">
        <v>4000000</v>
      </c>
    </row>
    <row r="11" spans="1:7" hidden="1" x14ac:dyDescent="0.2">
      <c r="A11" s="4">
        <v>37327</v>
      </c>
      <c r="B11" s="15">
        <f t="shared" si="0"/>
        <v>0</v>
      </c>
      <c r="C11" s="15">
        <f t="shared" si="1"/>
        <v>0</v>
      </c>
      <c r="D11" s="12">
        <f>'Dominion Bid'!N11</f>
        <v>0</v>
      </c>
      <c r="E11" s="12">
        <f>'Oxy Bid'!N11</f>
        <v>0</v>
      </c>
      <c r="F11" s="12">
        <v>0</v>
      </c>
      <c r="G11" s="13">
        <v>4000000</v>
      </c>
    </row>
    <row r="12" spans="1:7" hidden="1" x14ac:dyDescent="0.2">
      <c r="A12" s="4">
        <v>37326</v>
      </c>
      <c r="B12" s="15">
        <f t="shared" si="0"/>
        <v>0</v>
      </c>
      <c r="C12" s="15">
        <f t="shared" si="1"/>
        <v>0</v>
      </c>
      <c r="D12" s="12">
        <f>'Dominion Bid'!N12</f>
        <v>0</v>
      </c>
      <c r="E12" s="12">
        <f>'Oxy Bid'!N12</f>
        <v>0</v>
      </c>
      <c r="F12" s="12">
        <v>0</v>
      </c>
      <c r="G12" s="13">
        <v>4000000</v>
      </c>
    </row>
    <row r="13" spans="1:7" hidden="1" x14ac:dyDescent="0.2">
      <c r="A13" s="4">
        <v>37325</v>
      </c>
      <c r="B13" s="15">
        <f t="shared" si="0"/>
        <v>0</v>
      </c>
      <c r="C13" s="15">
        <f t="shared" si="1"/>
        <v>0</v>
      </c>
      <c r="D13" s="12">
        <f>'Dominion Bid'!N13</f>
        <v>0</v>
      </c>
      <c r="E13" s="12">
        <f>'Oxy Bid'!N13</f>
        <v>0</v>
      </c>
      <c r="F13" s="12">
        <v>0</v>
      </c>
      <c r="G13" s="13">
        <v>4000000</v>
      </c>
    </row>
    <row r="14" spans="1:7" hidden="1" x14ac:dyDescent="0.2">
      <c r="A14" s="4">
        <v>37324</v>
      </c>
      <c r="B14" s="15">
        <f t="shared" si="0"/>
        <v>0</v>
      </c>
      <c r="C14" s="15">
        <f t="shared" si="1"/>
        <v>0</v>
      </c>
      <c r="D14" s="12">
        <f>'Dominion Bid'!N14</f>
        <v>0</v>
      </c>
      <c r="E14" s="12">
        <f>'Oxy Bid'!N14</f>
        <v>0</v>
      </c>
      <c r="F14" s="12">
        <v>0</v>
      </c>
      <c r="G14" s="13">
        <v>4000000</v>
      </c>
    </row>
    <row r="15" spans="1:7" hidden="1" x14ac:dyDescent="0.2">
      <c r="A15" s="4">
        <v>37323</v>
      </c>
      <c r="B15" s="15">
        <f t="shared" si="0"/>
        <v>0</v>
      </c>
      <c r="C15" s="15">
        <f t="shared" si="1"/>
        <v>0</v>
      </c>
      <c r="D15" s="12">
        <f>'Dominion Bid'!N15</f>
        <v>0</v>
      </c>
      <c r="E15" s="12">
        <f>'Oxy Bid'!N15</f>
        <v>0</v>
      </c>
      <c r="F15" s="12">
        <v>0</v>
      </c>
      <c r="G15" s="13">
        <v>4000000</v>
      </c>
    </row>
    <row r="16" spans="1:7" hidden="1" x14ac:dyDescent="0.2">
      <c r="A16" s="4">
        <v>37322</v>
      </c>
      <c r="B16" s="15">
        <f t="shared" si="0"/>
        <v>0</v>
      </c>
      <c r="C16" s="15">
        <f t="shared" si="1"/>
        <v>0</v>
      </c>
      <c r="D16" s="12">
        <f>'Dominion Bid'!N16</f>
        <v>0</v>
      </c>
      <c r="E16" s="12">
        <f>'Oxy Bid'!N16</f>
        <v>0</v>
      </c>
      <c r="F16" s="12">
        <v>0</v>
      </c>
      <c r="G16" s="13">
        <v>4000000</v>
      </c>
    </row>
    <row r="17" spans="1:7" hidden="1" x14ac:dyDescent="0.2">
      <c r="A17" s="4">
        <v>37321</v>
      </c>
      <c r="B17" s="15">
        <f t="shared" si="0"/>
        <v>0</v>
      </c>
      <c r="C17" s="15">
        <f t="shared" si="1"/>
        <v>0</v>
      </c>
      <c r="D17" s="12">
        <f>'Dominion Bid'!N17</f>
        <v>0</v>
      </c>
      <c r="E17" s="12">
        <f>'Oxy Bid'!N17</f>
        <v>0</v>
      </c>
      <c r="F17" s="12">
        <v>0</v>
      </c>
      <c r="G17" s="13">
        <v>4000000</v>
      </c>
    </row>
    <row r="18" spans="1:7" hidden="1" x14ac:dyDescent="0.2">
      <c r="A18" s="4">
        <v>37320</v>
      </c>
      <c r="B18" s="15">
        <f t="shared" si="0"/>
        <v>0</v>
      </c>
      <c r="C18" s="15">
        <f t="shared" si="1"/>
        <v>0</v>
      </c>
      <c r="D18" s="12">
        <f>'Dominion Bid'!N18</f>
        <v>0</v>
      </c>
      <c r="E18" s="12">
        <f>'Oxy Bid'!N18</f>
        <v>0</v>
      </c>
      <c r="F18" s="12">
        <v>0</v>
      </c>
      <c r="G18" s="13">
        <v>4000000</v>
      </c>
    </row>
    <row r="19" spans="1:7" hidden="1" x14ac:dyDescent="0.2">
      <c r="A19" s="4">
        <v>37319</v>
      </c>
      <c r="B19" s="15">
        <f t="shared" si="0"/>
        <v>0</v>
      </c>
      <c r="C19" s="15">
        <f t="shared" si="1"/>
        <v>0</v>
      </c>
      <c r="D19" s="12">
        <f>'Dominion Bid'!N19</f>
        <v>0</v>
      </c>
      <c r="E19" s="12">
        <f>'Oxy Bid'!N19</f>
        <v>0</v>
      </c>
      <c r="F19" s="12">
        <v>0</v>
      </c>
      <c r="G19" s="13">
        <v>4000000</v>
      </c>
    </row>
    <row r="20" spans="1:7" hidden="1" x14ac:dyDescent="0.2">
      <c r="A20" s="4">
        <v>37318</v>
      </c>
      <c r="B20" s="15">
        <f t="shared" si="0"/>
        <v>0</v>
      </c>
      <c r="C20" s="15">
        <f t="shared" si="1"/>
        <v>0</v>
      </c>
      <c r="D20" s="12">
        <f>'Dominion Bid'!N20</f>
        <v>0</v>
      </c>
      <c r="E20" s="12">
        <f>'Oxy Bid'!N20</f>
        <v>0</v>
      </c>
      <c r="F20" s="12">
        <v>0</v>
      </c>
      <c r="G20" s="13">
        <v>4000000</v>
      </c>
    </row>
    <row r="21" spans="1:7" hidden="1" x14ac:dyDescent="0.2">
      <c r="A21" s="4">
        <v>37317</v>
      </c>
      <c r="B21" s="15">
        <f t="shared" si="0"/>
        <v>0</v>
      </c>
      <c r="C21" s="15">
        <f t="shared" si="1"/>
        <v>0</v>
      </c>
      <c r="D21" s="12">
        <f>'Dominion Bid'!N21</f>
        <v>0</v>
      </c>
      <c r="E21" s="12">
        <f>'Oxy Bid'!N21</f>
        <v>0</v>
      </c>
      <c r="F21" s="12">
        <v>0</v>
      </c>
      <c r="G21" s="13">
        <v>4000000</v>
      </c>
    </row>
    <row r="22" spans="1:7" hidden="1" x14ac:dyDescent="0.2">
      <c r="A22" s="4">
        <v>37316</v>
      </c>
      <c r="B22" s="15">
        <f t="shared" si="0"/>
        <v>0</v>
      </c>
      <c r="C22" s="15">
        <f t="shared" si="1"/>
        <v>0</v>
      </c>
      <c r="D22" s="12">
        <f>'Dominion Bid'!N22</f>
        <v>0</v>
      </c>
      <c r="E22" s="12">
        <f>'Oxy Bid'!N22</f>
        <v>0</v>
      </c>
      <c r="F22" s="12">
        <v>0</v>
      </c>
      <c r="G22" s="13">
        <v>4000000</v>
      </c>
    </row>
    <row r="23" spans="1:7" hidden="1" x14ac:dyDescent="0.2">
      <c r="A23" s="4">
        <v>37315</v>
      </c>
      <c r="B23" s="15">
        <f t="shared" si="0"/>
        <v>0</v>
      </c>
      <c r="C23" s="15">
        <f t="shared" si="1"/>
        <v>0</v>
      </c>
      <c r="D23" s="12">
        <f>'Dominion Bid'!N23</f>
        <v>0</v>
      </c>
      <c r="E23" s="12">
        <f>'Oxy Bid'!N23</f>
        <v>0</v>
      </c>
      <c r="F23" s="12">
        <v>0</v>
      </c>
      <c r="G23" s="13">
        <v>4000000</v>
      </c>
    </row>
    <row r="24" spans="1:7" hidden="1" x14ac:dyDescent="0.2">
      <c r="A24" s="4">
        <v>37314</v>
      </c>
      <c r="B24" s="15">
        <f t="shared" si="0"/>
        <v>0</v>
      </c>
      <c r="C24" s="15">
        <f t="shared" si="1"/>
        <v>0</v>
      </c>
      <c r="D24" s="12">
        <f>'Dominion Bid'!N24</f>
        <v>0</v>
      </c>
      <c r="E24" s="12">
        <f>'Oxy Bid'!N24</f>
        <v>0</v>
      </c>
      <c r="F24" s="12">
        <v>0</v>
      </c>
      <c r="G24" s="13">
        <v>4000000</v>
      </c>
    </row>
    <row r="25" spans="1:7" hidden="1" x14ac:dyDescent="0.2">
      <c r="A25" s="4">
        <v>37313</v>
      </c>
      <c r="B25" s="15">
        <f t="shared" si="0"/>
        <v>0</v>
      </c>
      <c r="C25" s="15">
        <f t="shared" si="1"/>
        <v>0</v>
      </c>
      <c r="D25" s="12">
        <f>'Dominion Bid'!N25</f>
        <v>0</v>
      </c>
      <c r="E25" s="12">
        <f>'Oxy Bid'!N25</f>
        <v>0</v>
      </c>
      <c r="F25" s="12">
        <v>0</v>
      </c>
      <c r="G25" s="13">
        <v>4000000</v>
      </c>
    </row>
    <row r="26" spans="1:7" hidden="1" x14ac:dyDescent="0.2">
      <c r="A26" s="4">
        <v>37312</v>
      </c>
      <c r="B26" s="15">
        <f t="shared" si="0"/>
        <v>0</v>
      </c>
      <c r="C26" s="15">
        <f t="shared" si="1"/>
        <v>0</v>
      </c>
      <c r="D26" s="12">
        <f>'Dominion Bid'!N26</f>
        <v>0</v>
      </c>
      <c r="E26" s="12">
        <f>'Oxy Bid'!N26</f>
        <v>0</v>
      </c>
      <c r="F26" s="12">
        <v>0</v>
      </c>
      <c r="G26" s="13">
        <v>4000000</v>
      </c>
    </row>
    <row r="27" spans="1:7" hidden="1" x14ac:dyDescent="0.2">
      <c r="A27" s="4">
        <v>37311</v>
      </c>
      <c r="B27" s="15">
        <f t="shared" si="0"/>
        <v>0</v>
      </c>
      <c r="C27" s="15">
        <f t="shared" si="1"/>
        <v>0</v>
      </c>
      <c r="D27" s="12">
        <f>'Dominion Bid'!N27</f>
        <v>0</v>
      </c>
      <c r="E27" s="12">
        <f>'Oxy Bid'!N27</f>
        <v>0</v>
      </c>
      <c r="F27" s="12">
        <v>0</v>
      </c>
      <c r="G27" s="13">
        <v>4000000</v>
      </c>
    </row>
    <row r="28" spans="1:7" hidden="1" x14ac:dyDescent="0.2">
      <c r="A28" s="4">
        <v>37310</v>
      </c>
      <c r="B28" s="15">
        <f t="shared" si="0"/>
        <v>0</v>
      </c>
      <c r="C28" s="15">
        <f t="shared" si="1"/>
        <v>0</v>
      </c>
      <c r="D28" s="12">
        <f>'Dominion Bid'!N28</f>
        <v>0</v>
      </c>
      <c r="E28" s="12">
        <f>'Oxy Bid'!N28</f>
        <v>0</v>
      </c>
      <c r="F28" s="12">
        <v>0</v>
      </c>
      <c r="G28" s="13">
        <v>4000000</v>
      </c>
    </row>
    <row r="29" spans="1:7" hidden="1" x14ac:dyDescent="0.2">
      <c r="A29" s="4">
        <v>37309</v>
      </c>
      <c r="B29" s="15">
        <f t="shared" si="0"/>
        <v>0</v>
      </c>
      <c r="C29" s="15">
        <f t="shared" si="1"/>
        <v>0</v>
      </c>
      <c r="D29" s="12">
        <f>'Dominion Bid'!N29</f>
        <v>0</v>
      </c>
      <c r="E29" s="12">
        <f>'Oxy Bid'!N29</f>
        <v>0</v>
      </c>
      <c r="F29" s="12">
        <v>0</v>
      </c>
      <c r="G29" s="13">
        <v>4000000</v>
      </c>
    </row>
    <row r="30" spans="1:7" hidden="1" x14ac:dyDescent="0.2">
      <c r="A30" s="4">
        <v>37308</v>
      </c>
      <c r="B30" s="15">
        <f t="shared" si="0"/>
        <v>0</v>
      </c>
      <c r="C30" s="15">
        <f t="shared" si="1"/>
        <v>0</v>
      </c>
      <c r="D30" s="12">
        <f>'Dominion Bid'!N30</f>
        <v>0</v>
      </c>
      <c r="E30" s="12">
        <f>'Oxy Bid'!N30</f>
        <v>0</v>
      </c>
      <c r="F30" s="12">
        <v>0</v>
      </c>
      <c r="G30" s="13">
        <v>4000000</v>
      </c>
    </row>
    <row r="31" spans="1:7" x14ac:dyDescent="0.2">
      <c r="A31" s="4">
        <v>37307</v>
      </c>
      <c r="B31" s="15">
        <f t="shared" si="0"/>
        <v>47749009.919354849</v>
      </c>
      <c r="C31" s="15">
        <f t="shared" si="1"/>
        <v>52844307.499999985</v>
      </c>
      <c r="D31" s="12">
        <f>'Dominion Bid'!N31</f>
        <v>47749009.919354849</v>
      </c>
      <c r="E31" s="12">
        <f>'Oxy Bid'!N31</f>
        <v>48844307.499999985</v>
      </c>
      <c r="F31" s="12">
        <v>0</v>
      </c>
      <c r="G31" s="13">
        <v>4000000</v>
      </c>
    </row>
    <row r="32" spans="1:7" x14ac:dyDescent="0.2">
      <c r="A32" s="4">
        <v>37306</v>
      </c>
      <c r="B32" s="15">
        <f t="shared" si="0"/>
        <v>47508378.22381521</v>
      </c>
      <c r="C32" s="15">
        <f t="shared" si="1"/>
        <v>52625371.964285716</v>
      </c>
      <c r="D32" s="12">
        <f>'Dominion Bid'!N32</f>
        <v>47508378.22381521</v>
      </c>
      <c r="E32" s="12">
        <f>'Oxy Bid'!N32</f>
        <v>48625371.964285716</v>
      </c>
      <c r="F32" s="12">
        <v>0</v>
      </c>
      <c r="G32" s="13">
        <v>4000000</v>
      </c>
    </row>
    <row r="33" spans="1:7" hidden="1" x14ac:dyDescent="0.2">
      <c r="A33" s="4">
        <v>37305</v>
      </c>
      <c r="B33" s="15">
        <f t="shared" si="0"/>
        <v>0</v>
      </c>
      <c r="C33" s="15">
        <f t="shared" si="1"/>
        <v>0</v>
      </c>
      <c r="D33" s="12">
        <f>'Dominion Bid'!N33</f>
        <v>0</v>
      </c>
      <c r="E33" s="12">
        <f>'Oxy Bid'!N33</f>
        <v>0</v>
      </c>
      <c r="F33" s="12">
        <v>0</v>
      </c>
      <c r="G33" s="13">
        <v>4000000</v>
      </c>
    </row>
    <row r="34" spans="1:7" hidden="1" x14ac:dyDescent="0.2">
      <c r="A34" s="4">
        <v>37304</v>
      </c>
      <c r="B34" s="15">
        <f t="shared" si="0"/>
        <v>0</v>
      </c>
      <c r="C34" s="15">
        <f t="shared" si="1"/>
        <v>0</v>
      </c>
      <c r="D34" s="12">
        <f>'Dominion Bid'!N34</f>
        <v>0</v>
      </c>
      <c r="E34" s="12">
        <f>'Oxy Bid'!N34</f>
        <v>0</v>
      </c>
      <c r="F34" s="12">
        <v>0</v>
      </c>
      <c r="G34" s="13">
        <v>4000000</v>
      </c>
    </row>
    <row r="35" spans="1:7" hidden="1" x14ac:dyDescent="0.2">
      <c r="A35" s="4">
        <v>37303</v>
      </c>
      <c r="B35" s="15">
        <f t="shared" si="0"/>
        <v>0</v>
      </c>
      <c r="C35" s="15">
        <f t="shared" si="1"/>
        <v>0</v>
      </c>
      <c r="D35" s="12">
        <f>'Dominion Bid'!N35</f>
        <v>0</v>
      </c>
      <c r="E35" s="12">
        <f>'Oxy Bid'!N35</f>
        <v>0</v>
      </c>
      <c r="F35" s="12">
        <v>0</v>
      </c>
      <c r="G35" s="13">
        <v>4000000</v>
      </c>
    </row>
    <row r="36" spans="1:7" x14ac:dyDescent="0.2">
      <c r="A36" s="4">
        <v>37302</v>
      </c>
      <c r="B36" s="15">
        <f t="shared" si="0"/>
        <v>51332761.273894869</v>
      </c>
      <c r="C36" s="15">
        <f t="shared" si="1"/>
        <v>56113984.107142843</v>
      </c>
      <c r="D36" s="12">
        <f>'Dominion Bid'!N36</f>
        <v>51332761.273894869</v>
      </c>
      <c r="E36" s="12">
        <f>'Oxy Bid'!N36</f>
        <v>52113984.107142843</v>
      </c>
      <c r="F36" s="12">
        <v>0</v>
      </c>
      <c r="G36" s="13">
        <v>4000000</v>
      </c>
    </row>
    <row r="37" spans="1:7" x14ac:dyDescent="0.2">
      <c r="A37" s="4">
        <v>37301</v>
      </c>
      <c r="B37" s="15">
        <f t="shared" si="0"/>
        <v>51792302.776782155</v>
      </c>
      <c r="C37" s="15">
        <f t="shared" si="1"/>
        <v>56566211.607142851</v>
      </c>
      <c r="D37" s="12">
        <f>'Dominion Bid'!N37</f>
        <v>51792302.776782155</v>
      </c>
      <c r="E37" s="12">
        <f>'Oxy Bid'!N37</f>
        <v>52566211.607142851</v>
      </c>
      <c r="F37" s="12">
        <v>0</v>
      </c>
      <c r="G37" s="13">
        <v>4000000</v>
      </c>
    </row>
    <row r="38" spans="1:7" x14ac:dyDescent="0.2">
      <c r="A38" s="4">
        <v>37300</v>
      </c>
      <c r="B38" s="15">
        <f t="shared" si="0"/>
        <v>49999061.352050982</v>
      </c>
      <c r="C38" s="15">
        <f t="shared" si="1"/>
        <v>54818316.428571425</v>
      </c>
      <c r="D38" s="12">
        <f>'Dominion Bid'!N38</f>
        <v>49999061.352050982</v>
      </c>
      <c r="E38" s="12">
        <f>'Oxy Bid'!N38</f>
        <v>50818316.428571425</v>
      </c>
      <c r="F38" s="12">
        <v>0</v>
      </c>
      <c r="G38" s="13">
        <v>4000000</v>
      </c>
    </row>
    <row r="39" spans="1:7" x14ac:dyDescent="0.2">
      <c r="A39" s="4">
        <v>37299</v>
      </c>
      <c r="B39" s="15">
        <f t="shared" si="0"/>
        <v>49083000</v>
      </c>
      <c r="C39" s="15">
        <f t="shared" si="1"/>
        <v>54000000</v>
      </c>
      <c r="D39" s="12">
        <f>'Dominion Bid'!N39</f>
        <v>49083000</v>
      </c>
      <c r="E39" s="12">
        <f>'Oxy Bid'!N39</f>
        <v>50000000</v>
      </c>
      <c r="F39" s="12">
        <v>0</v>
      </c>
      <c r="G39" s="13">
        <v>4000000</v>
      </c>
    </row>
    <row r="40" spans="1:7" x14ac:dyDescent="0.2">
      <c r="A40" s="4">
        <v>37298</v>
      </c>
      <c r="B40" s="15"/>
      <c r="C40" s="15"/>
    </row>
    <row r="46" spans="1:7" x14ac:dyDescent="0.2">
      <c r="B46" s="14" t="s">
        <v>12</v>
      </c>
      <c r="C46" s="14"/>
      <c r="D46" s="11" t="s">
        <v>11</v>
      </c>
      <c r="E46" s="11"/>
      <c r="F46" s="11" t="s">
        <v>10</v>
      </c>
      <c r="G46" s="11"/>
    </row>
    <row r="47" spans="1:7" x14ac:dyDescent="0.2">
      <c r="B47" s="16" t="s">
        <v>8</v>
      </c>
      <c r="C47" s="16" t="s">
        <v>9</v>
      </c>
      <c r="D47" s="17" t="s">
        <v>8</v>
      </c>
      <c r="E47" s="17" t="s">
        <v>9</v>
      </c>
      <c r="F47" s="17" t="s">
        <v>8</v>
      </c>
      <c r="G47" s="17" t="s">
        <v>9</v>
      </c>
    </row>
    <row r="48" spans="1:7" hidden="1" x14ac:dyDescent="0.2">
      <c r="A48" s="4">
        <v>37330</v>
      </c>
      <c r="B48" s="15">
        <f t="shared" ref="B48:B79" si="2">D48+F48</f>
        <v>0</v>
      </c>
      <c r="C48" s="15">
        <f t="shared" ref="C48:C75" si="3">IF(E8&gt;0,E48+G48,)</f>
        <v>0</v>
      </c>
      <c r="D48" s="12">
        <f>'Dominion Bid'!O8</f>
        <v>0</v>
      </c>
      <c r="E48" s="12">
        <f>'Oxy Bid'!O8</f>
        <v>0</v>
      </c>
      <c r="F48" s="12">
        <v>0</v>
      </c>
      <c r="G48" s="13">
        <v>4000000</v>
      </c>
    </row>
    <row r="49" spans="1:7" hidden="1" x14ac:dyDescent="0.2">
      <c r="A49" s="4">
        <v>37329</v>
      </c>
      <c r="B49" s="15">
        <f t="shared" si="2"/>
        <v>0</v>
      </c>
      <c r="C49" s="15">
        <f t="shared" si="3"/>
        <v>0</v>
      </c>
      <c r="D49" s="12">
        <f>'Dominion Bid'!O9</f>
        <v>0</v>
      </c>
      <c r="E49" s="12">
        <f>'Oxy Bid'!O9</f>
        <v>0</v>
      </c>
      <c r="F49" s="12">
        <v>0</v>
      </c>
      <c r="G49" s="13">
        <v>4000000</v>
      </c>
    </row>
    <row r="50" spans="1:7" hidden="1" x14ac:dyDescent="0.2">
      <c r="A50" s="4">
        <v>37328</v>
      </c>
      <c r="B50" s="15">
        <f t="shared" si="2"/>
        <v>0</v>
      </c>
      <c r="C50" s="15">
        <f t="shared" si="3"/>
        <v>0</v>
      </c>
      <c r="D50" s="12">
        <f>'Dominion Bid'!O10</f>
        <v>0</v>
      </c>
      <c r="E50" s="12">
        <f>'Oxy Bid'!O10</f>
        <v>0</v>
      </c>
      <c r="F50" s="12">
        <v>0</v>
      </c>
      <c r="G50" s="13">
        <v>4000000</v>
      </c>
    </row>
    <row r="51" spans="1:7" hidden="1" x14ac:dyDescent="0.2">
      <c r="A51" s="4">
        <v>37327</v>
      </c>
      <c r="B51" s="15">
        <f t="shared" si="2"/>
        <v>0</v>
      </c>
      <c r="C51" s="15">
        <f t="shared" si="3"/>
        <v>0</v>
      </c>
      <c r="D51" s="12">
        <f>'Dominion Bid'!O11</f>
        <v>0</v>
      </c>
      <c r="E51" s="12">
        <f>'Oxy Bid'!O11</f>
        <v>0</v>
      </c>
      <c r="F51" s="12">
        <v>0</v>
      </c>
      <c r="G51" s="13">
        <v>4000000</v>
      </c>
    </row>
    <row r="52" spans="1:7" hidden="1" x14ac:dyDescent="0.2">
      <c r="A52" s="4">
        <v>37326</v>
      </c>
      <c r="B52" s="15">
        <f t="shared" si="2"/>
        <v>0</v>
      </c>
      <c r="C52" s="15">
        <f t="shared" si="3"/>
        <v>0</v>
      </c>
      <c r="D52" s="12">
        <f>'Dominion Bid'!O12</f>
        <v>0</v>
      </c>
      <c r="E52" s="12">
        <f>'Oxy Bid'!O12</f>
        <v>0</v>
      </c>
      <c r="F52" s="12">
        <v>0</v>
      </c>
      <c r="G52" s="13">
        <v>4000000</v>
      </c>
    </row>
    <row r="53" spans="1:7" hidden="1" x14ac:dyDescent="0.2">
      <c r="A53" s="4">
        <v>37325</v>
      </c>
      <c r="B53" s="15">
        <f t="shared" si="2"/>
        <v>0</v>
      </c>
      <c r="C53" s="15">
        <f t="shared" si="3"/>
        <v>0</v>
      </c>
      <c r="D53" s="12">
        <f>'Dominion Bid'!O13</f>
        <v>0</v>
      </c>
      <c r="E53" s="12">
        <f>'Oxy Bid'!O13</f>
        <v>0</v>
      </c>
      <c r="F53" s="12">
        <v>0</v>
      </c>
      <c r="G53" s="13">
        <v>4000000</v>
      </c>
    </row>
    <row r="54" spans="1:7" hidden="1" x14ac:dyDescent="0.2">
      <c r="A54" s="4">
        <v>37324</v>
      </c>
      <c r="B54" s="15">
        <f t="shared" si="2"/>
        <v>0</v>
      </c>
      <c r="C54" s="15">
        <f t="shared" si="3"/>
        <v>0</v>
      </c>
      <c r="D54" s="12">
        <f>'Dominion Bid'!O14</f>
        <v>0</v>
      </c>
      <c r="E54" s="12">
        <f>'Oxy Bid'!O14</f>
        <v>0</v>
      </c>
      <c r="F54" s="12">
        <v>0</v>
      </c>
      <c r="G54" s="13">
        <v>4000000</v>
      </c>
    </row>
    <row r="55" spans="1:7" hidden="1" x14ac:dyDescent="0.2">
      <c r="A55" s="4">
        <v>37323</v>
      </c>
      <c r="B55" s="15">
        <f t="shared" si="2"/>
        <v>0</v>
      </c>
      <c r="C55" s="15">
        <f t="shared" si="3"/>
        <v>0</v>
      </c>
      <c r="D55" s="12">
        <f>'Dominion Bid'!O15</f>
        <v>0</v>
      </c>
      <c r="E55" s="12">
        <f>'Oxy Bid'!O15</f>
        <v>0</v>
      </c>
      <c r="F55" s="12">
        <v>0</v>
      </c>
      <c r="G55" s="13">
        <v>4000000</v>
      </c>
    </row>
    <row r="56" spans="1:7" hidden="1" x14ac:dyDescent="0.2">
      <c r="A56" s="4">
        <v>37322</v>
      </c>
      <c r="B56" s="15">
        <f t="shared" si="2"/>
        <v>0</v>
      </c>
      <c r="C56" s="15">
        <f t="shared" si="3"/>
        <v>0</v>
      </c>
      <c r="D56" s="12">
        <f>'Dominion Bid'!O16</f>
        <v>0</v>
      </c>
      <c r="E56" s="12">
        <f>'Oxy Bid'!O16</f>
        <v>0</v>
      </c>
      <c r="F56" s="12">
        <v>0</v>
      </c>
      <c r="G56" s="13">
        <v>4000000</v>
      </c>
    </row>
    <row r="57" spans="1:7" hidden="1" x14ac:dyDescent="0.2">
      <c r="A57" s="4">
        <v>37321</v>
      </c>
      <c r="B57" s="15">
        <f t="shared" si="2"/>
        <v>0</v>
      </c>
      <c r="C57" s="15">
        <f t="shared" si="3"/>
        <v>0</v>
      </c>
      <c r="D57" s="12">
        <f>'Dominion Bid'!O17</f>
        <v>0</v>
      </c>
      <c r="E57" s="12">
        <f>'Oxy Bid'!O17</f>
        <v>0</v>
      </c>
      <c r="F57" s="12">
        <v>0</v>
      </c>
      <c r="G57" s="13">
        <v>4000000</v>
      </c>
    </row>
    <row r="58" spans="1:7" hidden="1" x14ac:dyDescent="0.2">
      <c r="A58" s="4">
        <v>37320</v>
      </c>
      <c r="B58" s="15">
        <f t="shared" si="2"/>
        <v>0</v>
      </c>
      <c r="C58" s="15">
        <f t="shared" si="3"/>
        <v>0</v>
      </c>
      <c r="D58" s="12">
        <f>'Dominion Bid'!O18</f>
        <v>0</v>
      </c>
      <c r="E58" s="12">
        <f>'Oxy Bid'!O18</f>
        <v>0</v>
      </c>
      <c r="F58" s="12">
        <v>0</v>
      </c>
      <c r="G58" s="13">
        <v>4000000</v>
      </c>
    </row>
    <row r="59" spans="1:7" hidden="1" x14ac:dyDescent="0.2">
      <c r="A59" s="4">
        <v>37319</v>
      </c>
      <c r="B59" s="15">
        <f t="shared" si="2"/>
        <v>0</v>
      </c>
      <c r="C59" s="15">
        <f t="shared" si="3"/>
        <v>0</v>
      </c>
      <c r="D59" s="12">
        <f>'Dominion Bid'!O19</f>
        <v>0</v>
      </c>
      <c r="E59" s="12">
        <f>'Oxy Bid'!O19</f>
        <v>0</v>
      </c>
      <c r="F59" s="12">
        <v>0</v>
      </c>
      <c r="G59" s="13">
        <v>4000000</v>
      </c>
    </row>
    <row r="60" spans="1:7" hidden="1" x14ac:dyDescent="0.2">
      <c r="A60" s="4">
        <v>37318</v>
      </c>
      <c r="B60" s="15">
        <f t="shared" si="2"/>
        <v>0</v>
      </c>
      <c r="C60" s="15">
        <f t="shared" si="3"/>
        <v>0</v>
      </c>
      <c r="D60" s="12">
        <f>'Dominion Bid'!O20</f>
        <v>0</v>
      </c>
      <c r="E60" s="12">
        <f>'Oxy Bid'!O20</f>
        <v>0</v>
      </c>
      <c r="F60" s="12">
        <v>0</v>
      </c>
      <c r="G60" s="13">
        <v>4000000</v>
      </c>
    </row>
    <row r="61" spans="1:7" hidden="1" x14ac:dyDescent="0.2">
      <c r="A61" s="4">
        <v>37317</v>
      </c>
      <c r="B61" s="15">
        <f t="shared" si="2"/>
        <v>0</v>
      </c>
      <c r="C61" s="15">
        <f t="shared" si="3"/>
        <v>0</v>
      </c>
      <c r="D61" s="12">
        <f>'Dominion Bid'!O21</f>
        <v>0</v>
      </c>
      <c r="E61" s="12">
        <f>'Oxy Bid'!O21</f>
        <v>0</v>
      </c>
      <c r="F61" s="12">
        <v>0</v>
      </c>
      <c r="G61" s="13">
        <v>4000000</v>
      </c>
    </row>
    <row r="62" spans="1:7" hidden="1" x14ac:dyDescent="0.2">
      <c r="A62" s="4">
        <v>37316</v>
      </c>
      <c r="B62" s="15">
        <f t="shared" si="2"/>
        <v>0</v>
      </c>
      <c r="C62" s="15">
        <f t="shared" si="3"/>
        <v>0</v>
      </c>
      <c r="D62" s="12">
        <f>'Dominion Bid'!O22</f>
        <v>0</v>
      </c>
      <c r="E62" s="12">
        <f>'Oxy Bid'!O22</f>
        <v>0</v>
      </c>
      <c r="F62" s="12">
        <v>0</v>
      </c>
      <c r="G62" s="13">
        <v>4000000</v>
      </c>
    </row>
    <row r="63" spans="1:7" hidden="1" x14ac:dyDescent="0.2">
      <c r="A63" s="4">
        <v>37315</v>
      </c>
      <c r="B63" s="15">
        <f t="shared" si="2"/>
        <v>0</v>
      </c>
      <c r="C63" s="15">
        <f t="shared" si="3"/>
        <v>0</v>
      </c>
      <c r="D63" s="12">
        <f>'Dominion Bid'!O23</f>
        <v>0</v>
      </c>
      <c r="E63" s="12">
        <f>'Oxy Bid'!O23</f>
        <v>0</v>
      </c>
      <c r="F63" s="12">
        <v>0</v>
      </c>
      <c r="G63" s="13">
        <v>4000000</v>
      </c>
    </row>
    <row r="64" spans="1:7" hidden="1" x14ac:dyDescent="0.2">
      <c r="A64" s="4">
        <v>37314</v>
      </c>
      <c r="B64" s="15">
        <f t="shared" si="2"/>
        <v>0</v>
      </c>
      <c r="C64" s="15">
        <f t="shared" si="3"/>
        <v>0</v>
      </c>
      <c r="D64" s="12">
        <f>'Dominion Bid'!O24</f>
        <v>0</v>
      </c>
      <c r="E64" s="12">
        <f>'Oxy Bid'!O24</f>
        <v>0</v>
      </c>
      <c r="F64" s="12">
        <v>0</v>
      </c>
      <c r="G64" s="13">
        <v>4000000</v>
      </c>
    </row>
    <row r="65" spans="1:7" hidden="1" x14ac:dyDescent="0.2">
      <c r="A65" s="4">
        <v>37313</v>
      </c>
      <c r="B65" s="15">
        <f t="shared" si="2"/>
        <v>0</v>
      </c>
      <c r="C65" s="15">
        <f t="shared" si="3"/>
        <v>0</v>
      </c>
      <c r="D65" s="12">
        <f>'Dominion Bid'!O25</f>
        <v>0</v>
      </c>
      <c r="E65" s="12">
        <f>'Oxy Bid'!O25</f>
        <v>0</v>
      </c>
      <c r="F65" s="12">
        <v>0</v>
      </c>
      <c r="G65" s="13">
        <v>4000000</v>
      </c>
    </row>
    <row r="66" spans="1:7" hidden="1" x14ac:dyDescent="0.2">
      <c r="A66" s="4">
        <v>37312</v>
      </c>
      <c r="B66" s="15">
        <f t="shared" si="2"/>
        <v>0</v>
      </c>
      <c r="C66" s="15">
        <f t="shared" si="3"/>
        <v>0</v>
      </c>
      <c r="D66" s="12">
        <f>'Dominion Bid'!O26</f>
        <v>0</v>
      </c>
      <c r="E66" s="12">
        <f>'Oxy Bid'!O26</f>
        <v>0</v>
      </c>
      <c r="F66" s="12">
        <v>0</v>
      </c>
      <c r="G66" s="13">
        <v>4000000</v>
      </c>
    </row>
    <row r="67" spans="1:7" hidden="1" x14ac:dyDescent="0.2">
      <c r="A67" s="4">
        <v>37311</v>
      </c>
      <c r="B67" s="15">
        <f t="shared" si="2"/>
        <v>0</v>
      </c>
      <c r="C67" s="15">
        <f t="shared" si="3"/>
        <v>0</v>
      </c>
      <c r="D67" s="12">
        <f>'Dominion Bid'!O27</f>
        <v>0</v>
      </c>
      <c r="E67" s="12">
        <f>'Oxy Bid'!O27</f>
        <v>0</v>
      </c>
      <c r="F67" s="12">
        <v>0</v>
      </c>
      <c r="G67" s="13">
        <v>4000000</v>
      </c>
    </row>
    <row r="68" spans="1:7" hidden="1" x14ac:dyDescent="0.2">
      <c r="A68" s="4">
        <v>37310</v>
      </c>
      <c r="B68" s="15">
        <f t="shared" si="2"/>
        <v>0</v>
      </c>
      <c r="C68" s="15">
        <f t="shared" si="3"/>
        <v>0</v>
      </c>
      <c r="D68" s="12">
        <f>'Dominion Bid'!O28</f>
        <v>0</v>
      </c>
      <c r="E68" s="12">
        <f>'Oxy Bid'!O28</f>
        <v>0</v>
      </c>
      <c r="F68" s="12">
        <v>0</v>
      </c>
      <c r="G68" s="13">
        <v>4000000</v>
      </c>
    </row>
    <row r="69" spans="1:7" hidden="1" x14ac:dyDescent="0.2">
      <c r="A69" s="4">
        <v>37309</v>
      </c>
      <c r="B69" s="15">
        <f t="shared" si="2"/>
        <v>0</v>
      </c>
      <c r="C69" s="15">
        <f t="shared" si="3"/>
        <v>0</v>
      </c>
      <c r="D69" s="12">
        <f>'Dominion Bid'!O29</f>
        <v>0</v>
      </c>
      <c r="E69" s="12">
        <f>'Oxy Bid'!O29</f>
        <v>0</v>
      </c>
      <c r="F69" s="12">
        <v>0</v>
      </c>
      <c r="G69" s="13">
        <v>4000000</v>
      </c>
    </row>
    <row r="70" spans="1:7" hidden="1" x14ac:dyDescent="0.2">
      <c r="A70" s="4">
        <v>37308</v>
      </c>
      <c r="B70" s="15">
        <f t="shared" si="2"/>
        <v>0</v>
      </c>
      <c r="C70" s="15">
        <f t="shared" si="3"/>
        <v>0</v>
      </c>
      <c r="D70" s="12">
        <f>'Dominion Bid'!O30</f>
        <v>0</v>
      </c>
      <c r="E70" s="12">
        <f>'Oxy Bid'!O30</f>
        <v>0</v>
      </c>
      <c r="F70" s="12">
        <v>0</v>
      </c>
      <c r="G70" s="13">
        <v>4000000</v>
      </c>
    </row>
    <row r="71" spans="1:7" x14ac:dyDescent="0.2">
      <c r="A71" s="4">
        <v>37307</v>
      </c>
      <c r="B71" s="15">
        <f t="shared" si="2"/>
        <v>37564986.911468811</v>
      </c>
      <c r="C71" s="15">
        <f t="shared" si="3"/>
        <v>42084944.999999985</v>
      </c>
      <c r="D71" s="12">
        <f>'Dominion Bid'!O31</f>
        <v>37564986.911468811</v>
      </c>
      <c r="E71" s="12">
        <f>'Oxy Bid'!O31</f>
        <v>38084944.999999985</v>
      </c>
      <c r="F71" s="12">
        <v>0</v>
      </c>
      <c r="G71" s="13">
        <v>4000000</v>
      </c>
    </row>
    <row r="72" spans="1:7" x14ac:dyDescent="0.2">
      <c r="A72" s="4">
        <v>37306</v>
      </c>
      <c r="B72" s="15">
        <f t="shared" si="2"/>
        <v>37387135.153420523</v>
      </c>
      <c r="C72" s="15">
        <f t="shared" si="3"/>
        <v>41911596.071428575</v>
      </c>
      <c r="D72" s="12">
        <f>'Dominion Bid'!O32</f>
        <v>37387135.153420523</v>
      </c>
      <c r="E72" s="12">
        <f>'Oxy Bid'!O32</f>
        <v>37911596.071428575</v>
      </c>
      <c r="F72" s="12">
        <v>0</v>
      </c>
      <c r="G72" s="13">
        <v>4000000</v>
      </c>
    </row>
    <row r="73" spans="1:7" hidden="1" x14ac:dyDescent="0.2">
      <c r="A73" s="4">
        <v>37305</v>
      </c>
      <c r="B73" s="15">
        <f t="shared" si="2"/>
        <v>0</v>
      </c>
      <c r="C73" s="15">
        <f t="shared" si="3"/>
        <v>0</v>
      </c>
      <c r="D73" s="12">
        <f>'Dominion Bid'!O33</f>
        <v>0</v>
      </c>
      <c r="E73" s="12">
        <f>'Oxy Bid'!O33</f>
        <v>0</v>
      </c>
      <c r="F73" s="12">
        <v>0</v>
      </c>
      <c r="G73" s="13">
        <v>4000000</v>
      </c>
    </row>
    <row r="74" spans="1:7" hidden="1" x14ac:dyDescent="0.2">
      <c r="A74" s="4">
        <v>37304</v>
      </c>
      <c r="B74" s="15">
        <f t="shared" si="2"/>
        <v>0</v>
      </c>
      <c r="C74" s="15">
        <f t="shared" si="3"/>
        <v>0</v>
      </c>
      <c r="D74" s="12">
        <f>'Dominion Bid'!O34</f>
        <v>0</v>
      </c>
      <c r="E74" s="12">
        <f>'Oxy Bid'!O34</f>
        <v>0</v>
      </c>
      <c r="F74" s="12">
        <v>0</v>
      </c>
      <c r="G74" s="13">
        <v>4000000</v>
      </c>
    </row>
    <row r="75" spans="1:7" hidden="1" x14ac:dyDescent="0.2">
      <c r="A75" s="4">
        <v>37303</v>
      </c>
      <c r="B75" s="15">
        <f t="shared" si="2"/>
        <v>0</v>
      </c>
      <c r="C75" s="15">
        <f t="shared" si="3"/>
        <v>0</v>
      </c>
      <c r="D75" s="12">
        <f>'Dominion Bid'!O35</f>
        <v>0</v>
      </c>
      <c r="E75" s="12">
        <f>'Oxy Bid'!O35</f>
        <v>0</v>
      </c>
      <c r="F75" s="12">
        <v>0</v>
      </c>
      <c r="G75" s="13">
        <v>4000000</v>
      </c>
    </row>
    <row r="76" spans="1:7" x14ac:dyDescent="0.2">
      <c r="A76" s="4">
        <v>37302</v>
      </c>
      <c r="B76" s="15">
        <f t="shared" si="2"/>
        <v>40180870.674044259</v>
      </c>
      <c r="C76" s="15">
        <f>E76+G76</f>
        <v>44673811.785714276</v>
      </c>
      <c r="D76" s="12">
        <f>'Dominion Bid'!O36</f>
        <v>40180870.674044259</v>
      </c>
      <c r="E76" s="12">
        <f>'Oxy Bid'!O36</f>
        <v>40673811.785714276</v>
      </c>
      <c r="F76" s="12">
        <v>0</v>
      </c>
      <c r="G76" s="13">
        <v>4000000</v>
      </c>
    </row>
    <row r="77" spans="1:7" x14ac:dyDescent="0.2">
      <c r="A77" s="4">
        <v>37301</v>
      </c>
      <c r="B77" s="15">
        <f t="shared" si="2"/>
        <v>40535783.693410464</v>
      </c>
      <c r="C77" s="15">
        <f>E77+G77</f>
        <v>45031876.785714284</v>
      </c>
      <c r="D77" s="12">
        <f>'Dominion Bid'!O37</f>
        <v>40535783.693410464</v>
      </c>
      <c r="E77" s="12">
        <f>'Oxy Bid'!O37</f>
        <v>41031876.785714284</v>
      </c>
      <c r="F77" s="12">
        <v>0</v>
      </c>
      <c r="G77" s="13">
        <v>4000000</v>
      </c>
    </row>
    <row r="78" spans="1:7" x14ac:dyDescent="0.2">
      <c r="A78" s="4">
        <v>37300</v>
      </c>
      <c r="B78" s="15">
        <f t="shared" si="2"/>
        <v>39140126.693913482</v>
      </c>
      <c r="C78" s="15">
        <f>E78+G78</f>
        <v>43647927.142857142</v>
      </c>
      <c r="D78" s="12">
        <f>'Dominion Bid'!O38</f>
        <v>39140126.693913482</v>
      </c>
      <c r="E78" s="12">
        <f>'Oxy Bid'!O38</f>
        <v>39647927.142857142</v>
      </c>
      <c r="F78" s="12">
        <v>0</v>
      </c>
      <c r="G78" s="13">
        <v>4000000</v>
      </c>
    </row>
    <row r="79" spans="1:7" x14ac:dyDescent="0.2">
      <c r="A79" s="4">
        <v>37299</v>
      </c>
      <c r="B79" s="15">
        <f t="shared" si="2"/>
        <v>38477000</v>
      </c>
      <c r="C79" s="15">
        <f>E79+G79</f>
        <v>43000000</v>
      </c>
      <c r="D79" s="12">
        <f>'Dominion Bid'!O39</f>
        <v>38477000</v>
      </c>
      <c r="E79" s="12">
        <f>'Oxy Bid'!O39</f>
        <v>39000000</v>
      </c>
      <c r="F79" s="12">
        <v>0</v>
      </c>
      <c r="G79" s="13">
        <v>4000000</v>
      </c>
    </row>
    <row r="80" spans="1:7" x14ac:dyDescent="0.2">
      <c r="A80" s="4">
        <v>37298</v>
      </c>
      <c r="B80" s="15"/>
      <c r="C80" s="15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G19" workbookViewId="0">
      <selection activeCell="O32" sqref="O32"/>
    </sheetView>
  </sheetViews>
  <sheetFormatPr defaultRowHeight="12.75" x14ac:dyDescent="0.2"/>
  <cols>
    <col min="5" max="5" width="16.140625" customWidth="1"/>
    <col min="6" max="6" width="11.7109375" customWidth="1"/>
    <col min="12" max="12" width="14.85546875" bestFit="1" customWidth="1"/>
    <col min="14" max="14" width="13.85546875" bestFit="1" customWidth="1"/>
    <col min="15" max="15" width="12.28515625" customWidth="1"/>
    <col min="17" max="17" width="10.140625" bestFit="1" customWidth="1"/>
  </cols>
  <sheetData>
    <row r="1" spans="1:15" x14ac:dyDescent="0.2">
      <c r="E1" t="s">
        <v>4</v>
      </c>
      <c r="F1" t="s">
        <v>5</v>
      </c>
    </row>
    <row r="2" spans="1:15" x14ac:dyDescent="0.2">
      <c r="A2" t="s">
        <v>0</v>
      </c>
      <c r="E2" s="7">
        <v>50000000</v>
      </c>
      <c r="F2" s="7">
        <v>39000000</v>
      </c>
    </row>
    <row r="3" spans="1:15" x14ac:dyDescent="0.2">
      <c r="A3" t="s">
        <v>6</v>
      </c>
    </row>
    <row r="5" spans="1:15" x14ac:dyDescent="0.2">
      <c r="A5" t="s">
        <v>1</v>
      </c>
    </row>
    <row r="6" spans="1:15" ht="25.5" x14ac:dyDescent="0.2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"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>
        <f>SUM(B7:I7)</f>
        <v>8</v>
      </c>
      <c r="K7">
        <f>SUM(C7:I7)</f>
        <v>7</v>
      </c>
    </row>
    <row r="8" spans="1:15" x14ac:dyDescent="0.2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/>
      <c r="M8" s="2">
        <f t="shared" ref="M8:M37" si="1">IF(K8=0,0,(K$39-K8))</f>
        <v>0</v>
      </c>
      <c r="N8" s="3">
        <f t="shared" ref="N8:N37" si="2">IF(J8&gt;0,(E$2+(25123750*(K$39-K8))),0)</f>
        <v>0</v>
      </c>
      <c r="O8" s="3">
        <f t="shared" ref="O8:O37" si="3">IF(K8&gt;0,(F$2+(19892500*(K$39-K8))),0)</f>
        <v>0</v>
      </c>
    </row>
    <row r="9" spans="1:15" x14ac:dyDescent="0.2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4">(SUM(C9:I9))/K$7</f>
        <v>0</v>
      </c>
      <c r="L9" s="2"/>
      <c r="M9" s="2">
        <f t="shared" si="1"/>
        <v>0</v>
      </c>
      <c r="N9" s="3">
        <f t="shared" si="2"/>
        <v>0</v>
      </c>
      <c r="O9" s="3">
        <f t="shared" si="3"/>
        <v>0</v>
      </c>
    </row>
    <row r="10" spans="1:15" x14ac:dyDescent="0.2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4"/>
        <v>0</v>
      </c>
      <c r="L10" s="2"/>
      <c r="M10" s="2">
        <f t="shared" si="1"/>
        <v>0</v>
      </c>
      <c r="N10" s="3">
        <f t="shared" si="2"/>
        <v>0</v>
      </c>
      <c r="O10" s="3">
        <f t="shared" si="3"/>
        <v>0</v>
      </c>
    </row>
    <row r="11" spans="1:15" x14ac:dyDescent="0.2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4"/>
        <v>0</v>
      </c>
      <c r="L11" s="2"/>
      <c r="M11" s="2">
        <f t="shared" si="1"/>
        <v>0</v>
      </c>
      <c r="N11" s="3">
        <f t="shared" si="2"/>
        <v>0</v>
      </c>
      <c r="O11" s="3">
        <f t="shared" si="3"/>
        <v>0</v>
      </c>
    </row>
    <row r="12" spans="1:15" x14ac:dyDescent="0.2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4"/>
        <v>0</v>
      </c>
      <c r="L12" s="2"/>
      <c r="M12" s="2">
        <f t="shared" si="1"/>
        <v>0</v>
      </c>
      <c r="N12" s="3">
        <f t="shared" si="2"/>
        <v>0</v>
      </c>
      <c r="O12" s="3">
        <f t="shared" si="3"/>
        <v>0</v>
      </c>
    </row>
    <row r="13" spans="1:15" x14ac:dyDescent="0.2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4"/>
        <v>0</v>
      </c>
      <c r="L13" s="2"/>
      <c r="M13" s="2">
        <f t="shared" si="1"/>
        <v>0</v>
      </c>
      <c r="N13" s="3">
        <f t="shared" si="2"/>
        <v>0</v>
      </c>
      <c r="O13" s="3">
        <f t="shared" si="3"/>
        <v>0</v>
      </c>
    </row>
    <row r="14" spans="1:15" x14ac:dyDescent="0.2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4"/>
        <v>0</v>
      </c>
      <c r="L14" s="2"/>
      <c r="M14" s="2">
        <f t="shared" si="1"/>
        <v>0</v>
      </c>
      <c r="N14" s="3">
        <f t="shared" si="2"/>
        <v>0</v>
      </c>
      <c r="O14" s="3">
        <f t="shared" si="3"/>
        <v>0</v>
      </c>
    </row>
    <row r="15" spans="1:15" x14ac:dyDescent="0.2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4"/>
        <v>0</v>
      </c>
      <c r="L15" s="2"/>
      <c r="M15" s="2">
        <f t="shared" si="1"/>
        <v>0</v>
      </c>
      <c r="N15" s="3">
        <f t="shared" si="2"/>
        <v>0</v>
      </c>
      <c r="O15" s="3">
        <f t="shared" si="3"/>
        <v>0</v>
      </c>
    </row>
    <row r="16" spans="1:15" x14ac:dyDescent="0.2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4"/>
        <v>0</v>
      </c>
      <c r="L16" s="2"/>
      <c r="M16" s="2">
        <f t="shared" si="1"/>
        <v>0</v>
      </c>
      <c r="N16" s="3">
        <f t="shared" si="2"/>
        <v>0</v>
      </c>
      <c r="O16" s="3">
        <f t="shared" si="3"/>
        <v>0</v>
      </c>
    </row>
    <row r="17" spans="1:17" x14ac:dyDescent="0.2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4"/>
        <v>0</v>
      </c>
      <c r="L17" s="2"/>
      <c r="M17" s="2">
        <f t="shared" si="1"/>
        <v>0</v>
      </c>
      <c r="N17" s="3">
        <f t="shared" si="2"/>
        <v>0</v>
      </c>
      <c r="O17" s="3">
        <f t="shared" si="3"/>
        <v>0</v>
      </c>
    </row>
    <row r="18" spans="1:17" x14ac:dyDescent="0.2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4"/>
        <v>0</v>
      </c>
      <c r="L18" s="2"/>
      <c r="M18" s="2">
        <f t="shared" si="1"/>
        <v>0</v>
      </c>
      <c r="N18" s="3">
        <f t="shared" si="2"/>
        <v>0</v>
      </c>
      <c r="O18" s="3">
        <f t="shared" si="3"/>
        <v>0</v>
      </c>
    </row>
    <row r="19" spans="1:17" x14ac:dyDescent="0.2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4"/>
        <v>0</v>
      </c>
      <c r="L19" s="2"/>
      <c r="M19" s="2">
        <f t="shared" si="1"/>
        <v>0</v>
      </c>
      <c r="N19" s="3">
        <f t="shared" si="2"/>
        <v>0</v>
      </c>
      <c r="O19" s="3">
        <f t="shared" si="3"/>
        <v>0</v>
      </c>
    </row>
    <row r="20" spans="1:17" x14ac:dyDescent="0.2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4"/>
        <v>0</v>
      </c>
      <c r="L20" s="2"/>
      <c r="M20" s="2">
        <f t="shared" si="1"/>
        <v>0</v>
      </c>
      <c r="N20" s="3">
        <f t="shared" si="2"/>
        <v>0</v>
      </c>
      <c r="O20" s="3">
        <f t="shared" si="3"/>
        <v>0</v>
      </c>
    </row>
    <row r="21" spans="1:17" x14ac:dyDescent="0.2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4"/>
        <v>0</v>
      </c>
      <c r="L21" s="2"/>
      <c r="M21" s="2">
        <f t="shared" si="1"/>
        <v>0</v>
      </c>
      <c r="N21" s="3">
        <f t="shared" si="2"/>
        <v>0</v>
      </c>
      <c r="O21" s="3">
        <f t="shared" si="3"/>
        <v>0</v>
      </c>
    </row>
    <row r="22" spans="1:17" x14ac:dyDescent="0.2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4"/>
        <v>0</v>
      </c>
      <c r="L22" s="2"/>
      <c r="M22" s="2">
        <f t="shared" si="1"/>
        <v>0</v>
      </c>
      <c r="N22" s="3">
        <f t="shared" si="2"/>
        <v>0</v>
      </c>
      <c r="O22" s="3">
        <f t="shared" si="3"/>
        <v>0</v>
      </c>
    </row>
    <row r="23" spans="1:17" x14ac:dyDescent="0.2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4"/>
        <v>0</v>
      </c>
      <c r="L23" s="2"/>
      <c r="M23" s="2">
        <f t="shared" si="1"/>
        <v>0</v>
      </c>
      <c r="N23" s="3">
        <f t="shared" si="2"/>
        <v>0</v>
      </c>
      <c r="O23" s="3">
        <f t="shared" si="3"/>
        <v>0</v>
      </c>
    </row>
    <row r="24" spans="1:17" x14ac:dyDescent="0.2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4"/>
        <v>0</v>
      </c>
      <c r="L24" s="2"/>
      <c r="M24" s="2">
        <f t="shared" si="1"/>
        <v>0</v>
      </c>
      <c r="N24" s="3">
        <f t="shared" si="2"/>
        <v>0</v>
      </c>
      <c r="O24" s="3">
        <f t="shared" si="3"/>
        <v>0</v>
      </c>
    </row>
    <row r="25" spans="1:17" x14ac:dyDescent="0.2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4"/>
        <v>0</v>
      </c>
      <c r="L25" s="2"/>
      <c r="M25" s="2">
        <f t="shared" si="1"/>
        <v>0</v>
      </c>
      <c r="N25" s="3">
        <f t="shared" si="2"/>
        <v>0</v>
      </c>
      <c r="O25" s="3">
        <f t="shared" si="3"/>
        <v>0</v>
      </c>
    </row>
    <row r="26" spans="1:17" x14ac:dyDescent="0.2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4"/>
        <v>0</v>
      </c>
      <c r="L26" s="2"/>
      <c r="M26" s="2">
        <f t="shared" si="1"/>
        <v>0</v>
      </c>
      <c r="N26" s="3">
        <f t="shared" si="2"/>
        <v>0</v>
      </c>
      <c r="O26" s="3">
        <f t="shared" si="3"/>
        <v>0</v>
      </c>
    </row>
    <row r="27" spans="1:17" x14ac:dyDescent="0.2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4"/>
        <v>0</v>
      </c>
      <c r="L27" s="2"/>
      <c r="M27" s="2">
        <f t="shared" si="1"/>
        <v>0</v>
      </c>
      <c r="N27" s="3">
        <f t="shared" si="2"/>
        <v>0</v>
      </c>
      <c r="O27" s="3">
        <f t="shared" si="3"/>
        <v>0</v>
      </c>
    </row>
    <row r="28" spans="1:17" x14ac:dyDescent="0.2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4"/>
        <v>0</v>
      </c>
      <c r="L28" s="2"/>
      <c r="M28" s="2">
        <f t="shared" si="1"/>
        <v>0</v>
      </c>
      <c r="N28" s="3">
        <f t="shared" si="2"/>
        <v>0</v>
      </c>
      <c r="O28" s="3">
        <f t="shared" si="3"/>
        <v>0</v>
      </c>
    </row>
    <row r="29" spans="1:17" x14ac:dyDescent="0.2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4"/>
        <v>0</v>
      </c>
      <c r="L29" s="2"/>
      <c r="M29" s="2">
        <f t="shared" si="1"/>
        <v>0</v>
      </c>
      <c r="N29" s="3">
        <f t="shared" si="2"/>
        <v>0</v>
      </c>
      <c r="O29" s="3">
        <f t="shared" si="3"/>
        <v>0</v>
      </c>
    </row>
    <row r="30" spans="1:17" x14ac:dyDescent="0.2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4"/>
        <v>0</v>
      </c>
      <c r="L30" s="2"/>
      <c r="M30" s="2">
        <f t="shared" si="1"/>
        <v>0</v>
      </c>
      <c r="N30" s="3">
        <f t="shared" si="2"/>
        <v>0</v>
      </c>
      <c r="O30" s="3">
        <f t="shared" si="3"/>
        <v>0</v>
      </c>
    </row>
    <row r="31" spans="1:17" x14ac:dyDescent="0.2">
      <c r="A31" s="4">
        <v>37307</v>
      </c>
      <c r="B31">
        <f>B$7*'NYMEX Settlements'!B31</f>
        <v>2.3849999999999998</v>
      </c>
      <c r="C31">
        <f>C$7*'NYMEX Settlements'!C31</f>
        <v>2.4129999999999998</v>
      </c>
      <c r="D31">
        <f>D$7*'NYMEX Settlements'!D31</f>
        <v>2.48</v>
      </c>
      <c r="E31">
        <f>E$7*'NYMEX Settlements'!E31</f>
        <v>2.548</v>
      </c>
      <c r="F31">
        <f>F$7*'NYMEX Settlements'!F31</f>
        <v>2.613</v>
      </c>
      <c r="G31">
        <f>G$7*'NYMEX Settlements'!G31</f>
        <v>2.6629999999999998</v>
      </c>
      <c r="H31">
        <f>H$7*'NYMEX Settlements'!H31</f>
        <v>2.6680000000000001</v>
      </c>
      <c r="I31">
        <f>I$7*'NYMEX Settlements'!I31</f>
        <v>2.6960000000000002</v>
      </c>
      <c r="J31" s="2">
        <f t="shared" si="0"/>
        <v>2.5582500000000001</v>
      </c>
      <c r="K31" s="2">
        <f t="shared" si="4"/>
        <v>2.5830000000000006</v>
      </c>
      <c r="L31" s="2"/>
      <c r="M31" s="2">
        <f t="shared" si="1"/>
        <v>-4.6000000000000707E-2</v>
      </c>
      <c r="N31" s="3">
        <f t="shared" si="2"/>
        <v>48844307.499999985</v>
      </c>
      <c r="O31" s="3">
        <f t="shared" si="3"/>
        <v>38084944.999999985</v>
      </c>
    </row>
    <row r="32" spans="1:17" x14ac:dyDescent="0.2">
      <c r="A32" s="4">
        <v>37306</v>
      </c>
      <c r="B32">
        <f>B$7*'NYMEX Settlements'!B32</f>
        <v>2.3969999999999998</v>
      </c>
      <c r="C32">
        <f>C$7*'NYMEX Settlements'!C32</f>
        <v>2.427</v>
      </c>
      <c r="D32">
        <f>D$7*'NYMEX Settlements'!D32</f>
        <v>2.492</v>
      </c>
      <c r="E32">
        <f>E$7*'NYMEX Settlements'!E32</f>
        <v>2.5569999999999999</v>
      </c>
      <c r="F32">
        <f>F$7*'NYMEX Settlements'!F32</f>
        <v>2.6219999999999999</v>
      </c>
      <c r="G32">
        <f>G$7*'NYMEX Settlements'!G32</f>
        <v>2.67</v>
      </c>
      <c r="H32">
        <f>H$7*'NYMEX Settlements'!H32</f>
        <v>2.6739999999999999</v>
      </c>
      <c r="I32">
        <f>I$7*'NYMEX Settlements'!I32</f>
        <v>2.7</v>
      </c>
      <c r="J32" s="2">
        <f t="shared" si="0"/>
        <v>2.5673749999999997</v>
      </c>
      <c r="K32" s="2">
        <f t="shared" si="4"/>
        <v>2.5917142857142856</v>
      </c>
      <c r="L32" s="2"/>
      <c r="M32" s="2">
        <f t="shared" si="1"/>
        <v>-5.4714285714285715E-2</v>
      </c>
      <c r="N32" s="3">
        <f t="shared" si="2"/>
        <v>48625371.964285716</v>
      </c>
      <c r="O32" s="3">
        <f t="shared" si="3"/>
        <v>37911596.071428575</v>
      </c>
      <c r="Q32" s="3"/>
    </row>
    <row r="33" spans="1:15" x14ac:dyDescent="0.2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4"/>
        <v>0</v>
      </c>
      <c r="L33" s="2"/>
      <c r="M33" s="2">
        <f t="shared" si="1"/>
        <v>0</v>
      </c>
      <c r="N33" s="3">
        <f t="shared" si="2"/>
        <v>0</v>
      </c>
      <c r="O33" s="3">
        <f t="shared" si="3"/>
        <v>0</v>
      </c>
    </row>
    <row r="34" spans="1:15" x14ac:dyDescent="0.2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4"/>
        <v>0</v>
      </c>
      <c r="L34" s="2"/>
      <c r="M34" s="2">
        <f t="shared" si="1"/>
        <v>0</v>
      </c>
      <c r="N34" s="3">
        <f t="shared" si="2"/>
        <v>0</v>
      </c>
      <c r="O34" s="3">
        <f t="shared" si="3"/>
        <v>0</v>
      </c>
    </row>
    <row r="35" spans="1:15" x14ac:dyDescent="0.2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4"/>
        <v>0</v>
      </c>
      <c r="L35" s="2"/>
      <c r="M35" s="2">
        <f t="shared" si="1"/>
        <v>0</v>
      </c>
      <c r="N35" s="3">
        <f t="shared" si="2"/>
        <v>0</v>
      </c>
      <c r="O35" s="3">
        <f t="shared" si="3"/>
        <v>0</v>
      </c>
    </row>
    <row r="36" spans="1:15" x14ac:dyDescent="0.2">
      <c r="A36" s="4">
        <v>37302</v>
      </c>
      <c r="B36">
        <f>B$7*'NYMEX Settlements'!B36</f>
        <v>2.2000000000000002</v>
      </c>
      <c r="C36">
        <f>C$7*'NYMEX Settlements'!C36</f>
        <v>2.25</v>
      </c>
      <c r="D36">
        <f>D$7*'NYMEX Settlements'!D36</f>
        <v>2.335</v>
      </c>
      <c r="E36">
        <f>E$7*'NYMEX Settlements'!E36</f>
        <v>2.41</v>
      </c>
      <c r="F36">
        <f>F$7*'NYMEX Settlements'!F36</f>
        <v>2.4849999999999999</v>
      </c>
      <c r="G36">
        <f>G$7*'NYMEX Settlements'!G36</f>
        <v>2.5550000000000002</v>
      </c>
      <c r="H36">
        <f>H$7*'NYMEX Settlements'!H36</f>
        <v>2.5499999999999998</v>
      </c>
      <c r="I36">
        <f>I$7*'NYMEX Settlements'!I36</f>
        <v>2.585</v>
      </c>
      <c r="J36" s="2">
        <f t="shared" si="0"/>
        <v>2.4212500000000001</v>
      </c>
      <c r="K36" s="2">
        <f t="shared" si="4"/>
        <v>2.4528571428571433</v>
      </c>
      <c r="L36" s="2"/>
      <c r="M36" s="2">
        <f t="shared" si="1"/>
        <v>8.4142857142856631E-2</v>
      </c>
      <c r="N36" s="3">
        <f t="shared" si="2"/>
        <v>52113984.107142843</v>
      </c>
      <c r="O36" s="3">
        <f t="shared" si="3"/>
        <v>40673811.785714276</v>
      </c>
    </row>
    <row r="37" spans="1:15" x14ac:dyDescent="0.2">
      <c r="A37" s="4">
        <v>37301</v>
      </c>
      <c r="B37">
        <f>B$7*'NYMEX Settlements'!B37</f>
        <v>2.1800000000000002</v>
      </c>
      <c r="C37">
        <f>C$7*'NYMEX Settlements'!C37</f>
        <v>2.2360000000000002</v>
      </c>
      <c r="D37">
        <f>D$7*'NYMEX Settlements'!D37</f>
        <v>2.3180000000000001</v>
      </c>
      <c r="E37">
        <f>E$7*'NYMEX Settlements'!E37</f>
        <v>2.3929999999999998</v>
      </c>
      <c r="F37">
        <f>F$7*'NYMEX Settlements'!F37</f>
        <v>2.472</v>
      </c>
      <c r="G37">
        <f>G$7*'NYMEX Settlements'!G37</f>
        <v>2.5299999999999998</v>
      </c>
      <c r="H37">
        <f>H$7*'NYMEX Settlements'!H37</f>
        <v>2.532</v>
      </c>
      <c r="I37">
        <f>I$7*'NYMEX Settlements'!I37</f>
        <v>2.5630000000000002</v>
      </c>
      <c r="J37" s="2">
        <f t="shared" si="0"/>
        <v>2.4029999999999996</v>
      </c>
      <c r="K37" s="2">
        <f t="shared" si="4"/>
        <v>2.4348571428571431</v>
      </c>
      <c r="L37" s="2"/>
      <c r="M37" s="2">
        <f t="shared" si="1"/>
        <v>0.10214285714285687</v>
      </c>
      <c r="N37" s="3">
        <f t="shared" si="2"/>
        <v>52566211.607142851</v>
      </c>
      <c r="O37" s="3">
        <f t="shared" si="3"/>
        <v>41031876.785714284</v>
      </c>
    </row>
    <row r="38" spans="1:15" x14ac:dyDescent="0.2">
      <c r="A38" s="4">
        <v>37300</v>
      </c>
      <c r="B38">
        <f>B$7*'NYMEX Settlements'!B38</f>
        <v>2.2559999999999998</v>
      </c>
      <c r="C38">
        <f>C$7*'NYMEX Settlements'!C38</f>
        <v>2.3199999999999998</v>
      </c>
      <c r="D38">
        <f>D$7*'NYMEX Settlements'!D38</f>
        <v>2.3980000000000001</v>
      </c>
      <c r="E38">
        <f>E$7*'NYMEX Settlements'!E38</f>
        <v>2.4649999999999999</v>
      </c>
      <c r="F38">
        <f>F$7*'NYMEX Settlements'!F38</f>
        <v>2.5329999999999999</v>
      </c>
      <c r="G38">
        <f>G$7*'NYMEX Settlements'!G38</f>
        <v>2.5880000000000001</v>
      </c>
      <c r="H38">
        <f>H$7*'NYMEX Settlements'!H38</f>
        <v>2.5990000000000002</v>
      </c>
      <c r="I38">
        <f>I$7*'NYMEX Settlements'!I38</f>
        <v>2.6280000000000001</v>
      </c>
      <c r="J38" s="2">
        <f t="shared" si="0"/>
        <v>2.4733749999999999</v>
      </c>
      <c r="K38" s="2">
        <f t="shared" si="4"/>
        <v>2.5044285714285714</v>
      </c>
      <c r="L38" s="2"/>
      <c r="M38" s="2">
        <f>IF(K38=0,0,(K$39-K38))</f>
        <v>3.2571428571428473E-2</v>
      </c>
      <c r="N38" s="3">
        <f>IF(J38&gt;0,(E$2+(25123750*(K$39-K38))),0)</f>
        <v>50818316.428571425</v>
      </c>
      <c r="O38" s="3">
        <f>IF(K38&gt;0,(F$2+(19892500*(K$39-K38))),0)</f>
        <v>39647927.142857142</v>
      </c>
    </row>
    <row r="39" spans="1:15" x14ac:dyDescent="0.2">
      <c r="A39" s="4">
        <v>37299</v>
      </c>
      <c r="B39">
        <f>B$7*'NYMEX Settlements'!B39</f>
        <v>2.3050000000000002</v>
      </c>
      <c r="C39">
        <f>C$7*'NYMEX Settlements'!C39</f>
        <v>2.3690000000000002</v>
      </c>
      <c r="D39">
        <f>D$7*'NYMEX Settlements'!D39</f>
        <v>2.444</v>
      </c>
      <c r="E39">
        <f>E$7*'NYMEX Settlements'!E39</f>
        <v>2.5070000000000001</v>
      </c>
      <c r="F39">
        <f>F$7*'NYMEX Settlements'!F39</f>
        <v>2.5649999999999999</v>
      </c>
      <c r="G39">
        <f>G$7*'NYMEX Settlements'!G39</f>
        <v>2.6150000000000002</v>
      </c>
      <c r="H39">
        <f>H$7*'NYMEX Settlements'!H39</f>
        <v>2.617</v>
      </c>
      <c r="I39">
        <f>I$7*'NYMEX Settlements'!I39</f>
        <v>2.6440000000000001</v>
      </c>
      <c r="J39" s="6" t="s">
        <v>7</v>
      </c>
      <c r="K39" s="6">
        <v>2.5369999999999999</v>
      </c>
      <c r="N39" s="3">
        <f>E2</f>
        <v>50000000</v>
      </c>
      <c r="O39" s="3">
        <f>F2</f>
        <v>39000000</v>
      </c>
    </row>
    <row r="40" spans="1:15" x14ac:dyDescent="0.2">
      <c r="A40" s="4">
        <v>37298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F13" workbookViewId="0">
      <selection activeCell="O32" sqref="O32"/>
    </sheetView>
  </sheetViews>
  <sheetFormatPr defaultRowHeight="12.75" x14ac:dyDescent="0.2"/>
  <cols>
    <col min="5" max="5" width="16.140625" customWidth="1"/>
    <col min="6" max="6" width="11.7109375" customWidth="1"/>
    <col min="11" max="11" width="9.5703125" bestFit="1" customWidth="1"/>
    <col min="14" max="14" width="13.85546875" bestFit="1" customWidth="1"/>
    <col min="15" max="15" width="12.28515625" customWidth="1"/>
  </cols>
  <sheetData>
    <row r="1" spans="1:15" x14ac:dyDescent="0.2">
      <c r="E1" t="s">
        <v>4</v>
      </c>
      <c r="F1" t="s">
        <v>5</v>
      </c>
    </row>
    <row r="2" spans="1:15" x14ac:dyDescent="0.2">
      <c r="A2" t="s">
        <v>0</v>
      </c>
      <c r="E2" s="7">
        <v>49083000</v>
      </c>
      <c r="F2" s="7">
        <v>38477000</v>
      </c>
    </row>
    <row r="3" spans="1:15" x14ac:dyDescent="0.2">
      <c r="A3" t="s">
        <v>6</v>
      </c>
    </row>
    <row r="5" spans="1:15" x14ac:dyDescent="0.2">
      <c r="A5" t="s">
        <v>1</v>
      </c>
    </row>
    <row r="6" spans="1:15" ht="25.5" x14ac:dyDescent="0.2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">
      <c r="B7" s="8">
        <v>523</v>
      </c>
      <c r="C7" s="8">
        <v>356</v>
      </c>
      <c r="D7" s="8">
        <v>275</v>
      </c>
      <c r="E7" s="8">
        <v>266</v>
      </c>
      <c r="F7" s="8">
        <v>275</v>
      </c>
      <c r="G7" s="8">
        <v>275</v>
      </c>
      <c r="H7" s="8">
        <v>266</v>
      </c>
      <c r="I7" s="8">
        <v>275</v>
      </c>
      <c r="J7">
        <f>SUM(B7:I7)</f>
        <v>2511</v>
      </c>
      <c r="K7">
        <f>SUM(C7:I7)</f>
        <v>1988</v>
      </c>
      <c r="N7" s="3"/>
      <c r="O7" s="3"/>
    </row>
    <row r="8" spans="1:15" x14ac:dyDescent="0.2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>
        <f t="shared" ref="L8:L37" si="1">IF(J8=0,0,(J$39-J8))</f>
        <v>0</v>
      </c>
      <c r="M8" s="2">
        <f t="shared" ref="M8:M37" si="2">IF(K8=0,0,(K$39-K8))</f>
        <v>0</v>
      </c>
      <c r="N8" s="3">
        <f t="shared" ref="N8:N37" si="3">IF(J8&gt;0,E$2+(25123750*(J$39-J8)),0)</f>
        <v>0</v>
      </c>
      <c r="O8" s="3">
        <f t="shared" ref="O8:O37" si="4">IF(K8&gt;0,F$2+(19892500*(K$39-K8)),0)</f>
        <v>0</v>
      </c>
    </row>
    <row r="9" spans="1:15" x14ac:dyDescent="0.2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5">(SUM(C9:I9))/K$7</f>
        <v>0</v>
      </c>
      <c r="L9" s="2">
        <f t="shared" si="1"/>
        <v>0</v>
      </c>
      <c r="M9" s="2">
        <f t="shared" si="2"/>
        <v>0</v>
      </c>
      <c r="N9" s="3">
        <f t="shared" si="3"/>
        <v>0</v>
      </c>
      <c r="O9" s="3">
        <f t="shared" si="4"/>
        <v>0</v>
      </c>
    </row>
    <row r="10" spans="1:15" x14ac:dyDescent="0.2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5"/>
        <v>0</v>
      </c>
      <c r="L10" s="2">
        <f t="shared" si="1"/>
        <v>0</v>
      </c>
      <c r="M10" s="2">
        <f t="shared" si="2"/>
        <v>0</v>
      </c>
      <c r="N10" s="3">
        <f t="shared" si="3"/>
        <v>0</v>
      </c>
      <c r="O10" s="3">
        <f t="shared" si="4"/>
        <v>0</v>
      </c>
    </row>
    <row r="11" spans="1:15" x14ac:dyDescent="0.2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5"/>
        <v>0</v>
      </c>
      <c r="L11" s="2">
        <f t="shared" si="1"/>
        <v>0</v>
      </c>
      <c r="M11" s="2">
        <f t="shared" si="2"/>
        <v>0</v>
      </c>
      <c r="N11" s="3">
        <f t="shared" si="3"/>
        <v>0</v>
      </c>
      <c r="O11" s="3">
        <f t="shared" si="4"/>
        <v>0</v>
      </c>
    </row>
    <row r="12" spans="1:15" x14ac:dyDescent="0.2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5"/>
        <v>0</v>
      </c>
      <c r="L12" s="2">
        <f t="shared" si="1"/>
        <v>0</v>
      </c>
      <c r="M12" s="2">
        <f t="shared" si="2"/>
        <v>0</v>
      </c>
      <c r="N12" s="3">
        <f t="shared" si="3"/>
        <v>0</v>
      </c>
      <c r="O12" s="3">
        <f t="shared" si="4"/>
        <v>0</v>
      </c>
    </row>
    <row r="13" spans="1:15" x14ac:dyDescent="0.2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5"/>
        <v>0</v>
      </c>
      <c r="L13" s="2">
        <f t="shared" si="1"/>
        <v>0</v>
      </c>
      <c r="M13" s="2">
        <f t="shared" si="2"/>
        <v>0</v>
      </c>
      <c r="N13" s="3">
        <f t="shared" si="3"/>
        <v>0</v>
      </c>
      <c r="O13" s="3">
        <f t="shared" si="4"/>
        <v>0</v>
      </c>
    </row>
    <row r="14" spans="1:15" x14ac:dyDescent="0.2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5"/>
        <v>0</v>
      </c>
      <c r="L14" s="2">
        <f t="shared" si="1"/>
        <v>0</v>
      </c>
      <c r="M14" s="2">
        <f t="shared" si="2"/>
        <v>0</v>
      </c>
      <c r="N14" s="3">
        <f t="shared" si="3"/>
        <v>0</v>
      </c>
      <c r="O14" s="3">
        <f t="shared" si="4"/>
        <v>0</v>
      </c>
    </row>
    <row r="15" spans="1:15" x14ac:dyDescent="0.2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5"/>
        <v>0</v>
      </c>
      <c r="L15" s="2">
        <f t="shared" si="1"/>
        <v>0</v>
      </c>
      <c r="M15" s="2">
        <f t="shared" si="2"/>
        <v>0</v>
      </c>
      <c r="N15" s="3">
        <f t="shared" si="3"/>
        <v>0</v>
      </c>
      <c r="O15" s="3">
        <f t="shared" si="4"/>
        <v>0</v>
      </c>
    </row>
    <row r="16" spans="1:15" x14ac:dyDescent="0.2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5"/>
        <v>0</v>
      </c>
      <c r="L16" s="2">
        <f t="shared" si="1"/>
        <v>0</v>
      </c>
      <c r="M16" s="2">
        <f t="shared" si="2"/>
        <v>0</v>
      </c>
      <c r="N16" s="3">
        <f t="shared" si="3"/>
        <v>0</v>
      </c>
      <c r="O16" s="3">
        <f t="shared" si="4"/>
        <v>0</v>
      </c>
    </row>
    <row r="17" spans="1:15" x14ac:dyDescent="0.2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5"/>
        <v>0</v>
      </c>
      <c r="L17" s="2">
        <f t="shared" si="1"/>
        <v>0</v>
      </c>
      <c r="M17" s="2">
        <f t="shared" si="2"/>
        <v>0</v>
      </c>
      <c r="N17" s="3">
        <f t="shared" si="3"/>
        <v>0</v>
      </c>
      <c r="O17" s="3">
        <f t="shared" si="4"/>
        <v>0</v>
      </c>
    </row>
    <row r="18" spans="1:15" x14ac:dyDescent="0.2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5"/>
        <v>0</v>
      </c>
      <c r="L18" s="2">
        <f t="shared" si="1"/>
        <v>0</v>
      </c>
      <c r="M18" s="2">
        <f t="shared" si="2"/>
        <v>0</v>
      </c>
      <c r="N18" s="3">
        <f t="shared" si="3"/>
        <v>0</v>
      </c>
      <c r="O18" s="3">
        <f t="shared" si="4"/>
        <v>0</v>
      </c>
    </row>
    <row r="19" spans="1:15" x14ac:dyDescent="0.2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5"/>
        <v>0</v>
      </c>
      <c r="L19" s="2">
        <f t="shared" si="1"/>
        <v>0</v>
      </c>
      <c r="M19" s="2">
        <f t="shared" si="2"/>
        <v>0</v>
      </c>
      <c r="N19" s="3">
        <f t="shared" si="3"/>
        <v>0</v>
      </c>
      <c r="O19" s="3">
        <f t="shared" si="4"/>
        <v>0</v>
      </c>
    </row>
    <row r="20" spans="1:15" x14ac:dyDescent="0.2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5"/>
        <v>0</v>
      </c>
      <c r="L20" s="2">
        <f t="shared" si="1"/>
        <v>0</v>
      </c>
      <c r="M20" s="2">
        <f t="shared" si="2"/>
        <v>0</v>
      </c>
      <c r="N20" s="3">
        <f t="shared" si="3"/>
        <v>0</v>
      </c>
      <c r="O20" s="3">
        <f t="shared" si="4"/>
        <v>0</v>
      </c>
    </row>
    <row r="21" spans="1:15" x14ac:dyDescent="0.2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5"/>
        <v>0</v>
      </c>
      <c r="L21" s="2">
        <f t="shared" si="1"/>
        <v>0</v>
      </c>
      <c r="M21" s="2">
        <f t="shared" si="2"/>
        <v>0</v>
      </c>
      <c r="N21" s="3">
        <f t="shared" si="3"/>
        <v>0</v>
      </c>
      <c r="O21" s="3">
        <f t="shared" si="4"/>
        <v>0</v>
      </c>
    </row>
    <row r="22" spans="1:15" x14ac:dyDescent="0.2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5"/>
        <v>0</v>
      </c>
      <c r="L22" s="2">
        <f t="shared" si="1"/>
        <v>0</v>
      </c>
      <c r="M22" s="2">
        <f t="shared" si="2"/>
        <v>0</v>
      </c>
      <c r="N22" s="3">
        <f t="shared" si="3"/>
        <v>0</v>
      </c>
      <c r="O22" s="3">
        <f t="shared" si="4"/>
        <v>0</v>
      </c>
    </row>
    <row r="23" spans="1:15" x14ac:dyDescent="0.2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5"/>
        <v>0</v>
      </c>
      <c r="L23" s="2">
        <f t="shared" si="1"/>
        <v>0</v>
      </c>
      <c r="M23" s="2">
        <f t="shared" si="2"/>
        <v>0</v>
      </c>
      <c r="N23" s="3">
        <f t="shared" si="3"/>
        <v>0</v>
      </c>
      <c r="O23" s="3">
        <f t="shared" si="4"/>
        <v>0</v>
      </c>
    </row>
    <row r="24" spans="1:15" x14ac:dyDescent="0.2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5"/>
        <v>0</v>
      </c>
      <c r="L24" s="2">
        <f t="shared" si="1"/>
        <v>0</v>
      </c>
      <c r="M24" s="2">
        <f t="shared" si="2"/>
        <v>0</v>
      </c>
      <c r="N24" s="3">
        <f t="shared" si="3"/>
        <v>0</v>
      </c>
      <c r="O24" s="3">
        <f t="shared" si="4"/>
        <v>0</v>
      </c>
    </row>
    <row r="25" spans="1:15" x14ac:dyDescent="0.2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5"/>
        <v>0</v>
      </c>
      <c r="L25" s="2">
        <f t="shared" si="1"/>
        <v>0</v>
      </c>
      <c r="M25" s="2">
        <f t="shared" si="2"/>
        <v>0</v>
      </c>
      <c r="N25" s="3">
        <f t="shared" si="3"/>
        <v>0</v>
      </c>
      <c r="O25" s="3">
        <f t="shared" si="4"/>
        <v>0</v>
      </c>
    </row>
    <row r="26" spans="1:15" x14ac:dyDescent="0.2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5"/>
        <v>0</v>
      </c>
      <c r="L26" s="2">
        <f t="shared" si="1"/>
        <v>0</v>
      </c>
      <c r="M26" s="2">
        <f t="shared" si="2"/>
        <v>0</v>
      </c>
      <c r="N26" s="3">
        <f t="shared" si="3"/>
        <v>0</v>
      </c>
      <c r="O26" s="3">
        <f t="shared" si="4"/>
        <v>0</v>
      </c>
    </row>
    <row r="27" spans="1:15" x14ac:dyDescent="0.2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5"/>
        <v>0</v>
      </c>
      <c r="L27" s="2">
        <f t="shared" si="1"/>
        <v>0</v>
      </c>
      <c r="M27" s="2">
        <f t="shared" si="2"/>
        <v>0</v>
      </c>
      <c r="N27" s="3">
        <f t="shared" si="3"/>
        <v>0</v>
      </c>
      <c r="O27" s="3">
        <f t="shared" si="4"/>
        <v>0</v>
      </c>
    </row>
    <row r="28" spans="1:15" x14ac:dyDescent="0.2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5"/>
        <v>0</v>
      </c>
      <c r="L28" s="2">
        <f t="shared" si="1"/>
        <v>0</v>
      </c>
      <c r="M28" s="2">
        <f t="shared" si="2"/>
        <v>0</v>
      </c>
      <c r="N28" s="3">
        <f t="shared" si="3"/>
        <v>0</v>
      </c>
      <c r="O28" s="3">
        <f t="shared" si="4"/>
        <v>0</v>
      </c>
    </row>
    <row r="29" spans="1:15" x14ac:dyDescent="0.2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5"/>
        <v>0</v>
      </c>
      <c r="L29" s="2">
        <f t="shared" si="1"/>
        <v>0</v>
      </c>
      <c r="M29" s="2">
        <f t="shared" si="2"/>
        <v>0</v>
      </c>
      <c r="N29" s="3">
        <f t="shared" si="3"/>
        <v>0</v>
      </c>
      <c r="O29" s="3">
        <f t="shared" si="4"/>
        <v>0</v>
      </c>
    </row>
    <row r="30" spans="1:15" x14ac:dyDescent="0.2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5"/>
        <v>0</v>
      </c>
      <c r="L30" s="2">
        <f t="shared" si="1"/>
        <v>0</v>
      </c>
      <c r="M30" s="2">
        <f t="shared" si="2"/>
        <v>0</v>
      </c>
      <c r="N30" s="3">
        <f t="shared" si="3"/>
        <v>0</v>
      </c>
      <c r="O30" s="3">
        <f t="shared" si="4"/>
        <v>0</v>
      </c>
    </row>
    <row r="31" spans="1:15" x14ac:dyDescent="0.2">
      <c r="A31" s="4">
        <v>37307</v>
      </c>
      <c r="B31">
        <f>B$7*'NYMEX Settlements'!B31</f>
        <v>1247.3549999999998</v>
      </c>
      <c r="C31">
        <f>C$7*'NYMEX Settlements'!C31</f>
        <v>859.02799999999991</v>
      </c>
      <c r="D31">
        <f>D$7*'NYMEX Settlements'!D31</f>
        <v>682</v>
      </c>
      <c r="E31">
        <f>E$7*'NYMEX Settlements'!E31</f>
        <v>677.76800000000003</v>
      </c>
      <c r="F31">
        <f>F$7*'NYMEX Settlements'!F31</f>
        <v>718.57500000000005</v>
      </c>
      <c r="G31">
        <f>G$7*'NYMEX Settlements'!G31</f>
        <v>732.32499999999993</v>
      </c>
      <c r="H31">
        <f>H$7*'NYMEX Settlements'!H31</f>
        <v>709.68799999999999</v>
      </c>
      <c r="I31">
        <f>I$7*'NYMEX Settlements'!I31</f>
        <v>741.40000000000009</v>
      </c>
      <c r="J31" s="2">
        <f t="shared" si="0"/>
        <v>2.5360967741935481</v>
      </c>
      <c r="K31" s="2">
        <f t="shared" si="5"/>
        <v>2.5758470824949695</v>
      </c>
      <c r="L31" s="2">
        <f t="shared" si="1"/>
        <v>-5.3096774193547969E-2</v>
      </c>
      <c r="M31" s="2">
        <f t="shared" si="2"/>
        <v>-4.5847082494969715E-2</v>
      </c>
      <c r="N31" s="3">
        <f t="shared" si="3"/>
        <v>47749009.919354849</v>
      </c>
      <c r="O31" s="3">
        <f t="shared" si="4"/>
        <v>37564986.911468811</v>
      </c>
    </row>
    <row r="32" spans="1:15" x14ac:dyDescent="0.2">
      <c r="A32" s="4">
        <v>37306</v>
      </c>
      <c r="B32">
        <f>B$7*'NYMEX Settlements'!B32</f>
        <v>1253.6309999999999</v>
      </c>
      <c r="C32">
        <f>C$7*'NYMEX Settlements'!C32</f>
        <v>864.01200000000006</v>
      </c>
      <c r="D32">
        <f>D$7*'NYMEX Settlements'!D32</f>
        <v>685.3</v>
      </c>
      <c r="E32">
        <f>E$7*'NYMEX Settlements'!E32</f>
        <v>680.16200000000003</v>
      </c>
      <c r="F32">
        <f>F$7*'NYMEX Settlements'!F32</f>
        <v>721.05</v>
      </c>
      <c r="G32">
        <f>G$7*'NYMEX Settlements'!G32</f>
        <v>734.25</v>
      </c>
      <c r="H32">
        <f>H$7*'NYMEX Settlements'!H32</f>
        <v>711.28399999999999</v>
      </c>
      <c r="I32">
        <f>I$7*'NYMEX Settlements'!I32</f>
        <v>742.5</v>
      </c>
      <c r="J32" s="2">
        <f t="shared" si="0"/>
        <v>2.5456746316208685</v>
      </c>
      <c r="K32" s="2">
        <f t="shared" si="5"/>
        <v>2.5847877263581487</v>
      </c>
      <c r="L32" s="2">
        <f t="shared" si="1"/>
        <v>-6.2674631620868393E-2</v>
      </c>
      <c r="M32" s="21">
        <f t="shared" si="2"/>
        <v>-5.478772635814888E-2</v>
      </c>
      <c r="N32" s="3">
        <f t="shared" si="3"/>
        <v>47508378.22381521</v>
      </c>
      <c r="O32" s="3">
        <f t="shared" si="4"/>
        <v>37387135.153420523</v>
      </c>
    </row>
    <row r="33" spans="1:15" x14ac:dyDescent="0.2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5"/>
        <v>0</v>
      </c>
      <c r="L33" s="2">
        <f t="shared" si="1"/>
        <v>0</v>
      </c>
      <c r="M33" s="2">
        <f t="shared" si="2"/>
        <v>0</v>
      </c>
      <c r="N33" s="3">
        <f t="shared" si="3"/>
        <v>0</v>
      </c>
      <c r="O33" s="3">
        <f t="shared" si="4"/>
        <v>0</v>
      </c>
    </row>
    <row r="34" spans="1:15" x14ac:dyDescent="0.2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5"/>
        <v>0</v>
      </c>
      <c r="L34" s="2">
        <f t="shared" si="1"/>
        <v>0</v>
      </c>
      <c r="M34" s="2">
        <f t="shared" si="2"/>
        <v>0</v>
      </c>
      <c r="N34" s="3">
        <f t="shared" si="3"/>
        <v>0</v>
      </c>
      <c r="O34" s="3">
        <f t="shared" si="4"/>
        <v>0</v>
      </c>
    </row>
    <row r="35" spans="1:15" x14ac:dyDescent="0.2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5"/>
        <v>0</v>
      </c>
      <c r="L35" s="2">
        <f t="shared" si="1"/>
        <v>0</v>
      </c>
      <c r="M35" s="2">
        <f t="shared" si="2"/>
        <v>0</v>
      </c>
      <c r="N35" s="3">
        <f t="shared" si="3"/>
        <v>0</v>
      </c>
      <c r="O35" s="3">
        <f t="shared" si="4"/>
        <v>0</v>
      </c>
    </row>
    <row r="36" spans="1:15" x14ac:dyDescent="0.2">
      <c r="A36" s="4">
        <v>37302</v>
      </c>
      <c r="B36">
        <f>B$7*'NYMEX Settlements'!B36</f>
        <v>1150.6000000000001</v>
      </c>
      <c r="C36">
        <f>C$7*'NYMEX Settlements'!C36</f>
        <v>801</v>
      </c>
      <c r="D36">
        <f>D$7*'NYMEX Settlements'!D36</f>
        <v>642.125</v>
      </c>
      <c r="E36">
        <f>E$7*'NYMEX Settlements'!E36</f>
        <v>641.06000000000006</v>
      </c>
      <c r="F36">
        <f>F$7*'NYMEX Settlements'!F36</f>
        <v>683.375</v>
      </c>
      <c r="G36">
        <f>G$7*'NYMEX Settlements'!G36</f>
        <v>702.625</v>
      </c>
      <c r="H36">
        <f>H$7*'NYMEX Settlements'!H36</f>
        <v>678.3</v>
      </c>
      <c r="I36">
        <f>I$7*'NYMEX Settlements'!I36</f>
        <v>710.875</v>
      </c>
      <c r="J36" s="2">
        <f t="shared" si="0"/>
        <v>2.3934528076463559</v>
      </c>
      <c r="K36" s="2">
        <f t="shared" si="5"/>
        <v>2.4443460764587526</v>
      </c>
      <c r="L36" s="2">
        <f t="shared" si="1"/>
        <v>8.9547192353644167E-2</v>
      </c>
      <c r="M36" s="2">
        <f t="shared" si="2"/>
        <v>8.5653923541247234E-2</v>
      </c>
      <c r="N36" s="3">
        <f t="shared" si="3"/>
        <v>51332761.273894869</v>
      </c>
      <c r="O36" s="3">
        <f t="shared" si="4"/>
        <v>40180870.674044259</v>
      </c>
    </row>
    <row r="37" spans="1:15" x14ac:dyDescent="0.2">
      <c r="A37" s="4">
        <v>37301</v>
      </c>
      <c r="B37">
        <f>B$7*'NYMEX Settlements'!B37</f>
        <v>1140.1400000000001</v>
      </c>
      <c r="C37">
        <f>C$7*'NYMEX Settlements'!C37</f>
        <v>796.01600000000008</v>
      </c>
      <c r="D37">
        <f>D$7*'NYMEX Settlements'!D37</f>
        <v>637.45000000000005</v>
      </c>
      <c r="E37">
        <f>E$7*'NYMEX Settlements'!E37</f>
        <v>636.5379999999999</v>
      </c>
      <c r="F37">
        <f>F$7*'NYMEX Settlements'!F37</f>
        <v>679.8</v>
      </c>
      <c r="G37">
        <f>G$7*'NYMEX Settlements'!G37</f>
        <v>695.75</v>
      </c>
      <c r="H37">
        <f>H$7*'NYMEX Settlements'!H37</f>
        <v>673.51200000000006</v>
      </c>
      <c r="I37">
        <f>I$7*'NYMEX Settlements'!I37</f>
        <v>704.82500000000005</v>
      </c>
      <c r="J37" s="2">
        <f t="shared" si="0"/>
        <v>2.3751616885702909</v>
      </c>
      <c r="K37" s="2">
        <f t="shared" si="5"/>
        <v>2.4265045271629777</v>
      </c>
      <c r="L37" s="2">
        <f t="shared" si="1"/>
        <v>0.10783831142970923</v>
      </c>
      <c r="M37" s="2">
        <f t="shared" si="2"/>
        <v>0.1034954728370221</v>
      </c>
      <c r="N37" s="3">
        <f t="shared" si="3"/>
        <v>51792302.776782155</v>
      </c>
      <c r="O37" s="3">
        <f t="shared" si="4"/>
        <v>40535783.693410464</v>
      </c>
    </row>
    <row r="38" spans="1:15" x14ac:dyDescent="0.2">
      <c r="A38" s="4">
        <v>37300</v>
      </c>
      <c r="B38">
        <f>B$7*'NYMEX Settlements'!B38</f>
        <v>1179.8879999999999</v>
      </c>
      <c r="C38">
        <f>C$7*'NYMEX Settlements'!C38</f>
        <v>825.92</v>
      </c>
      <c r="D38">
        <f>D$7*'NYMEX Settlements'!D38</f>
        <v>659.45</v>
      </c>
      <c r="E38">
        <f>E$7*'NYMEX Settlements'!E38</f>
        <v>655.68999999999994</v>
      </c>
      <c r="F38">
        <f>F$7*'NYMEX Settlements'!F38</f>
        <v>696.57499999999993</v>
      </c>
      <c r="G38">
        <f>G$7*'NYMEX Settlements'!G38</f>
        <v>711.7</v>
      </c>
      <c r="H38">
        <f>H$7*'NYMEX Settlements'!H38</f>
        <v>691.33400000000006</v>
      </c>
      <c r="I38">
        <f>I$7*'NYMEX Settlements'!I38</f>
        <v>722.7</v>
      </c>
      <c r="J38" s="2">
        <f t="shared" si="0"/>
        <v>2.4465380326563122</v>
      </c>
      <c r="K38" s="2">
        <f t="shared" si="5"/>
        <v>2.4966644869215289</v>
      </c>
      <c r="L38" s="2">
        <f>IF(J38=0,0,(J$39-J38))</f>
        <v>3.6461967343687895E-2</v>
      </c>
      <c r="M38" s="2">
        <f>IF(K38=0,0,(K$39-K38))</f>
        <v>3.3335513078470935E-2</v>
      </c>
      <c r="N38" s="3">
        <f>IF(J38&gt;0,E$2+(25123750*(J$39-J38)),0)</f>
        <v>49999061.352050982</v>
      </c>
      <c r="O38" s="3">
        <f>IF(K38&gt;0,F$2+(19892500*(K$39-K38)),0)</f>
        <v>39140126.693913482</v>
      </c>
    </row>
    <row r="39" spans="1:15" x14ac:dyDescent="0.2">
      <c r="A39" s="4">
        <v>37299</v>
      </c>
      <c r="B39">
        <f>B$7*'NYMEX Settlements'!B39</f>
        <v>1205.5150000000001</v>
      </c>
      <c r="C39">
        <f>C$7*'NYMEX Settlements'!C39</f>
        <v>843.36400000000003</v>
      </c>
      <c r="D39">
        <f>D$7*'NYMEX Settlements'!D39</f>
        <v>672.1</v>
      </c>
      <c r="E39">
        <f>E$7*'NYMEX Settlements'!E39</f>
        <v>666.86200000000008</v>
      </c>
      <c r="F39">
        <f>F$7*'NYMEX Settlements'!F39</f>
        <v>705.375</v>
      </c>
      <c r="G39">
        <f>G$7*'NYMEX Settlements'!G39</f>
        <v>719.12500000000011</v>
      </c>
      <c r="H39">
        <f>H$7*'NYMEX Settlements'!H39</f>
        <v>696.12199999999996</v>
      </c>
      <c r="I39">
        <f>I$7*'NYMEX Settlements'!I39</f>
        <v>727.1</v>
      </c>
      <c r="J39" s="6">
        <v>2.4830000000000001</v>
      </c>
      <c r="K39" s="6">
        <v>2.5299999999999998</v>
      </c>
      <c r="N39" s="3">
        <f>E2</f>
        <v>49083000</v>
      </c>
      <c r="O39" s="3">
        <f>F2</f>
        <v>38477000</v>
      </c>
    </row>
    <row r="40" spans="1:15" x14ac:dyDescent="0.2">
      <c r="A40" s="4">
        <v>37298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40"/>
  <sheetViews>
    <sheetView topLeftCell="A22" workbookViewId="0">
      <selection activeCell="J31" sqref="J31"/>
    </sheetView>
  </sheetViews>
  <sheetFormatPr defaultRowHeight="12.75" x14ac:dyDescent="0.2"/>
  <cols>
    <col min="1" max="1" width="10.140625" style="19" bestFit="1" customWidth="1"/>
    <col min="2" max="9" width="10.140625" style="9" bestFit="1" customWidth="1"/>
    <col min="10" max="10" width="9.28515625" style="9" bestFit="1" customWidth="1"/>
    <col min="11" max="16384" width="9.140625" style="9"/>
  </cols>
  <sheetData>
    <row r="7" spans="1:9" s="20" customFormat="1" x14ac:dyDescent="0.2">
      <c r="B7" s="20">
        <v>37316</v>
      </c>
      <c r="C7" s="20">
        <v>37347</v>
      </c>
      <c r="D7" s="20">
        <v>37377</v>
      </c>
      <c r="E7" s="20">
        <v>37408</v>
      </c>
      <c r="F7" s="20">
        <v>37438</v>
      </c>
      <c r="G7" s="20">
        <v>37469</v>
      </c>
      <c r="H7" s="20">
        <v>37500</v>
      </c>
      <c r="I7" s="20">
        <v>37530</v>
      </c>
    </row>
    <row r="8" spans="1:9" x14ac:dyDescent="0.2">
      <c r="A8" s="19">
        <v>37330</v>
      </c>
    </row>
    <row r="9" spans="1:9" x14ac:dyDescent="0.2">
      <c r="A9" s="19">
        <v>37329</v>
      </c>
    </row>
    <row r="10" spans="1:9" x14ac:dyDescent="0.2">
      <c r="A10" s="19">
        <v>37328</v>
      </c>
    </row>
    <row r="11" spans="1:9" x14ac:dyDescent="0.2">
      <c r="A11" s="19">
        <v>37327</v>
      </c>
    </row>
    <row r="12" spans="1:9" x14ac:dyDescent="0.2">
      <c r="A12" s="19">
        <v>37326</v>
      </c>
    </row>
    <row r="13" spans="1:9" x14ac:dyDescent="0.2">
      <c r="A13" s="19">
        <v>37325</v>
      </c>
    </row>
    <row r="14" spans="1:9" x14ac:dyDescent="0.2">
      <c r="A14" s="19">
        <v>37324</v>
      </c>
    </row>
    <row r="15" spans="1:9" x14ac:dyDescent="0.2">
      <c r="A15" s="19">
        <v>37323</v>
      </c>
    </row>
    <row r="16" spans="1:9" x14ac:dyDescent="0.2">
      <c r="A16" s="19">
        <v>37322</v>
      </c>
    </row>
    <row r="17" spans="1:10" x14ac:dyDescent="0.2">
      <c r="A17" s="19">
        <v>37321</v>
      </c>
    </row>
    <row r="18" spans="1:10" x14ac:dyDescent="0.2">
      <c r="A18" s="19">
        <v>37320</v>
      </c>
    </row>
    <row r="19" spans="1:10" x14ac:dyDescent="0.2">
      <c r="A19" s="19">
        <v>37319</v>
      </c>
    </row>
    <row r="20" spans="1:10" x14ac:dyDescent="0.2">
      <c r="A20" s="19">
        <v>37318</v>
      </c>
    </row>
    <row r="21" spans="1:10" x14ac:dyDescent="0.2">
      <c r="A21" s="19">
        <v>37317</v>
      </c>
    </row>
    <row r="22" spans="1:10" x14ac:dyDescent="0.2">
      <c r="A22" s="19">
        <v>37316</v>
      </c>
    </row>
    <row r="23" spans="1:10" x14ac:dyDescent="0.2">
      <c r="A23" s="19">
        <v>37315</v>
      </c>
    </row>
    <row r="24" spans="1:10" x14ac:dyDescent="0.2">
      <c r="A24" s="19">
        <v>37314</v>
      </c>
    </row>
    <row r="25" spans="1:10" x14ac:dyDescent="0.2">
      <c r="A25" s="19">
        <v>37313</v>
      </c>
    </row>
    <row r="26" spans="1:10" x14ac:dyDescent="0.2">
      <c r="A26" s="19">
        <v>37312</v>
      </c>
    </row>
    <row r="27" spans="1:10" x14ac:dyDescent="0.2">
      <c r="A27" s="19">
        <v>37311</v>
      </c>
    </row>
    <row r="28" spans="1:10" x14ac:dyDescent="0.2">
      <c r="A28" s="19">
        <v>37310</v>
      </c>
    </row>
    <row r="29" spans="1:10" x14ac:dyDescent="0.2">
      <c r="A29" s="19">
        <v>37309</v>
      </c>
    </row>
    <row r="30" spans="1:10" x14ac:dyDescent="0.2">
      <c r="A30" s="19">
        <v>37308</v>
      </c>
    </row>
    <row r="31" spans="1:10" x14ac:dyDescent="0.2">
      <c r="A31" s="19">
        <v>37307</v>
      </c>
      <c r="B31" s="9">
        <v>2.3849999999999998</v>
      </c>
      <c r="C31" s="9">
        <v>2.4129999999999998</v>
      </c>
      <c r="D31" s="9">
        <v>2.48</v>
      </c>
      <c r="E31" s="9">
        <v>2.548</v>
      </c>
      <c r="F31" s="9">
        <v>2.613</v>
      </c>
      <c r="G31" s="9">
        <v>2.6629999999999998</v>
      </c>
      <c r="H31" s="9">
        <v>2.6680000000000001</v>
      </c>
      <c r="I31" s="9">
        <v>2.6960000000000002</v>
      </c>
      <c r="J31" s="9">
        <v>2.93</v>
      </c>
    </row>
    <row r="32" spans="1:10" x14ac:dyDescent="0.2">
      <c r="A32" s="19">
        <v>37306</v>
      </c>
      <c r="B32" s="9">
        <v>2.3969999999999998</v>
      </c>
      <c r="C32" s="9">
        <v>2.427</v>
      </c>
      <c r="D32" s="9">
        <v>2.492</v>
      </c>
      <c r="E32" s="9">
        <v>2.5569999999999999</v>
      </c>
      <c r="F32" s="9">
        <v>2.6219999999999999</v>
      </c>
      <c r="G32" s="9">
        <v>2.67</v>
      </c>
      <c r="H32" s="9">
        <v>2.6739999999999999</v>
      </c>
      <c r="I32" s="9">
        <v>2.7</v>
      </c>
      <c r="J32" s="9">
        <v>2.9249999999999998</v>
      </c>
    </row>
    <row r="33" spans="1:11" x14ac:dyDescent="0.2">
      <c r="A33" s="19">
        <v>37305</v>
      </c>
    </row>
    <row r="34" spans="1:11" x14ac:dyDescent="0.2">
      <c r="A34" s="19">
        <v>37304</v>
      </c>
    </row>
    <row r="35" spans="1:11" x14ac:dyDescent="0.2">
      <c r="A35" s="19">
        <v>37303</v>
      </c>
    </row>
    <row r="36" spans="1:11" x14ac:dyDescent="0.2">
      <c r="A36" s="19">
        <v>37302</v>
      </c>
      <c r="B36" s="10">
        <v>2.2000000000000002</v>
      </c>
      <c r="C36" s="10">
        <v>2.25</v>
      </c>
      <c r="D36" s="10">
        <v>2.335</v>
      </c>
      <c r="E36" s="10">
        <v>2.41</v>
      </c>
      <c r="F36" s="10">
        <v>2.4849999999999999</v>
      </c>
      <c r="G36" s="10">
        <v>2.5550000000000002</v>
      </c>
      <c r="H36" s="10">
        <v>2.5499999999999998</v>
      </c>
      <c r="I36" s="10">
        <v>2.585</v>
      </c>
      <c r="J36" s="9">
        <f>AVERAGE(C36:I36)</f>
        <v>2.4528571428571433</v>
      </c>
      <c r="K36" s="9">
        <f>J39-J36</f>
        <v>8.4428571428571519E-2</v>
      </c>
    </row>
    <row r="37" spans="1:11" x14ac:dyDescent="0.2">
      <c r="A37" s="19">
        <v>37301</v>
      </c>
      <c r="B37" s="10">
        <v>2.1800000000000002</v>
      </c>
      <c r="C37" s="10">
        <v>2.2360000000000002</v>
      </c>
      <c r="D37" s="10">
        <v>2.3180000000000001</v>
      </c>
      <c r="E37" s="10">
        <v>2.3929999999999998</v>
      </c>
      <c r="F37" s="10">
        <v>2.472</v>
      </c>
      <c r="G37" s="10">
        <v>2.5299999999999998</v>
      </c>
      <c r="H37" s="10">
        <v>2.532</v>
      </c>
      <c r="I37" s="10">
        <v>2.5630000000000002</v>
      </c>
      <c r="J37" s="9">
        <f>AVERAGE(C37:I37)</f>
        <v>2.4348571428571431</v>
      </c>
    </row>
    <row r="38" spans="1:11" x14ac:dyDescent="0.2">
      <c r="A38" s="19">
        <v>37300</v>
      </c>
      <c r="B38" s="10">
        <v>2.2559999999999998</v>
      </c>
      <c r="C38" s="10">
        <v>2.3199999999999998</v>
      </c>
      <c r="D38" s="10">
        <v>2.3980000000000001</v>
      </c>
      <c r="E38" s="10">
        <v>2.4649999999999999</v>
      </c>
      <c r="F38" s="10">
        <v>2.5329999999999999</v>
      </c>
      <c r="G38" s="10">
        <v>2.5880000000000001</v>
      </c>
      <c r="H38" s="10">
        <v>2.5990000000000002</v>
      </c>
      <c r="I38" s="10">
        <v>2.6280000000000001</v>
      </c>
      <c r="J38" s="9">
        <f>AVERAGE(C38:I38)</f>
        <v>2.5044285714285714</v>
      </c>
    </row>
    <row r="39" spans="1:11" x14ac:dyDescent="0.2">
      <c r="A39" s="19">
        <v>37299</v>
      </c>
      <c r="B39" s="10">
        <v>2.3050000000000002</v>
      </c>
      <c r="C39" s="10">
        <v>2.3690000000000002</v>
      </c>
      <c r="D39" s="10">
        <v>2.444</v>
      </c>
      <c r="E39" s="10">
        <v>2.5070000000000001</v>
      </c>
      <c r="F39" s="10">
        <v>2.5649999999999999</v>
      </c>
      <c r="G39" s="10">
        <v>2.6150000000000002</v>
      </c>
      <c r="H39" s="10">
        <v>2.617</v>
      </c>
      <c r="I39" s="10">
        <v>2.6440000000000001</v>
      </c>
      <c r="J39" s="9">
        <f>AVERAGE(C39:I39)</f>
        <v>2.5372857142857148</v>
      </c>
    </row>
    <row r="40" spans="1:11" x14ac:dyDescent="0.2">
      <c r="A40" s="19">
        <v>37298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 Summary Sheet</vt:lpstr>
      <vt:lpstr>Oxy Bid</vt:lpstr>
      <vt:lpstr>Dominion Bid</vt:lpstr>
      <vt:lpstr>NYMEX Settlements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cp:lastPrinted>2002-02-18T21:13:22Z</cp:lastPrinted>
  <dcterms:created xsi:type="dcterms:W3CDTF">2002-02-12T19:47:56Z</dcterms:created>
  <dcterms:modified xsi:type="dcterms:W3CDTF">2023-09-13T21:15:39Z</dcterms:modified>
</cp:coreProperties>
</file>