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483991-31F2-44DA-BB98-9FCBC84D0C1C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Summary!$A$1:$O$118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0" calcMode="manual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F9" i="15"/>
  <c r="BN9" i="15"/>
  <c r="BP9" i="15"/>
  <c r="BR9" i="15"/>
  <c r="BT9" i="15"/>
  <c r="BV9" i="15"/>
  <c r="BN10" i="15"/>
  <c r="BP10" i="15"/>
  <c r="BR10" i="15"/>
  <c r="BT10" i="15"/>
  <c r="BV10" i="15"/>
  <c r="R11" i="15"/>
  <c r="BN11" i="15"/>
  <c r="BR11" i="15"/>
  <c r="BT11" i="15"/>
  <c r="BV11" i="15"/>
  <c r="R12" i="15"/>
  <c r="BN12" i="15"/>
  <c r="BR12" i="15"/>
  <c r="BT12" i="15"/>
  <c r="BV12" i="15"/>
  <c r="R13" i="15"/>
  <c r="BN13" i="15"/>
  <c r="BR13" i="15"/>
  <c r="BT13" i="15"/>
  <c r="BV13" i="15"/>
  <c r="BF14" i="15"/>
  <c r="BN14" i="15"/>
  <c r="BP14" i="15"/>
  <c r="BR14" i="15"/>
  <c r="BT14" i="15"/>
  <c r="BV14" i="15"/>
  <c r="BR15" i="15"/>
  <c r="BV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R18" i="15"/>
  <c r="BN18" i="15"/>
  <c r="BR18" i="15"/>
  <c r="BT18" i="15"/>
  <c r="BV18" i="15"/>
  <c r="AV19" i="15"/>
  <c r="AZ19" i="15"/>
  <c r="BN19" i="15"/>
  <c r="BP19" i="15"/>
  <c r="BR19" i="15"/>
  <c r="BT19" i="15"/>
  <c r="BV19" i="15"/>
  <c r="BN20" i="15"/>
  <c r="BR20" i="15"/>
  <c r="BT20" i="15"/>
  <c r="BV20" i="15"/>
  <c r="BN21" i="15"/>
  <c r="BR21" i="15"/>
  <c r="BT21" i="15"/>
  <c r="BV21" i="15"/>
  <c r="BN22" i="15"/>
  <c r="BR22" i="15"/>
  <c r="BT22" i="15"/>
  <c r="BV22" i="15"/>
  <c r="BN23" i="15"/>
  <c r="BR23" i="15"/>
  <c r="BT23" i="15"/>
  <c r="BV23" i="15"/>
  <c r="BN24" i="15"/>
  <c r="BR24" i="15"/>
  <c r="BT24" i="15"/>
  <c r="BV24" i="15"/>
  <c r="R25" i="15"/>
  <c r="BN25" i="15"/>
  <c r="BR25" i="15"/>
  <c r="BT25" i="15"/>
  <c r="BV25" i="15"/>
  <c r="R26" i="15"/>
  <c r="BN26" i="15"/>
  <c r="BR26" i="15"/>
  <c r="BT26" i="15"/>
  <c r="BV26" i="15"/>
  <c r="R27" i="15"/>
  <c r="BN27" i="15"/>
  <c r="BR27" i="15"/>
  <c r="BT27" i="15"/>
  <c r="BV27" i="15"/>
  <c r="R28" i="15"/>
  <c r="BN28" i="15"/>
  <c r="BR28" i="15"/>
  <c r="BT28" i="15"/>
  <c r="BV28" i="15"/>
  <c r="R29" i="15"/>
  <c r="BN29" i="15"/>
  <c r="BR29" i="15"/>
  <c r="BT29" i="15"/>
  <c r="BV29" i="15"/>
  <c r="R30" i="15"/>
  <c r="BN30" i="15"/>
  <c r="BR30" i="15"/>
  <c r="BT30" i="15"/>
  <c r="BV30" i="15"/>
  <c r="R31" i="15"/>
  <c r="BN31" i="15"/>
  <c r="BR31" i="15"/>
  <c r="BT31" i="15"/>
  <c r="BV31" i="15"/>
  <c r="R32" i="15"/>
  <c r="BN32" i="15"/>
  <c r="BR32" i="15"/>
  <c r="BT32" i="15"/>
  <c r="BV32" i="15"/>
  <c r="BN33" i="15"/>
  <c r="BR33" i="15"/>
  <c r="BT33" i="15"/>
  <c r="BV33" i="15"/>
  <c r="BR34" i="15"/>
  <c r="BT34" i="15"/>
  <c r="BV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AV43" i="15"/>
  <c r="AZ43" i="15"/>
  <c r="BH43" i="15"/>
  <c r="BN43" i="15"/>
  <c r="BP43" i="15"/>
  <c r="BR43" i="15"/>
  <c r="BT43" i="15"/>
  <c r="BV43" i="15"/>
  <c r="AR44" i="15"/>
  <c r="AV44" i="15"/>
  <c r="AZ44" i="15"/>
  <c r="BH44" i="15"/>
  <c r="BN44" i="15"/>
  <c r="BP44" i="15"/>
  <c r="BR44" i="15"/>
  <c r="BT44" i="15"/>
  <c r="BV44" i="15"/>
  <c r="AR45" i="15"/>
  <c r="AV45" i="15"/>
  <c r="AZ45" i="15"/>
  <c r="BH45" i="15"/>
  <c r="BN45" i="15"/>
  <c r="BP45" i="15"/>
  <c r="BR45" i="15"/>
  <c r="BT45" i="15"/>
  <c r="BV45" i="15"/>
  <c r="AV46" i="15"/>
  <c r="AZ46" i="15"/>
  <c r="BH46" i="15"/>
  <c r="BN46" i="15"/>
  <c r="BP46" i="15"/>
  <c r="BR46" i="15"/>
  <c r="BT46" i="15"/>
  <c r="BV46" i="15"/>
  <c r="AV47" i="15"/>
  <c r="AZ47" i="15"/>
  <c r="BH47" i="15"/>
  <c r="BN47" i="15"/>
  <c r="BR47" i="15"/>
  <c r="BT47" i="15"/>
  <c r="BV47" i="15"/>
  <c r="BN48" i="15"/>
  <c r="BR48" i="15"/>
  <c r="BT48" i="15"/>
  <c r="BV48" i="15"/>
  <c r="BN49" i="15"/>
  <c r="BR49" i="15"/>
  <c r="BT49" i="15"/>
  <c r="BV49" i="15"/>
  <c r="BN50" i="15"/>
  <c r="BR50" i="15"/>
  <c r="BT50" i="15"/>
  <c r="BV50" i="15"/>
  <c r="AZ51" i="15"/>
  <c r="BH51" i="15"/>
  <c r="BN51" i="15"/>
  <c r="BR51" i="15"/>
  <c r="BT51" i="15"/>
  <c r="BV51" i="15"/>
  <c r="AZ52" i="15"/>
  <c r="BN52" i="15"/>
  <c r="BR52" i="15"/>
  <c r="BT52" i="15"/>
  <c r="BV52" i="15"/>
  <c r="BN53" i="15"/>
  <c r="BR53" i="15"/>
  <c r="BT53" i="15"/>
  <c r="BV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V54" i="15"/>
  <c r="AZ57" i="15"/>
  <c r="BH57" i="15"/>
  <c r="BN57" i="15"/>
  <c r="BR57" i="15"/>
  <c r="BT57" i="15"/>
  <c r="BV57" i="15"/>
  <c r="AZ58" i="15"/>
  <c r="BH58" i="15"/>
  <c r="BN58" i="15"/>
  <c r="BP58" i="15"/>
  <c r="BR58" i="15"/>
  <c r="BT58" i="15"/>
  <c r="BV58" i="15"/>
  <c r="BH59" i="15"/>
  <c r="BN59" i="15"/>
  <c r="BR59" i="15"/>
  <c r="BT59" i="15"/>
  <c r="BV59" i="15"/>
  <c r="BH60" i="15"/>
  <c r="BN60" i="15"/>
  <c r="BP60" i="15"/>
  <c r="BR60" i="15"/>
  <c r="BT60" i="15"/>
  <c r="BV60" i="15"/>
  <c r="BH61" i="15"/>
  <c r="BN61" i="15"/>
  <c r="BR61" i="15"/>
  <c r="BT61" i="15"/>
  <c r="BV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V63" i="15"/>
  <c r="R66" i="15"/>
  <c r="AV66" i="15"/>
  <c r="AZ66" i="15"/>
  <c r="BH66" i="15"/>
  <c r="BN66" i="15"/>
  <c r="BR66" i="15"/>
  <c r="BT66" i="15"/>
  <c r="BV66" i="15"/>
  <c r="AV67" i="15"/>
  <c r="AZ67" i="15"/>
  <c r="BH67" i="15"/>
  <c r="BN67" i="15"/>
  <c r="BP67" i="15"/>
  <c r="BR67" i="15"/>
  <c r="BT67" i="15"/>
  <c r="BV67" i="15"/>
  <c r="AZ68" i="15"/>
  <c r="BH68" i="15"/>
  <c r="BN68" i="15"/>
  <c r="BR68" i="15"/>
  <c r="BT68" i="15"/>
  <c r="BV68" i="15"/>
  <c r="BH69" i="15"/>
  <c r="BN69" i="15"/>
  <c r="BP69" i="15"/>
  <c r="BR69" i="15"/>
  <c r="BT69" i="15"/>
  <c r="BV69" i="15"/>
  <c r="AZ70" i="15"/>
  <c r="BH70" i="15"/>
  <c r="BN70" i="15"/>
  <c r="BR70" i="15"/>
  <c r="BT70" i="15"/>
  <c r="BV70" i="15"/>
  <c r="AV71" i="15"/>
  <c r="AZ71" i="15"/>
  <c r="BH71" i="15"/>
  <c r="BN71" i="15"/>
  <c r="BP71" i="15"/>
  <c r="BR71" i="15"/>
  <c r="BT71" i="15"/>
  <c r="BV71" i="15"/>
  <c r="AZ72" i="15"/>
  <c r="BH72" i="15"/>
  <c r="BN72" i="15"/>
  <c r="BR72" i="15"/>
  <c r="BT72" i="15"/>
  <c r="BV72" i="15"/>
  <c r="BH73" i="15"/>
  <c r="BN73" i="15"/>
  <c r="BP73" i="15"/>
  <c r="BR73" i="15"/>
  <c r="BT73" i="15"/>
  <c r="BV73" i="15"/>
  <c r="AZ74" i="15"/>
  <c r="BH74" i="15"/>
  <c r="BN74" i="15"/>
  <c r="BR74" i="15"/>
  <c r="BT74" i="15"/>
  <c r="BV74" i="15"/>
  <c r="AZ75" i="15"/>
  <c r="BH75" i="15"/>
  <c r="BN75" i="15"/>
  <c r="BP75" i="15"/>
  <c r="BR75" i="15"/>
  <c r="BT75" i="15"/>
  <c r="BV75" i="15"/>
  <c r="BN76" i="15"/>
  <c r="BR76" i="15"/>
  <c r="BT76" i="15"/>
  <c r="BV76" i="15"/>
  <c r="BH77" i="15"/>
  <c r="BN77" i="15"/>
  <c r="BP77" i="15"/>
  <c r="BR77" i="15"/>
  <c r="BT77" i="15"/>
  <c r="BV77" i="15"/>
  <c r="AZ78" i="15"/>
  <c r="BH78" i="15"/>
  <c r="BN78" i="15"/>
  <c r="BR78" i="15"/>
  <c r="BT78" i="15"/>
  <c r="BV78" i="15"/>
  <c r="AZ79" i="15"/>
  <c r="BH79" i="15"/>
  <c r="BN79" i="15"/>
  <c r="BP79" i="15"/>
  <c r="BR79" i="15"/>
  <c r="BT79" i="15"/>
  <c r="BV79" i="15"/>
  <c r="BH80" i="15"/>
  <c r="BN80" i="15"/>
  <c r="BP80" i="15"/>
  <c r="BR80" i="15"/>
  <c r="BT80" i="15"/>
  <c r="BV80" i="15"/>
  <c r="BN81" i="15"/>
  <c r="BP81" i="15"/>
  <c r="BR81" i="15"/>
  <c r="BT81" i="15"/>
  <c r="BV81" i="15"/>
  <c r="R82" i="15"/>
  <c r="BH82" i="15"/>
  <c r="BN82" i="15"/>
  <c r="BR82" i="15"/>
  <c r="BT82" i="15"/>
  <c r="BV82" i="15"/>
  <c r="AZ83" i="15"/>
  <c r="BH83" i="15"/>
  <c r="BN83" i="15"/>
  <c r="BP83" i="15"/>
  <c r="BR83" i="15"/>
  <c r="BT83" i="15"/>
  <c r="BV83" i="15"/>
  <c r="BH84" i="15"/>
  <c r="BN84" i="15"/>
  <c r="BP84" i="15"/>
  <c r="BR84" i="15"/>
  <c r="BT84" i="15"/>
  <c r="BV84" i="15"/>
  <c r="BR85" i="15"/>
  <c r="BT85" i="15"/>
  <c r="BV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AZ89" i="15"/>
  <c r="BH89" i="15"/>
  <c r="BN89" i="15"/>
  <c r="BP89" i="15"/>
  <c r="BR89" i="15"/>
  <c r="BT89" i="15"/>
  <c r="BV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V91" i="15"/>
  <c r="BN93" i="15"/>
  <c r="BV93" i="15"/>
  <c r="AR95" i="15"/>
  <c r="AV95" i="15"/>
  <c r="BF95" i="15"/>
  <c r="BH95" i="15"/>
  <c r="BN95" i="15"/>
  <c r="BP95" i="15"/>
  <c r="BT95" i="15"/>
  <c r="BV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H98" i="15"/>
  <c r="BN98" i="15"/>
  <c r="BT98" i="15"/>
  <c r="BN100" i="15"/>
  <c r="BR100" i="15"/>
  <c r="BT100" i="15"/>
  <c r="BV100" i="15"/>
  <c r="BN101" i="15"/>
  <c r="BR101" i="15"/>
  <c r="BT101" i="15"/>
  <c r="BV101" i="15"/>
  <c r="BN102" i="15"/>
  <c r="BR102" i="15"/>
  <c r="BT102" i="15"/>
  <c r="BV102" i="15"/>
  <c r="R103" i="15"/>
  <c r="BN103" i="15"/>
  <c r="BR103" i="15"/>
  <c r="BT103" i="15"/>
  <c r="BV103" i="15"/>
  <c r="R104" i="15"/>
  <c r="BN104" i="15"/>
  <c r="BR104" i="15"/>
  <c r="BT104" i="15"/>
  <c r="BV104" i="15"/>
  <c r="R105" i="15"/>
  <c r="BN105" i="15"/>
  <c r="BT105" i="15"/>
  <c r="BV105" i="15"/>
  <c r="BR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R110" i="15"/>
  <c r="BN110" i="15"/>
  <c r="BR110" i="15"/>
  <c r="BT110" i="15"/>
  <c r="BV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R116" i="15"/>
  <c r="BN116" i="15"/>
  <c r="BR116" i="15"/>
  <c r="BT116" i="15"/>
  <c r="BV116" i="15"/>
  <c r="R117" i="15"/>
  <c r="BN117" i="15"/>
  <c r="BR117" i="15"/>
  <c r="BT117" i="15"/>
  <c r="BV117" i="15"/>
  <c r="R118" i="15"/>
  <c r="BN118" i="15"/>
  <c r="BR118" i="15"/>
  <c r="BT118" i="15"/>
  <c r="BV118" i="15"/>
  <c r="R119" i="15"/>
  <c r="BN119" i="15"/>
  <c r="BR119" i="15"/>
  <c r="BT119" i="15"/>
  <c r="BV119" i="15"/>
  <c r="R120" i="15"/>
  <c r="BN120" i="15"/>
  <c r="BR120" i="15"/>
  <c r="BT120" i="15"/>
  <c r="BV120" i="15"/>
  <c r="R121" i="15"/>
  <c r="BN121" i="15"/>
  <c r="BR121" i="15"/>
  <c r="BT121" i="15"/>
  <c r="BV121" i="15"/>
  <c r="R122" i="15"/>
  <c r="BN122" i="15"/>
  <c r="BR122" i="15"/>
  <c r="BT122" i="15"/>
  <c r="BV122" i="15"/>
  <c r="R123" i="15"/>
  <c r="BN123" i="15"/>
  <c r="BR123" i="15"/>
  <c r="BT123" i="15"/>
  <c r="BV123" i="15"/>
  <c r="R124" i="15"/>
  <c r="BN124" i="15"/>
  <c r="BR124" i="15"/>
  <c r="BT124" i="15"/>
  <c r="BV124" i="15"/>
  <c r="R125" i="15"/>
  <c r="BN125" i="15"/>
  <c r="BR125" i="15"/>
  <c r="BT125" i="15"/>
  <c r="BV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N131" i="15"/>
  <c r="BR131" i="15"/>
  <c r="BT131" i="15"/>
  <c r="BV131" i="15"/>
  <c r="AZ132" i="15"/>
  <c r="BN132" i="15"/>
  <c r="BR132" i="15"/>
  <c r="BT132" i="15"/>
  <c r="BV132" i="15"/>
  <c r="BN133" i="15"/>
  <c r="BR133" i="15"/>
  <c r="BT133" i="15"/>
  <c r="BV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D136" i="15"/>
  <c r="BN136" i="15"/>
  <c r="BR136" i="15"/>
  <c r="BT136" i="15"/>
  <c r="BV136" i="15"/>
  <c r="BN138" i="15"/>
  <c r="BR138" i="15"/>
  <c r="BT138" i="15"/>
  <c r="BV138" i="15"/>
  <c r="BN140" i="15"/>
  <c r="BR140" i="15"/>
  <c r="BT140" i="15"/>
  <c r="BV140" i="15"/>
  <c r="BN142" i="15"/>
  <c r="BR142" i="15"/>
  <c r="BT142" i="15"/>
  <c r="BV142" i="15"/>
  <c r="BN145" i="15"/>
  <c r="BR145" i="15"/>
  <c r="BT145" i="15"/>
  <c r="BV145" i="15"/>
  <c r="BN146" i="15"/>
  <c r="BR146" i="15"/>
  <c r="BT146" i="15"/>
  <c r="BV146" i="15"/>
  <c r="BN147" i="15"/>
  <c r="BR147" i="15"/>
  <c r="BT147" i="15"/>
  <c r="BV147" i="15"/>
  <c r="BR148" i="15"/>
  <c r="BT148" i="15"/>
  <c r="BV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N152" i="15"/>
  <c r="BR152" i="15"/>
  <c r="BT152" i="15"/>
  <c r="BV152" i="15"/>
  <c r="BN153" i="15"/>
  <c r="BR153" i="15"/>
  <c r="BT153" i="15"/>
  <c r="BV153" i="15"/>
  <c r="BN154" i="15"/>
  <c r="BR154" i="15"/>
  <c r="BT154" i="15"/>
  <c r="BV154" i="15"/>
  <c r="BN155" i="15"/>
  <c r="BR155" i="15"/>
  <c r="BT155" i="15"/>
  <c r="BV155" i="15"/>
  <c r="BN156" i="15"/>
  <c r="BR156" i="15"/>
  <c r="BT156" i="15"/>
  <c r="BV156" i="15"/>
  <c r="AN157" i="15"/>
  <c r="AZ157" i="15"/>
  <c r="BD157" i="15"/>
  <c r="BN157" i="15"/>
  <c r="BR157" i="15"/>
  <c r="BT157" i="15"/>
  <c r="BV157" i="15"/>
  <c r="BR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Q162" i="15"/>
  <c r="BN162" i="15"/>
  <c r="BT162" i="15"/>
  <c r="BV162" i="15"/>
  <c r="O163" i="15"/>
  <c r="Q163" i="15"/>
  <c r="BN163" i="15"/>
  <c r="BR163" i="15"/>
  <c r="BT163" i="15"/>
  <c r="BV163" i="15"/>
  <c r="M164" i="15"/>
  <c r="O164" i="15"/>
  <c r="Q164" i="15"/>
  <c r="BB164" i="15"/>
  <c r="BN164" i="15"/>
  <c r="BR164" i="15"/>
  <c r="BT164" i="15"/>
  <c r="BV164" i="15"/>
  <c r="BB165" i="15"/>
  <c r="BN165" i="15"/>
  <c r="BR165" i="15"/>
  <c r="BT165" i="15"/>
  <c r="BV165" i="15"/>
  <c r="BN166" i="15"/>
  <c r="BR166" i="15"/>
  <c r="BT166" i="15"/>
  <c r="BV166" i="15"/>
  <c r="BB167" i="15"/>
  <c r="BN167" i="15"/>
  <c r="BR167" i="15"/>
  <c r="BT167" i="15"/>
  <c r="BV167" i="15"/>
  <c r="BB168" i="15"/>
  <c r="BN168" i="15"/>
  <c r="BR168" i="15"/>
  <c r="BT168" i="15"/>
  <c r="BV168" i="15"/>
  <c r="BB169" i="15"/>
  <c r="BN169" i="15"/>
  <c r="BR169" i="15"/>
  <c r="BT169" i="15"/>
  <c r="BV169" i="15"/>
  <c r="BB170" i="15"/>
  <c r="BN170" i="15"/>
  <c r="BR170" i="15"/>
  <c r="BT170" i="15"/>
  <c r="BV170" i="15"/>
  <c r="BB171" i="15"/>
  <c r="BN171" i="15"/>
  <c r="BR171" i="15"/>
  <c r="BT171" i="15"/>
  <c r="BV171" i="15"/>
  <c r="BB172" i="15"/>
  <c r="BN172" i="15"/>
  <c r="BR172" i="15"/>
  <c r="BT172" i="15"/>
  <c r="BV172" i="15"/>
  <c r="BB173" i="15"/>
  <c r="BN173" i="15"/>
  <c r="BR173" i="15"/>
  <c r="BT173" i="15"/>
  <c r="BV173" i="15"/>
  <c r="BB174" i="15"/>
  <c r="BN174" i="15"/>
  <c r="BR174" i="15"/>
  <c r="BT174" i="15"/>
  <c r="BV174" i="15"/>
  <c r="BB175" i="15"/>
  <c r="BN175" i="15"/>
  <c r="BR175" i="15"/>
  <c r="BT175" i="15"/>
  <c r="BV175" i="15"/>
  <c r="BB176" i="15"/>
  <c r="BN176" i="15"/>
  <c r="BR176" i="15"/>
  <c r="BT176" i="15"/>
  <c r="BV176" i="15"/>
  <c r="BB177" i="15"/>
  <c r="BN177" i="15"/>
  <c r="BR177" i="15"/>
  <c r="BT177" i="15"/>
  <c r="BV177" i="15"/>
  <c r="BB178" i="15"/>
  <c r="BN178" i="15"/>
  <c r="BR178" i="15"/>
  <c r="BT178" i="15"/>
  <c r="BV178" i="15"/>
  <c r="BB179" i="15"/>
  <c r="BN179" i="15"/>
  <c r="BR179" i="15"/>
  <c r="BT179" i="15"/>
  <c r="BV179" i="15"/>
  <c r="BL180" i="15"/>
  <c r="BN180" i="15"/>
  <c r="BT180" i="15"/>
  <c r="BV180" i="15"/>
  <c r="R181" i="15"/>
  <c r="BN181" i="15"/>
  <c r="BR181" i="15"/>
  <c r="BT181" i="15"/>
  <c r="BV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N184" i="15"/>
  <c r="BR184" i="15"/>
  <c r="BT184" i="15"/>
  <c r="BV184" i="15"/>
  <c r="R187" i="15"/>
  <c r="BN187" i="15"/>
  <c r="BR187" i="15"/>
  <c r="BT187" i="15"/>
  <c r="BV187" i="15"/>
  <c r="BN188" i="15"/>
  <c r="BR188" i="15"/>
  <c r="BT188" i="15"/>
  <c r="BV188" i="15"/>
  <c r="BN189" i="15"/>
  <c r="BR189" i="15"/>
  <c r="BT189" i="15"/>
  <c r="BV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N192" i="15"/>
  <c r="BR192" i="15"/>
  <c r="BT192" i="15"/>
  <c r="BV192" i="15"/>
  <c r="AL194" i="15"/>
  <c r="BN194" i="15"/>
  <c r="BR194" i="15"/>
  <c r="BT194" i="15"/>
  <c r="BV194" i="15"/>
  <c r="AJ197" i="15"/>
  <c r="BN197" i="15"/>
  <c r="BR197" i="15"/>
  <c r="BT197" i="15"/>
  <c r="BV197" i="15"/>
  <c r="AT198" i="15"/>
  <c r="AV198" i="15"/>
  <c r="BN198" i="15"/>
  <c r="BR198" i="15"/>
  <c r="BT198" i="15"/>
  <c r="BV198" i="15"/>
  <c r="R199" i="15"/>
  <c r="BN199" i="15"/>
  <c r="BR199" i="15"/>
  <c r="BT199" i="15"/>
  <c r="BV199" i="15"/>
  <c r="P200" i="15"/>
  <c r="R200" i="15"/>
  <c r="AR200" i="15"/>
  <c r="AT200" i="15"/>
  <c r="AV200" i="15"/>
  <c r="BF200" i="15"/>
  <c r="BH200" i="15"/>
  <c r="BJ200" i="15"/>
  <c r="BL200" i="15"/>
  <c r="BN200" i="15"/>
  <c r="BR200" i="15"/>
  <c r="BT200" i="15"/>
  <c r="BV200" i="15"/>
  <c r="AT201" i="15"/>
  <c r="BN201" i="15"/>
  <c r="BR201" i="15"/>
  <c r="BT201" i="15"/>
  <c r="BV201" i="15"/>
  <c r="BN202" i="15"/>
  <c r="BT202" i="15"/>
  <c r="BV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P206" i="15"/>
  <c r="BF206" i="15"/>
  <c r="BN206" i="15"/>
  <c r="BR206" i="15"/>
  <c r="BT206" i="15"/>
  <c r="BV206" i="15"/>
  <c r="P207" i="15"/>
  <c r="AT207" i="15"/>
  <c r="BN207" i="15"/>
  <c r="BR207" i="15"/>
  <c r="BT207" i="15"/>
  <c r="BV207" i="15"/>
  <c r="BN208" i="15"/>
  <c r="BR208" i="15"/>
  <c r="BT208" i="15"/>
  <c r="BV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P211" i="15"/>
  <c r="AN211" i="15"/>
  <c r="AP211" i="15"/>
  <c r="AR211" i="15"/>
  <c r="AT211" i="15"/>
  <c r="AV211" i="15"/>
  <c r="AX211" i="15"/>
  <c r="AZ211" i="15"/>
  <c r="BF211" i="15"/>
  <c r="BN211" i="15"/>
  <c r="BT211" i="15"/>
  <c r="BV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P215" i="15"/>
  <c r="R215" i="15"/>
  <c r="BN215" i="15"/>
  <c r="BR215" i="15"/>
  <c r="BT215" i="15"/>
  <c r="BV215" i="15"/>
  <c r="BN217" i="15"/>
  <c r="BT217" i="15"/>
  <c r="BV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N222" i="15"/>
  <c r="BN223" i="15"/>
  <c r="BN224" i="15"/>
  <c r="BN226" i="15"/>
  <c r="BN229" i="15"/>
  <c r="BH234" i="15"/>
  <c r="BN234" i="15"/>
  <c r="BB235" i="15"/>
  <c r="BH235" i="15"/>
  <c r="BN235" i="15"/>
  <c r="BR235" i="15"/>
  <c r="BT235" i="15"/>
  <c r="BV235" i="15"/>
  <c r="BH236" i="15"/>
  <c r="BN236" i="15"/>
  <c r="BR236" i="15"/>
  <c r="BT236" i="15"/>
  <c r="BV236" i="15"/>
  <c r="BB237" i="15"/>
  <c r="BH237" i="15"/>
  <c r="BN237" i="15"/>
  <c r="BR237" i="15"/>
  <c r="BT237" i="15"/>
  <c r="BV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N247" i="15"/>
  <c r="BP248" i="15"/>
  <c r="BN251" i="15"/>
  <c r="BN256" i="15"/>
  <c r="BN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V9" i="13"/>
  <c r="BD9" i="13"/>
  <c r="BL9" i="13"/>
  <c r="BN9" i="13"/>
  <c r="BP9" i="13"/>
  <c r="BR9" i="13"/>
  <c r="BT9" i="13"/>
  <c r="BL10" i="13"/>
  <c r="BN10" i="13"/>
  <c r="BP10" i="13"/>
  <c r="BR10" i="13"/>
  <c r="BT10" i="13"/>
  <c r="BT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R14" i="13"/>
  <c r="BL14" i="13"/>
  <c r="BP14" i="13"/>
  <c r="BR14" i="13"/>
  <c r="BT14" i="13"/>
  <c r="AX15" i="13"/>
  <c r="BL15" i="13"/>
  <c r="BN15" i="13"/>
  <c r="BP15" i="13"/>
  <c r="BR15" i="13"/>
  <c r="BT15" i="13"/>
  <c r="BL16" i="13"/>
  <c r="BP16" i="13"/>
  <c r="BR16" i="13"/>
  <c r="BT16" i="13"/>
  <c r="BL17" i="13"/>
  <c r="BP17" i="13"/>
  <c r="BR17" i="13"/>
  <c r="BT17" i="13"/>
  <c r="BL18" i="13"/>
  <c r="BP18" i="13"/>
  <c r="BR18" i="13"/>
  <c r="BT18" i="13"/>
  <c r="BL19" i="13"/>
  <c r="BP19" i="13"/>
  <c r="BR19" i="13"/>
  <c r="BT19" i="13"/>
  <c r="BL20" i="13"/>
  <c r="BP20" i="13"/>
  <c r="BR20" i="13"/>
  <c r="BT20" i="13"/>
  <c r="BL21" i="13"/>
  <c r="BP21" i="13"/>
  <c r="BR21" i="13"/>
  <c r="BT21" i="13"/>
  <c r="R22" i="13"/>
  <c r="BL22" i="13"/>
  <c r="BP22" i="13"/>
  <c r="BR22" i="13"/>
  <c r="BT22" i="13"/>
  <c r="R23" i="13"/>
  <c r="BL23" i="13"/>
  <c r="BP23" i="13"/>
  <c r="BR23" i="13"/>
  <c r="BT23" i="13"/>
  <c r="R24" i="13"/>
  <c r="BL24" i="13"/>
  <c r="BP24" i="13"/>
  <c r="BR24" i="13"/>
  <c r="BT24" i="13"/>
  <c r="R25" i="13"/>
  <c r="BL25" i="13"/>
  <c r="BP25" i="13"/>
  <c r="BR25" i="13"/>
  <c r="BT25" i="13"/>
  <c r="R26" i="13"/>
  <c r="BL26" i="13"/>
  <c r="BP26" i="13"/>
  <c r="BR26" i="13"/>
  <c r="BT26" i="13"/>
  <c r="R27" i="13"/>
  <c r="BL27" i="13"/>
  <c r="BP27" i="13"/>
  <c r="BR27" i="13"/>
  <c r="BT27" i="13"/>
  <c r="R28" i="13"/>
  <c r="BL28" i="13"/>
  <c r="BP28" i="13"/>
  <c r="BR28" i="13"/>
  <c r="BT28" i="13"/>
  <c r="R29" i="13"/>
  <c r="BL29" i="13"/>
  <c r="BP29" i="13"/>
  <c r="BR29" i="13"/>
  <c r="BT29" i="13"/>
  <c r="BL30" i="13"/>
  <c r="BP30" i="13"/>
  <c r="BR30" i="13"/>
  <c r="BT30" i="13"/>
  <c r="BP31" i="13"/>
  <c r="BR31" i="13"/>
  <c r="BT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AT40" i="13"/>
  <c r="AX40" i="13"/>
  <c r="BL40" i="13"/>
  <c r="BN40" i="13"/>
  <c r="BP40" i="13"/>
  <c r="BR40" i="13"/>
  <c r="BT40" i="13"/>
  <c r="AP41" i="13"/>
  <c r="AT41" i="13"/>
  <c r="AX41" i="13"/>
  <c r="BL41" i="13"/>
  <c r="BN41" i="13"/>
  <c r="BP41" i="13"/>
  <c r="BR41" i="13"/>
  <c r="BT41" i="13"/>
  <c r="AP42" i="13"/>
  <c r="AT42" i="13"/>
  <c r="AX42" i="13"/>
  <c r="BL42" i="13"/>
  <c r="BN42" i="13"/>
  <c r="BP42" i="13"/>
  <c r="BR42" i="13"/>
  <c r="BT42" i="13"/>
  <c r="AT43" i="13"/>
  <c r="AX43" i="13"/>
  <c r="BL43" i="13"/>
  <c r="BN43" i="13"/>
  <c r="BP43" i="13"/>
  <c r="BR43" i="13"/>
  <c r="BT43" i="13"/>
  <c r="AT44" i="13"/>
  <c r="AX44" i="13"/>
  <c r="BL44" i="13"/>
  <c r="BP44" i="13"/>
  <c r="BR44" i="13"/>
  <c r="BT44" i="13"/>
  <c r="BL45" i="13"/>
  <c r="BP45" i="13"/>
  <c r="BR45" i="13"/>
  <c r="BT45" i="13"/>
  <c r="BL46" i="13"/>
  <c r="BP46" i="13"/>
  <c r="BR46" i="13"/>
  <c r="BT46" i="13"/>
  <c r="BL47" i="13"/>
  <c r="BP47" i="13"/>
  <c r="BR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L50" i="13"/>
  <c r="BL51" i="13"/>
  <c r="BP51" i="13"/>
  <c r="BR51" i="13"/>
  <c r="BT51" i="13"/>
  <c r="AT52" i="13"/>
  <c r="AX52" i="13"/>
  <c r="BL52" i="13"/>
  <c r="BN52" i="13"/>
  <c r="BP52" i="13"/>
  <c r="BR52" i="13"/>
  <c r="BT52" i="13"/>
  <c r="BL53" i="13"/>
  <c r="BN53" i="13"/>
  <c r="BP53" i="13"/>
  <c r="BR53" i="13"/>
  <c r="BT53" i="13"/>
  <c r="AX54" i="13"/>
  <c r="BL54" i="13"/>
  <c r="BN54" i="13"/>
  <c r="BP54" i="13"/>
  <c r="BR54" i="13"/>
  <c r="BT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R58" i="13"/>
  <c r="AX58" i="13"/>
  <c r="BL58" i="13"/>
  <c r="BN58" i="13"/>
  <c r="BP58" i="13"/>
  <c r="BR58" i="13"/>
  <c r="BT58" i="13"/>
  <c r="AX59" i="13"/>
  <c r="BL59" i="13"/>
  <c r="BM59" i="13"/>
  <c r="BO59" i="13"/>
  <c r="BP59" i="13"/>
  <c r="BQ59" i="13"/>
  <c r="BR59" i="13"/>
  <c r="BS59" i="13"/>
  <c r="BT59" i="13"/>
  <c r="AT60" i="13"/>
  <c r="AX60" i="13"/>
  <c r="BL60" i="13"/>
  <c r="BM60" i="13"/>
  <c r="BN60" i="13"/>
  <c r="BO60" i="13"/>
  <c r="BP60" i="13"/>
  <c r="BQ60" i="13"/>
  <c r="BR60" i="13"/>
  <c r="BS60" i="13"/>
  <c r="BT60" i="13"/>
  <c r="AT61" i="13"/>
  <c r="AX61" i="13"/>
  <c r="BL61" i="13"/>
  <c r="BP61" i="13"/>
  <c r="BR61" i="13"/>
  <c r="BT61" i="13"/>
  <c r="AT62" i="13"/>
  <c r="AX62" i="13"/>
  <c r="BL62" i="13"/>
  <c r="BN62" i="13"/>
  <c r="BP62" i="13"/>
  <c r="BR62" i="13"/>
  <c r="BT62" i="13"/>
  <c r="AT63" i="13"/>
  <c r="AX63" i="13"/>
  <c r="BL63" i="13"/>
  <c r="BP63" i="13"/>
  <c r="BR63" i="13"/>
  <c r="BT63" i="13"/>
  <c r="AT64" i="13"/>
  <c r="AX64" i="13"/>
  <c r="BL64" i="13"/>
  <c r="BN64" i="13"/>
  <c r="BP64" i="13"/>
  <c r="BR64" i="13"/>
  <c r="BT64" i="13"/>
  <c r="AX65" i="13"/>
  <c r="BL65" i="13"/>
  <c r="BP65" i="13"/>
  <c r="BR65" i="13"/>
  <c r="BT65" i="13"/>
  <c r="AX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AX67" i="13"/>
  <c r="BL67" i="13"/>
  <c r="BP67" i="13"/>
  <c r="BR67" i="13"/>
  <c r="BT67" i="13"/>
  <c r="AX68" i="13"/>
  <c r="BL68" i="13"/>
  <c r="BN68" i="13"/>
  <c r="BP68" i="13"/>
  <c r="BR68" i="13"/>
  <c r="BT68" i="13"/>
  <c r="BL69" i="13"/>
  <c r="BP69" i="13"/>
  <c r="BR69" i="13"/>
  <c r="BT69" i="13"/>
  <c r="AX70" i="13"/>
  <c r="BL70" i="13"/>
  <c r="BP70" i="13"/>
  <c r="BR70" i="13"/>
  <c r="BT70" i="13"/>
  <c r="BL71" i="13"/>
  <c r="BP71" i="13"/>
  <c r="BR71" i="13"/>
  <c r="BT71" i="13"/>
  <c r="AX72" i="13"/>
  <c r="BL72" i="13"/>
  <c r="BN72" i="13"/>
  <c r="BP72" i="13"/>
  <c r="BR72" i="13"/>
  <c r="BT72" i="13"/>
  <c r="AX73" i="13"/>
  <c r="BL73" i="13"/>
  <c r="BN73" i="13"/>
  <c r="BP73" i="13"/>
  <c r="BR73" i="13"/>
  <c r="BT73" i="13"/>
  <c r="AX74" i="13"/>
  <c r="BL74" i="13"/>
  <c r="BN74" i="13"/>
  <c r="BP74" i="13"/>
  <c r="BR74" i="13"/>
  <c r="BT74" i="13"/>
  <c r="R75" i="13"/>
  <c r="BL75" i="13"/>
  <c r="BP75" i="13"/>
  <c r="BR75" i="13"/>
  <c r="BT75" i="13"/>
  <c r="AP76" i="13"/>
  <c r="AT76" i="13"/>
  <c r="AX76" i="13"/>
  <c r="BL76" i="13"/>
  <c r="BN76" i="13"/>
  <c r="BP76" i="13"/>
  <c r="BR76" i="13"/>
  <c r="BT76" i="13"/>
  <c r="AX77" i="13"/>
  <c r="BL77" i="13"/>
  <c r="BN77" i="13"/>
  <c r="BP77" i="13"/>
  <c r="BR77" i="13"/>
  <c r="BT77" i="13"/>
  <c r="AX78" i="13"/>
  <c r="BL78" i="13"/>
  <c r="BP78" i="13"/>
  <c r="BR78" i="13"/>
  <c r="BT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AX83" i="13"/>
  <c r="BL83" i="13"/>
  <c r="BN83" i="13"/>
  <c r="BP83" i="13"/>
  <c r="BR83" i="13"/>
  <c r="BT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AT87" i="13"/>
  <c r="BL87" i="13"/>
  <c r="BT87" i="13"/>
  <c r="AP89" i="13"/>
  <c r="AT89" i="13"/>
  <c r="AZ89" i="13"/>
  <c r="BD89" i="13"/>
  <c r="BL89" i="13"/>
  <c r="BN89" i="13"/>
  <c r="BP89" i="13"/>
  <c r="BR89" i="13"/>
  <c r="BT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AH95" i="13"/>
  <c r="BL95" i="13"/>
  <c r="BP95" i="13"/>
  <c r="BR95" i="13"/>
  <c r="BT95" i="13"/>
  <c r="AH96" i="13"/>
  <c r="BL96" i="13"/>
  <c r="BP96" i="13"/>
  <c r="BR96" i="13"/>
  <c r="BT96" i="13"/>
  <c r="BL97" i="13"/>
  <c r="BP97" i="13"/>
  <c r="BR97" i="13"/>
  <c r="BT97" i="13"/>
  <c r="R98" i="13"/>
  <c r="BL98" i="13"/>
  <c r="BP98" i="13"/>
  <c r="BR98" i="13"/>
  <c r="BT98" i="13"/>
  <c r="R99" i="13"/>
  <c r="BL99" i="13"/>
  <c r="BP99" i="13"/>
  <c r="BR99" i="13"/>
  <c r="BT99" i="13"/>
  <c r="R100" i="13"/>
  <c r="BL100" i="13"/>
  <c r="BP100" i="13"/>
  <c r="BR100" i="13"/>
  <c r="BT100" i="13"/>
  <c r="BP101" i="13"/>
  <c r="BT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L105" i="13"/>
  <c r="BP105" i="13"/>
  <c r="BR105" i="13"/>
  <c r="BT105" i="13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L112" i="13"/>
  <c r="BP112" i="13"/>
  <c r="BR112" i="13"/>
  <c r="BT112" i="13"/>
  <c r="AX113" i="13"/>
  <c r="BL113" i="13"/>
  <c r="BP113" i="13"/>
  <c r="BR113" i="13"/>
  <c r="BT113" i="13"/>
  <c r="BL114" i="13"/>
  <c r="BP114" i="13"/>
  <c r="BR114" i="13"/>
  <c r="BT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L117" i="13"/>
  <c r="BP117" i="13"/>
  <c r="BR117" i="13"/>
  <c r="BT117" i="13"/>
  <c r="BL119" i="13"/>
  <c r="BP119" i="13"/>
  <c r="BR119" i="13"/>
  <c r="BT119" i="13"/>
  <c r="BL121" i="13"/>
  <c r="BP121" i="13"/>
  <c r="BR121" i="13"/>
  <c r="BT121" i="13"/>
  <c r="BL123" i="13"/>
  <c r="BP123" i="13"/>
  <c r="BR123" i="13"/>
  <c r="BT123" i="13"/>
  <c r="BL126" i="13"/>
  <c r="BP126" i="13"/>
  <c r="BR126" i="13"/>
  <c r="BT126" i="13"/>
  <c r="BL127" i="13"/>
  <c r="BP127" i="13"/>
  <c r="BR127" i="13"/>
  <c r="BT127" i="13"/>
  <c r="R128" i="13"/>
  <c r="AL128" i="13"/>
  <c r="AN128" i="13"/>
  <c r="AV128" i="13"/>
  <c r="BL128" i="13"/>
  <c r="BN128" i="13"/>
  <c r="BP128" i="13"/>
  <c r="BR128" i="13"/>
  <c r="BT128" i="13"/>
  <c r="BP129" i="13"/>
  <c r="BR129" i="13"/>
  <c r="BT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L133" i="13"/>
  <c r="BP133" i="13"/>
  <c r="BR133" i="13"/>
  <c r="BT133" i="13"/>
  <c r="BL134" i="13"/>
  <c r="BP134" i="13"/>
  <c r="BR134" i="13"/>
  <c r="BT134" i="13"/>
  <c r="Z135" i="13"/>
  <c r="AB135" i="13"/>
  <c r="AR135" i="13"/>
  <c r="BH135" i="13"/>
  <c r="BL135" i="13"/>
  <c r="BP135" i="13"/>
  <c r="BR135" i="13"/>
  <c r="BT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H139" i="13"/>
  <c r="BJ139" i="13"/>
  <c r="BL139" i="13"/>
  <c r="BR139" i="13"/>
  <c r="BT139" i="13"/>
  <c r="BL141" i="13"/>
  <c r="BP141" i="13"/>
  <c r="BR141" i="13"/>
  <c r="BT141" i="13"/>
  <c r="R144" i="13"/>
  <c r="BL144" i="13"/>
  <c r="BP144" i="13"/>
  <c r="BR144" i="13"/>
  <c r="BT144" i="13"/>
  <c r="BL145" i="13"/>
  <c r="BP145" i="13"/>
  <c r="BR145" i="13"/>
  <c r="BT145" i="13"/>
  <c r="BL146" i="13"/>
  <c r="BP146" i="13"/>
  <c r="BR146" i="13"/>
  <c r="BT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L149" i="13"/>
  <c r="BP149" i="13"/>
  <c r="BR149" i="13"/>
  <c r="BT149" i="13"/>
  <c r="AB151" i="13"/>
  <c r="AD151" i="13"/>
  <c r="BL151" i="13"/>
  <c r="BP151" i="13"/>
  <c r="BR151" i="13"/>
  <c r="BT151" i="13"/>
  <c r="BL154" i="13"/>
  <c r="BP154" i="13"/>
  <c r="BR154" i="13"/>
  <c r="BT154" i="13"/>
  <c r="Z155" i="13"/>
  <c r="AD155" i="13"/>
  <c r="BL155" i="13"/>
  <c r="BP155" i="13"/>
  <c r="BR155" i="13"/>
  <c r="BT155" i="13"/>
  <c r="BL156" i="13"/>
  <c r="BP156" i="13"/>
  <c r="BR156" i="13"/>
  <c r="BT156" i="13"/>
  <c r="P157" i="13"/>
  <c r="AD157" i="13"/>
  <c r="AP157" i="13"/>
  <c r="AR157" i="13"/>
  <c r="AZ157" i="13"/>
  <c r="BB157" i="13"/>
  <c r="BD157" i="13"/>
  <c r="BH157" i="13"/>
  <c r="BL157" i="13"/>
  <c r="BP157" i="13"/>
  <c r="BR157" i="13"/>
  <c r="BT157" i="13"/>
  <c r="AR158" i="13"/>
  <c r="BL158" i="13"/>
  <c r="BP158" i="13"/>
  <c r="BR158" i="13"/>
  <c r="BT158" i="13"/>
  <c r="AH159" i="13"/>
  <c r="BL159" i="13"/>
  <c r="BP159" i="13"/>
  <c r="BR159" i="13"/>
  <c r="BT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P163" i="13"/>
  <c r="BL163" i="13"/>
  <c r="BP163" i="13"/>
  <c r="BR163" i="13"/>
  <c r="BT163" i="13"/>
  <c r="AR164" i="13"/>
  <c r="BL164" i="13"/>
  <c r="BP164" i="13"/>
  <c r="BR164" i="13"/>
  <c r="BT164" i="13"/>
  <c r="AR165" i="13"/>
  <c r="BD165" i="13"/>
  <c r="BJ165" i="13"/>
  <c r="BL165" i="13"/>
  <c r="BP165" i="13"/>
  <c r="BR165" i="13"/>
  <c r="BT165" i="13"/>
  <c r="BL166" i="13"/>
  <c r="BP166" i="13"/>
  <c r="BR166" i="13"/>
  <c r="BT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L169" i="13"/>
  <c r="BR169" i="13"/>
  <c r="BT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P173" i="13"/>
  <c r="R173" i="13"/>
  <c r="BP173" i="13"/>
  <c r="BR173" i="13"/>
  <c r="BT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R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L180" i="13"/>
  <c r="BL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L183" i="13"/>
  <c r="BD184" i="13"/>
  <c r="BD186" i="13"/>
  <c r="BL186" i="13"/>
  <c r="BD187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N9" i="12"/>
  <c r="BP9" i="12"/>
  <c r="BR9" i="12"/>
  <c r="BT9" i="12"/>
  <c r="BL10" i="12"/>
  <c r="BP10" i="12"/>
  <c r="BR10" i="12"/>
  <c r="BT10" i="12"/>
  <c r="BP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R14" i="12"/>
  <c r="BL14" i="12"/>
  <c r="BP14" i="12"/>
  <c r="BR14" i="12"/>
  <c r="BT14" i="12"/>
  <c r="AH15" i="12"/>
  <c r="BL15" i="12"/>
  <c r="BN15" i="12"/>
  <c r="BP15" i="12"/>
  <c r="BR15" i="12"/>
  <c r="BT15" i="12"/>
  <c r="BP16" i="12"/>
  <c r="BR16" i="12"/>
  <c r="BT16" i="12"/>
  <c r="BP17" i="12"/>
  <c r="BR17" i="12"/>
  <c r="BT17" i="12"/>
  <c r="BP18" i="12"/>
  <c r="BR18" i="12"/>
  <c r="BT18" i="12"/>
  <c r="BP19" i="12"/>
  <c r="BR19" i="12"/>
  <c r="BT19" i="12"/>
  <c r="BP20" i="12"/>
  <c r="BR20" i="12"/>
  <c r="BT20" i="12"/>
  <c r="R21" i="12"/>
  <c r="BL21" i="12"/>
  <c r="BP21" i="12"/>
  <c r="BR21" i="12"/>
  <c r="BT21" i="12"/>
  <c r="R22" i="12"/>
  <c r="BL22" i="12"/>
  <c r="BP22" i="12"/>
  <c r="BR22" i="12"/>
  <c r="BT22" i="12"/>
  <c r="R23" i="12"/>
  <c r="BL23" i="12"/>
  <c r="BP23" i="12"/>
  <c r="BR23" i="12"/>
  <c r="BT23" i="12"/>
  <c r="R24" i="12"/>
  <c r="BL24" i="12"/>
  <c r="BP24" i="12"/>
  <c r="BR24" i="12"/>
  <c r="BT24" i="12"/>
  <c r="R25" i="12"/>
  <c r="BL25" i="12"/>
  <c r="BP25" i="12"/>
  <c r="BR25" i="12"/>
  <c r="BT25" i="12"/>
  <c r="R26" i="12"/>
  <c r="BL26" i="12"/>
  <c r="BP26" i="12"/>
  <c r="BR26" i="12"/>
  <c r="BT26" i="12"/>
  <c r="R27" i="12"/>
  <c r="BL27" i="12"/>
  <c r="BP27" i="12"/>
  <c r="BR27" i="12"/>
  <c r="BT27" i="12"/>
  <c r="R28" i="12"/>
  <c r="BL28" i="12"/>
  <c r="BP28" i="12"/>
  <c r="BR28" i="12"/>
  <c r="BT28" i="12"/>
  <c r="BL29" i="12"/>
  <c r="BP29" i="12"/>
  <c r="BR29" i="12"/>
  <c r="BT29" i="12"/>
  <c r="BP30" i="12"/>
  <c r="BR30" i="12"/>
  <c r="BT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AR39" i="12"/>
  <c r="AT39" i="12"/>
  <c r="AX39" i="12"/>
  <c r="BD39" i="12"/>
  <c r="BF39" i="12"/>
  <c r="BJ39" i="12"/>
  <c r="BL39" i="12"/>
  <c r="BN39" i="12"/>
  <c r="BP39" i="12"/>
  <c r="BR39" i="12"/>
  <c r="BT39" i="12"/>
  <c r="AP40" i="12"/>
  <c r="AR40" i="12"/>
  <c r="AT40" i="12"/>
  <c r="AX40" i="12"/>
  <c r="BD40" i="12"/>
  <c r="BF40" i="12"/>
  <c r="BJ40" i="12"/>
  <c r="BL40" i="12"/>
  <c r="BN40" i="12"/>
  <c r="BP40" i="12"/>
  <c r="BR40" i="12"/>
  <c r="BT40" i="12"/>
  <c r="AP41" i="12"/>
  <c r="AR41" i="12"/>
  <c r="AT41" i="12"/>
  <c r="AX41" i="12"/>
  <c r="BD41" i="12"/>
  <c r="BF41" i="12"/>
  <c r="BJ41" i="12"/>
  <c r="BL41" i="12"/>
  <c r="BN41" i="12"/>
  <c r="BP41" i="12"/>
  <c r="BR41" i="12"/>
  <c r="BT41" i="12"/>
  <c r="R42" i="12"/>
  <c r="AP42" i="12"/>
  <c r="AR42" i="12"/>
  <c r="AT42" i="12"/>
  <c r="AX42" i="12"/>
  <c r="BD42" i="12"/>
  <c r="BF42" i="12"/>
  <c r="BJ42" i="12"/>
  <c r="BL42" i="12"/>
  <c r="BN42" i="12"/>
  <c r="BP42" i="12"/>
  <c r="BR42" i="12"/>
  <c r="BT42" i="12"/>
  <c r="AR43" i="12"/>
  <c r="AT43" i="12"/>
  <c r="AX43" i="12"/>
  <c r="BD43" i="12"/>
  <c r="BJ43" i="12"/>
  <c r="BL43" i="12"/>
  <c r="BN43" i="12"/>
  <c r="BP43" i="12"/>
  <c r="BR43" i="12"/>
  <c r="BT43" i="12"/>
  <c r="BL44" i="12"/>
  <c r="BN44" i="12"/>
  <c r="BP44" i="12"/>
  <c r="BR44" i="12"/>
  <c r="BT44" i="12"/>
  <c r="BL45" i="12"/>
  <c r="BN45" i="12"/>
  <c r="BP45" i="12"/>
  <c r="BR45" i="12"/>
  <c r="BT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Q46" i="12"/>
  <c r="BR46" i="12"/>
  <c r="BS46" i="12"/>
  <c r="BT46" i="12"/>
  <c r="AT49" i="12"/>
  <c r="AX49" i="12"/>
  <c r="BD49" i="12"/>
  <c r="BF49" i="12"/>
  <c r="BJ49" i="12"/>
  <c r="BL49" i="12"/>
  <c r="BN49" i="12"/>
  <c r="BP49" i="12"/>
  <c r="BR49" i="12"/>
  <c r="BT49" i="12"/>
  <c r="AR50" i="12"/>
  <c r="AT50" i="12"/>
  <c r="AX50" i="12"/>
  <c r="BD50" i="12"/>
  <c r="BF50" i="12"/>
  <c r="BJ50" i="12"/>
  <c r="BL50" i="12"/>
  <c r="BN50" i="12"/>
  <c r="BP50" i="12"/>
  <c r="BR50" i="12"/>
  <c r="BT50" i="12"/>
  <c r="AT51" i="12"/>
  <c r="AX51" i="12"/>
  <c r="BD51" i="12"/>
  <c r="BF51" i="12"/>
  <c r="BJ51" i="12"/>
  <c r="BL51" i="12"/>
  <c r="BN51" i="12"/>
  <c r="BP51" i="12"/>
  <c r="BR51" i="12"/>
  <c r="BT51" i="12"/>
  <c r="AX52" i="12"/>
  <c r="BD52" i="12"/>
  <c r="BF52" i="12"/>
  <c r="BJ52" i="12"/>
  <c r="BL52" i="12"/>
  <c r="BN52" i="12"/>
  <c r="BP52" i="12"/>
  <c r="BR52" i="12"/>
  <c r="BT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Q53" i="12"/>
  <c r="BR53" i="12"/>
  <c r="BS53" i="12"/>
  <c r="BT53" i="12"/>
  <c r="R56" i="12"/>
  <c r="AT56" i="12"/>
  <c r="BD56" i="12"/>
  <c r="BF56" i="12"/>
  <c r="BJ56" i="12"/>
  <c r="BL56" i="12"/>
  <c r="BN56" i="12"/>
  <c r="BP56" i="12"/>
  <c r="BR56" i="12"/>
  <c r="BT56" i="12"/>
  <c r="BF57" i="12"/>
  <c r="BL57" i="12"/>
  <c r="BP57" i="12"/>
  <c r="BR57" i="12"/>
  <c r="BT57" i="12"/>
  <c r="AT58" i="12"/>
  <c r="AX58" i="12"/>
  <c r="BD58" i="12"/>
  <c r="BF58" i="12"/>
  <c r="BL58" i="12"/>
  <c r="BN58" i="12"/>
  <c r="BP58" i="12"/>
  <c r="BR58" i="12"/>
  <c r="BT58" i="12"/>
  <c r="AX59" i="12"/>
  <c r="BD59" i="12"/>
  <c r="BF59" i="12"/>
  <c r="BL59" i="12"/>
  <c r="BN59" i="12"/>
  <c r="BP59" i="12"/>
  <c r="BR59" i="12"/>
  <c r="BT59" i="12"/>
  <c r="AT60" i="12"/>
  <c r="AX60" i="12"/>
  <c r="BD60" i="12"/>
  <c r="BF60" i="12"/>
  <c r="BL60" i="12"/>
  <c r="BN60" i="12"/>
  <c r="BP60" i="12"/>
  <c r="BR60" i="12"/>
  <c r="BT60" i="12"/>
  <c r="AT61" i="12"/>
  <c r="AX61" i="12"/>
  <c r="BD61" i="12"/>
  <c r="BJ61" i="12"/>
  <c r="BL61" i="12"/>
  <c r="BN61" i="12"/>
  <c r="BP61" i="12"/>
  <c r="BR61" i="12"/>
  <c r="BT61" i="12"/>
  <c r="AX62" i="12"/>
  <c r="BD62" i="12"/>
  <c r="BF62" i="12"/>
  <c r="BJ62" i="12"/>
  <c r="BL62" i="12"/>
  <c r="BN62" i="12"/>
  <c r="BP62" i="12"/>
  <c r="BR62" i="12"/>
  <c r="BT62" i="12"/>
  <c r="AT63" i="12"/>
  <c r="AX63" i="12"/>
  <c r="BD63" i="12"/>
  <c r="BF63" i="12"/>
  <c r="BJ63" i="12"/>
  <c r="BL63" i="12"/>
  <c r="BN63" i="12"/>
  <c r="BP63" i="12"/>
  <c r="BR63" i="12"/>
  <c r="BT63" i="12"/>
  <c r="AX64" i="12"/>
  <c r="BD64" i="12"/>
  <c r="BF64" i="12"/>
  <c r="BL64" i="12"/>
  <c r="BN64" i="12"/>
  <c r="BP64" i="12"/>
  <c r="BR64" i="12"/>
  <c r="BT64" i="12"/>
  <c r="AT65" i="12"/>
  <c r="AX65" i="12"/>
  <c r="BD65" i="12"/>
  <c r="BF65" i="12"/>
  <c r="BJ65" i="12"/>
  <c r="BL65" i="12"/>
  <c r="BN65" i="12"/>
  <c r="BP65" i="12"/>
  <c r="BR65" i="12"/>
  <c r="BT65" i="12"/>
  <c r="AX66" i="12"/>
  <c r="BD66" i="12"/>
  <c r="BF66" i="12"/>
  <c r="BL66" i="12"/>
  <c r="BN66" i="12"/>
  <c r="BP66" i="12"/>
  <c r="BR66" i="12"/>
  <c r="BT66" i="12"/>
  <c r="AX67" i="12"/>
  <c r="BD67" i="12"/>
  <c r="BL67" i="12"/>
  <c r="BN67" i="12"/>
  <c r="BP67" i="12"/>
  <c r="BR67" i="12"/>
  <c r="BT67" i="12"/>
  <c r="BD68" i="12"/>
  <c r="BF68" i="12"/>
  <c r="BL68" i="12"/>
  <c r="BN68" i="12"/>
  <c r="BP68" i="12"/>
  <c r="BR68" i="12"/>
  <c r="BT68" i="12"/>
  <c r="AX69" i="12"/>
  <c r="BD69" i="12"/>
  <c r="BF69" i="12"/>
  <c r="BJ69" i="12"/>
  <c r="BL69" i="12"/>
  <c r="BN69" i="12"/>
  <c r="BP69" i="12"/>
  <c r="BR69" i="12"/>
  <c r="BT69" i="12"/>
  <c r="AT70" i="12"/>
  <c r="AX70" i="12"/>
  <c r="BD70" i="12"/>
  <c r="BF70" i="12"/>
  <c r="BL70" i="12"/>
  <c r="BN70" i="12"/>
  <c r="BP70" i="12"/>
  <c r="BR70" i="12"/>
  <c r="BT70" i="12"/>
  <c r="AX71" i="12"/>
  <c r="BD71" i="12"/>
  <c r="BF71" i="12"/>
  <c r="BJ71" i="12"/>
  <c r="BL71" i="12"/>
  <c r="BN71" i="12"/>
  <c r="BP71" i="12"/>
  <c r="BR71" i="12"/>
  <c r="BT71" i="12"/>
  <c r="AX72" i="12"/>
  <c r="BD72" i="12"/>
  <c r="BF72" i="12"/>
  <c r="BJ72" i="12"/>
  <c r="BL72" i="12"/>
  <c r="BN72" i="12"/>
  <c r="BP72" i="12"/>
  <c r="BR72" i="12"/>
  <c r="BT72" i="12"/>
  <c r="R73" i="12"/>
  <c r="BD73" i="12"/>
  <c r="BF73" i="12"/>
  <c r="BJ73" i="12"/>
  <c r="BL73" i="12"/>
  <c r="BN73" i="12"/>
  <c r="BP73" i="12"/>
  <c r="BR73" i="12"/>
  <c r="BT73" i="12"/>
  <c r="AT74" i="12"/>
  <c r="AX74" i="12"/>
  <c r="BD74" i="12"/>
  <c r="BF74" i="12"/>
  <c r="BJ74" i="12"/>
  <c r="BL74" i="12"/>
  <c r="BN74" i="12"/>
  <c r="BP74" i="12"/>
  <c r="BR74" i="12"/>
  <c r="BT74" i="12"/>
  <c r="BD75" i="12"/>
  <c r="BF75" i="12"/>
  <c r="BJ75" i="12"/>
  <c r="BL75" i="12"/>
  <c r="BN75" i="12"/>
  <c r="BP75" i="12"/>
  <c r="BR75" i="12"/>
  <c r="BT75" i="12"/>
  <c r="BL76" i="12"/>
  <c r="BP76" i="12"/>
  <c r="BR76" i="12"/>
  <c r="BT76" i="12"/>
  <c r="AX77" i="12"/>
  <c r="BD77" i="12"/>
  <c r="BF77" i="12"/>
  <c r="BJ77" i="12"/>
  <c r="BL77" i="12"/>
  <c r="BN77" i="12"/>
  <c r="BP77" i="12"/>
  <c r="BR77" i="12"/>
  <c r="BT77" i="12"/>
  <c r="AX78" i="12"/>
  <c r="BD78" i="12"/>
  <c r="BF78" i="12"/>
  <c r="BJ78" i="12"/>
  <c r="BL78" i="12"/>
  <c r="BP78" i="12"/>
  <c r="BR78" i="12"/>
  <c r="BT78" i="12"/>
  <c r="AX79" i="12"/>
  <c r="BD79" i="12"/>
  <c r="BF79" i="12"/>
  <c r="BJ79" i="12"/>
  <c r="BL79" i="12"/>
  <c r="BP79" i="12"/>
  <c r="BR79" i="12"/>
  <c r="BT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Q80" i="12"/>
  <c r="BR80" i="12"/>
  <c r="BS80" i="12"/>
  <c r="BT80" i="12"/>
  <c r="BU80" i="12"/>
  <c r="AT83" i="12"/>
  <c r="AX83" i="12"/>
  <c r="BD83" i="12"/>
  <c r="BF83" i="12"/>
  <c r="BJ83" i="12"/>
  <c r="BL83" i="12"/>
  <c r="BN83" i="12"/>
  <c r="BP83" i="12"/>
  <c r="BR83" i="12"/>
  <c r="BT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Q85" i="12"/>
  <c r="BR85" i="12"/>
  <c r="BS85" i="12"/>
  <c r="BT85" i="12"/>
  <c r="BL86" i="12"/>
  <c r="BQ86" i="12"/>
  <c r="BS86" i="12"/>
  <c r="BT86" i="12"/>
  <c r="AP87" i="12"/>
  <c r="AR87" i="12"/>
  <c r="AT87" i="12"/>
  <c r="AX87" i="12"/>
  <c r="BD87" i="12"/>
  <c r="BF87" i="12"/>
  <c r="BL87" i="12"/>
  <c r="BP87" i="12"/>
  <c r="BQ87" i="12"/>
  <c r="BR87" i="12"/>
  <c r="BS87" i="12"/>
  <c r="BT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Q89" i="12"/>
  <c r="BR89" i="12"/>
  <c r="BS89" i="12"/>
  <c r="BT89" i="12"/>
  <c r="BU89" i="12"/>
  <c r="AH92" i="12"/>
  <c r="BL92" i="12"/>
  <c r="BN92" i="12"/>
  <c r="BP92" i="12"/>
  <c r="BR92" i="12"/>
  <c r="BT92" i="12"/>
  <c r="AH93" i="12"/>
  <c r="BL93" i="12"/>
  <c r="BP93" i="12"/>
  <c r="BR93" i="12"/>
  <c r="BT93" i="12"/>
  <c r="BL94" i="12"/>
  <c r="BP94" i="12"/>
  <c r="BR94" i="12"/>
  <c r="BT94" i="12"/>
  <c r="R95" i="12"/>
  <c r="BL95" i="12"/>
  <c r="BP95" i="12"/>
  <c r="BR95" i="12"/>
  <c r="BT95" i="12"/>
  <c r="R96" i="12"/>
  <c r="BL96" i="12"/>
  <c r="BP96" i="12"/>
  <c r="BR96" i="12"/>
  <c r="BT96" i="12"/>
  <c r="R97" i="12"/>
  <c r="BL97" i="12"/>
  <c r="BP97" i="12"/>
  <c r="BR97" i="12"/>
  <c r="BT97" i="12"/>
  <c r="BP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L102" i="12"/>
  <c r="BP102" i="12"/>
  <c r="BR102" i="12"/>
  <c r="BT102" i="12"/>
  <c r="BL103" i="12"/>
  <c r="BP103" i="12"/>
  <c r="BR103" i="12"/>
  <c r="BT103" i="12"/>
  <c r="BL104" i="12"/>
  <c r="BP104" i="12"/>
  <c r="BR104" i="12"/>
  <c r="BT104" i="12"/>
  <c r="BL105" i="12"/>
  <c r="BP105" i="12"/>
  <c r="BR105" i="12"/>
  <c r="BT105" i="12"/>
  <c r="BL106" i="12"/>
  <c r="BP106" i="12"/>
  <c r="BR106" i="12"/>
  <c r="BT106" i="12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AJ112" i="12"/>
  <c r="BL114" i="12"/>
  <c r="BP114" i="12"/>
  <c r="BR114" i="12"/>
  <c r="BT114" i="12"/>
  <c r="AX115" i="12"/>
  <c r="BL115" i="12"/>
  <c r="BP115" i="12"/>
  <c r="BR115" i="12"/>
  <c r="BT115" i="12"/>
  <c r="BL116" i="12"/>
  <c r="BP116" i="12"/>
  <c r="BR116" i="12"/>
  <c r="BT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L121" i="12"/>
  <c r="BP121" i="12"/>
  <c r="BR121" i="12"/>
  <c r="BT121" i="12"/>
  <c r="BL123" i="12"/>
  <c r="BP123" i="12"/>
  <c r="BR123" i="12"/>
  <c r="BT123" i="12"/>
  <c r="BL125" i="12"/>
  <c r="BP125" i="12"/>
  <c r="BR125" i="12"/>
  <c r="BT125" i="12"/>
  <c r="BL128" i="12"/>
  <c r="BP128" i="12"/>
  <c r="BR128" i="12"/>
  <c r="BT128" i="12"/>
  <c r="BL129" i="12"/>
  <c r="BP129" i="12"/>
  <c r="BR129" i="12"/>
  <c r="BT129" i="12"/>
  <c r="R130" i="12"/>
  <c r="AV130" i="12"/>
  <c r="BL130" i="12"/>
  <c r="BP130" i="12"/>
  <c r="BR130" i="12"/>
  <c r="BT130" i="12"/>
  <c r="BP131" i="12"/>
  <c r="BR131" i="12"/>
  <c r="BT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L135" i="12"/>
  <c r="BP135" i="12"/>
  <c r="BR135" i="12"/>
  <c r="BT135" i="12"/>
  <c r="BL136" i="12"/>
  <c r="BP136" i="12"/>
  <c r="BR136" i="12"/>
  <c r="BT136" i="12"/>
  <c r="AF137" i="12"/>
  <c r="AH137" i="12"/>
  <c r="AJ137" i="12"/>
  <c r="AP137" i="12"/>
  <c r="BB137" i="12"/>
  <c r="BH137" i="12"/>
  <c r="BL137" i="12"/>
  <c r="BP137" i="12"/>
  <c r="BR137" i="12"/>
  <c r="BT137" i="12"/>
  <c r="BL138" i="12"/>
  <c r="BP138" i="12"/>
  <c r="BR138" i="12"/>
  <c r="BT138" i="12"/>
  <c r="BP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AP142" i="12"/>
  <c r="BL142" i="12"/>
  <c r="BP142" i="12"/>
  <c r="BR142" i="12"/>
  <c r="BT142" i="12"/>
  <c r="BL144" i="12"/>
  <c r="BN144" i="12"/>
  <c r="BP144" i="12"/>
  <c r="BR144" i="12"/>
  <c r="BT144" i="12"/>
  <c r="R147" i="12"/>
  <c r="BL147" i="12"/>
  <c r="BP147" i="12"/>
  <c r="BR147" i="12"/>
  <c r="BT147" i="12"/>
  <c r="BL148" i="12"/>
  <c r="BP148" i="12"/>
  <c r="BR148" i="12"/>
  <c r="BT148" i="12"/>
  <c r="BL149" i="12"/>
  <c r="BP149" i="12"/>
  <c r="BR149" i="12"/>
  <c r="BT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L152" i="12"/>
  <c r="BP152" i="12"/>
  <c r="BR152" i="12"/>
  <c r="BT152" i="12"/>
  <c r="BL154" i="12"/>
  <c r="BP154" i="12"/>
  <c r="BR154" i="12"/>
  <c r="BT154" i="12"/>
  <c r="BB157" i="12"/>
  <c r="BL157" i="12"/>
  <c r="BP157" i="12"/>
  <c r="BR157" i="12"/>
  <c r="BT157" i="12"/>
  <c r="AT158" i="12"/>
  <c r="BB158" i="12"/>
  <c r="BL158" i="12"/>
  <c r="BP158" i="12"/>
  <c r="BR158" i="12"/>
  <c r="BT158" i="12"/>
  <c r="BD159" i="12"/>
  <c r="BL159" i="12"/>
  <c r="BP159" i="12"/>
  <c r="BR159" i="12"/>
  <c r="BT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L160" i="12"/>
  <c r="BP160" i="12"/>
  <c r="BR160" i="12"/>
  <c r="BT160" i="12"/>
  <c r="AR161" i="12"/>
  <c r="BL161" i="12"/>
  <c r="BP161" i="12"/>
  <c r="BR161" i="12"/>
  <c r="BT161" i="12"/>
  <c r="AF162" i="12"/>
  <c r="AH162" i="12"/>
  <c r="BL162" i="12"/>
  <c r="BP162" i="12"/>
  <c r="BR162" i="12"/>
  <c r="BT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Q163" i="12"/>
  <c r="BR163" i="12"/>
  <c r="BS163" i="12"/>
  <c r="BT163" i="12"/>
  <c r="P166" i="12"/>
  <c r="BL166" i="12"/>
  <c r="BP166" i="12"/>
  <c r="BR166" i="12"/>
  <c r="BT166" i="12"/>
  <c r="BL167" i="12"/>
  <c r="BP167" i="12"/>
  <c r="BR167" i="12"/>
  <c r="BT167" i="12"/>
  <c r="BD168" i="12"/>
  <c r="BL168" i="12"/>
  <c r="BP168" i="12"/>
  <c r="BR168" i="12"/>
  <c r="BT168" i="12"/>
  <c r="BL169" i="12"/>
  <c r="BP169" i="12"/>
  <c r="BR169" i="12"/>
  <c r="BT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P172" i="12"/>
  <c r="AD172" i="12"/>
  <c r="AJ172" i="12"/>
  <c r="AL172" i="12"/>
  <c r="AP172" i="12"/>
  <c r="AR172" i="12"/>
  <c r="AT172" i="12"/>
  <c r="AV172" i="12"/>
  <c r="AX172" i="12"/>
  <c r="BL172" i="12"/>
  <c r="BP172" i="12"/>
  <c r="BR172" i="12"/>
  <c r="BT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Q174" i="12"/>
  <c r="BR174" i="12"/>
  <c r="BS174" i="12"/>
  <c r="BT174" i="12"/>
  <c r="BU174" i="12"/>
  <c r="P176" i="12"/>
  <c r="BL176" i="12"/>
  <c r="BP176" i="12"/>
  <c r="BR176" i="12"/>
  <c r="BT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Q179" i="12"/>
  <c r="BR179" i="12"/>
  <c r="BS179" i="12"/>
  <c r="BT179" i="12"/>
  <c r="BR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L183" i="12"/>
  <c r="BL184" i="12"/>
  <c r="BL185" i="12"/>
  <c r="BL187" i="12"/>
  <c r="BL189" i="12"/>
  <c r="BL190" i="12"/>
  <c r="P240" i="12"/>
  <c r="AB240" i="12"/>
  <c r="BL240" i="12"/>
  <c r="BP240" i="12"/>
  <c r="BR240" i="12"/>
  <c r="AJ242" i="12"/>
  <c r="BL242" i="12"/>
  <c r="BP242" i="12"/>
  <c r="BR242" i="12"/>
  <c r="BL243" i="12"/>
  <c r="BP243" i="12"/>
  <c r="BR243" i="12"/>
  <c r="AD244" i="12"/>
  <c r="AJ244" i="12"/>
  <c r="AN244" i="12"/>
  <c r="AP244" i="12"/>
  <c r="BL244" i="12"/>
  <c r="BR244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F246" i="12"/>
  <c r="AH246" i="12"/>
  <c r="AJ246" i="12"/>
  <c r="AL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D246" i="12"/>
  <c r="BF246" i="12"/>
  <c r="BH246" i="12"/>
  <c r="BJ246" i="12"/>
  <c r="BL246" i="12"/>
  <c r="BN246" i="12"/>
  <c r="BP246" i="12"/>
  <c r="BQ246" i="12"/>
  <c r="BR246" i="12"/>
  <c r="BS246" i="12"/>
  <c r="BT246" i="12"/>
  <c r="X250" i="12"/>
  <c r="AH250" i="12"/>
  <c r="BL250" i="12"/>
  <c r="BP250" i="12"/>
  <c r="BR250" i="12"/>
  <c r="X251" i="12"/>
  <c r="Z251" i="12"/>
  <c r="AD251" i="12"/>
  <c r="BL251" i="12"/>
  <c r="BP251" i="12"/>
  <c r="BR251" i="12"/>
  <c r="BL252" i="12"/>
  <c r="BP252" i="12"/>
  <c r="BR252" i="12"/>
  <c r="BL253" i="12"/>
  <c r="BP253" i="12"/>
  <c r="BR253" i="12"/>
  <c r="BP254" i="12"/>
  <c r="N255" i="12"/>
  <c r="P255" i="12"/>
  <c r="R255" i="12"/>
  <c r="T255" i="12"/>
  <c r="V255" i="12"/>
  <c r="X255" i="12"/>
  <c r="Z255" i="12"/>
  <c r="AA255" i="12"/>
  <c r="AB255" i="12"/>
  <c r="AC255" i="12"/>
  <c r="AD255" i="12"/>
  <c r="AF255" i="12"/>
  <c r="AH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BL255" i="12"/>
  <c r="BP255" i="12"/>
  <c r="BR255" i="12"/>
  <c r="N260" i="12"/>
  <c r="P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F260" i="12"/>
  <c r="AH260" i="12"/>
  <c r="AJ260" i="12"/>
  <c r="AL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D260" i="12"/>
  <c r="BF260" i="12"/>
  <c r="BH260" i="12"/>
  <c r="BJ260" i="12"/>
  <c r="BL260" i="12"/>
  <c r="BN260" i="12"/>
  <c r="BP260" i="12"/>
  <c r="BQ260" i="12"/>
  <c r="BR260" i="12"/>
  <c r="BS260" i="12"/>
  <c r="BT260" i="12"/>
  <c r="BL270" i="12"/>
  <c r="BL276" i="12"/>
  <c r="BL277" i="12"/>
  <c r="BL279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<sst xmlns="http://schemas.openxmlformats.org/spreadsheetml/2006/main" count="1669" uniqueCount="450">
  <si>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</si>
  <si>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</si>
  <si>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</si>
  <si>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</si>
  <si>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</si>
  <si>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</si>
  <si>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</si>
  <si>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</si>
  <si>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</si>
  <si>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</si>
  <si>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</si>
  <si>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</si>
  <si>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</si>
  <si>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</si>
  <si>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</si>
  <si>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</si>
  <si>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</si>
  <si>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</si>
  <si>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</si>
  <si>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</si>
  <si>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</si>
  <si>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</si>
  <si>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</si>
  <si>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</si>
  <si>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</si>
  <si>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</si>
  <si>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</si>
  <si>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</si>
  <si>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</si>
  <si>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</si>
  <si>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</si>
  <si>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</si>
  <si>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</si>
  <si>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</si>
  <si>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</si>
  <si>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</si>
  <si>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</si>
  <si>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</si>
  <si>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</si>
  <si>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</si>
  <si>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</si>
  <si>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</si>
  <si>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</si>
  <si>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</si>
  <si>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</si>
  <si>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</si>
  <si>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</si>
  <si>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</si>
  <si>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</si>
  <si>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</si>
  <si>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</si>
  <si>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</si>
  <si>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</si>
  <si>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</si>
  <si>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</si>
  <si>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</si>
  <si>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</si>
  <si>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</si>
  <si>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</si>
  <si>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</si>
  <si>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</si>
  <si>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</si>
  <si>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</si>
  <si>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</si>
  <si>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</si>
  <si>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</si>
  <si>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</si>
  <si>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</si>
  <si>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</si>
  <si>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</si>
  <si>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</si>
  <si>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</si>
  <si>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</si>
  <si>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</si>
  <si>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</si>
  <si>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</si>
  <si>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</si>
  <si>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</si>
  <si>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</si>
  <si>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</si>
  <si>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</si>
  <si>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</si>
  <si>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</si>
  <si>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</si>
  <si>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</si>
  <si>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</si>
  <si>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</si>
  <si>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</si>
  <si>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</si>
  <si>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</si>
  <si>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</si>
  <si>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</si>
  <si>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</si>
  <si>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</si>
  <si>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</si>
  <si>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</si>
  <si>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</si>
  <si>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</si>
  <si>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</si>
  <si>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</si>
  <si>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</si>
  <si>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</si>
  <si>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</si>
  <si>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</si>
  <si>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</si>
  <si>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</si>
  <si>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</si>
  <si>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</si>
  <si>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</si>
  <si>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</si>
  <si>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</si>
  <si>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</si>
  <si>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</si>
  <si>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</si>
  <si>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</si>
  <si>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</si>
  <si>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</si>
  <si>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</si>
  <si>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</si>
  <si>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</si>
  <si>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</si>
  <si>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</si>
  <si>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</si>
  <si>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</si>
  <si>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</si>
  <si>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</si>
  <si>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</si>
  <si>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</si>
  <si>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</si>
  <si>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</si>
  <si>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</si>
  <si>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</si>
  <si>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</si>
  <si>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</si>
  <si>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</si>
  <si>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</si>
  <si>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</si>
  <si>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</si>
  <si>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</si>
  <si>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</si>
  <si>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</si>
  <si>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</si>
  <si>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</si>
  <si>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</si>
  <si>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</si>
  <si>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</si>
  <si>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</si>
  <si>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</si>
  <si>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</si>
  <si>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</si>
  <si>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</si>
  <si>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</si>
  <si>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</si>
  <si>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</si>
  <si>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</si>
  <si>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</si>
  <si>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</si>
  <si>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</si>
  <si>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</si>
  <si>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</si>
  <si>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</si>
  <si>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</si>
  <si>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</si>
  <si>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</si>
  <si>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</si>
  <si>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</si>
  <si>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</si>
  <si>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</si>
  <si>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</si>
  <si>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</si>
  <si>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</si>
  <si>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</si>
  <si>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</si>
  <si>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</si>
  <si>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</si>
  <si>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</si>
  <si>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</si>
  <si>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</si>
  <si>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</si>
  <si>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</si>
  <si>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</si>
  <si>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</si>
  <si>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</si>
  <si>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</si>
  <si>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</si>
  <si>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</si>
  <si>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</si>
  <si>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</si>
  <si>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</si>
  <si>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</si>
  <si>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</si>
  <si>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</si>
  <si>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</si>
  <si>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</si>
  <si>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</si>
  <si>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</si>
  <si>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</si>
  <si>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</si>
  <si>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</si>
  <si>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</si>
  <si>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</si>
  <si>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</si>
  <si>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</si>
  <si>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</si>
  <si>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</si>
  <si>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</si>
  <si>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</si>
  <si>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</si>
  <si>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</si>
  <si>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</si>
  <si>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</si>
  <si>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</si>
  <si>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</si>
  <si>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</si>
  <si>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</si>
  <si>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</si>
  <si>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</si>
  <si>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</si>
  <si>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</si>
  <si>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</si>
  <si>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</si>
  <si>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</si>
  <si>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</si>
  <si>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</si>
  <si>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</si>
  <si>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</si>
  <si>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</si>
  <si>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</si>
  <si>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</si>
  <si>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</si>
  <si>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</si>
  <si>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</si>
  <si>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</si>
  <si>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</si>
  <si>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</si>
  <si>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</si>
  <si>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</si>
  <si>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</si>
  <si>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</si>
  <si>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</si>
  <si>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</si>
  <si>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</si>
  <si>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</si>
  <si>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</si>
  <si>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</si>
  <si>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</si>
  <si>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</si>
  <si>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</si>
  <si>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</si>
  <si>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</si>
  <si>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</si>
  <si>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</si>
  <si>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</si>
  <si>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</si>
  <si>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</si>
  <si>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</si>
  <si>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</si>
  <si>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</si>
  <si>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</si>
  <si>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</si>
  <si>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</si>
  <si>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</si>
  <si>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</si>
  <si>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</si>
  <si>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</si>
  <si>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</si>
  <si>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</si>
  <si>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</si>
  <si>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</si>
  <si>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</si>
  <si>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</si>
  <si>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</si>
  <si>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</si>
  <si>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</si>
  <si>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</si>
  <si>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</si>
  <si>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</si>
  <si>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</si>
  <si>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</si>
  <si>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</si>
  <si>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</si>
  <si>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</si>
  <si>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</si>
  <si>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</si>
  <si>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</si>
  <si>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</si>
  <si>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</si>
  <si>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</si>
  <si>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</si>
  <si>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</si>
  <si>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</si>
  <si>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</si>
  <si>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</si>
  <si>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</si>
  <si>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</si>
  <si>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</si>
  <si>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</si>
  <si>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</si>
  <si>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</si>
  <si>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</si>
  <si>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</si>
  <si>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</si>
  <si>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</si>
  <si>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</si>
  <si>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</si>
  <si>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</si>
  <si>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</si>
  <si>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</si>
  <si>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</si>
  <si>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</si>
  <si>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</si>
  <si>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</si>
  <si>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</si>
  <si>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</si>
  <si>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</si>
  <si>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</si>
  <si>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</si>
  <si>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</si>
  <si>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</si>
  <si>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</si>
  <si>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</si>
  <si>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</si>
  <si>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</si>
  <si>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</si>
  <si>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</si>
  <si>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</si>
  <si>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</si>
  <si>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</si>
  <si>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</si>
  <si>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</si>
  <si>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</si>
  <si>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</si>
  <si>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</si>
  <si>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</si>
  <si>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</si>
  <si>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</si>
  <si>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</si>
  <si>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</si>
  <si>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</si>
  <si>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</si>
  <si>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</si>
  <si>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</si>
  <si>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</si>
  <si>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</si>
  <si>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</si>
  <si>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</si>
  <si>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</si>
  <si>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</si>
  <si>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</si>
  <si>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</si>
  <si>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</si>
  <si>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</si>
  <si>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</si>
  <si>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</si>
  <si>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</si>
  <si>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</si>
  <si>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</si>
  <si>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</si>
  <si>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</si>
  <si>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</si>
  <si>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</si>
  <si>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</si>
  <si>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</si>
  <si>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</si>
  <si>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</si>
  <si>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</si>
  <si>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</si>
  <si>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</si>
  <si>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</si>
  <si>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</si>
  <si>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</si>
  <si>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</si>
  <si>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</si>
  <si>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</si>
  <si>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</si>
  <si>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</si>
  <si>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</si>
  <si>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</si>
  <si>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</si>
  <si>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</si>
  <si>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</si>
  <si>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</si>
  <si>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</si>
  <si>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</si>
  <si>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</si>
  <si>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</si>
  <si>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</si>
  <si>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</si>
  <si>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</si>
  <si>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</si>
  <si>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</si>
  <si>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</si>
  <si>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</si>
  <si>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</si>
  <si>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</si>
  <si>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</si>
  <si>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</si>
  <si>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</si>
  <si>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</si>
  <si>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</si>
  <si>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</si>
  <si>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</si>
  <si>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</si>
  <si>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</si>
  <si>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</si>
  <si>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</si>
  <si>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</si>
  <si>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</si>
  <si>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</si>
  <si>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</si>
  <si>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</si>
  <si>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</si>
  <si>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</si>
  <si>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</si>
  <si>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</si>
  <si>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</si>
  <si>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</si>
  <si>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</si>
  <si>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</si>
  <si>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</si>
  <si>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</si>
  <si>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</si>
  <si>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</si>
  <si>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</si>
  <si>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</si>
  <si>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</si>
  <si>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</si>
  <si>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</si>
  <si>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</si>
  <si>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</si>
  <si>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</si>
  <si>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</si>
  <si>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</si>
  <si>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</si>
  <si>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</si>
  <si>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</si>
  <si>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</si>
  <si>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</si>
  <si>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</si>
  <si>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</si>
  <si>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</si>
  <si>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</si>
  <si>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</si>
  <si>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</si>
  <si>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</si>
  <si>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</si>
  <si>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</si>
  <si>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64</t>
  </si>
  <si>
    <t xml:space="preserve"> As of 09/25/00</t>
  </si>
  <si>
    <t>Decrease in Estimate to complete Power Interconnect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</si>
</sst>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C32" sqref="C32"/>
    </sheetView>
  </sheetViews>
  <sheetFormatPr defaultRowHeight="12.75"/>
  <cols>
    <col min="1" max="1" width="28.140625" style="175" customWidth="1"/>
    <col min="2" max="2" width="3.140625" style="175" customWidth="1"/>
    <col min="3" max="3" width="15" style="175" customWidth="1"/>
    <col min="4" max="4" width="2.42578125" style="175" customWidth="1"/>
    <col min="5" max="5" width="16.28515625" style="175" bestFit="1" customWidth="1"/>
    <col min="6" max="6" width="2.42578125" style="175" customWidth="1"/>
    <col min="7" max="7" width="15.7109375" style="175" bestFit="1" customWidth="1"/>
    <col min="8" max="8" width="2.42578125" style="175" customWidth="1"/>
    <col min="9" max="9" width="20.28515625" style="175" bestFit="1" customWidth="1"/>
    <col min="10" max="10" width="2.7109375" style="175" customWidth="1"/>
    <col min="11" max="11" width="17.140625" style="175" bestFit="1" customWidth="1"/>
    <col min="12" max="12" width="2.7109375" style="175" customWidth="1"/>
    <col min="13" max="13" width="13.28515625" style="175" bestFit="1" customWidth="1"/>
    <col min="14" max="14" width="2.7109375" style="175" customWidth="1"/>
    <col min="15" max="15" width="19.140625" style="175" bestFit="1" customWidth="1"/>
    <col min="16" max="18" width="0" hidden="1" customWidth="1"/>
    <col min="47" max="58" width="0" hidden="1" customWidth="1"/>
  </cols>
  <sheetData>
    <row r="1" spans="1:74" ht="15.75">
      <c r="A1" s="174" t="s">
        <v>127</v>
      </c>
    </row>
    <row r="2" spans="1:74" ht="15.75">
      <c r="A2" s="174" t="s">
        <v>170</v>
      </c>
      <c r="J2" s="177" t="s">
        <v>124</v>
      </c>
      <c r="O2" s="176">
        <f ca="1">NOW()</f>
        <v>36796.626939583337</v>
      </c>
    </row>
    <row r="3" spans="1:74" ht="15.75">
      <c r="A3" s="178" t="s">
        <v>189</v>
      </c>
      <c r="G3" s="176"/>
      <c r="J3" s="177"/>
      <c r="O3" s="176"/>
      <c r="BV3" t="str">
        <f>Summary!A5</f>
        <v>Revision # 64</v>
      </c>
    </row>
    <row r="4" spans="1:74" ht="15.75">
      <c r="A4" s="174" t="s">
        <v>185</v>
      </c>
      <c r="J4" s="177" t="s">
        <v>125</v>
      </c>
      <c r="O4" s="98" t="s">
        <v>448</v>
      </c>
    </row>
    <row r="5" spans="1:74" ht="15.75">
      <c r="A5" s="178" t="s">
        <v>447</v>
      </c>
      <c r="G5" s="176"/>
      <c r="I5" s="26"/>
      <c r="O5" s="179"/>
    </row>
    <row r="6" spans="1:74" ht="16.5" thickBot="1">
      <c r="A6" s="174"/>
      <c r="I6" s="26"/>
      <c r="O6" s="179"/>
    </row>
    <row r="7" spans="1:74" ht="16.5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09/25/00</v>
      </c>
      <c r="H9" s="182"/>
      <c r="I9" s="53" t="str">
        <f>+O4</f>
        <v xml:space="preserve"> As of 09/25/00</v>
      </c>
      <c r="J9" s="182"/>
      <c r="K9" s="90" t="str">
        <f>+O4</f>
        <v xml:space="preserve"> As of 09/25/00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264613.82302869204</v>
      </c>
      <c r="H11" s="182"/>
      <c r="I11" s="187">
        <f>K11-G11</f>
        <v>6436.1669561786111</v>
      </c>
      <c r="J11" s="182"/>
      <c r="K11" s="189">
        <f>Wilton!BR179/1000</f>
        <v>271049.98998487066</v>
      </c>
      <c r="M11" s="187">
        <f>+E11-K11</f>
        <v>-31374.522234870645</v>
      </c>
      <c r="O11" s="190">
        <f>+G11/K11</f>
        <v>0.9762546866113595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170547.5963536675</v>
      </c>
      <c r="H13" s="182"/>
      <c r="I13" s="187">
        <f>K13-G13</f>
        <v>7018.6831600000151</v>
      </c>
      <c r="J13" s="182"/>
      <c r="K13" s="189">
        <f>Gleason!BT219/1000</f>
        <v>177566.27951366751</v>
      </c>
      <c r="M13" s="187">
        <f>+E13-K13</f>
        <v>-6991.2695136675029</v>
      </c>
      <c r="O13" s="190">
        <f>+G13/K13</f>
        <v>0.96047288269358722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153838.4538402952</v>
      </c>
      <c r="H15" s="182"/>
      <c r="I15" s="187">
        <f>K15-G15</f>
        <v>5241.0453099999577</v>
      </c>
      <c r="J15" s="182"/>
      <c r="K15" s="189">
        <f>Wheatland!BR176/1000</f>
        <v>159079.49915029516</v>
      </c>
      <c r="M15" s="187">
        <f>+E15-K15</f>
        <v>-628.25105029516271</v>
      </c>
      <c r="O15" s="190">
        <f>+G15/K15</f>
        <v>0.96705392374256649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588999.87322265469</v>
      </c>
      <c r="H17" s="202"/>
      <c r="I17" s="201">
        <f>SUM(I11:I15)</f>
        <v>18695.895426178584</v>
      </c>
      <c r="J17" s="182"/>
      <c r="K17" s="204">
        <f>SUM(K11:K15)</f>
        <v>607695.76864883327</v>
      </c>
      <c r="L17" s="182"/>
      <c r="M17" s="201">
        <f>SUM(M10:M15)</f>
        <v>-38994.04279883331</v>
      </c>
      <c r="N17" s="182"/>
      <c r="O17" s="205">
        <f>+G17/K17</f>
        <v>0.96923477767872646</v>
      </c>
    </row>
    <row r="18" spans="1:29" ht="13.5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382.92108925572353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5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09/25/00</v>
      </c>
      <c r="H22" s="182"/>
      <c r="I22" s="53" t="str">
        <f>I9</f>
        <v xml:space="preserve"> As of 09/25/00</v>
      </c>
      <c r="J22" s="182"/>
      <c r="K22" s="90" t="str">
        <f>K9</f>
        <v xml:space="preserve"> As of 09/25/00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5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5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09/25/00</v>
      </c>
      <c r="H35" s="182"/>
      <c r="I35" s="53" t="str">
        <f>O4</f>
        <v xml:space="preserve"> As of 09/25/00</v>
      </c>
      <c r="J35" s="182"/>
      <c r="K35" s="90" t="str">
        <f>O4</f>
        <v xml:space="preserve"> As of 09/25/00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5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5" thickBot="1"/>
    <row r="45" spans="1:29" ht="13.5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5" hidden="1" thickBot="1"/>
    <row r="54" spans="1:15" ht="13.5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-24580.322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-826.02199999999993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-31374.521984870658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-1293.8198300000001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-113.825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-678.97447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-621.21099000000004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-6991.2862636674809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-1166.01557</v>
      </c>
      <c r="E102" s="175" t="s">
        <v>324</v>
      </c>
    </row>
    <row r="103" spans="1:14">
      <c r="C103" s="226">
        <f>Wheatland!BT135/1000</f>
        <v>-22.616279999999911</v>
      </c>
      <c r="E103" s="175" t="s">
        <v>434</v>
      </c>
    </row>
    <row r="104" spans="1:14">
      <c r="C104" s="226">
        <f>Wheatland!BT157/1000</f>
        <v>-299.22517999999991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Wheatland!BT139/1000</f>
        <v>4180.8982100000003</v>
      </c>
      <c r="E108" s="175" t="s">
        <v>449</v>
      </c>
    </row>
    <row r="109" spans="1:14">
      <c r="C109" s="226">
        <f>Wheatland!BT169/1000</f>
        <v>1031.760929704817</v>
      </c>
      <c r="E109" s="175" t="s">
        <v>367</v>
      </c>
    </row>
    <row r="110" spans="1:14">
      <c r="C110" s="226">
        <f>Wheatland!BT115/1000</f>
        <v>-150.93513000000002</v>
      </c>
      <c r="E110" s="182" t="s">
        <v>437</v>
      </c>
    </row>
    <row r="111" spans="1:14">
      <c r="A111" s="229"/>
      <c r="B111" s="230"/>
      <c r="C111" s="249">
        <v>3324.1521000000002</v>
      </c>
      <c r="D111" s="256"/>
      <c r="E111" s="182" t="s">
        <v>320</v>
      </c>
      <c r="F111" s="256"/>
      <c r="G111" s="256"/>
      <c r="H111" s="256"/>
      <c r="I111" s="256"/>
      <c r="J111" s="256"/>
      <c r="K111" s="256"/>
      <c r="L111" s="230"/>
      <c r="M111" s="230"/>
    </row>
    <row r="112" spans="1:14" ht="14.25" customHeight="1">
      <c r="C112" s="284">
        <f>SUM(C98:C111)</f>
        <v>-628.25095029518297</v>
      </c>
      <c r="D112" s="277"/>
      <c r="E112" s="278" t="s">
        <v>328</v>
      </c>
      <c r="F112" s="277"/>
      <c r="G112" s="277"/>
      <c r="H112" s="277"/>
      <c r="I112" s="277"/>
      <c r="J112" s="277"/>
      <c r="K112" s="277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7"/>
    </row>
    <row r="118" spans="1:15">
      <c r="A118" s="218" t="str">
        <f ca="1">CELL("FILENAME")</f>
        <v>O:\Fin_Ops\Engysvc\PowerPlants\2000 Plants\Weekly Report\[2000 Weekly Report - 092600.xls]Summary</v>
      </c>
      <c r="B118" s="177"/>
      <c r="C118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AE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11" sqref="B11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hidden="1" customWidth="1"/>
    <col min="62" max="62" width="17.28515625" style="65" hidden="1" customWidth="1"/>
    <col min="63" max="63" width="0.85546875" hidden="1" customWidth="1"/>
    <col min="64" max="64" width="20.85546875" style="6" customWidth="1"/>
    <col min="65" max="65" width="1.5703125" customWidth="1"/>
    <col min="66" max="66" width="19.140625" style="65" customWidth="1"/>
    <col min="67" max="67" width="0.85546875" customWidth="1"/>
    <col min="68" max="68" width="23.4257812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22.2851562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O:\Fin_Ops\Engysvc\PowerPlants\2000 Plants\Weekly Report\[2000 Weekly Report - 092600.xls]Summary</v>
      </c>
    </row>
    <row r="3" spans="1:74" s="18" customFormat="1" ht="15.75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36796.626939583337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75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/>
      <c r="AJ7" s="82" t="str">
        <f>+Summary!$O$4</f>
        <v xml:space="preserve"> As of 09/25/00</v>
      </c>
      <c r="AK7"/>
      <c r="AL7" s="82" t="str">
        <f>+Summary!$O$4</f>
        <v xml:space="preserve"> As of 09/25/00</v>
      </c>
      <c r="AM7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/>
      <c r="BA7" s="82"/>
      <c r="BB7" s="82"/>
      <c r="BC7" s="82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/>
      <c r="BH7" s="82" t="str">
        <f>+Summary!$O$4</f>
        <v xml:space="preserve"> As of 09/25/00</v>
      </c>
      <c r="BI7"/>
      <c r="BJ7" s="82" t="str">
        <f>+Summary!$O$4</f>
        <v xml:space="preserve"> As of 09/25/00</v>
      </c>
      <c r="BK7"/>
      <c r="BL7" s="71" t="str">
        <f>Summary!O4</f>
        <v xml:space="preserve"> As of 09/25/00</v>
      </c>
      <c r="BM7"/>
      <c r="BN7" s="64" t="str">
        <f>+Summary!$O$4</f>
        <v xml:space="preserve"> As of 09/25/00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>
        <f t="shared" ref="BL39:BL45" si="5">SUM(T39:BK39)</f>
        <v>5107000</v>
      </c>
      <c r="BN39" s="6">
        <f>5112000-R39</f>
        <v>3573035</v>
      </c>
      <c r="BP39" s="6">
        <f t="shared" ref="BP39:BP45" si="6">IF(+R39-BL39+BN39&gt;0,R39-BL39+BN39,0)</f>
        <v>5000</v>
      </c>
      <c r="BR39" s="6">
        <f t="shared" ref="BR39:BR45" si="7">+BL39+BP39</f>
        <v>5112000</v>
      </c>
      <c r="BT39" s="6">
        <f>+R39-BR39</f>
        <v>-3573035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>
        <f t="shared" si="5"/>
        <v>4266000</v>
      </c>
      <c r="BN40" s="6">
        <f>4269000-R40</f>
        <v>2551618</v>
      </c>
      <c r="BP40" s="6">
        <f t="shared" si="6"/>
        <v>3000</v>
      </c>
      <c r="BR40" s="6">
        <f t="shared" si="7"/>
        <v>4269000</v>
      </c>
      <c r="BT40" s="6">
        <f t="shared" ref="BT40:BT45" si="8">+R40-BR40</f>
        <v>-2551618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>
        <f t="shared" si="5"/>
        <v>4654000</v>
      </c>
      <c r="BN41" s="6">
        <f>4707000-R41</f>
        <v>-9855379</v>
      </c>
      <c r="BP41" s="6">
        <f t="shared" si="6"/>
        <v>53000</v>
      </c>
      <c r="BR41" s="6">
        <f t="shared" si="7"/>
        <v>4707000</v>
      </c>
      <c r="BT41" s="6">
        <f t="shared" si="8"/>
        <v>9855379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>
        <f t="shared" si="5"/>
        <v>1192000</v>
      </c>
      <c r="BN42" s="6">
        <f>1194000-R42</f>
        <v>815312</v>
      </c>
      <c r="BP42" s="6">
        <f t="shared" si="6"/>
        <v>2000</v>
      </c>
      <c r="BR42" s="6">
        <f t="shared" si="7"/>
        <v>1194000</v>
      </c>
      <c r="BT42" s="6">
        <f t="shared" si="8"/>
        <v>-815312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>
        <f t="shared" si="5"/>
        <v>69000</v>
      </c>
      <c r="BN43" s="6">
        <f>70000-R43</f>
        <v>-80000</v>
      </c>
      <c r="BP43" s="6">
        <f t="shared" si="6"/>
        <v>1000</v>
      </c>
      <c r="BR43" s="6">
        <f t="shared" si="7"/>
        <v>70000</v>
      </c>
      <c r="BT43" s="6">
        <f t="shared" si="8"/>
        <v>80000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100000-104121</f>
        <v>-4121</v>
      </c>
      <c r="BP44" s="6">
        <f t="shared" si="6"/>
        <v>100000</v>
      </c>
      <c r="BR44" s="6">
        <f t="shared" si="7"/>
        <v>100000</v>
      </c>
      <c r="BT44" s="6">
        <f t="shared" si="8"/>
        <v>4121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623000-R45</f>
        <v>458775</v>
      </c>
      <c r="BP45" s="6">
        <f t="shared" si="6"/>
        <v>475963</v>
      </c>
      <c r="BR45" s="6">
        <f t="shared" si="7"/>
        <v>623000</v>
      </c>
      <c r="BT45" s="6">
        <f t="shared" si="8"/>
        <v>-458775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15435037</v>
      </c>
      <c r="BM46"/>
      <c r="BN46" s="9">
        <f t="shared" si="10"/>
        <v>-2540760</v>
      </c>
      <c r="BO46"/>
      <c r="BP46" s="9">
        <f t="shared" si="10"/>
        <v>639963</v>
      </c>
      <c r="BQ46" s="9">
        <f t="shared" si="10"/>
        <v>0</v>
      </c>
      <c r="BR46" s="9">
        <f t="shared" si="10"/>
        <v>16075000</v>
      </c>
      <c r="BS46" s="9">
        <f t="shared" si="10"/>
        <v>0</v>
      </c>
      <c r="BT46" s="9">
        <f t="shared" si="10"/>
        <v>2540760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>
        <f>SUM(T49:BK49)</f>
        <v>469000</v>
      </c>
      <c r="BN49" s="6">
        <f>469000-R49</f>
        <v>58696</v>
      </c>
      <c r="BP49" s="6">
        <f>IF(+R49-BL49+BN49&gt;0,R49-BL49+BN49,0)</f>
        <v>0</v>
      </c>
      <c r="BR49" s="6">
        <f>+BL49+BP49</f>
        <v>469000</v>
      </c>
      <c r="BT49" s="6">
        <f>+R49-BR49</f>
        <v>-58696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>
        <f>SUM(T50:BK50)</f>
        <v>4936000</v>
      </c>
      <c r="BN50" s="6">
        <f>5655000-R50</f>
        <v>667890</v>
      </c>
      <c r="BP50" s="6">
        <f>IF(+R50-BL50+BN50&gt;0,R50-BL50+BN50,0)</f>
        <v>719000</v>
      </c>
      <c r="BR50" s="6">
        <f>+BL50+BP50</f>
        <v>5655000</v>
      </c>
      <c r="BT50" s="6">
        <f>+R50-BR50</f>
        <v>-667890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>
        <f>SUM(T51:BK51)</f>
        <v>885000</v>
      </c>
      <c r="BN51" s="6">
        <f>885000-R51</f>
        <v>98337</v>
      </c>
      <c r="BP51" s="6">
        <f>IF(+R51-BL51+BN51&gt;0,R51-BL51+BN51,0)</f>
        <v>0</v>
      </c>
      <c r="BR51" s="6">
        <f>+BL51+BP51</f>
        <v>885000</v>
      </c>
      <c r="BT51" s="6">
        <f>+R51-BR51</f>
        <v>-98337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>
        <f>SUM(T52:BK52)</f>
        <v>831000</v>
      </c>
      <c r="BN52" s="6">
        <f>831000-R52</f>
        <v>176500</v>
      </c>
      <c r="BP52" s="6">
        <f>IF(+R52-BL52+BN52&gt;0,R52-BL52+BN52,0)</f>
        <v>0</v>
      </c>
      <c r="BR52" s="6">
        <f>+BL52+BP52</f>
        <v>831000</v>
      </c>
      <c r="BT52" s="6">
        <f>+R52-BR52</f>
        <v>-176500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7121000</v>
      </c>
      <c r="BM53"/>
      <c r="BN53" s="9">
        <f t="shared" si="12"/>
        <v>1001423</v>
      </c>
      <c r="BO53"/>
      <c r="BP53" s="9">
        <f t="shared" si="12"/>
        <v>719000</v>
      </c>
      <c r="BQ53" s="9">
        <f t="shared" si="12"/>
        <v>0</v>
      </c>
      <c r="BR53" s="9">
        <f t="shared" si="12"/>
        <v>7840000</v>
      </c>
      <c r="BS53" s="9">
        <f t="shared" si="12"/>
        <v>0</v>
      </c>
      <c r="BT53" s="9">
        <f t="shared" si="12"/>
        <v>-1001423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>
        <f t="shared" ref="BL56:BL79" si="13">SUM(T56:BK56)</f>
        <v>1970000</v>
      </c>
      <c r="BM56"/>
      <c r="BN56" s="6">
        <f>1432000+538000-R56</f>
        <v>-362998</v>
      </c>
      <c r="BO56"/>
      <c r="BP56" s="6">
        <f>IF(+R56-BL56+BN56&gt;0,R56-BL56+BN56,0)</f>
        <v>0</v>
      </c>
      <c r="BQ56" s="6"/>
      <c r="BR56" s="6">
        <f>+BL56+BP56</f>
        <v>1970000</v>
      </c>
      <c r="BS56" s="6"/>
      <c r="BT56" s="6">
        <f>+R56-BR56</f>
        <v>362998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f t="shared" si="13"/>
        <v>84897</v>
      </c>
      <c r="BM57"/>
      <c r="BN57" s="6">
        <v>85000</v>
      </c>
      <c r="BO57"/>
      <c r="BP57" s="6">
        <f>IF(+R57-BL57+BN57&gt;0,R57-BL57+BN57,0)</f>
        <v>103</v>
      </c>
      <c r="BQ57" s="6"/>
      <c r="BR57" s="6">
        <f>+BL57+BP57</f>
        <v>85000</v>
      </c>
      <c r="BS57" s="6"/>
      <c r="BT57" s="6">
        <f>+R57-BR57</f>
        <v>-85000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f>SUM(T58:BK58)</f>
        <v>446090</v>
      </c>
      <c r="BM58"/>
      <c r="BN58" s="6">
        <f>446000-R58</f>
        <v>-51417</v>
      </c>
      <c r="BO58"/>
      <c r="BP58" s="6">
        <f>IF(+R58-BL58+BN58&gt;0,R58-BL58+BN58,0)</f>
        <v>0</v>
      </c>
      <c r="BQ58" s="6"/>
      <c r="BR58" s="6">
        <f>+BL58+BP58</f>
        <v>446090</v>
      </c>
      <c r="BS58" s="6"/>
      <c r="BT58" s="6">
        <f>+R58-BR58</f>
        <v>51327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f>SUM(T59:BK59)</f>
        <v>2348535</v>
      </c>
      <c r="BM59"/>
      <c r="BN59" s="6">
        <f>2349000-R59</f>
        <v>1514695</v>
      </c>
      <c r="BO59"/>
      <c r="BP59" s="6">
        <f>IF(+R59-BL59+BN59&gt;0,R59-BL59+BN59,0)</f>
        <v>465</v>
      </c>
      <c r="BQ59" s="6"/>
      <c r="BR59" s="6">
        <f>+BL59+BP59</f>
        <v>2349000</v>
      </c>
      <c r="BS59" s="6"/>
      <c r="BT59" s="6">
        <f>+R59-BR59</f>
        <v>-1514695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>
        <f t="shared" si="13"/>
        <v>1329939</v>
      </c>
      <c r="BM60"/>
      <c r="BN60" s="6">
        <f>1328000-R60</f>
        <v>609461</v>
      </c>
      <c r="BO60"/>
      <c r="BP60" s="6">
        <f t="shared" ref="BP60:BP79" si="14">IF(+R60-BL60+BN60&gt;0,R60-BL60+BN60,0)</f>
        <v>0</v>
      </c>
      <c r="BQ60" s="6"/>
      <c r="BR60" s="6">
        <f t="shared" ref="BR60:BR79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>
        <f>SUM(T61:BK61)</f>
        <v>266000</v>
      </c>
      <c r="BM61"/>
      <c r="BN61" s="6">
        <f>266000-R61</f>
        <v>-187000</v>
      </c>
      <c r="BO61"/>
      <c r="BP61" s="6">
        <f>IF(+R61-BL61+BN61&gt;0,R61-BL61+BN61,0)</f>
        <v>0</v>
      </c>
      <c r="BQ61" s="6"/>
      <c r="BR61" s="6">
        <f>+BL61+BP61</f>
        <v>266000</v>
      </c>
      <c r="BS61" s="6"/>
      <c r="BT61" s="6">
        <f>+R61-BR61</f>
        <v>187000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>
        <f t="shared" si="13"/>
        <v>3703000</v>
      </c>
      <c r="BM62"/>
      <c r="BN62" s="6">
        <f>3874000-R62</f>
        <v>1608979</v>
      </c>
      <c r="BO62"/>
      <c r="BP62" s="6">
        <f t="shared" si="14"/>
        <v>171000</v>
      </c>
      <c r="BQ62" s="6"/>
      <c r="BR62" s="6">
        <f t="shared" si="15"/>
        <v>3874000</v>
      </c>
      <c r="BS62" s="6"/>
      <c r="BT62" s="6">
        <f t="shared" si="16"/>
        <v>-1608979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>
        <f>SUM(T63:BK63)</f>
        <v>1444000</v>
      </c>
      <c r="BM63"/>
      <c r="BN63" s="6">
        <f>1446000-R63</f>
        <v>295538</v>
      </c>
      <c r="BO63"/>
      <c r="BP63" s="6">
        <f>IF(+R63-BL63+BN63&gt;0,R63-BL63+BN63,0)</f>
        <v>2000</v>
      </c>
      <c r="BQ63" s="6"/>
      <c r="BR63" s="6">
        <f>+BL63+BP63</f>
        <v>1446000</v>
      </c>
      <c r="BS63" s="6"/>
      <c r="BT63" s="6">
        <f>+R63-BR63</f>
        <v>-295538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f t="shared" si="13"/>
        <v>1031462</v>
      </c>
      <c r="BM64"/>
      <c r="BN64" s="6">
        <f>1031000-R64</f>
        <v>841051</v>
      </c>
      <c r="BO64"/>
      <c r="BP64" s="6">
        <f t="shared" si="14"/>
        <v>0</v>
      </c>
      <c r="BQ64" s="6"/>
      <c r="BR64" s="6">
        <f t="shared" si="15"/>
        <v>1031462</v>
      </c>
      <c r="BS64" s="6"/>
      <c r="BT64" s="6">
        <f t="shared" si="16"/>
        <v>-841513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>
        <f>SUM(T65:BK65)</f>
        <v>40000</v>
      </c>
      <c r="BM65"/>
      <c r="BN65" s="6">
        <f>40000-R65</f>
        <v>-37621</v>
      </c>
      <c r="BO65"/>
      <c r="BP65" s="6">
        <f>IF(+R65-BL65+BN65&gt;0,R65-BL65+BN65,0)</f>
        <v>0</v>
      </c>
      <c r="BQ65" s="6"/>
      <c r="BR65" s="6">
        <f>+BL65+BP65</f>
        <v>40000</v>
      </c>
      <c r="BS65" s="6"/>
      <c r="BT65" s="6">
        <f>+R65-BR65</f>
        <v>37621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f t="shared" si="13"/>
        <v>548568</v>
      </c>
      <c r="BM66"/>
      <c r="BN66" s="6">
        <f>549000-R66</f>
        <v>404563</v>
      </c>
      <c r="BO66"/>
      <c r="BP66" s="6">
        <f t="shared" si="14"/>
        <v>432</v>
      </c>
      <c r="BQ66" s="6"/>
      <c r="BR66" s="6">
        <f t="shared" si="15"/>
        <v>549000</v>
      </c>
      <c r="BS66" s="6"/>
      <c r="BT66" s="6">
        <f t="shared" si="16"/>
        <v>-404563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f>SUM(T67:BK67)</f>
        <v>350311</v>
      </c>
      <c r="BM67"/>
      <c r="BN67" s="6">
        <f>350000-R67</f>
        <v>22686</v>
      </c>
      <c r="BO67"/>
      <c r="BP67" s="6">
        <f>IF(+R67-BL67+BN67&gt;0,R67-BL67+BN67,0)</f>
        <v>0</v>
      </c>
      <c r="BQ67" s="6"/>
      <c r="BR67" s="6">
        <f>+BL67+BP67</f>
        <v>350311</v>
      </c>
      <c r="BS67" s="6"/>
      <c r="BT67" s="6">
        <f>+R67-BR67</f>
        <v>-22997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f t="shared" si="13"/>
        <v>17674</v>
      </c>
      <c r="BM68"/>
      <c r="BN68" s="6">
        <f>18000-R68</f>
        <v>-312460</v>
      </c>
      <c r="BO68"/>
      <c r="BP68" s="6">
        <f t="shared" si="14"/>
        <v>326</v>
      </c>
      <c r="BQ68" s="6"/>
      <c r="BR68" s="6">
        <f t="shared" si="15"/>
        <v>18000</v>
      </c>
      <c r="BS68" s="6"/>
      <c r="BT68" s="6">
        <f t="shared" si="16"/>
        <v>312460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>
        <f t="shared" si="13"/>
        <v>562000</v>
      </c>
      <c r="BM69"/>
      <c r="BN69" s="6">
        <f>562000-R69</f>
        <v>-246591</v>
      </c>
      <c r="BO69"/>
      <c r="BP69" s="6">
        <f t="shared" si="14"/>
        <v>0</v>
      </c>
      <c r="BQ69" s="6"/>
      <c r="BR69" s="6">
        <f t="shared" si="15"/>
        <v>562000</v>
      </c>
      <c r="BS69" s="6"/>
      <c r="BT69" s="6">
        <f t="shared" si="16"/>
        <v>246591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f t="shared" si="13"/>
        <v>1282165</v>
      </c>
      <c r="BM70"/>
      <c r="BN70" s="6">
        <f>1282000-R70</f>
        <v>423657</v>
      </c>
      <c r="BO70"/>
      <c r="BP70" s="6">
        <f t="shared" si="14"/>
        <v>0</v>
      </c>
      <c r="BQ70" s="6"/>
      <c r="BR70" s="6">
        <f t="shared" si="15"/>
        <v>1282165</v>
      </c>
      <c r="BS70" s="6"/>
      <c r="BT70" s="6">
        <f t="shared" si="16"/>
        <v>-423822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>
        <f t="shared" si="13"/>
        <v>6079000</v>
      </c>
      <c r="BM71"/>
      <c r="BN71" s="6">
        <f>6083000-R71</f>
        <v>4337485</v>
      </c>
      <c r="BO71"/>
      <c r="BP71" s="6">
        <f t="shared" si="14"/>
        <v>4000</v>
      </c>
      <c r="BQ71" s="6"/>
      <c r="BR71" s="6">
        <f t="shared" si="15"/>
        <v>6083000</v>
      </c>
      <c r="BS71" s="6"/>
      <c r="BT71" s="6">
        <f t="shared" si="16"/>
        <v>-4337485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>
        <f t="shared" si="13"/>
        <v>223000</v>
      </c>
      <c r="BM72"/>
      <c r="BN72" s="6">
        <f>223000-R72</f>
        <v>-348564</v>
      </c>
      <c r="BO72"/>
      <c r="BP72" s="6">
        <f t="shared" si="14"/>
        <v>0</v>
      </c>
      <c r="BQ72" s="6"/>
      <c r="BR72" s="6">
        <f>+BL72+BP72-3</f>
        <v>222997</v>
      </c>
      <c r="BS72" s="6"/>
      <c r="BT72" s="6">
        <f t="shared" si="16"/>
        <v>348567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>
        <f t="shared" si="13"/>
        <v>951000</v>
      </c>
      <c r="BM73"/>
      <c r="BN73" s="6">
        <f>351000+600000-R73</f>
        <v>19359</v>
      </c>
      <c r="BO73"/>
      <c r="BP73" s="6">
        <f t="shared" si="14"/>
        <v>0</v>
      </c>
      <c r="BQ73" s="6"/>
      <c r="BR73" s="6">
        <f t="shared" si="15"/>
        <v>951000</v>
      </c>
      <c r="BS73" s="6"/>
      <c r="BT73" s="6">
        <f t="shared" si="16"/>
        <v>-19359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>
        <f t="shared" si="13"/>
        <v>18854000</v>
      </c>
      <c r="BM74"/>
      <c r="BN74" s="6">
        <f>18854000-R74</f>
        <v>12556135</v>
      </c>
      <c r="BO74"/>
      <c r="BP74" s="6">
        <f t="shared" si="14"/>
        <v>0</v>
      </c>
      <c r="BQ74" s="6"/>
      <c r="BR74" s="6">
        <f t="shared" si="15"/>
        <v>18854000</v>
      </c>
      <c r="BS74" s="6"/>
      <c r="BT74" s="6">
        <f t="shared" si="16"/>
        <v>-12556135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>
        <f t="shared" si="13"/>
        <v>4455000</v>
      </c>
      <c r="BM75"/>
      <c r="BN75" s="6">
        <f>4457000-R75</f>
        <v>3588660</v>
      </c>
      <c r="BO75"/>
      <c r="BP75" s="6">
        <f t="shared" si="14"/>
        <v>2000</v>
      </c>
      <c r="BQ75" s="6"/>
      <c r="BR75" s="6">
        <f t="shared" si="15"/>
        <v>4457000</v>
      </c>
      <c r="BS75" s="6"/>
      <c r="BT75" s="6">
        <f t="shared" si="16"/>
        <v>-3588660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>
        <f t="shared" si="13"/>
        <v>292000</v>
      </c>
      <c r="BM77"/>
      <c r="BN77" s="6">
        <f>292000-R77</f>
        <v>292000</v>
      </c>
      <c r="BO77"/>
      <c r="BP77" s="6">
        <f t="shared" si="14"/>
        <v>0</v>
      </c>
      <c r="BQ77" s="6"/>
      <c r="BR77" s="6">
        <f t="shared" si="15"/>
        <v>292000</v>
      </c>
      <c r="BS77" s="6"/>
      <c r="BT77" s="6">
        <f t="shared" si="16"/>
        <v>-292000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>
        <f t="shared" si="13"/>
        <v>251000</v>
      </c>
      <c r="BM78"/>
      <c r="BN78" s="9">
        <v>251000</v>
      </c>
      <c r="BO78"/>
      <c r="BP78" s="6">
        <f t="shared" si="14"/>
        <v>0</v>
      </c>
      <c r="BQ78" s="6"/>
      <c r="BR78" s="6">
        <f t="shared" si="15"/>
        <v>251000</v>
      </c>
      <c r="BS78" s="6"/>
      <c r="BT78" s="6">
        <f t="shared" si="16"/>
        <v>-251000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>
        <f t="shared" si="13"/>
        <v>240000</v>
      </c>
      <c r="BM79"/>
      <c r="BN79" s="6">
        <v>-51000</v>
      </c>
      <c r="BO79"/>
      <c r="BP79" s="6">
        <f t="shared" si="14"/>
        <v>0</v>
      </c>
      <c r="BQ79" s="9"/>
      <c r="BR79" s="6">
        <f t="shared" si="15"/>
        <v>240000</v>
      </c>
      <c r="BS79" s="9"/>
      <c r="BT79" s="6">
        <f t="shared" si="16"/>
        <v>-240000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46769641</v>
      </c>
      <c r="BM80"/>
      <c r="BN80" s="9">
        <f t="shared" si="17"/>
        <v>26477795</v>
      </c>
      <c r="BO80"/>
      <c r="BP80" s="9">
        <f t="shared" si="17"/>
        <v>180326</v>
      </c>
      <c r="BQ80" s="9">
        <f t="shared" si="17"/>
        <v>0</v>
      </c>
      <c r="BR80" s="9">
        <f t="shared" si="17"/>
        <v>46949964</v>
      </c>
      <c r="BS80" s="9">
        <f t="shared" si="17"/>
        <v>0</v>
      </c>
      <c r="BT80" s="9">
        <f t="shared" si="17"/>
        <v>-26771759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>
        <f>SUM(T83:BK83)</f>
        <v>4563000</v>
      </c>
      <c r="BM83"/>
      <c r="BN83" s="6">
        <f>4660000-R83</f>
        <v>-652100</v>
      </c>
      <c r="BO83"/>
      <c r="BP83" s="6">
        <f>IF(+R83-BL83+BN83&gt;0,R83-BL83+BN83,0)</f>
        <v>97000</v>
      </c>
      <c r="BQ83" s="6"/>
      <c r="BR83" s="6">
        <f>+BL83+BP83</f>
        <v>4660000</v>
      </c>
      <c r="BS83" s="6"/>
      <c r="BT83" s="6">
        <f>+R83-BR83</f>
        <v>652100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4563000</v>
      </c>
      <c r="BM85"/>
      <c r="BN85" s="9">
        <f>SUM(BN83:BN84)</f>
        <v>-652100</v>
      </c>
      <c r="BO85"/>
      <c r="BP85" s="9">
        <f>SUM(BP83:BP84)</f>
        <v>97000</v>
      </c>
      <c r="BQ85" s="9">
        <f>SUM(BQ83:BQ84)</f>
        <v>0</v>
      </c>
      <c r="BR85" s="9">
        <f>SUM(BR83:BR84)</f>
        <v>4660000</v>
      </c>
      <c r="BS85" s="9">
        <f>SUM(BS83:BS84)</f>
        <v>0</v>
      </c>
      <c r="BT85" s="6">
        <f>+R85-BR85</f>
        <v>652100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-3953448</v>
      </c>
      <c r="BK87"/>
      <c r="BL87" s="6">
        <f>SUM(T87:BK87)</f>
        <v>0</v>
      </c>
      <c r="BM87"/>
      <c r="BN87" s="9">
        <v>0</v>
      </c>
      <c r="BO87"/>
      <c r="BP87" s="279">
        <f>-BL87</f>
        <v>0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-2855719</v>
      </c>
      <c r="BK89"/>
      <c r="BL89" s="244">
        <f>BL85+BL80+BL53+BL46+BL87+BL86</f>
        <v>73888678</v>
      </c>
      <c r="BM89"/>
      <c r="BN89" s="244">
        <f t="shared" si="21"/>
        <v>24286358</v>
      </c>
      <c r="BO89"/>
      <c r="BP89" s="244">
        <f>BP85+BP80+BP53+BP46+BP87+BP86</f>
        <v>1636289</v>
      </c>
      <c r="BQ89" s="244">
        <f t="shared" si="21"/>
        <v>0</v>
      </c>
      <c r="BR89" s="244">
        <f>BR85+BR80+BR53+BR46+BR87+BR86+BR88</f>
        <v>75524964</v>
      </c>
      <c r="BS89" s="244">
        <f t="shared" si="21"/>
        <v>0</v>
      </c>
      <c r="BT89" s="244">
        <f>BT85+BT80+BT53+BT46+BT87+BT86</f>
        <v>-24580322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>
        <f>SUM(T102:BK102)</f>
        <v>9230771</v>
      </c>
      <c r="BM102"/>
      <c r="BN102" s="22">
        <v>440</v>
      </c>
      <c r="BO102"/>
      <c r="BP102" s="6">
        <f t="shared" ref="BP102:BP107" si="26">IF(+R102-BL102+BN102&gt;0,R102-BL102+BN102,0)</f>
        <v>248748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9230771</v>
      </c>
      <c r="BM108"/>
      <c r="BN108" s="108">
        <f>SUM(BN102:BN107)</f>
        <v>440</v>
      </c>
      <c r="BO108"/>
      <c r="BP108" s="108">
        <f>SUM(BP102:BP107)</f>
        <v>248748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v>8057</v>
      </c>
      <c r="BL138" s="22">
        <f>SUM(T138:BK138)</f>
        <v>8057</v>
      </c>
      <c r="BN138" s="6">
        <v>500000</v>
      </c>
      <c r="BP138" s="6">
        <f>IF(+R138-BL138+BN138&gt;0,R138-BL138+BN138,0)</f>
        <v>491943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8057</v>
      </c>
      <c r="BK140"/>
      <c r="BL140" s="102">
        <f>SUM(BL135:BL139)</f>
        <v>425224.89</v>
      </c>
      <c r="BM140"/>
      <c r="BN140" s="102">
        <f>SUM(BN135:BN139)</f>
        <v>500000</v>
      </c>
      <c r="BO140"/>
      <c r="BP140" s="102">
        <f>SUM(BP135:BP139)</f>
        <v>491943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80">
        <f t="shared" si="27"/>
        <v>424550.56999999995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424550.56999999995</v>
      </c>
      <c r="BS160" s="12"/>
      <c r="BT160" s="6">
        <f t="shared" si="30"/>
        <v>-289957.56999999995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1438686.91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1438686.91</v>
      </c>
      <c r="BS163" s="102">
        <f t="shared" si="33"/>
        <v>0</v>
      </c>
      <c r="BT163" s="102">
        <f t="shared" si="33"/>
        <v>-1224093.9099999999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4375204</v>
      </c>
      <c r="BK174"/>
      <c r="BL174" s="120">
        <f>BL172+BL163+BL154+BL152+BL150+BL144+BL140+BL132+BL125+BL123+BL121+BL117+BL170+BL142</f>
        <v>29321794.255358692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4540779.9561786531</v>
      </c>
      <c r="BQ174" s="120">
        <f t="shared" si="35"/>
        <v>0</v>
      </c>
      <c r="BR174" s="120">
        <f>BR117+BR121+BR123+BR125+BR132+BR140+BR142+BR144+BR150+BR152+BR154+BR163+BR170+BR172</f>
        <v>33872277.211537339</v>
      </c>
      <c r="BS174" s="120">
        <f t="shared" si="35"/>
        <v>0</v>
      </c>
      <c r="BT174" s="120">
        <f>BT117+BT121+BT123+BT125+BT132+BT140+BT142+BT144+BT150+BT152+BT154+BT163+BT170+BT172</f>
        <v>-8900142.2115373425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1887631</v>
      </c>
      <c r="BK179"/>
      <c r="BL179" s="168">
        <f t="shared" si="37"/>
        <v>264613823.02869204</v>
      </c>
      <c r="BM179"/>
      <c r="BN179" s="168">
        <f t="shared" si="37"/>
        <v>30424517.490000002</v>
      </c>
      <c r="BO179"/>
      <c r="BP179" s="168">
        <f>BP33+BP89+BP99+BP108+BP174</f>
        <v>6426466.9561786531</v>
      </c>
      <c r="BQ179" s="168">
        <f t="shared" si="37"/>
        <v>2030320</v>
      </c>
      <c r="BR179" s="168">
        <f t="shared" si="37"/>
        <v>271049989.98487067</v>
      </c>
      <c r="BS179" s="168">
        <f t="shared" si="37"/>
        <v>2030320</v>
      </c>
      <c r="BT179" s="168">
        <f>BT33+BT89+BT99+BT108+BT176+BT174</f>
        <v>-31374522.234870672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445805.90458037937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1887631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262829990.71869203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1887631.2386920154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1887631</v>
      </c>
      <c r="BK246"/>
      <c r="BL246" s="10">
        <f>BL179+BL240+BL242+BL244+BL243</f>
        <v>264539293.53869203</v>
      </c>
      <c r="BM246"/>
      <c r="BN246" s="10">
        <f t="shared" ref="BN246:BT246" si="41">BN179+BN240+BN242+BN244+BN243</f>
        <v>30424517.490000002</v>
      </c>
      <c r="BO246"/>
      <c r="BP246" s="10">
        <f t="shared" si="41"/>
        <v>6426466.9561786531</v>
      </c>
      <c r="BQ246" s="10">
        <f t="shared" si="41"/>
        <v>2030320</v>
      </c>
      <c r="BR246" s="10">
        <f t="shared" si="41"/>
        <v>270975460.49487066</v>
      </c>
      <c r="BS246" s="10">
        <f t="shared" si="41"/>
        <v>2030320</v>
      </c>
      <c r="BT246" s="10">
        <f t="shared" si="41"/>
        <v>-31374522.234870672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75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5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5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5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1887631</v>
      </c>
      <c r="BK260"/>
      <c r="BL260" s="121">
        <f t="shared" si="45"/>
        <v>264853817.80869204</v>
      </c>
      <c r="BM260"/>
      <c r="BN260" s="121">
        <f t="shared" si="45"/>
        <v>30424517.490000002</v>
      </c>
      <c r="BO260"/>
      <c r="BP260" s="121">
        <f t="shared" si="45"/>
        <v>6426466.9561786531</v>
      </c>
      <c r="BQ260" s="121">
        <f t="shared" si="45"/>
        <v>2030320</v>
      </c>
      <c r="BR260" s="121">
        <f t="shared" si="45"/>
        <v>271289984.76487064</v>
      </c>
      <c r="BS260" s="121">
        <f t="shared" si="45"/>
        <v>2030320</v>
      </c>
      <c r="BT260" s="121">
        <f t="shared" si="45"/>
        <v>-31374522.234870672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5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3679763.6186920404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37" header="0" footer="0"/>
  <pageSetup scale="45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AO9" sqref="AO9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- 092600.xls]Summary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36796.626939583337</v>
      </c>
      <c r="BT3" s="23"/>
      <c r="BV3" s="78" t="str">
        <f>Summary!A5</f>
        <v>Revision # 64</v>
      </c>
    </row>
    <row r="4" spans="1:76" s="18" customFormat="1" ht="15.75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71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topLeftCell="A94" zoomScale="80" zoomScaleNormal="80" workbookViewId="0">
      <pane xSplit="17" topLeftCell="R1" activePane="topRight" state="frozen"/>
      <selection pane="topRight" activeCell="BN142" sqref="BN142"/>
    </sheetView>
  </sheetViews>
  <sheetFormatPr defaultRowHeight="12.75"/>
  <cols>
    <col min="1" max="1" width="4.7109375" style="4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5703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7.8554687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- 092600.xls]Summary</v>
      </c>
    </row>
    <row r="3" spans="1:76" s="18" customFormat="1" ht="15.75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36796.626939583337</v>
      </c>
      <c r="BT3" s="23"/>
      <c r="BV3" s="78" t="str">
        <f>Summary!A5</f>
        <v>Revision # 64</v>
      </c>
    </row>
    <row r="4" spans="1:76" s="18" customFormat="1" ht="15.75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BP7</f>
        <v xml:space="preserve"> As of 09/25/00</v>
      </c>
      <c r="BC7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262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f>SUM(T147:BM147)</f>
        <v>437856</v>
      </c>
      <c r="BO147" s="6"/>
      <c r="BP147" s="6">
        <v>54315</v>
      </c>
      <c r="BQ147" s="6"/>
      <c r="BR147" s="6">
        <f>IF(+R147-BN147+BP147&gt;0,R147-BN147+BP147,0)</f>
        <v>0</v>
      </c>
      <c r="BT147" s="6">
        <f>+BN147+BR147</f>
        <v>437856</v>
      </c>
      <c r="BV147" s="6">
        <f>+R147-BT147</f>
        <v>-68815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482866</v>
      </c>
      <c r="BO149" s="9"/>
      <c r="BP149" s="102">
        <f>SUM(BP145:BP148)</f>
        <v>54315</v>
      </c>
      <c r="BQ149" s="9"/>
      <c r="BR149" s="102">
        <f>SUM(BR145:BR148)</f>
        <v>0</v>
      </c>
      <c r="BS149" s="9"/>
      <c r="BT149" s="102">
        <f>SUM(BT145:BT148)</f>
        <v>482866</v>
      </c>
      <c r="BU149" s="9"/>
      <c r="BV149" s="102">
        <f>SUM(BV145:BV148)</f>
        <v>-113825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v>21258</v>
      </c>
      <c r="BM157" s="6"/>
      <c r="BN157" s="6">
        <f t="shared" si="37"/>
        <v>630995.94999999995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630995.94999999995</v>
      </c>
      <c r="BV157" s="6">
        <f t="shared" si="40"/>
        <v>-160414.94999999995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21258</v>
      </c>
      <c r="BM159" s="9"/>
      <c r="BN159" s="102">
        <f>SUM(BN152:BN158)</f>
        <v>1218974.47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1218974.47</v>
      </c>
      <c r="BU159" s="9"/>
      <c r="BV159" s="102">
        <f>SUM(BV152:BV158)</f>
        <v>-678974.47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>
        <f>SUM(T164:BM164)</f>
        <v>1273949</v>
      </c>
      <c r="BO164" s="6"/>
      <c r="BP164" s="6"/>
      <c r="BQ164" s="6"/>
      <c r="BR164" s="6">
        <f>IF(+R164-BN164+BP164&gt;0,R164-BN164+BP164,0)</f>
        <v>330364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>
        <f t="shared" ref="BN165:BN181" si="42">SUM(T165:BM165)</f>
        <v>764455</v>
      </c>
      <c r="BO165" s="6"/>
      <c r="BP165" s="6"/>
      <c r="BQ165" s="6"/>
      <c r="BR165" s="6">
        <f t="shared" ref="BR165:BR176" si="43">IF(+R165-BN165+BP165&gt;0,R165-BN165+BP165,0)</f>
        <v>0</v>
      </c>
      <c r="BT165" s="6">
        <f t="shared" ref="BT165:BT181" si="44">+BN165+BR165</f>
        <v>764455</v>
      </c>
      <c r="BV165" s="6">
        <f t="shared" si="41"/>
        <v>-8092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>
        <f t="shared" si="42"/>
        <v>12</v>
      </c>
      <c r="BO166" s="6"/>
      <c r="BP166" s="6"/>
      <c r="BQ166" s="6"/>
      <c r="BR166" s="6">
        <f t="shared" si="43"/>
        <v>21060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>
        <f t="shared" si="42"/>
        <v>165140</v>
      </c>
      <c r="BO167" s="6"/>
      <c r="BP167" s="6"/>
      <c r="BQ167" s="6"/>
      <c r="BR167" s="6">
        <f t="shared" si="43"/>
        <v>0</v>
      </c>
      <c r="BT167" s="6">
        <f t="shared" si="44"/>
        <v>165140</v>
      </c>
      <c r="BV167" s="6">
        <f t="shared" si="41"/>
        <v>-28424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>
        <f t="shared" si="42"/>
        <v>387185</v>
      </c>
      <c r="BO168" s="6"/>
      <c r="BP168" s="6"/>
      <c r="BQ168" s="6"/>
      <c r="BR168" s="6">
        <f t="shared" si="43"/>
        <v>31721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>
        <f t="shared" si="42"/>
        <v>60493</v>
      </c>
      <c r="BO169" s="6"/>
      <c r="BP169" s="6"/>
      <c r="BQ169" s="6"/>
      <c r="BR169" s="6">
        <f t="shared" si="43"/>
        <v>19525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>
        <f t="shared" si="42"/>
        <v>41255</v>
      </c>
      <c r="BO170" s="6"/>
      <c r="BP170" s="6"/>
      <c r="BQ170" s="6"/>
      <c r="BR170" s="6">
        <f t="shared" si="43"/>
        <v>8774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>
        <f t="shared" si="42"/>
        <v>64530</v>
      </c>
      <c r="BO171" s="6"/>
      <c r="BP171" s="6"/>
      <c r="BQ171" s="6"/>
      <c r="BR171" s="6">
        <f t="shared" si="43"/>
        <v>0</v>
      </c>
      <c r="BT171" s="6">
        <f t="shared" si="44"/>
        <v>64530</v>
      </c>
      <c r="BV171" s="6">
        <f t="shared" si="41"/>
        <v>-2773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>
        <f t="shared" si="42"/>
        <v>6247</v>
      </c>
      <c r="BO172" s="6"/>
      <c r="BP172" s="6"/>
      <c r="BQ172" s="6"/>
      <c r="BR172" s="6">
        <f t="shared" si="43"/>
        <v>15715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>
        <f t="shared" si="42"/>
        <v>91429</v>
      </c>
      <c r="BO173" s="6"/>
      <c r="BP173" s="6"/>
      <c r="BQ173" s="6"/>
      <c r="BR173" s="6">
        <f t="shared" si="43"/>
        <v>34084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>
        <f t="shared" si="42"/>
        <v>265915</v>
      </c>
      <c r="BO174" s="6"/>
      <c r="BP174" s="6"/>
      <c r="BQ174" s="6"/>
      <c r="BR174" s="6">
        <f t="shared" si="43"/>
        <v>0</v>
      </c>
      <c r="BT174" s="6">
        <f t="shared" si="44"/>
        <v>265915</v>
      </c>
      <c r="BV174" s="6">
        <f t="shared" si="41"/>
        <v>-6785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>
        <f t="shared" si="42"/>
        <v>20551</v>
      </c>
      <c r="BO175" s="6"/>
      <c r="BP175" s="6"/>
      <c r="BQ175" s="6"/>
      <c r="BR175" s="6">
        <f t="shared" si="43"/>
        <v>9951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>
        <f t="shared" si="42"/>
        <v>4772</v>
      </c>
      <c r="BO176" s="6"/>
      <c r="BP176" s="6"/>
      <c r="BQ176" s="6"/>
      <c r="BR176" s="6">
        <f t="shared" si="43"/>
        <v>8151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>
        <f t="shared" si="42"/>
        <v>26579</v>
      </c>
      <c r="BO177" s="6"/>
      <c r="BP177" s="6"/>
      <c r="BQ177" s="6"/>
      <c r="BR177" s="6">
        <f>IF(+R177-BN177+BP177&gt;0,R177-BN177+BP177,0)</f>
        <v>2964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>
        <f t="shared" si="42"/>
        <v>31667</v>
      </c>
      <c r="BO178" s="6"/>
      <c r="BP178" s="6"/>
      <c r="BQ178" s="6"/>
      <c r="BR178" s="6">
        <f>IF(+R178-BN178+BP178&gt;0,R178-BN178+BP178,0)</f>
        <v>0</v>
      </c>
      <c r="BT178" s="6">
        <f t="shared" si="44"/>
        <v>31667</v>
      </c>
      <c r="BV178" s="6">
        <f t="shared" si="41"/>
        <v>-276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>
        <f t="shared" si="42"/>
        <v>18519</v>
      </c>
      <c r="BO179" s="6"/>
      <c r="BP179" s="6"/>
      <c r="BQ179" s="6"/>
      <c r="BR179" s="6">
        <f>IF(+R179-BN179+BP179&gt;0,R179-BN179+BP179,0)</f>
        <v>3718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>
        <f>-837000+60000</f>
        <v>-777000</v>
      </c>
      <c r="BM180" s="6"/>
      <c r="BN180" s="6">
        <f t="shared" si="42"/>
        <v>60000</v>
      </c>
      <c r="BO180" s="6"/>
      <c r="BP180" s="6"/>
      <c r="BQ180" s="6"/>
      <c r="BR180" s="6">
        <v>-837000</v>
      </c>
      <c r="BT180" s="6">
        <f t="shared" si="44"/>
        <v>-777000</v>
      </c>
      <c r="BV180" s="6">
        <f t="shared" si="41"/>
        <v>777000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3487050.83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6769</v>
      </c>
      <c r="BS182" s="102">
        <f t="shared" si="45"/>
        <v>0</v>
      </c>
      <c r="BT182" s="102">
        <f t="shared" si="45"/>
        <v>3493819.83</v>
      </c>
      <c r="BU182" s="102">
        <f t="shared" si="45"/>
        <v>0</v>
      </c>
      <c r="BV182" s="102">
        <f t="shared" si="45"/>
        <v>-1293819.83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/>
      <c r="BN200" s="12">
        <f t="shared" si="46"/>
        <v>746975.99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746975.99</v>
      </c>
      <c r="BU200" s="12"/>
      <c r="BV200" s="6">
        <f t="shared" si="48"/>
        <v>-621210.99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18870</v>
      </c>
      <c r="BM203" s="102">
        <f t="shared" si="49"/>
        <v>0</v>
      </c>
      <c r="BN203" s="108">
        <f t="shared" si="49"/>
        <v>1101320.05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1244427.1700000002</v>
      </c>
      <c r="BU203" s="102">
        <f t="shared" si="49"/>
        <v>0</v>
      </c>
      <c r="BV203" s="102">
        <f t="shared" si="49"/>
        <v>-844427.17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94443</v>
      </c>
      <c r="BM213" s="120">
        <f t="shared" si="51"/>
        <v>0</v>
      </c>
      <c r="BN213" s="120">
        <f t="shared" si="51"/>
        <v>17242329.683667485</v>
      </c>
      <c r="BO213" s="120">
        <f t="shared" si="51"/>
        <v>0</v>
      </c>
      <c r="BP213" s="120">
        <f t="shared" si="51"/>
        <v>-33570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19878787.633667484</v>
      </c>
      <c r="BU213" s="120">
        <f t="shared" si="51"/>
        <v>0</v>
      </c>
      <c r="BV213" s="120">
        <f t="shared" si="51"/>
        <v>-1898909.6336674853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594172</v>
      </c>
      <c r="BM219" s="168">
        <f t="shared" si="54"/>
        <v>0</v>
      </c>
      <c r="BN219" s="168">
        <f t="shared" si="54"/>
        <v>170547596.3536675</v>
      </c>
      <c r="BO219" s="168">
        <f t="shared" si="54"/>
        <v>0</v>
      </c>
      <c r="BP219" s="168">
        <f t="shared" si="54"/>
        <v>2743085</v>
      </c>
      <c r="BQ219" s="168">
        <f t="shared" si="54"/>
        <v>2030320</v>
      </c>
      <c r="BR219" s="168">
        <f t="shared" si="54"/>
        <v>7018683.1599999983</v>
      </c>
      <c r="BS219" s="168">
        <f t="shared" si="54"/>
        <v>2030320</v>
      </c>
      <c r="BT219" s="168">
        <f t="shared" si="54"/>
        <v>177566279.51366752</v>
      </c>
      <c r="BU219" s="168">
        <f t="shared" si="54"/>
        <v>2030320</v>
      </c>
      <c r="BV219" s="168">
        <f t="shared" si="54"/>
        <v>-6991269.5136674829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169536627.1936675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594172.35366749763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5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 s="35">
        <v>685000</v>
      </c>
      <c r="BH234" s="35">
        <f>-885000</f>
        <v>-885000</v>
      </c>
      <c r="BJ234" s="6"/>
      <c r="BL234" s="6">
        <v>1703000</v>
      </c>
      <c r="BN234" s="10">
        <f>SUM(T234:BM234)</f>
        <v>1703000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>
        <v>369554</v>
      </c>
      <c r="BM235" s="35"/>
      <c r="BN235" s="10">
        <f>SUM(S235:BL235)</f>
        <v>739107.8</v>
      </c>
      <c r="BO235" s="9"/>
      <c r="BP235" s="10">
        <v>0</v>
      </c>
      <c r="BQ235" s="9"/>
      <c r="BR235" s="6">
        <f>IF(+R235-BN235+BP235&gt;0,R235-BN235+BP235,0)</f>
        <v>24779437.199999999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>
        <v>1641</v>
      </c>
      <c r="BM236" s="35"/>
      <c r="BN236" s="10">
        <f>SUM(T236:BM236)</f>
        <v>3282.5699999999997</v>
      </c>
      <c r="BO236" s="9"/>
      <c r="BP236" s="10">
        <v>0</v>
      </c>
      <c r="BQ236" s="9"/>
      <c r="BR236" s="6">
        <f>IF(+R236-BN236+BP236&gt;0,R236-BN236+BP236,0)</f>
        <v>972073.43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6">
        <v>142809</v>
      </c>
      <c r="BM237" s="35"/>
      <c r="BN237" s="265">
        <f>SUM(T237:BM237)</f>
        <v>285617.73</v>
      </c>
      <c r="BO237" s="9"/>
      <c r="BP237" s="10">
        <v>0</v>
      </c>
      <c r="BQ237" s="9"/>
      <c r="BR237" s="266">
        <f>IF(+R237-BN237+BP237&gt;0,R237-BN237+BP237,0)</f>
        <v>0</v>
      </c>
      <c r="BS237" s="9"/>
      <c r="BT237" s="265">
        <f>+BN237+BR237</f>
        <v>285617.73</v>
      </c>
      <c r="BU237" s="9"/>
      <c r="BV237" s="266">
        <f>+R237-BT237</f>
        <v>-152875.72999999998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2217004</v>
      </c>
      <c r="BM238" s="35">
        <f t="shared" si="55"/>
        <v>0</v>
      </c>
      <c r="BN238" s="9">
        <f t="shared" si="55"/>
        <v>2731008.0999999996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9">
        <f t="shared" si="55"/>
        <v>25751510.629999999</v>
      </c>
      <c r="BS238" s="9">
        <f t="shared" si="55"/>
        <v>0</v>
      </c>
      <c r="BT238" s="9">
        <f t="shared" si="55"/>
        <v>26779518.73</v>
      </c>
      <c r="BU238" s="9">
        <f t="shared" si="55"/>
        <v>0</v>
      </c>
      <c r="BV238" s="9">
        <f t="shared" si="55"/>
        <v>-152875.72999999998</v>
      </c>
      <c r="BW238" s="9">
        <f t="shared" si="55"/>
        <v>0</v>
      </c>
      <c r="BX238" s="9"/>
      <c r="BY238" s="9"/>
      <c r="BZ238" s="9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5.75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2811176</v>
      </c>
      <c r="BM241" s="274">
        <f t="shared" si="57"/>
        <v>0</v>
      </c>
      <c r="BN241" s="274">
        <f t="shared" si="57"/>
        <v>173278604.45366749</v>
      </c>
      <c r="BO241" s="274">
        <f t="shared" si="57"/>
        <v>0</v>
      </c>
      <c r="BP241" s="274">
        <f t="shared" si="57"/>
        <v>2743085</v>
      </c>
      <c r="BQ241" s="274">
        <f t="shared" si="57"/>
        <v>2030320</v>
      </c>
      <c r="BR241" s="274">
        <f t="shared" si="57"/>
        <v>32770193.789999999</v>
      </c>
      <c r="BS241" s="274">
        <f t="shared" si="57"/>
        <v>2030320</v>
      </c>
      <c r="BT241" s="274">
        <f t="shared" si="57"/>
        <v>204345798.24366751</v>
      </c>
      <c r="BU241" s="274">
        <f t="shared" si="57"/>
        <v>2030320</v>
      </c>
      <c r="BV241" s="274">
        <f t="shared" si="57"/>
        <v>-7144145.2436674833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5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42" bottom="0.33" header="0.4" footer="0.19"/>
  <pageSetup scale="50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188"/>
  <sheetViews>
    <sheetView zoomScale="80" zoomScaleNormal="66" workbookViewId="0">
      <pane xSplit="19" ySplit="7" topLeftCell="T94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23" sqref="BL123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57031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570312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customWidth="1"/>
    <col min="62" max="62" width="18.5703125" style="65" hidden="1" customWidth="1"/>
    <col min="63" max="63" width="2.140625" style="4" hidden="1" customWidth="1"/>
    <col min="64" max="64" width="20.85546875" style="6" customWidth="1"/>
    <col min="65" max="65" width="0.85546875" style="4" customWidth="1"/>
    <col min="66" max="66" width="19.140625" style="65" customWidth="1"/>
    <col min="67" max="67" width="0.85546875" style="4" customWidth="1"/>
    <col min="68" max="68" width="24.710937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15.8554687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O:\Fin_Ops\Engysvc\PowerPlants\2000 Plants\Weekly Report\[2000 Weekly Report - 092600.xls]Summary</v>
      </c>
    </row>
    <row r="3" spans="1:74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36796.626939583337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75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L7" s="71" t="str">
        <f>+Summary!$O$4</f>
        <v xml:space="preserve"> As of 09/25/00</v>
      </c>
      <c r="BN7" s="64" t="str">
        <f>+Summary!$O$4</f>
        <v xml:space="preserve"> As of 09/25/00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/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K128" s="6"/>
      <c r="BL128" s="6">
        <f>SUM(T128:BK128)</f>
        <v>1860594.96</v>
      </c>
      <c r="BM128" s="6"/>
      <c r="BN128" s="6">
        <f>341944+23213</f>
        <v>365157</v>
      </c>
      <c r="BO128" s="6"/>
      <c r="BP128" s="6">
        <f>IF(+R128-BL128+BN128&gt;0,R128-BL128+BN128,0)</f>
        <v>0</v>
      </c>
      <c r="BR128" s="6">
        <f>+BL128+BP128</f>
        <v>1860594.96</v>
      </c>
      <c r="BT128" s="6">
        <f>+R128-BR128</f>
        <v>-1133094.96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9"/>
      <c r="BL130" s="102">
        <f>SUM(BL126:BL129)</f>
        <v>1936015.57</v>
      </c>
      <c r="BM130" s="9"/>
      <c r="BN130" s="102">
        <f>SUM(BN126:BN129)</f>
        <v>366157</v>
      </c>
      <c r="BO130" s="9"/>
      <c r="BP130" s="102">
        <f>SUM(BP126:BP129)</f>
        <v>0</v>
      </c>
      <c r="BQ130" s="9"/>
      <c r="BR130" s="102">
        <f>SUM(BR126:BR129)</f>
        <v>1936015.57</v>
      </c>
      <c r="BS130" s="9"/>
      <c r="BT130" s="102">
        <f>SUM(BT126:BT129)</f>
        <v>-1166015.57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K135" s="6"/>
      <c r="BL135" s="6">
        <f>SUM(T135:BK135)</f>
        <v>472616.27999999991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472616.27999999991</v>
      </c>
      <c r="BT135" s="6">
        <f>+R135-BR135</f>
        <v>-22616.279999999912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9"/>
      <c r="BL137" s="102">
        <f>SUM(BL133:BL136)</f>
        <v>472616.27999999991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472616.27999999991</v>
      </c>
      <c r="BS137" s="9"/>
      <c r="BT137" s="102">
        <f>SUM(BT133:BT136)</f>
        <v>-22616.279999999912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</f>
        <v>13544</v>
      </c>
      <c r="BK139" s="9"/>
      <c r="BL139" s="9">
        <f>SUM(T139:BK139)</f>
        <v>419101.79</v>
      </c>
      <c r="BM139" s="9"/>
      <c r="BN139" s="9">
        <v>-4000000</v>
      </c>
      <c r="BO139" s="9"/>
      <c r="BP139" s="6">
        <v>400000</v>
      </c>
      <c r="BQ139" s="9"/>
      <c r="BR139" s="9">
        <f>+BL139+BP139</f>
        <v>819101.79</v>
      </c>
      <c r="BS139" s="9"/>
      <c r="BT139" s="9">
        <f>+R139-BR139</f>
        <v>4180898.21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f t="shared" ref="BL154:BL159" si="26">SUM(T154:BK154)</f>
        <v>14497.18</v>
      </c>
      <c r="BM154" s="12"/>
      <c r="BN154" s="12">
        <v>0</v>
      </c>
      <c r="BO154" s="12"/>
      <c r="BP154" s="6">
        <f t="shared" ref="BP154:BP159" si="27">IF(+R154-BL154+BN154&gt;0,R154-BL154+BN154,0)</f>
        <v>15502.82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>
        <f t="shared" si="26"/>
        <v>79163.12</v>
      </c>
      <c r="BM155" s="12"/>
      <c r="BN155" s="12">
        <v>0</v>
      </c>
      <c r="BO155" s="12"/>
      <c r="BP155" s="6">
        <f t="shared" si="27"/>
        <v>70836.88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7304</v>
      </c>
      <c r="BK157" s="12"/>
      <c r="BL157" s="12">
        <f t="shared" si="26"/>
        <v>519225.17999999993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519225.17999999993</v>
      </c>
      <c r="BS157" s="12"/>
      <c r="BT157" s="6">
        <f t="shared" si="29"/>
        <v>-299225.17999999993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9429</v>
      </c>
      <c r="BK160" s="102">
        <f t="shared" si="30"/>
        <v>0</v>
      </c>
      <c r="BL160" s="102">
        <f t="shared" si="30"/>
        <v>976282.37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86339.700000000012</v>
      </c>
      <c r="BQ160" s="102">
        <f t="shared" si="30"/>
        <v>0</v>
      </c>
      <c r="BR160" s="102">
        <f t="shared" si="30"/>
        <v>1062622.07</v>
      </c>
      <c r="BS160" s="102">
        <f t="shared" si="30"/>
        <v>0</v>
      </c>
      <c r="BT160" s="102">
        <f t="shared" si="30"/>
        <v>-662622.06999999995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95724</v>
      </c>
      <c r="BK171" s="120">
        <f t="shared" si="31"/>
        <v>0</v>
      </c>
      <c r="BL171" s="120">
        <f t="shared" si="31"/>
        <v>17083948.770295184</v>
      </c>
      <c r="BM171" s="120">
        <f t="shared" si="31"/>
        <v>0</v>
      </c>
      <c r="BN171" s="120">
        <f t="shared" si="31"/>
        <v>-4543771</v>
      </c>
      <c r="BO171" s="120">
        <f t="shared" si="31"/>
        <v>0</v>
      </c>
      <c r="BP171" s="120">
        <f t="shared" si="31"/>
        <v>3506526.68</v>
      </c>
      <c r="BQ171" s="120">
        <f t="shared" si="31"/>
        <v>0</v>
      </c>
      <c r="BR171" s="120">
        <f t="shared" si="31"/>
        <v>20590475.45029518</v>
      </c>
      <c r="BS171" s="120">
        <f t="shared" si="31"/>
        <v>0</v>
      </c>
      <c r="BT171" s="120">
        <f t="shared" si="31"/>
        <v>2993366.5497048171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/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95724</v>
      </c>
      <c r="BK176" s="168">
        <f t="shared" si="33"/>
        <v>0</v>
      </c>
      <c r="BL176" s="168">
        <f t="shared" si="33"/>
        <v>153838453.8402952</v>
      </c>
      <c r="BM176" s="168">
        <f t="shared" si="33"/>
        <v>3202104</v>
      </c>
      <c r="BN176" s="168">
        <f t="shared" si="33"/>
        <v>2825212</v>
      </c>
      <c r="BO176" s="168">
        <f t="shared" si="33"/>
        <v>4673615</v>
      </c>
      <c r="BP176" s="168">
        <f t="shared" si="33"/>
        <v>6776005.3799999803</v>
      </c>
      <c r="BQ176" s="168">
        <f t="shared" si="33"/>
        <v>7699097</v>
      </c>
      <c r="BR176" s="168">
        <f t="shared" si="33"/>
        <v>159079499.15029517</v>
      </c>
      <c r="BS176" s="168">
        <f t="shared" si="33"/>
        <v>14335953</v>
      </c>
      <c r="BT176" s="168">
        <f t="shared" si="33"/>
        <v>-628251.05029518344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338467.01946871314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152428730.28029519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95723.74029520154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4" bottom="0.27" header="0.5" footer="0.23"/>
  <pageSetup scale="45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2000-09-27T20:09:54Z</cp:lastPrinted>
  <dcterms:created xsi:type="dcterms:W3CDTF">1998-11-04T14:40:39Z</dcterms:created>
  <dcterms:modified xsi:type="dcterms:W3CDTF">2023-09-13T21:24:26Z</dcterms:modified>
</cp:coreProperties>
</file>