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8205339-D505-4A15-9369-5669727C89C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Sheet1!$A$1:$Z$142</definedName>
  </definedNames>
  <calcPr calcId="0" iterate="1" calcOnSave="0"/>
</workbook>
</file>

<file path=xl/calcChain.xml><?xml version="1.0" encoding="utf-8"?>
<calcChain xmlns="http://schemas.openxmlformats.org/spreadsheetml/2006/main">
  <c r="G5" i="1" l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D11" i="1"/>
  <c r="D12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D18" i="1"/>
  <c r="D19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D25" i="1"/>
  <c r="D26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D32" i="1"/>
  <c r="W37" i="1"/>
  <c r="X37" i="1"/>
  <c r="Y37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W44" i="1"/>
  <c r="X44" i="1"/>
  <c r="Y44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D50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D58" i="1"/>
  <c r="D59" i="1"/>
  <c r="W70" i="1"/>
  <c r="X70" i="1"/>
  <c r="Y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D74" i="1"/>
  <c r="D75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E92" i="1"/>
  <c r="Y99" i="1"/>
  <c r="Y100" i="1"/>
  <c r="Y101" i="1"/>
  <c r="Y102" i="1"/>
  <c r="Y103" i="1"/>
  <c r="Y104" i="1"/>
  <c r="Y105" i="1"/>
  <c r="Y106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E109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D113" i="1"/>
  <c r="D114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D130" i="1"/>
  <c r="D131" i="1"/>
  <c r="F134" i="1"/>
  <c r="G134" i="1"/>
  <c r="H134" i="1"/>
  <c r="I134" i="1"/>
  <c r="F135" i="1"/>
  <c r="G135" i="1"/>
  <c r="H135" i="1"/>
  <c r="I135" i="1"/>
  <c r="F136" i="1"/>
  <c r="G136" i="1"/>
  <c r="H136" i="1"/>
  <c r="I136" i="1"/>
</calcChain>
</file>

<file path=xl/sharedStrings.xml><?xml version="1.0" encoding="utf-8"?>
<sst xmlns="http://schemas.openxmlformats.org/spreadsheetml/2006/main" count="109" uniqueCount="72">
  <si>
    <t>Revenue</t>
  </si>
  <si>
    <t xml:space="preserve"> </t>
  </si>
  <si>
    <t>ENA Model (Based off of Prospectus)</t>
  </si>
  <si>
    <t>Sayreville</t>
  </si>
  <si>
    <t>Expenses</t>
  </si>
  <si>
    <t>Market</t>
  </si>
  <si>
    <t>Steam/Hedges</t>
  </si>
  <si>
    <t xml:space="preserve">Bellingham </t>
  </si>
  <si>
    <t>PPA</t>
  </si>
  <si>
    <t>Other</t>
  </si>
  <si>
    <t>Total Bellingham Revenue</t>
  </si>
  <si>
    <t>Total Sayreville Revenue</t>
  </si>
  <si>
    <t>ENA Model Total Consolidated Revenue</t>
  </si>
  <si>
    <t>Fixed O&amp;M</t>
  </si>
  <si>
    <t xml:space="preserve">Variable O&amp;M </t>
  </si>
  <si>
    <t>Major Maintenance &amp; Ongoing Capex (Cash)</t>
  </si>
  <si>
    <t>Insurance</t>
  </si>
  <si>
    <t xml:space="preserve">SG&amp;A </t>
  </si>
  <si>
    <t>Utility Start Up Power (included in O&amp;M)</t>
  </si>
  <si>
    <t>Property, Other Taxes</t>
  </si>
  <si>
    <t>Debt Service L/C Fee</t>
  </si>
  <si>
    <t>Marketing Fee</t>
  </si>
  <si>
    <t>Administrative Fee</t>
  </si>
  <si>
    <t xml:space="preserve">O&amp;M Fees </t>
  </si>
  <si>
    <t>Total Expense</t>
  </si>
  <si>
    <t>ENA Model</t>
  </si>
  <si>
    <t>Variable O&amp;M</t>
  </si>
  <si>
    <t>G&amp;A and Professional Fees</t>
  </si>
  <si>
    <t>Property Taxes</t>
  </si>
  <si>
    <t>Management Fees</t>
  </si>
  <si>
    <t>Fuel Management Fees</t>
  </si>
  <si>
    <t>Total</t>
  </si>
  <si>
    <t>Operating Margin</t>
  </si>
  <si>
    <t>Water costs and easement fee</t>
  </si>
  <si>
    <t>PV@9%</t>
  </si>
  <si>
    <t>Expense Comparison</t>
  </si>
  <si>
    <t xml:space="preserve">FP&amp;L </t>
  </si>
  <si>
    <t>ENA</t>
  </si>
  <si>
    <t>Comments:  Expenses are higher in FP&amp;L model  primarily due to higher fuel cost associated with merchant sales</t>
  </si>
  <si>
    <t>Consolidated</t>
  </si>
  <si>
    <t>FPL Model Comparison</t>
  </si>
  <si>
    <t>Interest Income</t>
  </si>
  <si>
    <t xml:space="preserve">Interest Income </t>
  </si>
  <si>
    <t xml:space="preserve">Comments:  The difference in Revenue is primarily due to the FP&amp;L more aggressive view on the dispatch of excess capacity. </t>
  </si>
  <si>
    <t>Operational Expenses</t>
  </si>
  <si>
    <t>FPL Model - Fuel  (Includes Fixed Transportation)</t>
  </si>
  <si>
    <t>Less Debt Service</t>
  </si>
  <si>
    <t>FPL</t>
  </si>
  <si>
    <t>Difference</t>
  </si>
  <si>
    <t>Cost Of Gas</t>
  </si>
  <si>
    <t>Valuation</t>
  </si>
  <si>
    <t xml:space="preserve">FPL </t>
  </si>
  <si>
    <t>Pre Tax Cash Flows (FPL 50%)</t>
  </si>
  <si>
    <t>Difference @ PV 9%</t>
  </si>
  <si>
    <t>FPL Market</t>
  </si>
  <si>
    <t>ENA Market</t>
  </si>
  <si>
    <t>FPL Steam/Hedges</t>
  </si>
  <si>
    <t>ENA Steam/Hedges</t>
  </si>
  <si>
    <t>FPL Interest Income</t>
  </si>
  <si>
    <t>ENA Interest Income (From Prospectus)</t>
  </si>
  <si>
    <t>ENA Fuel - PPA</t>
  </si>
  <si>
    <t>ENA Fuel - Market</t>
  </si>
  <si>
    <t>ENA Total Fuel</t>
  </si>
  <si>
    <t>Total Revenue</t>
  </si>
  <si>
    <t xml:space="preserve">ENA  </t>
  </si>
  <si>
    <t>FPL PPA</t>
  </si>
  <si>
    <t>ENA PPA</t>
  </si>
  <si>
    <t>FPL share (50%)</t>
  </si>
  <si>
    <t>Sub-Ordinate Mgmt Fees</t>
  </si>
  <si>
    <t>delta based on the % differences in revenues. ENA's model is based of the ESI Tractebel Acqusition Corp -424b1 Prospectus</t>
  </si>
  <si>
    <t xml:space="preserve">Comments:  ENA Model does not look at taxes so analysis is done on a pretax basis.  The difference in the PV @ 9% of the revenue from contracted </t>
  </si>
  <si>
    <t>capacity and market sales at $140 mm represent over 100% of the difference in the valuations.  The market sales makeup up about 95% of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</si>
</sst>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u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165" fontId="0" fillId="2" borderId="0" xfId="0" applyNumberFormat="1" applyFill="1" applyBorder="1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/>
    <xf numFmtId="165" fontId="0" fillId="2" borderId="0" xfId="1" applyNumberFormat="1" applyFont="1" applyFill="1"/>
    <xf numFmtId="165" fontId="0" fillId="2" borderId="1" xfId="1" applyNumberFormat="1" applyFont="1" applyFill="1" applyBorder="1"/>
    <xf numFmtId="0" fontId="4" fillId="2" borderId="0" xfId="0" applyFont="1" applyFill="1"/>
    <xf numFmtId="0" fontId="3" fillId="2" borderId="0" xfId="0" applyFont="1" applyFill="1"/>
    <xf numFmtId="165" fontId="0" fillId="2" borderId="0" xfId="0" applyNumberFormat="1" applyFill="1"/>
    <xf numFmtId="43" fontId="0" fillId="2" borderId="0" xfId="1" applyFont="1" applyFill="1"/>
    <xf numFmtId="165" fontId="0" fillId="2" borderId="1" xfId="0" applyNumberFormat="1" applyFill="1" applyBorder="1"/>
    <xf numFmtId="165" fontId="0" fillId="2" borderId="0" xfId="1" applyNumberFormat="1" applyFont="1" applyFill="1" applyBorder="1"/>
    <xf numFmtId="0" fontId="5" fillId="2" borderId="2" xfId="0" applyFont="1" applyFill="1" applyBorder="1"/>
    <xf numFmtId="0" fontId="0" fillId="2" borderId="3" xfId="0" applyFill="1" applyBorder="1"/>
    <xf numFmtId="43" fontId="2" fillId="2" borderId="0" xfId="1" applyFont="1" applyFill="1"/>
    <xf numFmtId="167" fontId="0" fillId="2" borderId="0" xfId="2" applyNumberFormat="1" applyFont="1" applyFill="1"/>
    <xf numFmtId="167" fontId="0" fillId="2" borderId="1" xfId="2" applyNumberFormat="1" applyFont="1" applyFill="1" applyBorder="1"/>
    <xf numFmtId="0" fontId="0" fillId="3" borderId="2" xfId="0" applyFill="1" applyBorder="1"/>
    <xf numFmtId="0" fontId="0" fillId="3" borderId="4" xfId="0" applyFill="1" applyBorder="1"/>
    <xf numFmtId="0" fontId="0" fillId="2" borderId="0" xfId="0" applyFill="1" applyBorder="1"/>
    <xf numFmtId="0" fontId="6" fillId="2" borderId="0" xfId="0" applyFont="1" applyFill="1"/>
    <xf numFmtId="0" fontId="0" fillId="2" borderId="1" xfId="0" applyFill="1" applyBorder="1"/>
    <xf numFmtId="0" fontId="2" fillId="2" borderId="0" xfId="0" applyFont="1" applyFill="1" applyBorder="1"/>
    <xf numFmtId="9" fontId="2" fillId="2" borderId="1" xfId="3" applyFont="1" applyFill="1" applyBorder="1"/>
    <xf numFmtId="8" fontId="0" fillId="2" borderId="0" xfId="0" applyNumberFormat="1" applyFill="1" applyBorder="1"/>
    <xf numFmtId="6" fontId="0" fillId="2" borderId="5" xfId="0" applyNumberFormat="1" applyFill="1" applyBorder="1"/>
    <xf numFmtId="6" fontId="0" fillId="2" borderId="0" xfId="0" applyNumberFormat="1" applyFill="1" applyBorder="1"/>
    <xf numFmtId="6" fontId="0" fillId="2" borderId="0" xfId="0" applyNumberFormat="1" applyFill="1"/>
    <xf numFmtId="0" fontId="0" fillId="2" borderId="6" xfId="0" applyFill="1" applyBorder="1"/>
    <xf numFmtId="0" fontId="0" fillId="2" borderId="7" xfId="0" applyFill="1" applyBorder="1"/>
    <xf numFmtId="165" fontId="0" fillId="2" borderId="7" xfId="1" applyNumberFormat="1" applyFont="1" applyFill="1" applyBorder="1"/>
    <xf numFmtId="165" fontId="0" fillId="2" borderId="8" xfId="1" applyNumberFormat="1" applyFont="1" applyFill="1" applyBorder="1"/>
    <xf numFmtId="0" fontId="0" fillId="2" borderId="9" xfId="0" applyFill="1" applyBorder="1"/>
    <xf numFmtId="165" fontId="0" fillId="2" borderId="10" xfId="1" applyNumberFormat="1" applyFont="1" applyFill="1" applyBorder="1"/>
    <xf numFmtId="0" fontId="0" fillId="2" borderId="11" xfId="0" applyFill="1" applyBorder="1"/>
    <xf numFmtId="165" fontId="0" fillId="2" borderId="12" xfId="1" applyNumberFormat="1" applyFont="1" applyFill="1" applyBorder="1"/>
    <xf numFmtId="0" fontId="0" fillId="2" borderId="2" xfId="0" applyFill="1" applyBorder="1"/>
    <xf numFmtId="0" fontId="0" fillId="2" borderId="4" xfId="0" applyFill="1" applyBorder="1"/>
    <xf numFmtId="0" fontId="0" fillId="4" borderId="0" xfId="0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2"/>
  <sheetViews>
    <sheetView tabSelected="1" workbookViewId="0">
      <selection activeCell="B22" sqref="B22"/>
    </sheetView>
  </sheetViews>
  <sheetFormatPr defaultRowHeight="12.75" x14ac:dyDescent="0.2"/>
  <cols>
    <col min="4" max="4" width="11.28515625" bestFit="1" customWidth="1"/>
    <col min="5" max="5" width="13.85546875" bestFit="1" customWidth="1"/>
    <col min="6" max="10" width="11.5703125" bestFit="1" customWidth="1"/>
    <col min="11" max="15" width="11.85546875" bestFit="1" customWidth="1"/>
    <col min="16" max="21" width="11.5703125" bestFit="1" customWidth="1"/>
    <col min="22" max="25" width="11.42578125" bestFit="1" customWidth="1"/>
    <col min="26" max="26" width="11.28515625" bestFit="1" customWidth="1"/>
  </cols>
  <sheetData>
    <row r="1" spans="1:25" s="2" customFormat="1" ht="20.25" x14ac:dyDescent="0.3">
      <c r="A1" s="22" t="s">
        <v>40</v>
      </c>
    </row>
    <row r="2" spans="1:25" s="2" customFormat="1" x14ac:dyDescent="0.2"/>
    <row r="3" spans="1:25" s="2" customFormat="1" x14ac:dyDescent="0.2"/>
    <row r="4" spans="1:25" s="2" customFormat="1" x14ac:dyDescent="0.2"/>
    <row r="5" spans="1:25" s="2" customFormat="1" ht="13.5" thickBot="1" x14ac:dyDescent="0.25">
      <c r="F5" s="3">
        <v>2001</v>
      </c>
      <c r="G5" s="3">
        <f>F5+1</f>
        <v>2002</v>
      </c>
      <c r="H5" s="3">
        <f t="shared" ref="H5:Y5" si="0">G5+1</f>
        <v>2003</v>
      </c>
      <c r="I5" s="3">
        <f t="shared" si="0"/>
        <v>2004</v>
      </c>
      <c r="J5" s="3">
        <f t="shared" si="0"/>
        <v>2005</v>
      </c>
      <c r="K5" s="3">
        <f t="shared" si="0"/>
        <v>2006</v>
      </c>
      <c r="L5" s="3">
        <f t="shared" si="0"/>
        <v>2007</v>
      </c>
      <c r="M5" s="3">
        <f t="shared" si="0"/>
        <v>2008</v>
      </c>
      <c r="N5" s="3">
        <f t="shared" si="0"/>
        <v>2009</v>
      </c>
      <c r="O5" s="3">
        <f t="shared" si="0"/>
        <v>2010</v>
      </c>
      <c r="P5" s="3">
        <f t="shared" si="0"/>
        <v>2011</v>
      </c>
      <c r="Q5" s="3">
        <f t="shared" si="0"/>
        <v>2012</v>
      </c>
      <c r="R5" s="3">
        <f t="shared" si="0"/>
        <v>2013</v>
      </c>
      <c r="S5" s="3">
        <f t="shared" si="0"/>
        <v>2014</v>
      </c>
      <c r="T5" s="3">
        <f t="shared" si="0"/>
        <v>2015</v>
      </c>
      <c r="U5" s="3">
        <f t="shared" si="0"/>
        <v>2016</v>
      </c>
      <c r="V5" s="3">
        <f t="shared" si="0"/>
        <v>2017</v>
      </c>
      <c r="W5" s="3">
        <f t="shared" si="0"/>
        <v>2018</v>
      </c>
      <c r="X5" s="3">
        <f t="shared" si="0"/>
        <v>2019</v>
      </c>
      <c r="Y5" s="3">
        <f t="shared" si="0"/>
        <v>2020</v>
      </c>
    </row>
    <row r="6" spans="1:25" s="2" customFormat="1" ht="16.5" thickBot="1" x14ac:dyDescent="0.3">
      <c r="A6" s="14" t="s">
        <v>0</v>
      </c>
      <c r="B6" s="15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s="2" customFormat="1" x14ac:dyDescent="0.2">
      <c r="A7" s="5" t="s">
        <v>1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s="2" customFormat="1" x14ac:dyDescent="0.2">
      <c r="A8" s="2" t="s">
        <v>65</v>
      </c>
      <c r="E8" s="6" t="s">
        <v>1</v>
      </c>
      <c r="F8" s="6">
        <v>314916.49473066704</v>
      </c>
      <c r="G8" s="6">
        <v>316970.11403177981</v>
      </c>
      <c r="H8" s="6">
        <v>336236.0187294425</v>
      </c>
      <c r="I8" s="6">
        <v>349315.9266856953</v>
      </c>
      <c r="J8" s="6">
        <v>353926.79540736775</v>
      </c>
      <c r="K8" s="6">
        <v>365865.54162458621</v>
      </c>
      <c r="L8" s="6">
        <v>377103.94714052376</v>
      </c>
      <c r="M8" s="6">
        <v>368868.76231711509</v>
      </c>
      <c r="N8" s="6">
        <v>392158.16932915279</v>
      </c>
      <c r="O8" s="6">
        <v>409581.30865645502</v>
      </c>
      <c r="P8" s="6">
        <v>329711.26035156078</v>
      </c>
      <c r="Q8" s="6">
        <v>130704.46261061951</v>
      </c>
      <c r="R8" s="6">
        <v>132812.68959512364</v>
      </c>
      <c r="S8" s="6">
        <v>126021.62004267666</v>
      </c>
      <c r="T8" s="6">
        <v>139860.78233060151</v>
      </c>
      <c r="U8" s="6">
        <v>101639.22935478346</v>
      </c>
      <c r="V8" s="6">
        <v>10767.966111013224</v>
      </c>
      <c r="W8" s="6">
        <v>11066.591925859262</v>
      </c>
      <c r="X8" s="6">
        <v>11256.870743366841</v>
      </c>
      <c r="Y8" s="2">
        <v>10729.351448036938</v>
      </c>
    </row>
    <row r="9" spans="1:25" s="2" customFormat="1" ht="13.5" thickBot="1" x14ac:dyDescent="0.25">
      <c r="A9" s="9" t="s">
        <v>66</v>
      </c>
      <c r="F9" s="7">
        <f t="shared" ref="F9:Y9" si="1">F43+F36</f>
        <v>315284.59999999998</v>
      </c>
      <c r="G9" s="7">
        <f t="shared" si="1"/>
        <v>308103.3</v>
      </c>
      <c r="H9" s="7">
        <f t="shared" si="1"/>
        <v>325421.40000000002</v>
      </c>
      <c r="I9" s="7">
        <f t="shared" si="1"/>
        <v>339599.4</v>
      </c>
      <c r="J9" s="7">
        <f t="shared" si="1"/>
        <v>354150.7</v>
      </c>
      <c r="K9" s="7">
        <f t="shared" si="1"/>
        <v>366183</v>
      </c>
      <c r="L9" s="7">
        <f t="shared" si="1"/>
        <v>377481.2</v>
      </c>
      <c r="M9" s="7">
        <f t="shared" si="1"/>
        <v>369207.9</v>
      </c>
      <c r="N9" s="7">
        <f t="shared" si="1"/>
        <v>392348</v>
      </c>
      <c r="O9" s="7">
        <f t="shared" si="1"/>
        <v>410018.3</v>
      </c>
      <c r="P9" s="7">
        <f t="shared" si="1"/>
        <v>329350.90000000002</v>
      </c>
      <c r="Q9" s="7">
        <f t="shared" si="1"/>
        <v>130819.54763956746</v>
      </c>
      <c r="R9" s="7">
        <f t="shared" si="1"/>
        <v>133206.47692115017</v>
      </c>
      <c r="S9" s="7">
        <f t="shared" si="1"/>
        <v>127223.09392551729</v>
      </c>
      <c r="T9" s="7">
        <f t="shared" si="1"/>
        <v>140743.06554543047</v>
      </c>
      <c r="U9" s="7">
        <f t="shared" si="1"/>
        <v>107709.78631765189</v>
      </c>
      <c r="V9" s="7">
        <f t="shared" si="1"/>
        <v>10702.34370661132</v>
      </c>
      <c r="W9" s="7">
        <f t="shared" si="1"/>
        <v>10889.284208036846</v>
      </c>
      <c r="X9" s="7">
        <f t="shared" si="1"/>
        <v>11079.490045731814</v>
      </c>
      <c r="Y9" s="7">
        <f t="shared" si="1"/>
        <v>11273.018256137611</v>
      </c>
    </row>
    <row r="10" spans="1:25" s="2" customFormat="1" ht="13.5" thickBot="1" x14ac:dyDescent="0.25">
      <c r="A10" s="9"/>
      <c r="F10" s="13">
        <f>F9-F8</f>
        <v>368.10526933294022</v>
      </c>
      <c r="G10" s="13">
        <f t="shared" ref="G10:Y10" si="2">G9-G8</f>
        <v>-8866.8140317798243</v>
      </c>
      <c r="H10" s="13">
        <f t="shared" si="2"/>
        <v>-10814.618729442474</v>
      </c>
      <c r="I10" s="13">
        <f t="shared" si="2"/>
        <v>-9716.5266856952803</v>
      </c>
      <c r="J10" s="13">
        <f t="shared" si="2"/>
        <v>223.90459263225785</v>
      </c>
      <c r="K10" s="13">
        <f t="shared" si="2"/>
        <v>317.45837541378569</v>
      </c>
      <c r="L10" s="13">
        <f t="shared" si="2"/>
        <v>377.25285947625525</v>
      </c>
      <c r="M10" s="13">
        <f t="shared" si="2"/>
        <v>339.13768288493156</v>
      </c>
      <c r="N10" s="13">
        <f t="shared" si="2"/>
        <v>189.83067084720824</v>
      </c>
      <c r="O10" s="13">
        <f t="shared" si="2"/>
        <v>436.99134354497073</v>
      </c>
      <c r="P10" s="13">
        <f t="shared" si="2"/>
        <v>-360.36035156075377</v>
      </c>
      <c r="Q10" s="13">
        <f t="shared" si="2"/>
        <v>115.08502894795674</v>
      </c>
      <c r="R10" s="13">
        <f t="shared" si="2"/>
        <v>393.78732602653326</v>
      </c>
      <c r="S10" s="13">
        <f t="shared" si="2"/>
        <v>1201.4738828406262</v>
      </c>
      <c r="T10" s="13">
        <f t="shared" si="2"/>
        <v>882.2832148289599</v>
      </c>
      <c r="U10" s="13">
        <f t="shared" si="2"/>
        <v>6070.5569628684316</v>
      </c>
      <c r="V10" s="13">
        <f t="shared" si="2"/>
        <v>-65.622404401903623</v>
      </c>
      <c r="W10" s="13">
        <f t="shared" si="2"/>
        <v>-177.30771782241573</v>
      </c>
      <c r="X10" s="13">
        <f t="shared" si="2"/>
        <v>-177.38069763502608</v>
      </c>
      <c r="Y10" s="13">
        <f t="shared" si="2"/>
        <v>543.66680810067373</v>
      </c>
    </row>
    <row r="11" spans="1:25" s="2" customFormat="1" ht="13.5" thickBot="1" x14ac:dyDescent="0.25">
      <c r="A11" s="2" t="s">
        <v>53</v>
      </c>
      <c r="D11" s="27">
        <f>NPV(0.09,F10:Z10)</f>
        <v>-19206.019590817694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5" s="2" customFormat="1" ht="13.5" thickBot="1" x14ac:dyDescent="0.25">
      <c r="A12" s="2" t="s">
        <v>67</v>
      </c>
      <c r="D12" s="27">
        <f>D11*0.5</f>
        <v>-9603.0097954088469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5" s="2" customFormat="1" x14ac:dyDescent="0.2">
      <c r="D13" s="2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5" s="2" customFormat="1" x14ac:dyDescent="0.2">
      <c r="A14" s="2" t="s">
        <v>54</v>
      </c>
      <c r="F14" s="6">
        <v>976.63914504199829</v>
      </c>
      <c r="G14" s="6">
        <v>976.63914504199829</v>
      </c>
      <c r="H14" s="6">
        <v>976.63914504199829</v>
      </c>
      <c r="I14" s="6">
        <v>987.85244808199741</v>
      </c>
      <c r="J14" s="6">
        <v>14352.913746422539</v>
      </c>
      <c r="K14" s="6">
        <v>15861.039030146152</v>
      </c>
      <c r="L14" s="6">
        <v>17281.214211465132</v>
      </c>
      <c r="M14" s="6">
        <v>16414.390964814011</v>
      </c>
      <c r="N14" s="6">
        <v>19507.644677541</v>
      </c>
      <c r="O14" s="6">
        <v>23752.456076372448</v>
      </c>
      <c r="P14" s="6">
        <v>81229.344789200404</v>
      </c>
      <c r="Q14" s="6">
        <v>207482.35791926598</v>
      </c>
      <c r="R14" s="6">
        <v>214984.64174684658</v>
      </c>
      <c r="S14" s="6">
        <v>210622.91863766633</v>
      </c>
      <c r="T14" s="6">
        <v>217143.0672455419</v>
      </c>
      <c r="U14" s="6">
        <v>268117.06085008261</v>
      </c>
      <c r="V14" s="6">
        <v>355545.36208538146</v>
      </c>
      <c r="W14" s="6">
        <v>366878.94316448935</v>
      </c>
      <c r="X14" s="6">
        <v>377465.45355150447</v>
      </c>
      <c r="Y14" s="6">
        <v>366013.98885314201</v>
      </c>
    </row>
    <row r="15" spans="1:25" s="2" customFormat="1" ht="13.5" thickBot="1" x14ac:dyDescent="0.25">
      <c r="A15" s="9" t="s">
        <v>55</v>
      </c>
      <c r="F15" s="7">
        <f t="shared" ref="F15:Y15" si="3">F44+F37</f>
        <v>5137.2628716169793</v>
      </c>
      <c r="G15" s="7">
        <f t="shared" si="3"/>
        <v>5258.1658603496817</v>
      </c>
      <c r="H15" s="7">
        <f t="shared" si="3"/>
        <v>5201.9737566972417</v>
      </c>
      <c r="I15" s="7">
        <f t="shared" si="3"/>
        <v>5539.3520086256804</v>
      </c>
      <c r="J15" s="7">
        <f t="shared" si="3"/>
        <v>5604.4562628123422</v>
      </c>
      <c r="K15" s="7">
        <f t="shared" si="3"/>
        <v>5692.7890810875524</v>
      </c>
      <c r="L15" s="7">
        <f t="shared" si="3"/>
        <v>6038.8659611365274</v>
      </c>
      <c r="M15" s="7">
        <f t="shared" si="3"/>
        <v>6179.4841074450615</v>
      </c>
      <c r="N15" s="7">
        <f t="shared" si="3"/>
        <v>6348.7080209237438</v>
      </c>
      <c r="O15" s="7">
        <f t="shared" si="3"/>
        <v>6399.4090856964331</v>
      </c>
      <c r="P15" s="7">
        <f t="shared" si="3"/>
        <v>6499.7100303159859</v>
      </c>
      <c r="Q15" s="7">
        <f t="shared" si="3"/>
        <v>41785.630193624776</v>
      </c>
      <c r="R15" s="7">
        <f t="shared" si="3"/>
        <v>42997.351882973671</v>
      </c>
      <c r="S15" s="7">
        <f t="shared" si="3"/>
        <v>40832.966668606234</v>
      </c>
      <c r="T15" s="7">
        <f t="shared" si="3"/>
        <v>42189.490009808753</v>
      </c>
      <c r="U15" s="7">
        <f t="shared" si="3"/>
        <v>42228.090919294613</v>
      </c>
      <c r="V15" s="7">
        <f t="shared" si="3"/>
        <v>58953.697644382548</v>
      </c>
      <c r="W15" s="7">
        <f t="shared" si="3"/>
        <v>58953.697644382548</v>
      </c>
      <c r="X15" s="7">
        <f t="shared" si="3"/>
        <v>58953.697644382548</v>
      </c>
      <c r="Y15" s="7">
        <f t="shared" si="3"/>
        <v>58953.697644382548</v>
      </c>
    </row>
    <row r="16" spans="1:25" s="2" customFormat="1" x14ac:dyDescent="0.2">
      <c r="A16" s="9"/>
      <c r="F16" s="13">
        <f>F15-F14</f>
        <v>4160.6237265749805</v>
      </c>
      <c r="G16" s="13">
        <f t="shared" ref="G16:Y16" si="4">G15-G14</f>
        <v>4281.5267153076838</v>
      </c>
      <c r="H16" s="13">
        <f t="shared" si="4"/>
        <v>4225.3346116552439</v>
      </c>
      <c r="I16" s="13">
        <f t="shared" si="4"/>
        <v>4551.4995605436834</v>
      </c>
      <c r="J16" s="13">
        <f t="shared" si="4"/>
        <v>-8748.4574836101965</v>
      </c>
      <c r="K16" s="13">
        <f t="shared" si="4"/>
        <v>-10168.2499490586</v>
      </c>
      <c r="L16" s="13">
        <f t="shared" si="4"/>
        <v>-11242.348250328605</v>
      </c>
      <c r="M16" s="13">
        <f t="shared" si="4"/>
        <v>-10234.906857368949</v>
      </c>
      <c r="N16" s="13">
        <f t="shared" si="4"/>
        <v>-13158.936656617258</v>
      </c>
      <c r="O16" s="13">
        <f t="shared" si="4"/>
        <v>-17353.046990676015</v>
      </c>
      <c r="P16" s="13">
        <f t="shared" si="4"/>
        <v>-74729.634758884422</v>
      </c>
      <c r="Q16" s="13">
        <f t="shared" si="4"/>
        <v>-165696.72772564122</v>
      </c>
      <c r="R16" s="13">
        <f t="shared" si="4"/>
        <v>-171987.28986387292</v>
      </c>
      <c r="S16" s="13">
        <f t="shared" si="4"/>
        <v>-169789.95196906009</v>
      </c>
      <c r="T16" s="13">
        <f t="shared" si="4"/>
        <v>-174953.57723573316</v>
      </c>
      <c r="U16" s="13">
        <f t="shared" si="4"/>
        <v>-225888.96993078798</v>
      </c>
      <c r="V16" s="13">
        <f t="shared" si="4"/>
        <v>-296591.66444099892</v>
      </c>
      <c r="W16" s="13">
        <f t="shared" si="4"/>
        <v>-307925.24552010681</v>
      </c>
      <c r="X16" s="13">
        <f t="shared" si="4"/>
        <v>-318511.75590712193</v>
      </c>
      <c r="Y16" s="13">
        <f t="shared" si="4"/>
        <v>-307060.29120875947</v>
      </c>
    </row>
    <row r="17" spans="1:25" s="2" customFormat="1" ht="13.5" thickBot="1" x14ac:dyDescent="0.25">
      <c r="A17" s="9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spans="1:25" s="2" customFormat="1" ht="13.5" thickBot="1" x14ac:dyDescent="0.25">
      <c r="A18" s="2" t="s">
        <v>53</v>
      </c>
      <c r="D18" s="27">
        <f>NPV(0.09,F16:Z16)</f>
        <v>-572770.01581209549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s="2" customFormat="1" ht="13.5" thickBot="1" x14ac:dyDescent="0.25">
      <c r="A19" s="2" t="s">
        <v>67</v>
      </c>
      <c r="D19" s="27">
        <f>D18*0.5</f>
        <v>-286385.00790604774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s="2" customFormat="1" x14ac:dyDescent="0.2">
      <c r="D20" s="28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s="2" customFormat="1" x14ac:dyDescent="0.2">
      <c r="A21" s="2" t="s">
        <v>56</v>
      </c>
      <c r="F21" s="6">
        <v>4668.3</v>
      </c>
      <c r="G21" s="6">
        <v>4668.3</v>
      </c>
      <c r="H21" s="6">
        <v>4736.3223776223776</v>
      </c>
      <c r="I21" s="6">
        <v>4804.3447552447542</v>
      </c>
      <c r="J21" s="6">
        <v>5225.300988017726</v>
      </c>
      <c r="K21" s="6">
        <v>5355.4469811608888</v>
      </c>
      <c r="L21" s="6">
        <v>5427.5013909270074</v>
      </c>
      <c r="M21" s="6">
        <v>4496.4011930869583</v>
      </c>
      <c r="N21" s="6">
        <v>5280.1214285742944</v>
      </c>
      <c r="O21" s="6">
        <v>5369.87891800744</v>
      </c>
      <c r="P21" s="6">
        <v>4664.5577818079109</v>
      </c>
      <c r="Q21" s="6">
        <v>2805.6845003909089</v>
      </c>
      <c r="R21" s="6">
        <v>2843.1260331045937</v>
      </c>
      <c r="S21" s="6">
        <v>2432.1825535888306</v>
      </c>
      <c r="T21" s="6">
        <v>2376.1158984125218</v>
      </c>
      <c r="U21" s="6">
        <v>2427.2423263392484</v>
      </c>
      <c r="V21" s="6">
        <v>2924.2354701240592</v>
      </c>
      <c r="W21" s="6">
        <v>3278.6673362487836</v>
      </c>
      <c r="X21" s="6">
        <v>3322.0574573095373</v>
      </c>
      <c r="Y21" s="6">
        <v>2836.2402842010297</v>
      </c>
    </row>
    <row r="22" spans="1:25" s="2" customFormat="1" ht="13.5" thickBot="1" x14ac:dyDescent="0.25">
      <c r="A22" s="2" t="s">
        <v>57</v>
      </c>
      <c r="F22" s="7">
        <f t="shared" ref="F22:Y22" si="5">F45+F38</f>
        <v>4373</v>
      </c>
      <c r="G22" s="7">
        <f t="shared" si="5"/>
        <v>4267</v>
      </c>
      <c r="H22" s="7">
        <f t="shared" si="5"/>
        <v>4901</v>
      </c>
      <c r="I22" s="7">
        <f t="shared" si="5"/>
        <v>4991</v>
      </c>
      <c r="J22" s="7">
        <f t="shared" si="5"/>
        <v>5225</v>
      </c>
      <c r="K22" s="7">
        <f t="shared" si="5"/>
        <v>5356</v>
      </c>
      <c r="L22" s="7">
        <f t="shared" si="5"/>
        <v>5428</v>
      </c>
      <c r="M22" s="7">
        <f t="shared" si="5"/>
        <v>4496</v>
      </c>
      <c r="N22" s="7">
        <f t="shared" si="5"/>
        <v>5280</v>
      </c>
      <c r="O22" s="7">
        <f t="shared" si="5"/>
        <v>5370</v>
      </c>
      <c r="P22" s="7">
        <f t="shared" si="5"/>
        <v>4664</v>
      </c>
      <c r="Q22" s="7">
        <f t="shared" si="5"/>
        <v>1613.5692307692311</v>
      </c>
      <c r="R22" s="7">
        <f t="shared" si="5"/>
        <v>1894.9095069033535</v>
      </c>
      <c r="S22" s="7">
        <f t="shared" si="5"/>
        <v>2225.303985030092</v>
      </c>
      <c r="T22" s="7">
        <f t="shared" si="5"/>
        <v>2613.3057054968776</v>
      </c>
      <c r="U22" s="7">
        <f t="shared" si="5"/>
        <v>3068.9590079937689</v>
      </c>
      <c r="V22" s="7">
        <f t="shared" si="5"/>
        <v>0</v>
      </c>
      <c r="W22" s="7">
        <f t="shared" si="5"/>
        <v>0</v>
      </c>
      <c r="X22" s="7">
        <f t="shared" si="5"/>
        <v>0</v>
      </c>
      <c r="Y22" s="7">
        <f t="shared" si="5"/>
        <v>0</v>
      </c>
    </row>
    <row r="23" spans="1:25" s="2" customFormat="1" x14ac:dyDescent="0.2">
      <c r="F23" s="6">
        <f>F22-F21</f>
        <v>-295.30000000000018</v>
      </c>
      <c r="G23" s="6">
        <f t="shared" ref="G23:Y23" si="6">G22-G21</f>
        <v>-401.30000000000018</v>
      </c>
      <c r="H23" s="6">
        <f t="shared" si="6"/>
        <v>164.67762237762236</v>
      </c>
      <c r="I23" s="6">
        <f t="shared" si="6"/>
        <v>186.6552447552458</v>
      </c>
      <c r="J23" s="6">
        <f t="shared" si="6"/>
        <v>-0.30098801772601291</v>
      </c>
      <c r="K23" s="6">
        <f t="shared" si="6"/>
        <v>0.55301883911124605</v>
      </c>
      <c r="L23" s="6">
        <f t="shared" si="6"/>
        <v>0.4986090729926218</v>
      </c>
      <c r="M23" s="6">
        <f t="shared" si="6"/>
        <v>-0.40119308695830114</v>
      </c>
      <c r="N23" s="6">
        <f t="shared" si="6"/>
        <v>-0.1214285742944412</v>
      </c>
      <c r="O23" s="6">
        <f t="shared" si="6"/>
        <v>0.12108199255999352</v>
      </c>
      <c r="P23" s="6">
        <f t="shared" si="6"/>
        <v>-0.55778180791094201</v>
      </c>
      <c r="Q23" s="6">
        <f t="shared" si="6"/>
        <v>-1192.1152696216777</v>
      </c>
      <c r="R23" s="6">
        <f t="shared" si="6"/>
        <v>-948.21652620124019</v>
      </c>
      <c r="S23" s="6">
        <f t="shared" si="6"/>
        <v>-206.87856855873861</v>
      </c>
      <c r="T23" s="6">
        <f t="shared" si="6"/>
        <v>237.18980708435583</v>
      </c>
      <c r="U23" s="6">
        <f t="shared" si="6"/>
        <v>641.71668165452047</v>
      </c>
      <c r="V23" s="6">
        <f t="shared" si="6"/>
        <v>-2924.2354701240592</v>
      </c>
      <c r="W23" s="6">
        <f t="shared" si="6"/>
        <v>-3278.6673362487836</v>
      </c>
      <c r="X23" s="6">
        <f t="shared" si="6"/>
        <v>-3322.0574573095373</v>
      </c>
      <c r="Y23" s="6">
        <f t="shared" si="6"/>
        <v>-2836.2402842010297</v>
      </c>
    </row>
    <row r="24" spans="1:25" s="2" customFormat="1" ht="13.5" thickBot="1" x14ac:dyDescent="0.25"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s="2" customFormat="1" ht="13.5" thickBot="1" x14ac:dyDescent="0.25">
      <c r="A25" s="2" t="s">
        <v>53</v>
      </c>
      <c r="D25" s="27">
        <f>NPV(0.09,F23:Z23)</f>
        <v>-3440.5418286530507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s="2" customFormat="1" ht="13.5" thickBot="1" x14ac:dyDescent="0.25">
      <c r="A26" s="2" t="s">
        <v>67</v>
      </c>
      <c r="D26" s="27">
        <f>D25*0.5</f>
        <v>-1720.2709143265254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s="2" customFormat="1" x14ac:dyDescent="0.2">
      <c r="D27" s="28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s="2" customFormat="1" x14ac:dyDescent="0.2">
      <c r="A28" s="2" t="s">
        <v>58</v>
      </c>
      <c r="D28" s="28"/>
      <c r="F28" s="6">
        <v>1645.5984374584996</v>
      </c>
      <c r="G28" s="6">
        <v>1922.7405428471066</v>
      </c>
      <c r="H28" s="6">
        <v>2585.3992053122402</v>
      </c>
      <c r="I28" s="6">
        <v>3271.5010494036214</v>
      </c>
      <c r="J28" s="6">
        <v>1657.8415723612891</v>
      </c>
      <c r="K28" s="6">
        <v>1592.6922795756493</v>
      </c>
      <c r="L28" s="6">
        <v>1703.5788210396117</v>
      </c>
      <c r="M28" s="6">
        <v>1794.9093760631633</v>
      </c>
      <c r="N28" s="6">
        <v>1721.3177413018525</v>
      </c>
      <c r="O28" s="6">
        <v>1637.3169666435674</v>
      </c>
      <c r="P28" s="6">
        <v>1544.335921012351</v>
      </c>
      <c r="Q28" s="6">
        <v>1544.335921012351</v>
      </c>
      <c r="R28" s="6">
        <v>1544.335921012351</v>
      </c>
      <c r="S28" s="6">
        <v>1544.335921012351</v>
      </c>
      <c r="T28" s="6">
        <v>1544.335921012351</v>
      </c>
      <c r="U28" s="6">
        <v>1544.335921012351</v>
      </c>
      <c r="V28" s="6">
        <v>1544.335921012351</v>
      </c>
      <c r="W28" s="6">
        <v>1544.335921012351</v>
      </c>
      <c r="X28" s="6">
        <v>1544.335921012351</v>
      </c>
      <c r="Y28" s="6">
        <v>1544.335921012351</v>
      </c>
    </row>
    <row r="29" spans="1:25" s="2" customFormat="1" ht="13.5" thickBot="1" x14ac:dyDescent="0.25">
      <c r="A29" s="2" t="s">
        <v>59</v>
      </c>
      <c r="F29" s="7">
        <f>F39+F46</f>
        <v>941</v>
      </c>
      <c r="G29" s="7">
        <f t="shared" ref="G29:P29" si="7">G39+G46</f>
        <v>955</v>
      </c>
      <c r="H29" s="7">
        <f t="shared" si="7"/>
        <v>914</v>
      </c>
      <c r="I29" s="7">
        <f t="shared" si="7"/>
        <v>919</v>
      </c>
      <c r="J29" s="7">
        <f t="shared" si="7"/>
        <v>845</v>
      </c>
      <c r="K29" s="7">
        <f t="shared" si="7"/>
        <v>803</v>
      </c>
      <c r="L29" s="7">
        <f t="shared" si="7"/>
        <v>960</v>
      </c>
      <c r="M29" s="7">
        <f t="shared" si="7"/>
        <v>1007</v>
      </c>
      <c r="N29" s="7">
        <f t="shared" si="7"/>
        <v>919</v>
      </c>
      <c r="O29" s="7">
        <f t="shared" si="7"/>
        <v>798</v>
      </c>
      <c r="P29" s="7">
        <f t="shared" si="7"/>
        <v>688</v>
      </c>
      <c r="Q29" s="7">
        <f>P29*(1+1.5%)</f>
        <v>698.31999999999994</v>
      </c>
      <c r="R29" s="7">
        <f>Q29</f>
        <v>698.31999999999994</v>
      </c>
      <c r="S29" s="7">
        <f t="shared" ref="S29:Y29" si="8">R29</f>
        <v>698.31999999999994</v>
      </c>
      <c r="T29" s="7">
        <f t="shared" si="8"/>
        <v>698.31999999999994</v>
      </c>
      <c r="U29" s="7">
        <f t="shared" si="8"/>
        <v>698.31999999999994</v>
      </c>
      <c r="V29" s="7">
        <f t="shared" si="8"/>
        <v>698.31999999999994</v>
      </c>
      <c r="W29" s="7">
        <f t="shared" si="8"/>
        <v>698.31999999999994</v>
      </c>
      <c r="X29" s="7">
        <f t="shared" si="8"/>
        <v>698.31999999999994</v>
      </c>
      <c r="Y29" s="7">
        <f t="shared" si="8"/>
        <v>698.31999999999994</v>
      </c>
    </row>
    <row r="30" spans="1:25" s="2" customFormat="1" x14ac:dyDescent="0.2">
      <c r="A30" s="5" t="s">
        <v>1</v>
      </c>
      <c r="F30" s="6">
        <f>F29-F28</f>
        <v>-704.59843745849957</v>
      </c>
      <c r="G30" s="6">
        <f t="shared" ref="G30:Y30" si="9">G29-G28</f>
        <v>-967.74054284710655</v>
      </c>
      <c r="H30" s="6">
        <f t="shared" si="9"/>
        <v>-1671.3992053122402</v>
      </c>
      <c r="I30" s="6">
        <f t="shared" si="9"/>
        <v>-2352.5010494036214</v>
      </c>
      <c r="J30" s="6">
        <f t="shared" si="9"/>
        <v>-812.84157236128908</v>
      </c>
      <c r="K30" s="6">
        <f t="shared" si="9"/>
        <v>-789.69227957564931</v>
      </c>
      <c r="L30" s="6">
        <f t="shared" si="9"/>
        <v>-743.57882103961174</v>
      </c>
      <c r="M30" s="6">
        <f t="shared" si="9"/>
        <v>-787.90937606316334</v>
      </c>
      <c r="N30" s="6">
        <f t="shared" si="9"/>
        <v>-802.31774130185249</v>
      </c>
      <c r="O30" s="6">
        <f t="shared" si="9"/>
        <v>-839.31696664356741</v>
      </c>
      <c r="P30" s="6">
        <f t="shared" si="9"/>
        <v>-856.33592101235104</v>
      </c>
      <c r="Q30" s="6">
        <f t="shared" si="9"/>
        <v>-846.0159210123511</v>
      </c>
      <c r="R30" s="6">
        <f t="shared" si="9"/>
        <v>-846.0159210123511</v>
      </c>
      <c r="S30" s="6">
        <f t="shared" si="9"/>
        <v>-846.0159210123511</v>
      </c>
      <c r="T30" s="6">
        <f t="shared" si="9"/>
        <v>-846.0159210123511</v>
      </c>
      <c r="U30" s="6">
        <f t="shared" si="9"/>
        <v>-846.0159210123511</v>
      </c>
      <c r="V30" s="6">
        <f t="shared" si="9"/>
        <v>-846.0159210123511</v>
      </c>
      <c r="W30" s="6">
        <f t="shared" si="9"/>
        <v>-846.0159210123511</v>
      </c>
      <c r="X30" s="6">
        <f t="shared" si="9"/>
        <v>-846.0159210123511</v>
      </c>
      <c r="Y30" s="6">
        <f t="shared" si="9"/>
        <v>-846.0159210123511</v>
      </c>
    </row>
    <row r="31" spans="1:25" s="2" customFormat="1" ht="13.5" thickBot="1" x14ac:dyDescent="0.25">
      <c r="A31" s="5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s="2" customFormat="1" ht="13.5" thickBot="1" x14ac:dyDescent="0.25">
      <c r="A32" s="2" t="s">
        <v>53</v>
      </c>
      <c r="D32" s="27">
        <f>NPV(0.09,F30:Z30)</f>
        <v>-9240.8931796722554</v>
      </c>
    </row>
    <row r="33" spans="1:26" s="2" customFormat="1" ht="12.75" hidden="1" customHeight="1" x14ac:dyDescent="0.2">
      <c r="A33" s="5"/>
      <c r="F33" s="13"/>
    </row>
    <row r="34" spans="1:26" s="2" customFormat="1" ht="12.75" hidden="1" customHeight="1" x14ac:dyDescent="0.2">
      <c r="A34" s="5" t="s">
        <v>2</v>
      </c>
    </row>
    <row r="35" spans="1:26" s="2" customFormat="1" ht="12.75" hidden="1" customHeight="1" x14ac:dyDescent="0.2">
      <c r="A35" s="8" t="s">
        <v>7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6" s="2" customFormat="1" ht="12.75" hidden="1" customHeight="1" x14ac:dyDescent="0.2">
      <c r="A36" s="9" t="s">
        <v>8</v>
      </c>
      <c r="F36" s="10">
        <v>166134.79999999999</v>
      </c>
      <c r="G36" s="10">
        <v>160305.29999999999</v>
      </c>
      <c r="H36" s="10">
        <v>180246.6</v>
      </c>
      <c r="I36" s="10">
        <v>181557.2</v>
      </c>
      <c r="J36" s="10">
        <v>194154.7</v>
      </c>
      <c r="K36" s="10">
        <v>203373</v>
      </c>
      <c r="L36" s="10">
        <v>210748.7</v>
      </c>
      <c r="M36" s="10">
        <v>204596.9</v>
      </c>
      <c r="N36" s="10">
        <v>231312.2</v>
      </c>
      <c r="O36" s="10">
        <v>234393.4</v>
      </c>
      <c r="P36" s="10">
        <v>215775.7</v>
      </c>
      <c r="Q36" s="10">
        <v>130819.54763956746</v>
      </c>
      <c r="R36" s="10">
        <v>133206.47692115017</v>
      </c>
      <c r="S36" s="10">
        <v>127223.09392551729</v>
      </c>
      <c r="T36" s="10">
        <v>140743.06554543047</v>
      </c>
      <c r="U36" s="10">
        <v>107709.78631765189</v>
      </c>
      <c r="V36" s="10">
        <v>10702.34370661132</v>
      </c>
      <c r="W36" s="10">
        <v>10889.284208036846</v>
      </c>
      <c r="X36" s="10">
        <v>11079.490045731814</v>
      </c>
      <c r="Y36" s="10">
        <v>11273.018256137611</v>
      </c>
    </row>
    <row r="37" spans="1:26" s="2" customFormat="1" ht="12.75" hidden="1" customHeight="1" x14ac:dyDescent="0.2">
      <c r="A37" s="9" t="s">
        <v>5</v>
      </c>
      <c r="F37" s="6">
        <v>1130.272476633264</v>
      </c>
      <c r="G37" s="6">
        <v>1003.775707530594</v>
      </c>
      <c r="H37" s="6">
        <v>956.84323713050844</v>
      </c>
      <c r="I37" s="6">
        <v>911.53488683624266</v>
      </c>
      <c r="J37" s="6">
        <v>912.48279692901622</v>
      </c>
      <c r="K37" s="6">
        <v>924.89977204643264</v>
      </c>
      <c r="L37" s="6">
        <v>940.01370235374452</v>
      </c>
      <c r="M37" s="6">
        <v>949.67719713050849</v>
      </c>
      <c r="N37" s="6">
        <v>963.33534665069601</v>
      </c>
      <c r="O37" s="6">
        <v>968.30764683624272</v>
      </c>
      <c r="P37" s="6">
        <v>983.98587692901629</v>
      </c>
      <c r="Q37" s="6">
        <v>8968.2217755842012</v>
      </c>
      <c r="R37" s="6">
        <v>9688.3005169495827</v>
      </c>
      <c r="S37" s="6">
        <v>9219.2481250267811</v>
      </c>
      <c r="T37" s="6">
        <v>9460.2670345165425</v>
      </c>
      <c r="U37" s="6">
        <v>9214.7295357746589</v>
      </c>
      <c r="V37" s="6">
        <v>25382.036506105811</v>
      </c>
      <c r="W37" s="6">
        <f>V37</f>
        <v>25382.036506105811</v>
      </c>
      <c r="X37" s="6">
        <f>W37</f>
        <v>25382.036506105811</v>
      </c>
      <c r="Y37" s="6">
        <f>X37</f>
        <v>25382.036506105811</v>
      </c>
    </row>
    <row r="38" spans="1:26" s="2" customFormat="1" ht="12.75" hidden="1" customHeight="1" x14ac:dyDescent="0.2">
      <c r="A38" s="9" t="s">
        <v>6</v>
      </c>
      <c r="F38" s="13">
        <v>1626</v>
      </c>
      <c r="G38" s="13">
        <v>1482</v>
      </c>
      <c r="H38" s="13">
        <v>2078</v>
      </c>
      <c r="I38" s="13">
        <v>2130</v>
      </c>
      <c r="J38" s="13">
        <v>2325</v>
      </c>
      <c r="K38" s="13">
        <v>2417</v>
      </c>
      <c r="L38" s="13">
        <v>2449</v>
      </c>
      <c r="M38" s="13">
        <v>1477</v>
      </c>
      <c r="N38" s="13">
        <v>2220</v>
      </c>
      <c r="O38" s="13">
        <v>2269</v>
      </c>
      <c r="P38" s="13">
        <v>2699</v>
      </c>
      <c r="Q38" s="13">
        <v>1613.5692307692311</v>
      </c>
      <c r="R38" s="13">
        <v>1894.9095069033535</v>
      </c>
      <c r="S38" s="13">
        <v>2225.303985030092</v>
      </c>
      <c r="T38" s="13">
        <v>2613.3057054968776</v>
      </c>
      <c r="U38" s="13">
        <v>3068.9590079937689</v>
      </c>
      <c r="V38" s="13">
        <v>0</v>
      </c>
      <c r="W38" s="13">
        <v>0</v>
      </c>
      <c r="X38" s="13">
        <v>0</v>
      </c>
      <c r="Y38" s="13">
        <v>0</v>
      </c>
    </row>
    <row r="39" spans="1:26" s="2" customFormat="1" ht="13.5" hidden="1" customHeight="1" thickBot="1" x14ac:dyDescent="0.25">
      <c r="A39" s="2" t="s">
        <v>42</v>
      </c>
      <c r="F39" s="23">
        <v>552</v>
      </c>
      <c r="G39" s="23">
        <v>479</v>
      </c>
      <c r="H39" s="23">
        <v>518</v>
      </c>
      <c r="I39" s="23">
        <v>541</v>
      </c>
      <c r="J39" s="23">
        <v>439</v>
      </c>
      <c r="K39" s="23">
        <v>480</v>
      </c>
      <c r="L39" s="23">
        <v>578</v>
      </c>
      <c r="M39" s="23">
        <v>514</v>
      </c>
      <c r="N39" s="23">
        <v>519</v>
      </c>
      <c r="O39" s="23">
        <v>514</v>
      </c>
      <c r="P39" s="23">
        <v>404</v>
      </c>
      <c r="Q39" s="23"/>
      <c r="R39" s="23"/>
      <c r="S39" s="23"/>
      <c r="T39" s="23"/>
      <c r="U39" s="23"/>
      <c r="V39" s="23"/>
      <c r="W39" s="23"/>
      <c r="X39" s="23"/>
      <c r="Y39" s="23"/>
    </row>
    <row r="40" spans="1:26" s="2" customFormat="1" ht="12.75" hidden="1" customHeight="1" x14ac:dyDescent="0.2">
      <c r="A40" s="5" t="s">
        <v>10</v>
      </c>
      <c r="F40" s="1">
        <f>SUM(F36:F39)</f>
        <v>169443.07247663324</v>
      </c>
      <c r="G40" s="1">
        <f t="shared" ref="G40:Y40" si="10">SUM(G36:G39)</f>
        <v>163270.07570753057</v>
      </c>
      <c r="H40" s="1">
        <f t="shared" si="10"/>
        <v>183799.4432371305</v>
      </c>
      <c r="I40" s="1">
        <f t="shared" si="10"/>
        <v>185139.73488683626</v>
      </c>
      <c r="J40" s="1">
        <f t="shared" si="10"/>
        <v>197831.18279692903</v>
      </c>
      <c r="K40" s="1">
        <f t="shared" si="10"/>
        <v>207194.89977204642</v>
      </c>
      <c r="L40" s="1">
        <f t="shared" si="10"/>
        <v>214715.71370235377</v>
      </c>
      <c r="M40" s="1">
        <f t="shared" si="10"/>
        <v>207537.57719713051</v>
      </c>
      <c r="N40" s="1">
        <f t="shared" si="10"/>
        <v>235014.53534665069</v>
      </c>
      <c r="O40" s="1">
        <f t="shared" si="10"/>
        <v>238144.70764683624</v>
      </c>
      <c r="P40" s="1">
        <f t="shared" si="10"/>
        <v>219862.68587692903</v>
      </c>
      <c r="Q40" s="1">
        <f t="shared" si="10"/>
        <v>141401.33864592091</v>
      </c>
      <c r="R40" s="1">
        <f t="shared" si="10"/>
        <v>144789.68694500311</v>
      </c>
      <c r="S40" s="1">
        <f t="shared" si="10"/>
        <v>138667.64603557417</v>
      </c>
      <c r="T40" s="1">
        <f t="shared" si="10"/>
        <v>152816.63828544389</v>
      </c>
      <c r="U40" s="1">
        <f t="shared" si="10"/>
        <v>119993.47486142031</v>
      </c>
      <c r="V40" s="1">
        <f t="shared" si="10"/>
        <v>36084.380212717129</v>
      </c>
      <c r="W40" s="1">
        <f t="shared" si="10"/>
        <v>36271.320714142654</v>
      </c>
      <c r="X40" s="1">
        <f t="shared" si="10"/>
        <v>36461.526551837625</v>
      </c>
      <c r="Y40" s="1">
        <f t="shared" si="10"/>
        <v>36655.054762243424</v>
      </c>
    </row>
    <row r="41" spans="1:26" s="2" customFormat="1" ht="12.75" hidden="1" customHeight="1" x14ac:dyDescent="0.2"/>
    <row r="42" spans="1:26" s="2" customFormat="1" ht="12.75" hidden="1" customHeight="1" x14ac:dyDescent="0.2">
      <c r="A42" s="8" t="s">
        <v>3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6" s="2" customFormat="1" ht="12.75" hidden="1" customHeight="1" x14ac:dyDescent="0.2">
      <c r="A43" s="9" t="s">
        <v>8</v>
      </c>
      <c r="F43" s="6">
        <v>149149.79999999999</v>
      </c>
      <c r="G43" s="6">
        <v>147798</v>
      </c>
      <c r="H43" s="6">
        <v>145174.79999999999</v>
      </c>
      <c r="I43" s="6">
        <v>158042.20000000001</v>
      </c>
      <c r="J43" s="6">
        <v>159996</v>
      </c>
      <c r="K43" s="6">
        <v>162810</v>
      </c>
      <c r="L43" s="6">
        <v>166732.5</v>
      </c>
      <c r="M43" s="6">
        <v>164611</v>
      </c>
      <c r="N43" s="6">
        <v>161035.79999999999</v>
      </c>
      <c r="O43" s="6">
        <v>175624.9</v>
      </c>
      <c r="P43" s="6">
        <v>113575.2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2">
        <v>0</v>
      </c>
    </row>
    <row r="44" spans="1:26" s="2" customFormat="1" ht="12.75" hidden="1" customHeight="1" x14ac:dyDescent="0.2">
      <c r="A44" s="9" t="s">
        <v>5</v>
      </c>
      <c r="F44" s="6">
        <v>4006.9903949837153</v>
      </c>
      <c r="G44" s="6">
        <v>4254.3901528190881</v>
      </c>
      <c r="H44" s="6">
        <v>4245.1305195667337</v>
      </c>
      <c r="I44" s="6">
        <v>4627.8171217894378</v>
      </c>
      <c r="J44" s="6">
        <v>4691.9734658833258</v>
      </c>
      <c r="K44" s="6">
        <v>4767.8893090411193</v>
      </c>
      <c r="L44" s="6">
        <v>5098.8522587827829</v>
      </c>
      <c r="M44" s="6">
        <v>5229.8069103145526</v>
      </c>
      <c r="N44" s="6">
        <v>5385.3726742730478</v>
      </c>
      <c r="O44" s="6">
        <v>5431.1014388601907</v>
      </c>
      <c r="P44" s="6">
        <v>5515.7241533869692</v>
      </c>
      <c r="Q44" s="6">
        <v>32817.408418040577</v>
      </c>
      <c r="R44" s="6">
        <v>33309.05136602409</v>
      </c>
      <c r="S44" s="6">
        <v>31613.718543579453</v>
      </c>
      <c r="T44" s="6">
        <v>32729.222975292207</v>
      </c>
      <c r="U44" s="6">
        <v>33013.36138351995</v>
      </c>
      <c r="V44" s="6">
        <v>33571.661138276737</v>
      </c>
      <c r="W44" s="6">
        <f>V44</f>
        <v>33571.661138276737</v>
      </c>
      <c r="X44" s="6">
        <f>W44</f>
        <v>33571.661138276737</v>
      </c>
      <c r="Y44" s="6">
        <f>X44</f>
        <v>33571.661138276737</v>
      </c>
    </row>
    <row r="45" spans="1:26" s="2" customFormat="1" ht="12.75" hidden="1" customHeight="1" x14ac:dyDescent="0.2">
      <c r="A45" s="9" t="s">
        <v>6</v>
      </c>
      <c r="F45" s="1">
        <v>2747</v>
      </c>
      <c r="G45" s="1">
        <v>2785</v>
      </c>
      <c r="H45" s="1">
        <v>2823</v>
      </c>
      <c r="I45" s="1">
        <v>2861</v>
      </c>
      <c r="J45" s="1">
        <v>2900</v>
      </c>
      <c r="K45" s="1">
        <v>2939</v>
      </c>
      <c r="L45" s="1">
        <v>2979</v>
      </c>
      <c r="M45" s="1">
        <v>3019</v>
      </c>
      <c r="N45" s="1">
        <v>3060</v>
      </c>
      <c r="O45" s="1">
        <v>3101</v>
      </c>
      <c r="P45" s="1">
        <v>1965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</row>
    <row r="46" spans="1:26" s="2" customFormat="1" ht="13.5" hidden="1" customHeight="1" thickBot="1" x14ac:dyDescent="0.25">
      <c r="A46" s="9" t="s">
        <v>41</v>
      </c>
      <c r="F46" s="23">
        <v>389</v>
      </c>
      <c r="G46" s="23">
        <v>476</v>
      </c>
      <c r="H46" s="23">
        <v>396</v>
      </c>
      <c r="I46" s="23">
        <v>378</v>
      </c>
      <c r="J46" s="23">
        <v>406</v>
      </c>
      <c r="K46" s="23">
        <v>323</v>
      </c>
      <c r="L46" s="23">
        <v>382</v>
      </c>
      <c r="M46" s="23">
        <v>493</v>
      </c>
      <c r="N46" s="23">
        <v>400</v>
      </c>
      <c r="O46" s="23">
        <v>284</v>
      </c>
      <c r="P46" s="23">
        <v>284</v>
      </c>
      <c r="Q46" s="23"/>
      <c r="R46" s="23"/>
      <c r="S46" s="23"/>
      <c r="T46" s="23"/>
      <c r="U46" s="23"/>
      <c r="V46" s="23"/>
      <c r="W46" s="23"/>
      <c r="X46" s="23"/>
      <c r="Y46" s="23"/>
    </row>
    <row r="47" spans="1:26" s="2" customFormat="1" ht="12.75" hidden="1" customHeight="1" x14ac:dyDescent="0.2">
      <c r="A47" s="5" t="s">
        <v>11</v>
      </c>
      <c r="F47" s="13">
        <f>SUM(F43:F46)</f>
        <v>156292.79039498369</v>
      </c>
      <c r="G47" s="13">
        <f t="shared" ref="G47:Y47" si="11">SUM(G43:G46)</f>
        <v>155313.39015281908</v>
      </c>
      <c r="H47" s="13">
        <f t="shared" si="11"/>
        <v>152638.93051956673</v>
      </c>
      <c r="I47" s="13">
        <f t="shared" si="11"/>
        <v>165909.01712178945</v>
      </c>
      <c r="J47" s="13">
        <f t="shared" si="11"/>
        <v>167993.97346588332</v>
      </c>
      <c r="K47" s="13">
        <f t="shared" si="11"/>
        <v>170839.88930904111</v>
      </c>
      <c r="L47" s="13">
        <f t="shared" si="11"/>
        <v>175192.35225878278</v>
      </c>
      <c r="M47" s="13">
        <f t="shared" si="11"/>
        <v>173352.80691031454</v>
      </c>
      <c r="N47" s="13">
        <f t="shared" si="11"/>
        <v>169881.17267427302</v>
      </c>
      <c r="O47" s="13">
        <f t="shared" si="11"/>
        <v>184441.0014388602</v>
      </c>
      <c r="P47" s="13">
        <f t="shared" si="11"/>
        <v>121339.92415338696</v>
      </c>
      <c r="Q47" s="13">
        <f t="shared" si="11"/>
        <v>32817.408418040577</v>
      </c>
      <c r="R47" s="13">
        <f t="shared" si="11"/>
        <v>33309.05136602409</v>
      </c>
      <c r="S47" s="13">
        <f t="shared" si="11"/>
        <v>31613.718543579453</v>
      </c>
      <c r="T47" s="13">
        <f t="shared" si="11"/>
        <v>32729.222975292207</v>
      </c>
      <c r="U47" s="13">
        <f t="shared" si="11"/>
        <v>33013.36138351995</v>
      </c>
      <c r="V47" s="13">
        <f t="shared" si="11"/>
        <v>33571.661138276737</v>
      </c>
      <c r="W47" s="13">
        <f t="shared" si="11"/>
        <v>33571.661138276737</v>
      </c>
      <c r="X47" s="13">
        <f t="shared" si="11"/>
        <v>33571.661138276737</v>
      </c>
      <c r="Y47" s="13">
        <f t="shared" si="11"/>
        <v>33571.661138276737</v>
      </c>
    </row>
    <row r="48" spans="1:26" s="2" customFormat="1" ht="12.75" hidden="1" customHeight="1" x14ac:dyDescent="0.2">
      <c r="A48" s="5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 spans="1:26" s="2" customFormat="1" ht="13.5" hidden="1" customHeight="1" thickBot="1" x14ac:dyDescent="0.25">
      <c r="A49" s="5" t="s">
        <v>39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 spans="1:26" s="2" customFormat="1" ht="13.5" thickBot="1" x14ac:dyDescent="0.25">
      <c r="A50" s="2" t="s">
        <v>67</v>
      </c>
      <c r="D50" s="27">
        <f>D32*0.5</f>
        <v>-4620.4465898361277</v>
      </c>
    </row>
    <row r="51" spans="1:26" s="2" customFormat="1" x14ac:dyDescent="0.2"/>
    <row r="52" spans="1:26" s="2" customFormat="1" x14ac:dyDescent="0.2">
      <c r="A52" s="5" t="s">
        <v>63</v>
      </c>
    </row>
    <row r="53" spans="1:26" s="2" customFormat="1" ht="12.75" hidden="1" customHeight="1" x14ac:dyDescent="0.2">
      <c r="A53" s="5" t="s">
        <v>12</v>
      </c>
      <c r="F53" s="13">
        <f t="shared" ref="F53:Y53" si="12">F47+F40</f>
        <v>325735.86287161696</v>
      </c>
      <c r="G53" s="13">
        <f t="shared" si="12"/>
        <v>318583.46586034965</v>
      </c>
      <c r="H53" s="13">
        <f t="shared" si="12"/>
        <v>336438.37375669723</v>
      </c>
      <c r="I53" s="13">
        <f t="shared" si="12"/>
        <v>351048.75200862571</v>
      </c>
      <c r="J53" s="13">
        <f t="shared" si="12"/>
        <v>365825.15626281232</v>
      </c>
      <c r="K53" s="13">
        <f t="shared" si="12"/>
        <v>378034.78908108757</v>
      </c>
      <c r="L53" s="13">
        <f t="shared" si="12"/>
        <v>389908.06596113654</v>
      </c>
      <c r="M53" s="13">
        <f t="shared" si="12"/>
        <v>380890.38410744502</v>
      </c>
      <c r="N53" s="13">
        <f t="shared" si="12"/>
        <v>404895.70802092372</v>
      </c>
      <c r="O53" s="13">
        <f t="shared" si="12"/>
        <v>422585.70908569644</v>
      </c>
      <c r="P53" s="13">
        <f t="shared" si="12"/>
        <v>341202.61003031599</v>
      </c>
      <c r="Q53" s="13">
        <f t="shared" si="12"/>
        <v>174218.74706396149</v>
      </c>
      <c r="R53" s="13">
        <f t="shared" si="12"/>
        <v>178098.73831102721</v>
      </c>
      <c r="S53" s="13">
        <f t="shared" si="12"/>
        <v>170281.36457915363</v>
      </c>
      <c r="T53" s="13">
        <f t="shared" si="12"/>
        <v>185545.8612607361</v>
      </c>
      <c r="U53" s="13">
        <f t="shared" si="12"/>
        <v>153006.83624494026</v>
      </c>
      <c r="V53" s="13">
        <f t="shared" si="12"/>
        <v>69656.041350993866</v>
      </c>
      <c r="W53" s="13">
        <f t="shared" si="12"/>
        <v>69842.981852419383</v>
      </c>
      <c r="X53" s="13">
        <f t="shared" si="12"/>
        <v>70033.18769011437</v>
      </c>
      <c r="Y53" s="13">
        <f t="shared" si="12"/>
        <v>70226.715900520154</v>
      </c>
    </row>
    <row r="54" spans="1:26" s="2" customFormat="1" x14ac:dyDescent="0.2">
      <c r="A54" s="9" t="s">
        <v>47</v>
      </c>
      <c r="F54" s="13">
        <f>F8+F14+F21+F28</f>
        <v>322207.03231316752</v>
      </c>
      <c r="G54" s="13">
        <f t="shared" ref="G54:Y54" si="13">G8+G14+G21+G28</f>
        <v>324537.79371966887</v>
      </c>
      <c r="H54" s="13">
        <f t="shared" si="13"/>
        <v>344534.3794574191</v>
      </c>
      <c r="I54" s="13">
        <f t="shared" si="13"/>
        <v>358379.62493842567</v>
      </c>
      <c r="J54" s="13">
        <f t="shared" si="13"/>
        <v>375162.85171416932</v>
      </c>
      <c r="K54" s="13">
        <f t="shared" si="13"/>
        <v>388674.71991546889</v>
      </c>
      <c r="L54" s="13">
        <f t="shared" si="13"/>
        <v>401516.2415639555</v>
      </c>
      <c r="M54" s="13">
        <f t="shared" si="13"/>
        <v>391574.46385107917</v>
      </c>
      <c r="N54" s="13">
        <f t="shared" si="13"/>
        <v>418667.25317656994</v>
      </c>
      <c r="O54" s="13">
        <f t="shared" si="13"/>
        <v>440340.96061747847</v>
      </c>
      <c r="P54" s="13">
        <f t="shared" si="13"/>
        <v>417149.49884358142</v>
      </c>
      <c r="Q54" s="13">
        <f t="shared" si="13"/>
        <v>342536.8409512887</v>
      </c>
      <c r="R54" s="13">
        <f t="shared" si="13"/>
        <v>352184.79329608718</v>
      </c>
      <c r="S54" s="13">
        <f t="shared" si="13"/>
        <v>340621.05715494411</v>
      </c>
      <c r="T54" s="13">
        <f t="shared" si="13"/>
        <v>360924.3013955683</v>
      </c>
      <c r="U54" s="13">
        <f t="shared" si="13"/>
        <v>373727.86845221766</v>
      </c>
      <c r="V54" s="13">
        <f t="shared" si="13"/>
        <v>370781.89958753105</v>
      </c>
      <c r="W54" s="13">
        <f t="shared" si="13"/>
        <v>382768.53834760975</v>
      </c>
      <c r="X54" s="13">
        <f t="shared" si="13"/>
        <v>393588.7176731932</v>
      </c>
      <c r="Y54" s="13">
        <f t="shared" si="13"/>
        <v>381123.91650639236</v>
      </c>
    </row>
    <row r="55" spans="1:26" s="2" customFormat="1" ht="13.5" thickBot="1" x14ac:dyDescent="0.25">
      <c r="A55" s="9" t="s">
        <v>64</v>
      </c>
      <c r="F55" s="7">
        <f>F9+F15+F22+F29</f>
        <v>325735.86287161696</v>
      </c>
      <c r="G55" s="7">
        <f t="shared" ref="G55:Y55" si="14">G9+G15+G22+G29</f>
        <v>318583.46586034965</v>
      </c>
      <c r="H55" s="7">
        <f t="shared" si="14"/>
        <v>336438.37375669728</v>
      </c>
      <c r="I55" s="7">
        <f t="shared" si="14"/>
        <v>351048.75200862571</v>
      </c>
      <c r="J55" s="7">
        <f t="shared" si="14"/>
        <v>365825.15626281238</v>
      </c>
      <c r="K55" s="7">
        <f t="shared" si="14"/>
        <v>378034.78908108757</v>
      </c>
      <c r="L55" s="7">
        <f t="shared" si="14"/>
        <v>389908.06596113654</v>
      </c>
      <c r="M55" s="7">
        <f t="shared" si="14"/>
        <v>380890.38410744508</v>
      </c>
      <c r="N55" s="7">
        <f t="shared" si="14"/>
        <v>404895.70802092372</v>
      </c>
      <c r="O55" s="7">
        <f t="shared" si="14"/>
        <v>422585.70908569644</v>
      </c>
      <c r="P55" s="7">
        <f t="shared" si="14"/>
        <v>341202.61003031599</v>
      </c>
      <c r="Q55" s="7">
        <f t="shared" si="14"/>
        <v>174917.06706396147</v>
      </c>
      <c r="R55" s="7">
        <f t="shared" si="14"/>
        <v>178797.05831102721</v>
      </c>
      <c r="S55" s="7">
        <f t="shared" si="14"/>
        <v>170979.68457915363</v>
      </c>
      <c r="T55" s="7">
        <f t="shared" si="14"/>
        <v>186244.18126073608</v>
      </c>
      <c r="U55" s="7">
        <f t="shared" si="14"/>
        <v>153705.15624494027</v>
      </c>
      <c r="V55" s="7">
        <f t="shared" si="14"/>
        <v>70354.361350993873</v>
      </c>
      <c r="W55" s="7">
        <f t="shared" si="14"/>
        <v>70541.301852419405</v>
      </c>
      <c r="X55" s="7">
        <f t="shared" si="14"/>
        <v>70731.507690114377</v>
      </c>
      <c r="Y55" s="7">
        <f t="shared" si="14"/>
        <v>70925.035900520161</v>
      </c>
    </row>
    <row r="56" spans="1:26" s="2" customFormat="1" x14ac:dyDescent="0.2">
      <c r="A56" s="5"/>
      <c r="F56" s="13">
        <f>F55-F54</f>
        <v>3528.8305584494374</v>
      </c>
      <c r="G56" s="13">
        <f t="shared" ref="G56:Y56" si="15">G55-G54</f>
        <v>-5954.3278593192226</v>
      </c>
      <c r="H56" s="13">
        <f t="shared" si="15"/>
        <v>-8096.0057007218129</v>
      </c>
      <c r="I56" s="13">
        <f t="shared" si="15"/>
        <v>-7330.8729297999525</v>
      </c>
      <c r="J56" s="13">
        <f t="shared" si="15"/>
        <v>-9337.6954513569362</v>
      </c>
      <c r="K56" s="13">
        <f t="shared" si="15"/>
        <v>-10639.930834381317</v>
      </c>
      <c r="L56" s="13">
        <f t="shared" si="15"/>
        <v>-11608.175602818956</v>
      </c>
      <c r="M56" s="13">
        <f t="shared" si="15"/>
        <v>-10684.079743634094</v>
      </c>
      <c r="N56" s="13">
        <f t="shared" si="15"/>
        <v>-13771.545155646221</v>
      </c>
      <c r="O56" s="13">
        <f t="shared" si="15"/>
        <v>-17755.251531782036</v>
      </c>
      <c r="P56" s="13">
        <f t="shared" si="15"/>
        <v>-75946.888813265425</v>
      </c>
      <c r="Q56" s="13">
        <f t="shared" si="15"/>
        <v>-167619.77388732723</v>
      </c>
      <c r="R56" s="13">
        <f t="shared" si="15"/>
        <v>-173387.73498505997</v>
      </c>
      <c r="S56" s="13">
        <f t="shared" si="15"/>
        <v>-169641.37257579048</v>
      </c>
      <c r="T56" s="13">
        <f t="shared" si="15"/>
        <v>-174680.12013483222</v>
      </c>
      <c r="U56" s="13">
        <f t="shared" si="15"/>
        <v>-220022.71220727739</v>
      </c>
      <c r="V56" s="13">
        <f t="shared" si="15"/>
        <v>-300427.53823653719</v>
      </c>
      <c r="W56" s="13">
        <f t="shared" si="15"/>
        <v>-312227.23649519036</v>
      </c>
      <c r="X56" s="13">
        <f t="shared" si="15"/>
        <v>-322857.20998307882</v>
      </c>
      <c r="Y56" s="13">
        <f t="shared" si="15"/>
        <v>-310198.8806058722</v>
      </c>
    </row>
    <row r="57" spans="1:26" s="2" customFormat="1" ht="13.5" thickBot="1" x14ac:dyDescent="0.25">
      <c r="A57" s="5"/>
      <c r="F57" s="13" t="s">
        <v>1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 spans="1:26" s="2" customFormat="1" ht="13.5" thickBot="1" x14ac:dyDescent="0.25">
      <c r="A58" s="2" t="s">
        <v>53</v>
      </c>
      <c r="D58" s="27">
        <f>NPV(0.09,F56:Y56)</f>
        <v>-604657.47041123826</v>
      </c>
      <c r="E58" s="29" t="s">
        <v>1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 spans="1:26" s="2" customFormat="1" ht="13.5" thickBot="1" x14ac:dyDescent="0.25">
      <c r="A59" s="2" t="s">
        <v>67</v>
      </c>
      <c r="D59" s="27">
        <f>D58*0.5</f>
        <v>-302328.73520561913</v>
      </c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 spans="1:26" s="2" customFormat="1" ht="13.5" thickBot="1" x14ac:dyDescent="0.25">
      <c r="D60" s="28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 spans="1:26" s="2" customFormat="1" ht="13.5" thickBot="1" x14ac:dyDescent="0.25">
      <c r="B61" s="38" t="s">
        <v>43</v>
      </c>
      <c r="C61" s="39"/>
      <c r="D61" s="39"/>
      <c r="E61" s="39"/>
      <c r="F61" s="39"/>
      <c r="G61" s="39"/>
      <c r="H61" s="39"/>
      <c r="I61" s="39"/>
      <c r="J61" s="39"/>
      <c r="K61" s="15"/>
    </row>
    <row r="62" spans="1:26" s="20" customFormat="1" ht="13.5" thickBot="1" x14ac:dyDescent="0.25">
      <c r="A62" s="19"/>
      <c r="Z62" s="2"/>
    </row>
    <row r="63" spans="1:26" s="21" customFormat="1" x14ac:dyDescent="0.2">
      <c r="Z63" s="2"/>
    </row>
    <row r="64" spans="1:26" s="2" customFormat="1" ht="13.5" thickBot="1" x14ac:dyDescent="0.25"/>
    <row r="65" spans="1:26" s="2" customFormat="1" ht="16.5" thickBot="1" x14ac:dyDescent="0.3">
      <c r="A65" s="14" t="s">
        <v>4</v>
      </c>
      <c r="B65" s="15"/>
    </row>
    <row r="66" spans="1:26" s="2" customFormat="1" x14ac:dyDescent="0.2"/>
    <row r="67" spans="1:26" s="2" customFormat="1" x14ac:dyDescent="0.2">
      <c r="A67" s="5" t="s">
        <v>49</v>
      </c>
    </row>
    <row r="68" spans="1:26" s="2" customFormat="1" x14ac:dyDescent="0.2">
      <c r="A68" s="2" t="s">
        <v>45</v>
      </c>
      <c r="E68" s="13"/>
      <c r="F68" s="6">
        <v>166091.69520595839</v>
      </c>
      <c r="G68" s="6">
        <v>168146.04673022713</v>
      </c>
      <c r="H68" s="6">
        <v>175829.73567250033</v>
      </c>
      <c r="I68" s="6">
        <v>182565.60298938959</v>
      </c>
      <c r="J68" s="6">
        <v>194415.43664376522</v>
      </c>
      <c r="K68" s="6">
        <v>200161.92376496486</v>
      </c>
      <c r="L68" s="6">
        <v>205460.25827592687</v>
      </c>
      <c r="M68" s="6">
        <v>202990.23589075694</v>
      </c>
      <c r="N68" s="6">
        <v>211093.89396288863</v>
      </c>
      <c r="O68" s="6">
        <v>219580.53784101713</v>
      </c>
      <c r="P68" s="6">
        <v>228413.11209704261</v>
      </c>
      <c r="Q68" s="6">
        <v>234697.94246263383</v>
      </c>
      <c r="R68" s="6">
        <v>241680.53684279841</v>
      </c>
      <c r="S68" s="6">
        <v>185259.07963948304</v>
      </c>
      <c r="T68" s="6">
        <v>192087.56300983607</v>
      </c>
      <c r="U68" s="6">
        <v>200509.15722203994</v>
      </c>
      <c r="V68" s="6">
        <v>206490.50737960127</v>
      </c>
      <c r="W68" s="6">
        <v>211778.09603085346</v>
      </c>
      <c r="X68" s="6">
        <v>216955.92696881731</v>
      </c>
      <c r="Y68" s="6">
        <v>214512.13006369994</v>
      </c>
    </row>
    <row r="69" spans="1:26" s="2" customFormat="1" x14ac:dyDescent="0.2">
      <c r="A69" s="2" t="s">
        <v>60</v>
      </c>
      <c r="E69" s="13"/>
      <c r="F69" s="6">
        <v>165394.95965999999</v>
      </c>
      <c r="G69" s="6">
        <v>168355.33019999997</v>
      </c>
      <c r="H69" s="6">
        <v>166969.69536000001</v>
      </c>
      <c r="I69" s="6">
        <v>178739.36966999999</v>
      </c>
      <c r="J69" s="6">
        <v>182346.97080000001</v>
      </c>
      <c r="K69" s="6">
        <v>189944.5208</v>
      </c>
      <c r="L69" s="6">
        <v>194643.69616000002</v>
      </c>
      <c r="M69" s="6">
        <v>198231.37894999998</v>
      </c>
      <c r="N69" s="6">
        <v>195730.92336000002</v>
      </c>
      <c r="O69" s="6">
        <v>209433.91544999997</v>
      </c>
      <c r="P69" s="6">
        <v>179894.51500000001</v>
      </c>
      <c r="Q69" s="6">
        <v>100997.8075449941</v>
      </c>
      <c r="R69" s="6">
        <v>104036.26745183648</v>
      </c>
      <c r="S69" s="6">
        <v>100677.22007550746</v>
      </c>
      <c r="T69" s="6">
        <v>110259.30140611704</v>
      </c>
      <c r="U69" s="6">
        <v>81880.034353112525</v>
      </c>
      <c r="V69" s="6">
        <v>14350.994958436326</v>
      </c>
      <c r="W69" s="6">
        <v>16301.991796466256</v>
      </c>
      <c r="X69" s="6">
        <v>16829.107086630102</v>
      </c>
      <c r="Y69" s="6">
        <v>16321.415470433787</v>
      </c>
      <c r="Z69" s="2">
        <v>17853.088212725532</v>
      </c>
    </row>
    <row r="70" spans="1:26" s="2" customFormat="1" x14ac:dyDescent="0.2">
      <c r="A70" s="2" t="s">
        <v>61</v>
      </c>
      <c r="E70" s="13"/>
      <c r="F70" s="6">
        <v>2307.2046180000002</v>
      </c>
      <c r="G70" s="6">
        <v>2414.5346072000002</v>
      </c>
      <c r="H70" s="6">
        <v>2394.1831068000006</v>
      </c>
      <c r="I70" s="6">
        <v>2335.2260156000002</v>
      </c>
      <c r="J70" s="6">
        <v>2692.125086</v>
      </c>
      <c r="K70" s="6">
        <v>2696.0045060000002</v>
      </c>
      <c r="L70" s="6">
        <v>2715.5845380000005</v>
      </c>
      <c r="M70" s="6">
        <v>2781.2520795999999</v>
      </c>
      <c r="N70" s="6">
        <v>2823.6241772000003</v>
      </c>
      <c r="O70" s="6">
        <v>2850.4256076000001</v>
      </c>
      <c r="P70" s="6">
        <v>2906.3788292000008</v>
      </c>
      <c r="Q70" s="6">
        <v>17330.295659039999</v>
      </c>
      <c r="R70" s="6">
        <v>18209.587207680001</v>
      </c>
      <c r="S70" s="6">
        <v>16620.671017200006</v>
      </c>
      <c r="T70" s="6">
        <v>17178.643012479999</v>
      </c>
      <c r="U70" s="6">
        <v>17322.201738079999</v>
      </c>
      <c r="V70" s="6">
        <v>23362.849711000003</v>
      </c>
      <c r="W70" s="6">
        <f>V70</f>
        <v>23362.849711000003</v>
      </c>
      <c r="X70" s="6">
        <f>W70</f>
        <v>23362.849711000003</v>
      </c>
      <c r="Y70" s="6">
        <f>X70</f>
        <v>23362.849711000003</v>
      </c>
    </row>
    <row r="71" spans="1:26" s="2" customFormat="1" ht="13.5" thickBot="1" x14ac:dyDescent="0.25">
      <c r="A71" s="11" t="s">
        <v>62</v>
      </c>
      <c r="F71" s="12">
        <f>F70+F69</f>
        <v>167702.16427799998</v>
      </c>
      <c r="G71" s="12">
        <f t="shared" ref="G71:Y71" si="16">G70+G69</f>
        <v>170769.86480719998</v>
      </c>
      <c r="H71" s="12">
        <f t="shared" si="16"/>
        <v>169363.8784668</v>
      </c>
      <c r="I71" s="12">
        <f t="shared" si="16"/>
        <v>181074.59568559998</v>
      </c>
      <c r="J71" s="12">
        <f t="shared" si="16"/>
        <v>185039.09588600002</v>
      </c>
      <c r="K71" s="12">
        <f t="shared" si="16"/>
        <v>192640.525306</v>
      </c>
      <c r="L71" s="12">
        <f t="shared" si="16"/>
        <v>197359.28069800002</v>
      </c>
      <c r="M71" s="12">
        <f t="shared" si="16"/>
        <v>201012.63102959999</v>
      </c>
      <c r="N71" s="12">
        <f t="shared" si="16"/>
        <v>198554.54753720001</v>
      </c>
      <c r="O71" s="12">
        <f t="shared" si="16"/>
        <v>212284.34105759996</v>
      </c>
      <c r="P71" s="12">
        <f t="shared" si="16"/>
        <v>182800.89382920001</v>
      </c>
      <c r="Q71" s="12">
        <f t="shared" si="16"/>
        <v>118328.10320403409</v>
      </c>
      <c r="R71" s="12">
        <f t="shared" si="16"/>
        <v>122245.85465951648</v>
      </c>
      <c r="S71" s="12">
        <f t="shared" si="16"/>
        <v>117297.89109270746</v>
      </c>
      <c r="T71" s="12">
        <f t="shared" si="16"/>
        <v>127437.94441859704</v>
      </c>
      <c r="U71" s="12">
        <f t="shared" si="16"/>
        <v>99202.236091192521</v>
      </c>
      <c r="V71" s="12">
        <f t="shared" si="16"/>
        <v>37713.84466943633</v>
      </c>
      <c r="W71" s="12">
        <f t="shared" si="16"/>
        <v>39664.841507466263</v>
      </c>
      <c r="X71" s="12">
        <f t="shared" si="16"/>
        <v>40191.956797630104</v>
      </c>
      <c r="Y71" s="12">
        <f t="shared" si="16"/>
        <v>39684.265181433788</v>
      </c>
    </row>
    <row r="72" spans="1:26" s="2" customFormat="1" x14ac:dyDescent="0.2">
      <c r="A72" s="2" t="s">
        <v>48</v>
      </c>
      <c r="E72" s="13"/>
      <c r="F72" s="6">
        <f>F68-F71</f>
        <v>-1610.4690720415965</v>
      </c>
      <c r="G72" s="6">
        <f t="shared" ref="G72:Y72" si="17">G68-G71</f>
        <v>-2623.8180769728497</v>
      </c>
      <c r="H72" s="6">
        <f t="shared" si="17"/>
        <v>6465.857205700333</v>
      </c>
      <c r="I72" s="6">
        <f t="shared" si="17"/>
        <v>1491.0073037896072</v>
      </c>
      <c r="J72" s="6">
        <f t="shared" si="17"/>
        <v>9376.340757765196</v>
      </c>
      <c r="K72" s="6">
        <f t="shared" si="17"/>
        <v>7521.3984589648608</v>
      </c>
      <c r="L72" s="6">
        <f t="shared" si="17"/>
        <v>8100.977577926853</v>
      </c>
      <c r="M72" s="6">
        <f t="shared" si="17"/>
        <v>1977.6048611569568</v>
      </c>
      <c r="N72" s="6">
        <f t="shared" si="17"/>
        <v>12539.346425688622</v>
      </c>
      <c r="O72" s="6">
        <f t="shared" si="17"/>
        <v>7296.1967834171664</v>
      </c>
      <c r="P72" s="6">
        <f t="shared" si="17"/>
        <v>45612.218267842603</v>
      </c>
      <c r="Q72" s="6">
        <f t="shared" si="17"/>
        <v>116369.83925859974</v>
      </c>
      <c r="R72" s="6">
        <f t="shared" si="17"/>
        <v>119434.68218328193</v>
      </c>
      <c r="S72" s="6">
        <f t="shared" si="17"/>
        <v>67961.188546775578</v>
      </c>
      <c r="T72" s="6">
        <f t="shared" si="17"/>
        <v>64649.618591239036</v>
      </c>
      <c r="U72" s="6">
        <f t="shared" si="17"/>
        <v>101306.92113084742</v>
      </c>
      <c r="V72" s="6">
        <f t="shared" si="17"/>
        <v>168776.66271016494</v>
      </c>
      <c r="W72" s="6">
        <f t="shared" si="17"/>
        <v>172113.25452338718</v>
      </c>
      <c r="X72" s="6">
        <f t="shared" si="17"/>
        <v>176763.97017118719</v>
      </c>
      <c r="Y72" s="6">
        <f t="shared" si="17"/>
        <v>174827.86488226615</v>
      </c>
    </row>
    <row r="73" spans="1:26" s="2" customFormat="1" ht="13.5" thickBot="1" x14ac:dyDescent="0.25">
      <c r="E73" s="13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6" s="2" customFormat="1" ht="13.5" thickBot="1" x14ac:dyDescent="0.25">
      <c r="A74" s="2" t="s">
        <v>53</v>
      </c>
      <c r="D74" s="27">
        <f>NPV(0.09,F72:Y72)</f>
        <v>329890.4089195843</v>
      </c>
      <c r="E74" s="13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6" s="2" customFormat="1" ht="13.5" thickBot="1" x14ac:dyDescent="0.25">
      <c r="A75" s="2" t="s">
        <v>67</v>
      </c>
      <c r="D75" s="27">
        <f>D74*0.5</f>
        <v>164945.20445979215</v>
      </c>
      <c r="E75" s="13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6" s="2" customFormat="1" x14ac:dyDescent="0.2">
      <c r="E76" s="13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6" s="2" customFormat="1" x14ac:dyDescent="0.2">
      <c r="A77" s="5" t="s">
        <v>44</v>
      </c>
      <c r="E77" s="13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6" s="2" customFormat="1" x14ac:dyDescent="0.2">
      <c r="A78" s="5" t="s">
        <v>47</v>
      </c>
      <c r="E78" s="13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6" s="2" customFormat="1" x14ac:dyDescent="0.2">
      <c r="A79" s="2" t="s">
        <v>13</v>
      </c>
      <c r="E79" s="13"/>
      <c r="F79" s="6">
        <v>7423.72401136396</v>
      </c>
      <c r="G79" s="6">
        <v>7801.4121848187788</v>
      </c>
      <c r="H79" s="6">
        <v>7863.639509055427</v>
      </c>
      <c r="I79" s="6">
        <v>8163.6721470371513</v>
      </c>
      <c r="J79" s="6">
        <v>9275.8366024823899</v>
      </c>
      <c r="K79" s="6">
        <v>9535.3801907494126</v>
      </c>
      <c r="L79" s="6">
        <v>9801.2834558996456</v>
      </c>
      <c r="M79" s="6">
        <v>10073.718109208938</v>
      </c>
      <c r="N79" s="6">
        <v>10352.860498157577</v>
      </c>
      <c r="O79" s="6">
        <v>10638.89173160783</v>
      </c>
      <c r="P79" s="6">
        <v>10941.964700092849</v>
      </c>
      <c r="Q79" s="6">
        <v>11252.85171169545</v>
      </c>
      <c r="R79" s="6">
        <v>11571.771559622921</v>
      </c>
      <c r="S79" s="6">
        <v>11898.949163292365</v>
      </c>
      <c r="T79" s="6">
        <v>12234.615739864552</v>
      </c>
      <c r="U79" s="6">
        <v>12579.008980580758</v>
      </c>
      <c r="V79" s="6">
        <v>12932.37323203702</v>
      </c>
      <c r="W79" s="6">
        <v>13294.959682534056</v>
      </c>
      <c r="X79" s="6">
        <v>13667.02655364501</v>
      </c>
      <c r="Y79" s="6">
        <v>14048.839297147071</v>
      </c>
    </row>
    <row r="80" spans="1:26" s="2" customFormat="1" x14ac:dyDescent="0.2">
      <c r="A80" s="2" t="s">
        <v>14</v>
      </c>
      <c r="E80" s="13"/>
      <c r="F80" s="6">
        <v>1926.9345999999998</v>
      </c>
      <c r="G80" s="6">
        <v>1980.8887688000002</v>
      </c>
      <c r="H80" s="6">
        <v>2036.3536543264004</v>
      </c>
      <c r="I80" s="6">
        <v>2093.3715566475389</v>
      </c>
      <c r="J80" s="6">
        <v>5067.0771679147392</v>
      </c>
      <c r="K80" s="6">
        <v>5149.9085448775386</v>
      </c>
      <c r="L80" s="6">
        <v>5202.9348065091735</v>
      </c>
      <c r="M80" s="6">
        <v>5077.4787301134947</v>
      </c>
      <c r="N80" s="6">
        <v>5360.2100271482468</v>
      </c>
      <c r="O80" s="6">
        <v>5340.8545305512216</v>
      </c>
      <c r="P80" s="6">
        <v>5495.1059067360329</v>
      </c>
      <c r="Q80" s="6">
        <v>5589.8428204032898</v>
      </c>
      <c r="R80" s="6">
        <v>5655.1093065039568</v>
      </c>
      <c r="S80" s="6">
        <v>5542.237811198831</v>
      </c>
      <c r="T80" s="6">
        <v>5837.9080001038146</v>
      </c>
      <c r="U80" s="6">
        <v>5566.4593890297801</v>
      </c>
      <c r="V80" s="6">
        <v>5032.0784030634004</v>
      </c>
      <c r="W80" s="6">
        <v>5127.8803728659568</v>
      </c>
      <c r="X80" s="6">
        <v>5214.7139800939749</v>
      </c>
      <c r="Y80" s="6">
        <v>5240.2661755516529</v>
      </c>
    </row>
    <row r="81" spans="1:25" s="2" customFormat="1" x14ac:dyDescent="0.2">
      <c r="A81" s="2" t="s">
        <v>15</v>
      </c>
      <c r="E81" s="13"/>
      <c r="F81" s="6">
        <v>1719</v>
      </c>
      <c r="G81" s="6">
        <v>9441</v>
      </c>
      <c r="H81" s="6">
        <v>3085</v>
      </c>
      <c r="I81" s="6">
        <v>2733</v>
      </c>
      <c r="J81" s="6">
        <v>4279.552981315348</v>
      </c>
      <c r="K81" s="6">
        <v>3427.5668642177898</v>
      </c>
      <c r="L81" s="6">
        <v>1507.2426500115321</v>
      </c>
      <c r="M81" s="6">
        <v>8146.1430967268225</v>
      </c>
      <c r="N81" s="6">
        <v>5393.6492467584194</v>
      </c>
      <c r="O81" s="6">
        <v>5014.5841707135833</v>
      </c>
      <c r="P81" s="6">
        <v>3932.0957160063135</v>
      </c>
      <c r="Q81" s="6">
        <v>3644.0934706714906</v>
      </c>
      <c r="R81" s="6">
        <v>1916.2015941980953</v>
      </c>
      <c r="S81" s="6">
        <v>12253.825626969641</v>
      </c>
      <c r="T81" s="6">
        <v>6877.2298721198249</v>
      </c>
      <c r="U81" s="6">
        <v>4387.0779518430654</v>
      </c>
      <c r="V81" s="6">
        <v>6682.3387039861082</v>
      </c>
      <c r="W81" s="6">
        <v>3329.1293761858665</v>
      </c>
      <c r="X81" s="6">
        <v>1495.2179489492742</v>
      </c>
      <c r="Y81" s="6">
        <v>7894.3707906448008</v>
      </c>
    </row>
    <row r="82" spans="1:25" s="2" customFormat="1" x14ac:dyDescent="0.2">
      <c r="A82" s="2" t="s">
        <v>16</v>
      </c>
      <c r="E82" s="13"/>
      <c r="F82" s="6">
        <v>833.95199999999988</v>
      </c>
      <c r="G82" s="6">
        <v>853.96684800000003</v>
      </c>
      <c r="H82" s="6">
        <v>874.46205235200023</v>
      </c>
      <c r="I82" s="6">
        <v>894.5746795560957</v>
      </c>
      <c r="J82" s="6">
        <v>1977.6797333027475</v>
      </c>
      <c r="K82" s="6">
        <v>2031.0770861019216</v>
      </c>
      <c r="L82" s="6">
        <v>2085.9161674266734</v>
      </c>
      <c r="M82" s="6">
        <v>2142.2359039471935</v>
      </c>
      <c r="N82" s="6">
        <v>2200.0762733537672</v>
      </c>
      <c r="O82" s="6">
        <v>2259.4783327343189</v>
      </c>
      <c r="P82" s="6">
        <v>2322.7437260508796</v>
      </c>
      <c r="Q82" s="6">
        <v>2387.7805503803047</v>
      </c>
      <c r="R82" s="6">
        <v>2454.6384057909531</v>
      </c>
      <c r="S82" s="6">
        <v>2523.3682811530998</v>
      </c>
      <c r="T82" s="6">
        <v>2594.0225930253869</v>
      </c>
      <c r="U82" s="6">
        <v>2666.6552256300979</v>
      </c>
      <c r="V82" s="6">
        <v>2741.3215719477407</v>
      </c>
      <c r="W82" s="6">
        <v>2847.0348918608229</v>
      </c>
      <c r="X82" s="6">
        <v>2929.847868832926</v>
      </c>
      <c r="Y82" s="6">
        <v>3013.8596091602481</v>
      </c>
    </row>
    <row r="83" spans="1:25" s="2" customFormat="1" x14ac:dyDescent="0.2">
      <c r="A83" s="2" t="s">
        <v>17</v>
      </c>
      <c r="E83" s="13"/>
      <c r="F83" s="6">
        <v>1511.0887767999998</v>
      </c>
      <c r="G83" s="6">
        <v>1534.0917305471999</v>
      </c>
      <c r="H83" s="6">
        <v>1558.699139447245</v>
      </c>
      <c r="I83" s="6">
        <v>1596.5345245968533</v>
      </c>
      <c r="J83" s="6">
        <v>1814.5755236171094</v>
      </c>
      <c r="K83" s="6">
        <v>1863.569062754771</v>
      </c>
      <c r="L83" s="6">
        <v>1913.8854274491498</v>
      </c>
      <c r="M83" s="6">
        <v>1965.5603339902766</v>
      </c>
      <c r="N83" s="6">
        <v>2018.630463008014</v>
      </c>
      <c r="O83" s="6">
        <v>2073.13348550923</v>
      </c>
      <c r="P83" s="6">
        <v>2131.1812231034887</v>
      </c>
      <c r="Q83" s="6">
        <v>2190.8542973503863</v>
      </c>
      <c r="R83" s="6">
        <v>2252.1982176761976</v>
      </c>
      <c r="S83" s="6">
        <v>2315.259767771131</v>
      </c>
      <c r="T83" s="6">
        <v>2380.0870412687227</v>
      </c>
      <c r="U83" s="6">
        <v>2446.7294784242467</v>
      </c>
      <c r="V83" s="6">
        <v>2515.2379038201261</v>
      </c>
      <c r="W83" s="6">
        <v>2585.6645651270892</v>
      </c>
      <c r="X83" s="6">
        <v>2658.0631729506476</v>
      </c>
      <c r="Y83" s="6">
        <v>2732.4889417932663</v>
      </c>
    </row>
    <row r="84" spans="1:25" s="2" customFormat="1" x14ac:dyDescent="0.2">
      <c r="A84" s="2" t="s">
        <v>18</v>
      </c>
      <c r="E84" s="13"/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</row>
    <row r="85" spans="1:25" s="2" customFormat="1" x14ac:dyDescent="0.2">
      <c r="A85" s="2" t="s">
        <v>19</v>
      </c>
      <c r="E85" s="13"/>
      <c r="F85" s="6">
        <v>4107.0884374999987</v>
      </c>
      <c r="G85" s="6">
        <v>4188.1156484374978</v>
      </c>
      <c r="H85" s="6">
        <v>4271.1685396484372</v>
      </c>
      <c r="I85" s="6">
        <v>4356.2977531396464</v>
      </c>
      <c r="J85" s="6">
        <v>5214.609986689803</v>
      </c>
      <c r="K85" s="6">
        <v>5316.6281235070628</v>
      </c>
      <c r="L85" s="6">
        <v>5416.6988611357028</v>
      </c>
      <c r="M85" s="6">
        <v>5514.3045894028273</v>
      </c>
      <c r="N85" s="6">
        <v>5608.8769031423535</v>
      </c>
      <c r="O85" s="6">
        <v>5699.7925934278719</v>
      </c>
      <c r="P85" s="6">
        <v>5795.9793509724295</v>
      </c>
      <c r="Q85" s="6">
        <v>5887.4144623912571</v>
      </c>
      <c r="R85" s="6">
        <v>5973.2495631507527</v>
      </c>
      <c r="S85" s="6">
        <v>6052.5553008445722</v>
      </c>
      <c r="T85" s="6">
        <v>6124.3148741092273</v>
      </c>
      <c r="U85" s="6">
        <v>6187.4170989360764</v>
      </c>
      <c r="V85" s="6">
        <v>6240.6489695411565</v>
      </c>
      <c r="W85" s="6">
        <v>6282.6876787488</v>
      </c>
      <c r="X85" s="6">
        <v>6312.0920604948797</v>
      </c>
      <c r="Y85" s="6">
        <v>6327.2934145515155</v>
      </c>
    </row>
    <row r="86" spans="1:25" s="2" customFormat="1" x14ac:dyDescent="0.2">
      <c r="A86" s="2" t="s">
        <v>20</v>
      </c>
      <c r="E86" s="13"/>
      <c r="F86" s="6">
        <v>39.303330000000003</v>
      </c>
      <c r="G86" s="6">
        <v>38.248649999999998</v>
      </c>
      <c r="H86" s="6">
        <v>37.19397</v>
      </c>
      <c r="I86" s="6">
        <v>36.139290000000003</v>
      </c>
      <c r="J86" s="6">
        <v>41.552774999999997</v>
      </c>
      <c r="K86" s="6">
        <v>52.907085000000002</v>
      </c>
      <c r="L86" s="6">
        <v>50.270384999999997</v>
      </c>
      <c r="M86" s="6">
        <v>54.101850000000006</v>
      </c>
      <c r="N86" s="6">
        <v>63.874140000000004</v>
      </c>
      <c r="O86" s="6">
        <v>104.932575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</row>
    <row r="87" spans="1:25" s="2" customFormat="1" x14ac:dyDescent="0.2">
      <c r="A87" s="2" t="s">
        <v>21</v>
      </c>
      <c r="E87" s="13"/>
      <c r="F87" s="6">
        <v>1563.66</v>
      </c>
      <c r="G87" s="6">
        <v>1601.1878400000001</v>
      </c>
      <c r="H87" s="6">
        <v>1639.6163481600001</v>
      </c>
      <c r="I87" s="6">
        <v>1677.3275241676802</v>
      </c>
      <c r="J87" s="6">
        <v>1814.575523617109</v>
      </c>
      <c r="K87" s="6">
        <v>1863.5690627547708</v>
      </c>
      <c r="L87" s="6">
        <v>1913.8854274491496</v>
      </c>
      <c r="M87" s="6">
        <v>1965.5603339902764</v>
      </c>
      <c r="N87" s="6">
        <v>2018.6304630080137</v>
      </c>
      <c r="O87" s="6">
        <v>2073.13348550923</v>
      </c>
      <c r="P87" s="6">
        <v>2131.1812231034887</v>
      </c>
      <c r="Q87" s="6">
        <v>2190.8542973503863</v>
      </c>
      <c r="R87" s="6">
        <v>2252.1982176761971</v>
      </c>
      <c r="S87" s="6">
        <v>2315.2597677711306</v>
      </c>
      <c r="T87" s="6">
        <v>2380.0870412687223</v>
      </c>
      <c r="U87" s="6">
        <v>2446.7294784242467</v>
      </c>
      <c r="V87" s="6">
        <v>2515.2379038201257</v>
      </c>
      <c r="W87" s="6">
        <v>2585.6645651270892</v>
      </c>
      <c r="X87" s="6">
        <v>2658.0631729506476</v>
      </c>
      <c r="Y87" s="6">
        <v>2732.4889417932659</v>
      </c>
    </row>
    <row r="88" spans="1:25" s="2" customFormat="1" x14ac:dyDescent="0.2">
      <c r="A88" s="2" t="s">
        <v>22</v>
      </c>
      <c r="E88" s="13"/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</row>
    <row r="89" spans="1:25" s="2" customFormat="1" ht="13.5" thickBot="1" x14ac:dyDescent="0.25">
      <c r="A89" s="2" t="s">
        <v>23</v>
      </c>
      <c r="E89" s="13"/>
      <c r="F89" s="7">
        <v>1563.66</v>
      </c>
      <c r="G89" s="7">
        <v>1601.1878399999996</v>
      </c>
      <c r="H89" s="7">
        <v>1639.6163481600004</v>
      </c>
      <c r="I89" s="7">
        <v>1677.3275241676799</v>
      </c>
      <c r="J89" s="7">
        <v>1814.575523617109</v>
      </c>
      <c r="K89" s="7">
        <v>1863.5690627547708</v>
      </c>
      <c r="L89" s="7">
        <v>1913.8854274491496</v>
      </c>
      <c r="M89" s="7">
        <v>1965.5603339902764</v>
      </c>
      <c r="N89" s="7">
        <v>2018.6304630080137</v>
      </c>
      <c r="O89" s="7">
        <v>2073.13348550923</v>
      </c>
      <c r="P89" s="7">
        <v>2131.1812231034887</v>
      </c>
      <c r="Q89" s="7">
        <v>2190.8542973503863</v>
      </c>
      <c r="R89" s="7">
        <v>2252.1982176761971</v>
      </c>
      <c r="S89" s="7">
        <v>2315.2597677711306</v>
      </c>
      <c r="T89" s="7">
        <v>2380.0870412687223</v>
      </c>
      <c r="U89" s="7">
        <v>2446.7294784242467</v>
      </c>
      <c r="V89" s="7">
        <v>2515.2379038201257</v>
      </c>
      <c r="W89" s="7">
        <v>2585.6645651270892</v>
      </c>
      <c r="X89" s="7">
        <v>2658.0631729506476</v>
      </c>
      <c r="Y89" s="7">
        <v>2732.4889417932659</v>
      </c>
    </row>
    <row r="90" spans="1:25" s="2" customFormat="1" x14ac:dyDescent="0.2">
      <c r="A90" s="2" t="s">
        <v>24</v>
      </c>
      <c r="E90" s="13"/>
      <c r="F90" s="6">
        <f>SUM(F79:F89)</f>
        <v>20688.411155663958</v>
      </c>
      <c r="G90" s="6">
        <f t="shared" ref="G90:Y90" si="18">SUM(G79:G89)</f>
        <v>29040.099510603475</v>
      </c>
      <c r="H90" s="6">
        <f t="shared" si="18"/>
        <v>23005.749561149511</v>
      </c>
      <c r="I90" s="6">
        <f t="shared" si="18"/>
        <v>23228.244999312647</v>
      </c>
      <c r="J90" s="6">
        <f t="shared" si="18"/>
        <v>31300.035817556356</v>
      </c>
      <c r="K90" s="6">
        <f t="shared" si="18"/>
        <v>31104.175082718037</v>
      </c>
      <c r="L90" s="6">
        <f t="shared" si="18"/>
        <v>29806.002608330175</v>
      </c>
      <c r="M90" s="6">
        <f t="shared" si="18"/>
        <v>36904.6632813701</v>
      </c>
      <c r="N90" s="6">
        <f t="shared" si="18"/>
        <v>35035.438477584408</v>
      </c>
      <c r="O90" s="6">
        <f t="shared" si="18"/>
        <v>35277.934390562514</v>
      </c>
      <c r="P90" s="6">
        <f t="shared" si="18"/>
        <v>34881.433069168976</v>
      </c>
      <c r="Q90" s="6">
        <f t="shared" si="18"/>
        <v>35334.545907592954</v>
      </c>
      <c r="R90" s="6">
        <f t="shared" si="18"/>
        <v>34327.565082295267</v>
      </c>
      <c r="S90" s="6">
        <f t="shared" si="18"/>
        <v>45216.715486771907</v>
      </c>
      <c r="T90" s="6">
        <f t="shared" si="18"/>
        <v>40808.352203028975</v>
      </c>
      <c r="U90" s="6">
        <f t="shared" si="18"/>
        <v>38726.807081292522</v>
      </c>
      <c r="V90" s="6">
        <f t="shared" si="18"/>
        <v>41174.474592035804</v>
      </c>
      <c r="W90" s="6">
        <f t="shared" si="18"/>
        <v>38638.685697576759</v>
      </c>
      <c r="X90" s="6">
        <f t="shared" si="18"/>
        <v>37593.087930868009</v>
      </c>
      <c r="Y90" s="6">
        <f t="shared" si="18"/>
        <v>44722.096112435087</v>
      </c>
    </row>
    <row r="91" spans="1:25" s="2" customFormat="1" x14ac:dyDescent="0.2"/>
    <row r="92" spans="1:25" s="2" customFormat="1" ht="13.5" thickBot="1" x14ac:dyDescent="0.25">
      <c r="A92" s="5" t="s">
        <v>34</v>
      </c>
      <c r="E92" s="18">
        <f>NPV(0.09,E90:Y90)</f>
        <v>287153.78151591634</v>
      </c>
    </row>
    <row r="93" spans="1:25" s="2" customFormat="1" x14ac:dyDescent="0.2">
      <c r="E93" s="17"/>
    </row>
    <row r="94" spans="1:25" s="2" customFormat="1" x14ac:dyDescent="0.2">
      <c r="A94" s="5" t="s">
        <v>1</v>
      </c>
    </row>
    <row r="95" spans="1:25" s="2" customFormat="1" x14ac:dyDescent="0.2"/>
    <row r="96" spans="1:25" s="2" customFormat="1" x14ac:dyDescent="0.2">
      <c r="A96" s="5" t="s">
        <v>25</v>
      </c>
    </row>
    <row r="97" spans="1:26" s="2" customFormat="1" x14ac:dyDescent="0.2">
      <c r="A97" s="11" t="s">
        <v>26</v>
      </c>
      <c r="F97" s="10">
        <v>4791.96</v>
      </c>
      <c r="G97" s="10">
        <v>4681.1011651398403</v>
      </c>
      <c r="H97" s="10">
        <v>4916.5575947227408</v>
      </c>
      <c r="I97" s="10">
        <v>5152.1602828364958</v>
      </c>
      <c r="J97" s="10">
        <v>5357.052205036638</v>
      </c>
      <c r="K97" s="10">
        <v>5519.0351387389383</v>
      </c>
      <c r="L97" s="10">
        <v>5663.9455561243994</v>
      </c>
      <c r="M97" s="10">
        <v>5512.454113561671</v>
      </c>
      <c r="N97" s="10">
        <v>5771.6815499562736</v>
      </c>
      <c r="O97" s="10">
        <v>6029.9915578367491</v>
      </c>
      <c r="P97" s="10">
        <v>4933.2023708674005</v>
      </c>
      <c r="Q97" s="10">
        <v>2496.4470347122656</v>
      </c>
      <c r="R97" s="10">
        <v>2546.2847732327564</v>
      </c>
      <c r="S97" s="10">
        <v>2435.1113224573701</v>
      </c>
      <c r="T97" s="10">
        <v>2694.044832798571</v>
      </c>
      <c r="U97" s="10">
        <v>2092.9712752181304</v>
      </c>
      <c r="V97" s="10">
        <v>341.12276171135039</v>
      </c>
      <c r="W97" s="10">
        <v>350.47656587316328</v>
      </c>
      <c r="X97" s="10">
        <v>360.36788588800732</v>
      </c>
      <c r="Y97" s="10">
        <v>370.827342691566</v>
      </c>
    </row>
    <row r="98" spans="1:26" s="2" customFormat="1" x14ac:dyDescent="0.2">
      <c r="A98" s="11" t="s">
        <v>13</v>
      </c>
      <c r="F98" s="10">
        <v>16836.04</v>
      </c>
      <c r="G98" s="10">
        <v>5817.8988348601597</v>
      </c>
      <c r="H98" s="10">
        <v>6482.4424052772592</v>
      </c>
      <c r="I98" s="10">
        <v>5891.8397171635042</v>
      </c>
      <c r="J98" s="10">
        <v>3234.9477949633615</v>
      </c>
      <c r="K98" s="10">
        <v>4039.9648612610617</v>
      </c>
      <c r="L98" s="10">
        <v>10232.054443875601</v>
      </c>
      <c r="M98" s="10">
        <v>6417.545886438329</v>
      </c>
      <c r="N98" s="10">
        <v>6402.3184500437264</v>
      </c>
      <c r="O98" s="10">
        <v>1085.0084421632505</v>
      </c>
      <c r="P98" s="10">
        <v>7020.7976291325995</v>
      </c>
      <c r="Q98" s="10">
        <v>909.04492528190713</v>
      </c>
      <c r="R98" s="10">
        <v>3154.3522021809677</v>
      </c>
      <c r="S98" s="10">
        <v>5065.3202536211393</v>
      </c>
      <c r="T98" s="10">
        <v>695.02493093184012</v>
      </c>
      <c r="U98" s="10">
        <v>5252.4177813626557</v>
      </c>
      <c r="V98" s="10">
        <v>356.47393064504831</v>
      </c>
      <c r="W98" s="10">
        <v>366.24867367104122</v>
      </c>
      <c r="X98" s="10">
        <v>376.5851217792536</v>
      </c>
      <c r="Y98" s="10">
        <v>387.51527390534261</v>
      </c>
    </row>
    <row r="99" spans="1:26" s="2" customFormat="1" x14ac:dyDescent="0.2">
      <c r="A99" s="11" t="s">
        <v>33</v>
      </c>
      <c r="F99" s="10">
        <v>1589</v>
      </c>
      <c r="G99" s="10">
        <v>2570</v>
      </c>
      <c r="H99" s="10">
        <v>2644.5926733146798</v>
      </c>
      <c r="I99" s="10">
        <v>2720.0248992189881</v>
      </c>
      <c r="J99" s="10">
        <v>2796.2454896342342</v>
      </c>
      <c r="K99" s="10">
        <v>2872.3598113589437</v>
      </c>
      <c r="L99" s="10">
        <v>2949.1065853987102</v>
      </c>
      <c r="M99" s="10">
        <v>3026.4261702684812</v>
      </c>
      <c r="N99" s="10">
        <v>3104.5597342546016</v>
      </c>
      <c r="O99" s="10">
        <v>3183.4660179411899</v>
      </c>
      <c r="P99" s="10">
        <v>3263.7397736703733</v>
      </c>
      <c r="Q99" s="10">
        <v>1149.4061133198127</v>
      </c>
      <c r="R99" s="10">
        <v>1178.5045304063294</v>
      </c>
      <c r="S99" s="10">
        <v>1208.8120039402174</v>
      </c>
      <c r="T99" s="10">
        <v>1240.3834558954427</v>
      </c>
      <c r="U99" s="10">
        <v>1273.5253444693656</v>
      </c>
      <c r="V99" s="10">
        <v>1381.8603136733857</v>
      </c>
      <c r="W99" s="10">
        <v>1421.9679615116581</v>
      </c>
      <c r="X99" s="10">
        <v>1465.377932783399</v>
      </c>
      <c r="Y99" s="10">
        <f>X99</f>
        <v>1465.377932783399</v>
      </c>
    </row>
    <row r="100" spans="1:26" s="2" customFormat="1" x14ac:dyDescent="0.2">
      <c r="A100" s="11" t="s">
        <v>16</v>
      </c>
      <c r="F100" s="10">
        <v>1776</v>
      </c>
      <c r="G100" s="10">
        <v>1829.3276627606056</v>
      </c>
      <c r="H100" s="10">
        <v>1882.4227758866009</v>
      </c>
      <c r="I100" s="10">
        <v>1936.115483089075</v>
      </c>
      <c r="J100" s="10">
        <v>1990.3693486604975</v>
      </c>
      <c r="K100" s="10">
        <v>2044.5475721092412</v>
      </c>
      <c r="L100" s="10">
        <v>2099.1759755250318</v>
      </c>
      <c r="M100" s="10">
        <v>2154.2121060602221</v>
      </c>
      <c r="N100" s="10">
        <v>2209.8276274570649</v>
      </c>
      <c r="O100" s="10">
        <v>2265.9931712366415</v>
      </c>
      <c r="P100" s="10">
        <v>2323.1320825008756</v>
      </c>
      <c r="Q100" s="10">
        <v>1292.523277832895</v>
      </c>
      <c r="R100" s="10">
        <v>1325.2448555212056</v>
      </c>
      <c r="S100" s="10">
        <v>1359.3260341237028</v>
      </c>
      <c r="T100" s="10">
        <v>1394.828574169579</v>
      </c>
      <c r="U100" s="10">
        <v>1432.0970921953053</v>
      </c>
      <c r="V100" s="10">
        <v>1553.9212828593625</v>
      </c>
      <c r="W100" s="10">
        <v>1599.0228947695011</v>
      </c>
      <c r="X100" s="10">
        <v>1647.8380156467733</v>
      </c>
      <c r="Y100" s="10">
        <f t="shared" ref="Y100:Y106" si="19">X100</f>
        <v>1647.8380156467733</v>
      </c>
    </row>
    <row r="101" spans="1:26" s="2" customFormat="1" x14ac:dyDescent="0.2">
      <c r="A101" s="11" t="s">
        <v>27</v>
      </c>
      <c r="F101" s="10">
        <v>1412</v>
      </c>
      <c r="G101" s="10">
        <v>1454.3978940416525</v>
      </c>
      <c r="H101" s="10">
        <v>1496.6109006485815</v>
      </c>
      <c r="I101" s="10">
        <v>1539.2990214649631</v>
      </c>
      <c r="J101" s="10">
        <v>1582.4332884620624</v>
      </c>
      <c r="K101" s="10">
        <v>1625.5074165643293</v>
      </c>
      <c r="L101" s="10">
        <v>1668.9394580187757</v>
      </c>
      <c r="M101" s="10">
        <v>1712.6956608992309</v>
      </c>
      <c r="N101" s="10">
        <v>1756.9125056133876</v>
      </c>
      <c r="O101" s="10">
        <v>1801.5666428976003</v>
      </c>
      <c r="P101" s="10">
        <v>1846.9946511774983</v>
      </c>
      <c r="Q101" s="10">
        <v>946.59899808093792</v>
      </c>
      <c r="R101" s="10">
        <v>970.56314107673381</v>
      </c>
      <c r="S101" s="10">
        <v>995.52300839350039</v>
      </c>
      <c r="T101" s="10">
        <v>1021.523831290169</v>
      </c>
      <c r="U101" s="10">
        <v>1048.8179949065204</v>
      </c>
      <c r="V101" s="10">
        <v>1138.0377859945127</v>
      </c>
      <c r="W101" s="10">
        <v>1171.0686345511081</v>
      </c>
      <c r="X101" s="10">
        <v>1206.8191276417244</v>
      </c>
      <c r="Y101" s="10">
        <f t="shared" si="19"/>
        <v>1206.8191276417244</v>
      </c>
    </row>
    <row r="102" spans="1:26" s="2" customFormat="1" x14ac:dyDescent="0.2">
      <c r="A102" s="11" t="s">
        <v>28</v>
      </c>
      <c r="F102" s="10">
        <v>4806</v>
      </c>
      <c r="G102" s="10">
        <v>4950.3089792947467</v>
      </c>
      <c r="H102" s="10">
        <v>5093.9886604228632</v>
      </c>
      <c r="I102" s="10">
        <v>5239.2854795755047</v>
      </c>
      <c r="J102" s="10">
        <v>5386.1008387738466</v>
      </c>
      <c r="K102" s="10">
        <v>5532.7115042550749</v>
      </c>
      <c r="L102" s="10">
        <v>5680.5403932282115</v>
      </c>
      <c r="M102" s="10">
        <v>5829.4726248453981</v>
      </c>
      <c r="N102" s="10">
        <v>5979.9727351118554</v>
      </c>
      <c r="O102" s="10">
        <v>6131.9612505423975</v>
      </c>
      <c r="P102" s="10">
        <v>6286.583777308113</v>
      </c>
      <c r="Q102" s="10">
        <v>5277.3564538903265</v>
      </c>
      <c r="R102" s="10">
        <v>5410.9582482691549</v>
      </c>
      <c r="S102" s="10">
        <v>5550.1112762561143</v>
      </c>
      <c r="T102" s="10">
        <v>5695.0677053230938</v>
      </c>
      <c r="U102" s="10">
        <v>5847.234600498673</v>
      </c>
      <c r="V102" s="10">
        <v>6344.6412544963168</v>
      </c>
      <c r="W102" s="10">
        <v>6528.7905744945601</v>
      </c>
      <c r="X102" s="10">
        <v>6728.1021053793565</v>
      </c>
      <c r="Y102" s="10">
        <f t="shared" si="19"/>
        <v>6728.1021053793565</v>
      </c>
    </row>
    <row r="103" spans="1:26" s="2" customFormat="1" x14ac:dyDescent="0.2">
      <c r="A103" s="11" t="s">
        <v>29</v>
      </c>
      <c r="F103" s="10">
        <v>4402</v>
      </c>
      <c r="G103" s="10">
        <v>4534.1781370901945</v>
      </c>
      <c r="H103" s="10">
        <v>4665.7798758180279</v>
      </c>
      <c r="I103" s="10">
        <v>4798.8628133773136</v>
      </c>
      <c r="J103" s="10">
        <v>4933.3366400920668</v>
      </c>
      <c r="K103" s="10">
        <v>5067.6229799689645</v>
      </c>
      <c r="L103" s="10">
        <v>5203.0251375344551</v>
      </c>
      <c r="M103" s="10">
        <v>5339.4378890073758</v>
      </c>
      <c r="N103" s="10">
        <v>5477.2867207578838</v>
      </c>
      <c r="O103" s="10">
        <v>5616.4988399682979</v>
      </c>
      <c r="P103" s="10">
        <v>5758.1235513338161</v>
      </c>
      <c r="Q103" s="10">
        <v>2951.0827121475131</v>
      </c>
      <c r="R103" s="10">
        <v>3025.7924553964463</v>
      </c>
      <c r="S103" s="10">
        <v>3103.6064326828532</v>
      </c>
      <c r="T103" s="10">
        <v>3184.6656553394646</v>
      </c>
      <c r="U103" s="10">
        <v>3269.7569501264184</v>
      </c>
      <c r="V103" s="10">
        <v>3547.9053356571135</v>
      </c>
      <c r="W103" s="10">
        <v>3650.8811113980009</v>
      </c>
      <c r="X103" s="10">
        <v>3762.3355523221467</v>
      </c>
      <c r="Y103" s="10">
        <f t="shared" si="19"/>
        <v>3762.3355523221467</v>
      </c>
    </row>
    <row r="104" spans="1:26" s="2" customFormat="1" x14ac:dyDescent="0.2">
      <c r="A104" s="11" t="s">
        <v>30</v>
      </c>
      <c r="F104" s="10">
        <v>978</v>
      </c>
      <c r="G104" s="10">
        <v>1007.366246722901</v>
      </c>
      <c r="H104" s="10">
        <v>1036.6044340186352</v>
      </c>
      <c r="I104" s="10">
        <v>1066.171701836214</v>
      </c>
      <c r="J104" s="10">
        <v>1096.0479859177742</v>
      </c>
      <c r="K104" s="10">
        <v>1125.8826157223189</v>
      </c>
      <c r="L104" s="10">
        <v>1155.9651486843929</v>
      </c>
      <c r="M104" s="10">
        <v>1186.2722070534335</v>
      </c>
      <c r="N104" s="10">
        <v>1216.898321876695</v>
      </c>
      <c r="O104" s="10">
        <v>1247.8273206472049</v>
      </c>
      <c r="P104" s="10">
        <v>1279.2923292150097</v>
      </c>
      <c r="Q104" s="10">
        <v>655.64718139033812</v>
      </c>
      <c r="R104" s="10">
        <v>672.2455750517322</v>
      </c>
      <c r="S104" s="10">
        <v>689.5336417909657</v>
      </c>
      <c r="T104" s="10">
        <v>707.54271034120791</v>
      </c>
      <c r="U104" s="10">
        <v>726.44759137293011</v>
      </c>
      <c r="V104" s="10">
        <v>788.24430219733256</v>
      </c>
      <c r="W104" s="10">
        <v>811.12260948369965</v>
      </c>
      <c r="X104" s="10">
        <v>835.88463656771023</v>
      </c>
      <c r="Y104" s="10">
        <f t="shared" si="19"/>
        <v>835.88463656771023</v>
      </c>
    </row>
    <row r="105" spans="1:26" s="2" customFormat="1" x14ac:dyDescent="0.2">
      <c r="A105" s="11" t="s">
        <v>68</v>
      </c>
      <c r="F105" s="10">
        <v>1791</v>
      </c>
      <c r="G105" s="10">
        <v>1841</v>
      </c>
      <c r="H105" s="10">
        <v>1891</v>
      </c>
      <c r="I105" s="10">
        <v>1942</v>
      </c>
      <c r="J105" s="10">
        <v>1994</v>
      </c>
      <c r="K105" s="10">
        <v>2048</v>
      </c>
      <c r="L105" s="10">
        <v>2103</v>
      </c>
      <c r="M105" s="10">
        <v>2160</v>
      </c>
      <c r="N105" s="10">
        <v>2219</v>
      </c>
      <c r="O105" s="10">
        <v>2278</v>
      </c>
      <c r="P105" s="10">
        <v>2342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f t="shared" si="19"/>
        <v>0</v>
      </c>
      <c r="Z105" s="2">
        <v>0</v>
      </c>
    </row>
    <row r="106" spans="1:26" s="2" customFormat="1" ht="13.5" thickBot="1" x14ac:dyDescent="0.25">
      <c r="A106" s="11" t="s">
        <v>9</v>
      </c>
      <c r="F106" s="12">
        <v>1499</v>
      </c>
      <c r="G106" s="12">
        <v>2702</v>
      </c>
      <c r="H106" s="12">
        <v>2939.8604858899284</v>
      </c>
      <c r="I106" s="12">
        <v>2850.8882289494641</v>
      </c>
      <c r="J106" s="12">
        <v>2909.0730313979484</v>
      </c>
      <c r="K106" s="12">
        <v>2899.2366628076961</v>
      </c>
      <c r="L106" s="12">
        <v>2909.526292499665</v>
      </c>
      <c r="M106" s="12">
        <v>2747.9300385904521</v>
      </c>
      <c r="N106" s="12">
        <v>2999.495947057726</v>
      </c>
      <c r="O106" s="12">
        <v>2882.2157981268051</v>
      </c>
      <c r="P106" s="12">
        <v>2997.2080794238254</v>
      </c>
      <c r="Q106" s="12">
        <v>2405.7111882588297</v>
      </c>
      <c r="R106" s="12">
        <v>2466.6142813731235</v>
      </c>
      <c r="S106" s="12">
        <v>2530.0479340424527</v>
      </c>
      <c r="T106" s="12">
        <v>2596.1270981586858</v>
      </c>
      <c r="U106" s="12">
        <v>2665.4931918468701</v>
      </c>
      <c r="V106" s="12">
        <v>2892.2386776012777</v>
      </c>
      <c r="W106" s="12">
        <v>2976.1841308411194</v>
      </c>
      <c r="X106" s="12">
        <v>3067.0413590742219</v>
      </c>
      <c r="Y106" s="12">
        <f t="shared" si="19"/>
        <v>3067.0413590742219</v>
      </c>
    </row>
    <row r="107" spans="1:26" s="2" customFormat="1" x14ac:dyDescent="0.2">
      <c r="A107" s="11" t="s">
        <v>31</v>
      </c>
      <c r="F107" s="10">
        <f>SUM(F97:F106)</f>
        <v>39881</v>
      </c>
      <c r="G107" s="10">
        <f t="shared" ref="G107:Y107" si="20">SUM(G97:G106)</f>
        <v>31387.578919910102</v>
      </c>
      <c r="H107" s="10">
        <f t="shared" si="20"/>
        <v>33049.859805999316</v>
      </c>
      <c r="I107" s="10">
        <f t="shared" si="20"/>
        <v>33136.64762751152</v>
      </c>
      <c r="J107" s="10">
        <f t="shared" si="20"/>
        <v>31279.606622938431</v>
      </c>
      <c r="K107" s="10">
        <f t="shared" si="20"/>
        <v>32774.868562786563</v>
      </c>
      <c r="L107" s="10">
        <f t="shared" si="20"/>
        <v>39665.278990889237</v>
      </c>
      <c r="M107" s="10">
        <f t="shared" si="20"/>
        <v>36086.44669672459</v>
      </c>
      <c r="N107" s="10">
        <f t="shared" si="20"/>
        <v>37137.953592129212</v>
      </c>
      <c r="O107" s="10">
        <f t="shared" si="20"/>
        <v>32522.52904136014</v>
      </c>
      <c r="P107" s="10">
        <f t="shared" si="20"/>
        <v>38051.074244629512</v>
      </c>
      <c r="Q107" s="10">
        <f t="shared" si="20"/>
        <v>18083.817884914824</v>
      </c>
      <c r="R107" s="10">
        <f t="shared" si="20"/>
        <v>20750.560062508452</v>
      </c>
      <c r="S107" s="10">
        <f t="shared" si="20"/>
        <v>22937.39190730832</v>
      </c>
      <c r="T107" s="10">
        <f t="shared" si="20"/>
        <v>19229.208794248054</v>
      </c>
      <c r="U107" s="10">
        <f t="shared" si="20"/>
        <v>23608.761821996864</v>
      </c>
      <c r="V107" s="10">
        <f t="shared" si="20"/>
        <v>18344.445644835701</v>
      </c>
      <c r="W107" s="10">
        <f t="shared" si="20"/>
        <v>18875.763156593854</v>
      </c>
      <c r="X107" s="10">
        <f t="shared" si="20"/>
        <v>19450.351737082594</v>
      </c>
      <c r="Y107" s="10">
        <f t="shared" si="20"/>
        <v>19471.741346012241</v>
      </c>
    </row>
    <row r="108" spans="1:26" s="2" customFormat="1" x14ac:dyDescent="0.2">
      <c r="A108" s="16"/>
    </row>
    <row r="109" spans="1:26" s="2" customFormat="1" ht="13.5" thickBot="1" x14ac:dyDescent="0.25">
      <c r="A109" s="5" t="s">
        <v>34</v>
      </c>
      <c r="E109" s="18">
        <f>NPV(0.09,F107:Z107)</f>
        <v>284050.97192189359</v>
      </c>
    </row>
    <row r="110" spans="1:26" s="2" customFormat="1" x14ac:dyDescent="0.2"/>
    <row r="111" spans="1:26" s="2" customFormat="1" x14ac:dyDescent="0.2">
      <c r="A111" s="5" t="s">
        <v>35</v>
      </c>
      <c r="E111" s="10" t="s">
        <v>1</v>
      </c>
      <c r="F111" s="10">
        <f>F107-F90</f>
        <v>19192.588844336042</v>
      </c>
      <c r="G111" s="10">
        <f t="shared" ref="G111:Y111" si="21">G107-G90</f>
        <v>2347.4794093066266</v>
      </c>
      <c r="H111" s="10">
        <f t="shared" si="21"/>
        <v>10044.110244849806</v>
      </c>
      <c r="I111" s="10">
        <f t="shared" si="21"/>
        <v>9908.4026281988736</v>
      </c>
      <c r="J111" s="10">
        <f t="shared" si="21"/>
        <v>-20.429194617925532</v>
      </c>
      <c r="K111" s="10">
        <f t="shared" si="21"/>
        <v>1670.6934800685267</v>
      </c>
      <c r="L111" s="10">
        <f t="shared" si="21"/>
        <v>9859.2763825590628</v>
      </c>
      <c r="M111" s="10">
        <f t="shared" si="21"/>
        <v>-818.21658464551001</v>
      </c>
      <c r="N111" s="10">
        <f t="shared" si="21"/>
        <v>2102.5151145448035</v>
      </c>
      <c r="O111" s="10">
        <f t="shared" si="21"/>
        <v>-2755.4053492023741</v>
      </c>
      <c r="P111" s="10">
        <f t="shared" si="21"/>
        <v>3169.641175460536</v>
      </c>
      <c r="Q111" s="10">
        <f t="shared" si="21"/>
        <v>-17250.728022678129</v>
      </c>
      <c r="R111" s="10">
        <f t="shared" si="21"/>
        <v>-13577.005019786815</v>
      </c>
      <c r="S111" s="10">
        <f t="shared" si="21"/>
        <v>-22279.323579463588</v>
      </c>
      <c r="T111" s="10">
        <f t="shared" si="21"/>
        <v>-21579.143408780921</v>
      </c>
      <c r="U111" s="10">
        <f t="shared" si="21"/>
        <v>-15118.045259295657</v>
      </c>
      <c r="V111" s="10">
        <f t="shared" si="21"/>
        <v>-22830.028947200102</v>
      </c>
      <c r="W111" s="10">
        <f t="shared" si="21"/>
        <v>-19762.922540982905</v>
      </c>
      <c r="X111" s="10">
        <f t="shared" si="21"/>
        <v>-18142.736193785415</v>
      </c>
      <c r="Y111" s="10">
        <f t="shared" si="21"/>
        <v>-25250.354766422846</v>
      </c>
    </row>
    <row r="112" spans="1:26" s="2" customFormat="1" ht="13.5" thickBot="1" x14ac:dyDescent="0.25"/>
    <row r="113" spans="1:26" s="2" customFormat="1" ht="13.5" thickBot="1" x14ac:dyDescent="0.25">
      <c r="A113" s="2" t="s">
        <v>53</v>
      </c>
      <c r="D113" s="27">
        <f>NPV(0.09,F111:Y111)</f>
        <v>-3102.8095940226904</v>
      </c>
    </row>
    <row r="114" spans="1:26" s="2" customFormat="1" ht="13.5" thickBot="1" x14ac:dyDescent="0.25">
      <c r="A114" s="2" t="s">
        <v>67</v>
      </c>
      <c r="D114" s="27">
        <f>D113*0.5</f>
        <v>-1551.4047970113452</v>
      </c>
    </row>
    <row r="115" spans="1:26" s="2" customFormat="1" ht="13.5" thickBot="1" x14ac:dyDescent="0.25"/>
    <row r="116" spans="1:26" s="2" customFormat="1" ht="13.5" thickBot="1" x14ac:dyDescent="0.25">
      <c r="B116" s="38" t="s">
        <v>38</v>
      </c>
      <c r="C116" s="39"/>
      <c r="D116" s="39"/>
      <c r="E116" s="39"/>
      <c r="F116" s="39"/>
      <c r="G116" s="39"/>
      <c r="H116" s="39"/>
      <c r="I116" s="39"/>
      <c r="J116" s="15"/>
    </row>
    <row r="117" spans="1:26" s="40" customFormat="1" x14ac:dyDescent="0.2"/>
    <row r="118" spans="1:26" s="2" customFormat="1" x14ac:dyDescent="0.2">
      <c r="A118" s="24" t="s">
        <v>32</v>
      </c>
    </row>
    <row r="119" spans="1:26" s="2" customFormat="1" x14ac:dyDescent="0.2"/>
    <row r="120" spans="1:26" s="2" customFormat="1" x14ac:dyDescent="0.2">
      <c r="A120" s="2" t="s">
        <v>36</v>
      </c>
      <c r="E120" s="10" t="s">
        <v>1</v>
      </c>
      <c r="F120" s="10">
        <f>F54-F90-F68</f>
        <v>135426.92595154518</v>
      </c>
      <c r="G120" s="10">
        <f t="shared" ref="G120:Y120" si="22">G54-G90-G68</f>
        <v>127351.64747883828</v>
      </c>
      <c r="H120" s="10">
        <f t="shared" si="22"/>
        <v>145698.89422376925</v>
      </c>
      <c r="I120" s="10">
        <f t="shared" si="22"/>
        <v>152585.77694972345</v>
      </c>
      <c r="J120" s="10">
        <f t="shared" si="22"/>
        <v>149447.37925284772</v>
      </c>
      <c r="K120" s="10">
        <f t="shared" si="22"/>
        <v>157408.62106778601</v>
      </c>
      <c r="L120" s="10">
        <f t="shared" si="22"/>
        <v>166249.98067969846</v>
      </c>
      <c r="M120" s="10">
        <f t="shared" si="22"/>
        <v>151679.5646789521</v>
      </c>
      <c r="N120" s="10">
        <f t="shared" si="22"/>
        <v>172537.92073609692</v>
      </c>
      <c r="O120" s="10">
        <f t="shared" si="22"/>
        <v>185482.48838589882</v>
      </c>
      <c r="P120" s="10">
        <f t="shared" si="22"/>
        <v>153854.95367736981</v>
      </c>
      <c r="Q120" s="10">
        <f t="shared" si="22"/>
        <v>72504.352581061888</v>
      </c>
      <c r="R120" s="10">
        <f t="shared" si="22"/>
        <v>76176.691370993503</v>
      </c>
      <c r="S120" s="10">
        <f t="shared" si="22"/>
        <v>110145.26202868918</v>
      </c>
      <c r="T120" s="10">
        <f t="shared" si="22"/>
        <v>128028.38618270325</v>
      </c>
      <c r="U120" s="10">
        <f t="shared" si="22"/>
        <v>134491.90414888522</v>
      </c>
      <c r="V120" s="10">
        <f t="shared" si="22"/>
        <v>123116.91761589397</v>
      </c>
      <c r="W120" s="10">
        <f t="shared" si="22"/>
        <v>132351.7566191795</v>
      </c>
      <c r="X120" s="10">
        <f t="shared" si="22"/>
        <v>139039.70277350786</v>
      </c>
      <c r="Y120" s="10">
        <f t="shared" si="22"/>
        <v>121889.69033025732</v>
      </c>
    </row>
    <row r="121" spans="1:26" s="2" customFormat="1" x14ac:dyDescent="0.2">
      <c r="A121" s="2" t="s">
        <v>37</v>
      </c>
      <c r="E121" s="10" t="s">
        <v>1</v>
      </c>
      <c r="F121" s="10">
        <f t="shared" ref="F121:Y121" si="23">F53-F107-F71</f>
        <v>118152.69859361698</v>
      </c>
      <c r="G121" s="10">
        <f t="shared" si="23"/>
        <v>116426.02213323954</v>
      </c>
      <c r="H121" s="10">
        <f t="shared" si="23"/>
        <v>134024.6354838979</v>
      </c>
      <c r="I121" s="10">
        <f t="shared" si="23"/>
        <v>136837.5086955142</v>
      </c>
      <c r="J121" s="10">
        <f t="shared" si="23"/>
        <v>149506.45375387388</v>
      </c>
      <c r="K121" s="10">
        <f t="shared" si="23"/>
        <v>152619.39521230102</v>
      </c>
      <c r="L121" s="10">
        <f t="shared" si="23"/>
        <v>152883.50627224726</v>
      </c>
      <c r="M121" s="10">
        <f t="shared" si="23"/>
        <v>143791.30638112046</v>
      </c>
      <c r="N121" s="10">
        <f t="shared" si="23"/>
        <v>169203.20689159448</v>
      </c>
      <c r="O121" s="10">
        <f t="shared" si="23"/>
        <v>177778.83898673634</v>
      </c>
      <c r="P121" s="10">
        <f t="shared" si="23"/>
        <v>120350.64195648645</v>
      </c>
      <c r="Q121" s="10">
        <f t="shared" si="23"/>
        <v>37806.825975012558</v>
      </c>
      <c r="R121" s="10">
        <f t="shared" si="23"/>
        <v>35102.323589002277</v>
      </c>
      <c r="S121" s="10">
        <f t="shared" si="23"/>
        <v>30046.081579137855</v>
      </c>
      <c r="T121" s="10">
        <f t="shared" si="23"/>
        <v>38878.708047891007</v>
      </c>
      <c r="U121" s="10">
        <f t="shared" si="23"/>
        <v>30195.838331750885</v>
      </c>
      <c r="V121" s="10">
        <f t="shared" si="23"/>
        <v>13597.751036721835</v>
      </c>
      <c r="W121" s="10">
        <f t="shared" si="23"/>
        <v>11302.377188359271</v>
      </c>
      <c r="X121" s="10">
        <f t="shared" si="23"/>
        <v>10390.879155401672</v>
      </c>
      <c r="Y121" s="10">
        <f t="shared" si="23"/>
        <v>11070.709373074125</v>
      </c>
    </row>
    <row r="122" spans="1:26" s="2" customFormat="1" x14ac:dyDescent="0.2"/>
    <row r="123" spans="1:26" s="2" customFormat="1" x14ac:dyDescent="0.2"/>
    <row r="124" spans="1:26" s="2" customFormat="1" x14ac:dyDescent="0.2">
      <c r="A124" s="2" t="s">
        <v>46</v>
      </c>
      <c r="E124" s="10" t="s">
        <v>1</v>
      </c>
      <c r="F124" s="6">
        <v>-77038.023600000015</v>
      </c>
      <c r="G124" s="6">
        <v>-86285.833799999993</v>
      </c>
      <c r="H124" s="6">
        <v>-84580.703000000038</v>
      </c>
      <c r="I124" s="6">
        <v>-86403.745399999985</v>
      </c>
      <c r="J124" s="6">
        <v>-99393.260974999997</v>
      </c>
      <c r="K124" s="6">
        <v>-105897.91377499999</v>
      </c>
      <c r="L124" s="6">
        <v>-109911.205175</v>
      </c>
      <c r="M124" s="6">
        <v>-100890.052375</v>
      </c>
      <c r="N124" s="6">
        <v>-101130.72157499999</v>
      </c>
      <c r="O124" s="6">
        <v>-112658.49797500001</v>
      </c>
      <c r="P124" s="6">
        <v>-69955.05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2">
        <v>0</v>
      </c>
    </row>
    <row r="125" spans="1:26" s="2" customFormat="1" x14ac:dyDescent="0.2">
      <c r="A125" s="2" t="s">
        <v>1</v>
      </c>
      <c r="E125" s="1" t="s">
        <v>1</v>
      </c>
    </row>
    <row r="126" spans="1:26" s="2" customFormat="1" x14ac:dyDescent="0.2">
      <c r="A126" s="5" t="s">
        <v>52</v>
      </c>
      <c r="E126" s="10" t="s">
        <v>1</v>
      </c>
    </row>
    <row r="127" spans="1:26" s="2" customFormat="1" x14ac:dyDescent="0.2">
      <c r="A127" s="2" t="s">
        <v>47</v>
      </c>
      <c r="F127" s="10">
        <f>(F120+F124)*0.5</f>
        <v>29194.451175772585</v>
      </c>
      <c r="G127" s="10">
        <f t="shared" ref="G127:Y127" si="24">(G120+G124)*0.5</f>
        <v>20532.906839419142</v>
      </c>
      <c r="H127" s="10">
        <f t="shared" si="24"/>
        <v>30559.095611884608</v>
      </c>
      <c r="I127" s="10">
        <f t="shared" si="24"/>
        <v>33091.015774861735</v>
      </c>
      <c r="J127" s="10">
        <f t="shared" si="24"/>
        <v>25027.059138923862</v>
      </c>
      <c r="K127" s="10">
        <f t="shared" si="24"/>
        <v>25755.353646393007</v>
      </c>
      <c r="L127" s="10">
        <f t="shared" si="24"/>
        <v>28169.387752349234</v>
      </c>
      <c r="M127" s="10">
        <f t="shared" si="24"/>
        <v>25394.756151976049</v>
      </c>
      <c r="N127" s="10">
        <f t="shared" si="24"/>
        <v>35703.599580548464</v>
      </c>
      <c r="O127" s="10">
        <f t="shared" si="24"/>
        <v>36411.995205449406</v>
      </c>
      <c r="P127" s="10">
        <f t="shared" si="24"/>
        <v>41949.951838684901</v>
      </c>
      <c r="Q127" s="10">
        <f t="shared" si="24"/>
        <v>36252.176290530944</v>
      </c>
      <c r="R127" s="10">
        <f t="shared" si="24"/>
        <v>38088.345685496752</v>
      </c>
      <c r="S127" s="10">
        <f t="shared" si="24"/>
        <v>55072.631014344588</v>
      </c>
      <c r="T127" s="10">
        <f t="shared" si="24"/>
        <v>64014.193091351626</v>
      </c>
      <c r="U127" s="10">
        <f t="shared" si="24"/>
        <v>67245.952074442612</v>
      </c>
      <c r="V127" s="10">
        <f t="shared" si="24"/>
        <v>61558.458807946983</v>
      </c>
      <c r="W127" s="10">
        <f t="shared" si="24"/>
        <v>66175.878309589752</v>
      </c>
      <c r="X127" s="10">
        <f t="shared" si="24"/>
        <v>69519.85138675393</v>
      </c>
      <c r="Y127" s="10">
        <f t="shared" si="24"/>
        <v>60944.84516512866</v>
      </c>
    </row>
    <row r="128" spans="1:26" s="2" customFormat="1" x14ac:dyDescent="0.2">
      <c r="A128" s="2" t="s">
        <v>37</v>
      </c>
      <c r="F128" s="10">
        <f>(F121+F124)*0.5</f>
        <v>20557.337496808483</v>
      </c>
      <c r="G128" s="10">
        <f t="shared" ref="G128:Y128" si="25">(G121+G124)*0.5</f>
        <v>15070.094166619776</v>
      </c>
      <c r="H128" s="10">
        <f t="shared" si="25"/>
        <v>24721.966241948932</v>
      </c>
      <c r="I128" s="10">
        <f t="shared" si="25"/>
        <v>25216.881647757109</v>
      </c>
      <c r="J128" s="10">
        <f t="shared" si="25"/>
        <v>25056.596389436942</v>
      </c>
      <c r="K128" s="10">
        <f t="shared" si="25"/>
        <v>23360.740718650515</v>
      </c>
      <c r="L128" s="10">
        <f t="shared" si="25"/>
        <v>21486.150548623635</v>
      </c>
      <c r="M128" s="10">
        <f t="shared" si="25"/>
        <v>21450.627003060232</v>
      </c>
      <c r="N128" s="10">
        <f t="shared" si="25"/>
        <v>34036.242658297248</v>
      </c>
      <c r="O128" s="10">
        <f t="shared" si="25"/>
        <v>32560.170505868169</v>
      </c>
      <c r="P128" s="10">
        <f t="shared" si="25"/>
        <v>25197.795978243223</v>
      </c>
      <c r="Q128" s="10">
        <f t="shared" si="25"/>
        <v>18903.412987506279</v>
      </c>
      <c r="R128" s="10">
        <f t="shared" si="25"/>
        <v>17551.161794501139</v>
      </c>
      <c r="S128" s="10">
        <f t="shared" si="25"/>
        <v>15023.040789568928</v>
      </c>
      <c r="T128" s="10">
        <f t="shared" si="25"/>
        <v>19439.354023945503</v>
      </c>
      <c r="U128" s="10">
        <f t="shared" si="25"/>
        <v>15097.919165875443</v>
      </c>
      <c r="V128" s="10">
        <f t="shared" si="25"/>
        <v>6798.8755183609173</v>
      </c>
      <c r="W128" s="10">
        <f t="shared" si="25"/>
        <v>5651.1885941796354</v>
      </c>
      <c r="X128" s="10">
        <f t="shared" si="25"/>
        <v>5195.4395777008358</v>
      </c>
      <c r="Y128" s="10">
        <f t="shared" si="25"/>
        <v>5535.3546865370627</v>
      </c>
    </row>
    <row r="129" spans="1:25" s="2" customFormat="1" ht="13.5" thickBot="1" x14ac:dyDescent="0.25">
      <c r="F129" s="10"/>
    </row>
    <row r="130" spans="1:25" s="2" customFormat="1" ht="13.5" thickBot="1" x14ac:dyDescent="0.25">
      <c r="A130" s="2" t="s">
        <v>53</v>
      </c>
      <c r="D130" s="27">
        <f>NPV(0.09,F128:Y128)</f>
        <v>191269.5718815045</v>
      </c>
      <c r="F130" s="10"/>
    </row>
    <row r="131" spans="1:25" s="2" customFormat="1" ht="13.5" thickBot="1" x14ac:dyDescent="0.25">
      <c r="A131" s="2" t="s">
        <v>67</v>
      </c>
      <c r="D131" s="27">
        <f>D130*0.5</f>
        <v>95634.785940752248</v>
      </c>
      <c r="F131" s="10"/>
    </row>
    <row r="132" spans="1:25" s="2" customFormat="1" x14ac:dyDescent="0.2">
      <c r="F132" s="10"/>
    </row>
    <row r="133" spans="1:25" s="2" customFormat="1" ht="13.5" thickBot="1" x14ac:dyDescent="0.25">
      <c r="A133" s="5" t="s">
        <v>50</v>
      </c>
      <c r="F133" s="25">
        <v>0.09</v>
      </c>
      <c r="G133" s="25">
        <v>0.1</v>
      </c>
      <c r="H133" s="25">
        <v>0.11</v>
      </c>
      <c r="I133" s="25">
        <v>0.12</v>
      </c>
    </row>
    <row r="134" spans="1:25" s="2" customFormat="1" x14ac:dyDescent="0.2">
      <c r="A134" s="2" t="s">
        <v>51</v>
      </c>
      <c r="F134" s="10">
        <f>NPV(F133,$F$127:$Z$127)</f>
        <v>327912.92050316877</v>
      </c>
      <c r="G134" s="10">
        <f>NPV(G133,$F$127:$Z$127)</f>
        <v>300887.3805417596</v>
      </c>
      <c r="H134" s="10">
        <f>NPV(H133,$F$127:$Z$127)</f>
        <v>277084.12853084074</v>
      </c>
      <c r="I134" s="10">
        <f>NPV(I133,$F$127:$Z$127)</f>
        <v>256051.33880671053</v>
      </c>
    </row>
    <row r="135" spans="1:25" s="2" customFormat="1" ht="13.5" thickBot="1" x14ac:dyDescent="0.25">
      <c r="A135" s="2" t="s">
        <v>37</v>
      </c>
      <c r="F135" s="12">
        <f>NPV(F133,$F$128:$Z$128)</f>
        <v>191269.5718815045</v>
      </c>
      <c r="G135" s="12">
        <f>NPV(G133,$F$128:$Z$128)</f>
        <v>179574.04619405349</v>
      </c>
      <c r="H135" s="12">
        <f>NPV(H133,$F$128:$Z$128)</f>
        <v>168955.91888583844</v>
      </c>
      <c r="I135" s="12">
        <f>NPV(I133,$F$128:$Z$128)</f>
        <v>159292.64703586313</v>
      </c>
    </row>
    <row r="136" spans="1:25" s="2" customFormat="1" x14ac:dyDescent="0.2">
      <c r="A136" s="2" t="s">
        <v>48</v>
      </c>
      <c r="F136" s="10">
        <f>F134-F135</f>
        <v>136643.34862166428</v>
      </c>
      <c r="G136" s="10">
        <f>G134-G135</f>
        <v>121313.33434770611</v>
      </c>
      <c r="H136" s="10">
        <f>H134-H135</f>
        <v>108128.20964500229</v>
      </c>
      <c r="I136" s="10">
        <f>I134-I135</f>
        <v>96758.691770847392</v>
      </c>
    </row>
    <row r="137" spans="1:25" s="2" customFormat="1" ht="13.5" thickBot="1" x14ac:dyDescent="0.25">
      <c r="F137" s="10"/>
      <c r="G137" s="10"/>
      <c r="H137" s="10"/>
      <c r="I137" s="10"/>
    </row>
    <row r="138" spans="1:25" s="2" customFormat="1" x14ac:dyDescent="0.2">
      <c r="B138" s="30" t="s">
        <v>70</v>
      </c>
      <c r="C138" s="31"/>
      <c r="D138" s="31"/>
      <c r="E138" s="31"/>
      <c r="F138" s="31"/>
      <c r="G138" s="32"/>
      <c r="H138" s="32"/>
      <c r="I138" s="32"/>
      <c r="J138" s="32"/>
      <c r="K138" s="32"/>
      <c r="L138" s="33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spans="1:25" s="2" customFormat="1" x14ac:dyDescent="0.2">
      <c r="B139" s="34" t="s">
        <v>71</v>
      </c>
      <c r="C139" s="21"/>
      <c r="D139" s="21"/>
      <c r="E139" s="21"/>
      <c r="F139" s="21"/>
      <c r="G139" s="13"/>
      <c r="H139" s="13"/>
      <c r="I139" s="13"/>
      <c r="J139" s="13"/>
      <c r="K139" s="13"/>
      <c r="L139" s="35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spans="1:25" s="2" customFormat="1" ht="13.5" thickBot="1" x14ac:dyDescent="0.25">
      <c r="B140" s="36" t="s">
        <v>69</v>
      </c>
      <c r="C140" s="23"/>
      <c r="D140" s="23"/>
      <c r="E140" s="23"/>
      <c r="F140" s="23"/>
      <c r="G140" s="7"/>
      <c r="H140" s="7"/>
      <c r="I140" s="7"/>
      <c r="J140" s="7"/>
      <c r="K140" s="7"/>
      <c r="L140" s="37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spans="1:25" s="2" customFormat="1" x14ac:dyDescent="0.2"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spans="1:25" s="2" customFormat="1" x14ac:dyDescent="0.2"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spans="1:25" s="2" customFormat="1" x14ac:dyDescent="0.2"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spans="1:25" s="2" customFormat="1" x14ac:dyDescent="0.2"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spans="6:26" s="2" customFormat="1" x14ac:dyDescent="0.2"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spans="6:26" s="2" customFormat="1" x14ac:dyDescent="0.2"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spans="6:26" s="2" customFormat="1" x14ac:dyDescent="0.2"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spans="6:26" s="2" customFormat="1" x14ac:dyDescent="0.2"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spans="6:26" s="2" customFormat="1" x14ac:dyDescent="0.2"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spans="6:26" s="2" customFormat="1" x14ac:dyDescent="0.2"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spans="6:26" s="2" customFormat="1" x14ac:dyDescent="0.2"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spans="6:26" s="2" customFormat="1" x14ac:dyDescent="0.2"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spans="6:26" s="2" customFormat="1" x14ac:dyDescent="0.2"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spans="6:26" s="2" customFormat="1" x14ac:dyDescent="0.2"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spans="6:26" s="2" customFormat="1" x14ac:dyDescent="0.2"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spans="6:26" s="2" customFormat="1" x14ac:dyDescent="0.2"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spans="6:26" s="2" customFormat="1" x14ac:dyDescent="0.2"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spans="6:26" s="2" customFormat="1" x14ac:dyDescent="0.2"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spans="6:26" s="2" customFormat="1" x14ac:dyDescent="0.2"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6:26" s="2" customFormat="1" x14ac:dyDescent="0.2"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6:26" s="2" customFormat="1" x14ac:dyDescent="0.2"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6:26" s="2" customFormat="1" x14ac:dyDescent="0.2"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6:26" s="2" customFormat="1" x14ac:dyDescent="0.2"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6:26" s="2" customFormat="1" x14ac:dyDescent="0.2"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6:26" s="2" customFormat="1" x14ac:dyDescent="0.2"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6:26" s="2" customFormat="1" x14ac:dyDescent="0.2"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6:26" s="2" customFormat="1" x14ac:dyDescent="0.2"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6:26" s="2" customFormat="1" x14ac:dyDescent="0.2"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6:26" s="2" customFormat="1" x14ac:dyDescent="0.2"/>
    <row r="170" spans="6:26" s="2" customFormat="1" x14ac:dyDescent="0.2"/>
    <row r="171" spans="6:26" s="2" customFormat="1" x14ac:dyDescent="0.2"/>
    <row r="172" spans="6:26" s="2" customFormat="1" x14ac:dyDescent="0.2"/>
    <row r="173" spans="6:26" s="2" customFormat="1" x14ac:dyDescent="0.2"/>
    <row r="174" spans="6:26" s="2" customFormat="1" x14ac:dyDescent="0.2"/>
    <row r="175" spans="6:26" s="2" customFormat="1" x14ac:dyDescent="0.2"/>
    <row r="176" spans="6:26" s="2" customFormat="1" x14ac:dyDescent="0.2"/>
    <row r="177" s="2" customFormat="1" x14ac:dyDescent="0.2"/>
    <row r="178" s="2" customFormat="1" x14ac:dyDescent="0.2"/>
    <row r="179" s="2" customFormat="1" x14ac:dyDescent="0.2"/>
    <row r="180" s="2" customFormat="1" x14ac:dyDescent="0.2"/>
    <row r="181" s="2" customFormat="1" x14ac:dyDescent="0.2"/>
    <row r="182" s="2" customFormat="1" x14ac:dyDescent="0.2"/>
    <row r="183" s="2" customFormat="1" x14ac:dyDescent="0.2"/>
    <row r="184" s="2" customFormat="1" x14ac:dyDescent="0.2"/>
    <row r="185" s="2" customFormat="1" x14ac:dyDescent="0.2"/>
    <row r="186" s="2" customFormat="1" x14ac:dyDescent="0.2"/>
    <row r="187" s="2" customFormat="1" x14ac:dyDescent="0.2"/>
    <row r="188" s="2" customFormat="1" x14ac:dyDescent="0.2"/>
    <row r="189" s="2" customFormat="1" x14ac:dyDescent="0.2"/>
    <row r="190" s="2" customFormat="1" x14ac:dyDescent="0.2"/>
    <row r="191" s="2" customFormat="1" x14ac:dyDescent="0.2"/>
    <row r="192" s="2" customFormat="1" x14ac:dyDescent="0.2"/>
    <row r="193" s="2" customFormat="1" x14ac:dyDescent="0.2"/>
    <row r="194" s="2" customFormat="1" x14ac:dyDescent="0.2"/>
    <row r="195" s="2" customFormat="1" x14ac:dyDescent="0.2"/>
    <row r="196" s="2" customFormat="1" x14ac:dyDescent="0.2"/>
    <row r="197" s="2" customFormat="1" x14ac:dyDescent="0.2"/>
    <row r="198" s="2" customFormat="1" x14ac:dyDescent="0.2"/>
    <row r="199" s="2" customFormat="1" x14ac:dyDescent="0.2"/>
    <row r="200" s="2" customFormat="1" x14ac:dyDescent="0.2"/>
    <row r="201" s="2" customFormat="1" x14ac:dyDescent="0.2"/>
    <row r="202" s="2" customFormat="1" x14ac:dyDescent="0.2"/>
    <row r="203" s="2" customFormat="1" x14ac:dyDescent="0.2"/>
    <row r="204" s="2" customFormat="1" x14ac:dyDescent="0.2"/>
    <row r="205" s="2" customFormat="1" x14ac:dyDescent="0.2"/>
    <row r="206" s="2" customFormat="1" x14ac:dyDescent="0.2"/>
    <row r="207" s="2" customFormat="1" x14ac:dyDescent="0.2"/>
    <row r="208" s="2" customFormat="1" x14ac:dyDescent="0.2"/>
    <row r="209" s="2" customFormat="1" x14ac:dyDescent="0.2"/>
    <row r="210" s="2" customFormat="1" x14ac:dyDescent="0.2"/>
    <row r="211" s="2" customFormat="1" x14ac:dyDescent="0.2"/>
    <row r="212" s="2" customFormat="1" x14ac:dyDescent="0.2"/>
    <row r="213" s="2" customFormat="1" x14ac:dyDescent="0.2"/>
    <row r="214" s="2" customFormat="1" x14ac:dyDescent="0.2"/>
    <row r="215" s="2" customFormat="1" x14ac:dyDescent="0.2"/>
    <row r="216" s="2" customFormat="1" x14ac:dyDescent="0.2"/>
    <row r="217" s="2" customFormat="1" x14ac:dyDescent="0.2"/>
    <row r="218" s="2" customFormat="1" x14ac:dyDescent="0.2"/>
    <row r="219" s="2" customFormat="1" x14ac:dyDescent="0.2"/>
    <row r="220" s="2" customFormat="1" x14ac:dyDescent="0.2"/>
    <row r="221" s="2" customFormat="1" x14ac:dyDescent="0.2"/>
    <row r="222" s="2" customFormat="1" x14ac:dyDescent="0.2"/>
    <row r="223" s="2" customFormat="1" x14ac:dyDescent="0.2"/>
    <row r="224" s="2" customFormat="1" x14ac:dyDescent="0.2"/>
    <row r="225" s="2" customFormat="1" x14ac:dyDescent="0.2"/>
    <row r="226" s="2" customFormat="1" x14ac:dyDescent="0.2"/>
    <row r="227" s="2" customFormat="1" x14ac:dyDescent="0.2"/>
    <row r="228" s="2" customFormat="1" x14ac:dyDescent="0.2"/>
    <row r="229" s="2" customFormat="1" x14ac:dyDescent="0.2"/>
    <row r="230" s="2" customFormat="1" x14ac:dyDescent="0.2"/>
    <row r="231" s="2" customFormat="1" x14ac:dyDescent="0.2"/>
    <row r="232" s="2" customFormat="1" x14ac:dyDescent="0.2"/>
    <row r="233" s="2" customFormat="1" x14ac:dyDescent="0.2"/>
    <row r="234" s="2" customFormat="1" x14ac:dyDescent="0.2"/>
    <row r="235" s="2" customFormat="1" x14ac:dyDescent="0.2"/>
    <row r="236" s="2" customFormat="1" x14ac:dyDescent="0.2"/>
    <row r="237" s="2" customFormat="1" x14ac:dyDescent="0.2"/>
    <row r="238" s="2" customFormat="1" x14ac:dyDescent="0.2"/>
    <row r="239" s="2" customFormat="1" x14ac:dyDescent="0.2"/>
    <row r="240" s="2" customFormat="1" x14ac:dyDescent="0.2"/>
    <row r="241" s="2" customFormat="1" x14ac:dyDescent="0.2"/>
    <row r="242" s="2" customFormat="1" x14ac:dyDescent="0.2"/>
    <row r="243" s="2" customFormat="1" x14ac:dyDescent="0.2"/>
    <row r="244" s="2" customFormat="1" x14ac:dyDescent="0.2"/>
    <row r="245" s="2" customFormat="1" x14ac:dyDescent="0.2"/>
    <row r="246" s="2" customFormat="1" x14ac:dyDescent="0.2"/>
    <row r="247" s="2" customFormat="1" x14ac:dyDescent="0.2"/>
    <row r="248" s="2" customFormat="1" x14ac:dyDescent="0.2"/>
    <row r="249" s="2" customFormat="1" x14ac:dyDescent="0.2"/>
    <row r="250" s="2" customFormat="1" x14ac:dyDescent="0.2"/>
    <row r="251" s="2" customFormat="1" x14ac:dyDescent="0.2"/>
    <row r="252" s="2" customFormat="1" x14ac:dyDescent="0.2"/>
    <row r="253" s="2" customFormat="1" x14ac:dyDescent="0.2"/>
    <row r="254" s="2" customFormat="1" x14ac:dyDescent="0.2"/>
    <row r="255" s="2" customFormat="1" x14ac:dyDescent="0.2"/>
    <row r="256" s="2" customFormat="1" x14ac:dyDescent="0.2"/>
    <row r="257" s="2" customFormat="1" x14ac:dyDescent="0.2"/>
    <row r="258" s="2" customFormat="1" x14ac:dyDescent="0.2"/>
    <row r="259" s="2" customFormat="1" x14ac:dyDescent="0.2"/>
    <row r="260" s="2" customFormat="1" x14ac:dyDescent="0.2"/>
    <row r="261" s="2" customFormat="1" x14ac:dyDescent="0.2"/>
    <row r="262" s="2" customFormat="1" x14ac:dyDescent="0.2"/>
    <row r="263" s="2" customFormat="1" x14ac:dyDescent="0.2"/>
    <row r="264" s="2" customFormat="1" x14ac:dyDescent="0.2"/>
    <row r="265" s="2" customFormat="1" x14ac:dyDescent="0.2"/>
    <row r="266" s="2" customFormat="1" x14ac:dyDescent="0.2"/>
    <row r="267" s="2" customFormat="1" x14ac:dyDescent="0.2"/>
    <row r="268" s="2" customFormat="1" x14ac:dyDescent="0.2"/>
    <row r="269" s="2" customFormat="1" x14ac:dyDescent="0.2"/>
    <row r="270" s="2" customFormat="1" x14ac:dyDescent="0.2"/>
    <row r="271" s="2" customFormat="1" x14ac:dyDescent="0.2"/>
    <row r="272" s="2" customFormat="1" x14ac:dyDescent="0.2"/>
    <row r="273" s="2" customFormat="1" x14ac:dyDescent="0.2"/>
    <row r="274" s="2" customFormat="1" x14ac:dyDescent="0.2"/>
    <row r="275" s="2" customFormat="1" x14ac:dyDescent="0.2"/>
    <row r="276" s="2" customFormat="1" x14ac:dyDescent="0.2"/>
    <row r="277" s="2" customFormat="1" x14ac:dyDescent="0.2"/>
    <row r="278" s="2" customFormat="1" x14ac:dyDescent="0.2"/>
    <row r="279" s="2" customFormat="1" x14ac:dyDescent="0.2"/>
    <row r="280" s="2" customFormat="1" x14ac:dyDescent="0.2"/>
    <row r="281" s="2" customFormat="1" x14ac:dyDescent="0.2"/>
    <row r="282" s="2" customFormat="1" x14ac:dyDescent="0.2"/>
    <row r="283" s="2" customFormat="1" x14ac:dyDescent="0.2"/>
    <row r="284" s="2" customFormat="1" x14ac:dyDescent="0.2"/>
    <row r="285" s="2" customFormat="1" x14ac:dyDescent="0.2"/>
    <row r="286" s="2" customFormat="1" x14ac:dyDescent="0.2"/>
    <row r="287" s="2" customFormat="1" x14ac:dyDescent="0.2"/>
    <row r="288" s="2" customFormat="1" x14ac:dyDescent="0.2"/>
    <row r="289" s="2" customFormat="1" x14ac:dyDescent="0.2"/>
    <row r="290" s="2" customFormat="1" x14ac:dyDescent="0.2"/>
    <row r="291" s="2" customFormat="1" x14ac:dyDescent="0.2"/>
    <row r="292" s="2" customFormat="1" x14ac:dyDescent="0.2"/>
    <row r="293" s="2" customFormat="1" x14ac:dyDescent="0.2"/>
    <row r="294" s="2" customFormat="1" x14ac:dyDescent="0.2"/>
    <row r="295" s="2" customFormat="1" x14ac:dyDescent="0.2"/>
    <row r="296" s="2" customFormat="1" x14ac:dyDescent="0.2"/>
    <row r="297" s="2" customFormat="1" x14ac:dyDescent="0.2"/>
    <row r="298" s="2" customFormat="1" x14ac:dyDescent="0.2"/>
    <row r="299" s="2" customFormat="1" x14ac:dyDescent="0.2"/>
    <row r="300" s="2" customFormat="1" x14ac:dyDescent="0.2"/>
    <row r="301" s="2" customFormat="1" x14ac:dyDescent="0.2"/>
    <row r="302" s="2" customFormat="1" x14ac:dyDescent="0.2"/>
    <row r="303" s="2" customFormat="1" x14ac:dyDescent="0.2"/>
    <row r="304" s="2" customFormat="1" x14ac:dyDescent="0.2"/>
    <row r="305" s="2" customFormat="1" x14ac:dyDescent="0.2"/>
    <row r="306" s="2" customFormat="1" x14ac:dyDescent="0.2"/>
    <row r="307" s="2" customFormat="1" x14ac:dyDescent="0.2"/>
    <row r="308" s="2" customFormat="1" x14ac:dyDescent="0.2"/>
    <row r="309" s="2" customFormat="1" x14ac:dyDescent="0.2"/>
    <row r="310" s="2" customFormat="1" x14ac:dyDescent="0.2"/>
    <row r="311" s="2" customFormat="1" x14ac:dyDescent="0.2"/>
    <row r="312" s="2" customFormat="1" x14ac:dyDescent="0.2"/>
    <row r="313" s="2" customFormat="1" x14ac:dyDescent="0.2"/>
    <row r="314" s="2" customFormat="1" x14ac:dyDescent="0.2"/>
    <row r="315" s="2" customFormat="1" x14ac:dyDescent="0.2"/>
    <row r="316" s="2" customFormat="1" x14ac:dyDescent="0.2"/>
    <row r="317" s="2" customFormat="1" x14ac:dyDescent="0.2"/>
    <row r="318" s="2" customFormat="1" x14ac:dyDescent="0.2"/>
    <row r="319" s="2" customFormat="1" x14ac:dyDescent="0.2"/>
    <row r="320" s="2" customFormat="1" x14ac:dyDescent="0.2"/>
    <row r="321" s="2" customFormat="1" x14ac:dyDescent="0.2"/>
    <row r="322" s="2" customFormat="1" x14ac:dyDescent="0.2"/>
    <row r="323" s="2" customFormat="1" x14ac:dyDescent="0.2"/>
    <row r="324" s="2" customFormat="1" x14ac:dyDescent="0.2"/>
    <row r="325" s="2" customFormat="1" x14ac:dyDescent="0.2"/>
    <row r="326" s="2" customFormat="1" x14ac:dyDescent="0.2"/>
    <row r="327" s="2" customFormat="1" x14ac:dyDescent="0.2"/>
    <row r="328" s="2" customFormat="1" x14ac:dyDescent="0.2"/>
    <row r="329" s="2" customFormat="1" x14ac:dyDescent="0.2"/>
    <row r="330" s="2" customFormat="1" x14ac:dyDescent="0.2"/>
    <row r="331" s="2" customFormat="1" x14ac:dyDescent="0.2"/>
    <row r="332" s="2" customFormat="1" x14ac:dyDescent="0.2"/>
    <row r="333" s="2" customFormat="1" x14ac:dyDescent="0.2"/>
    <row r="334" s="2" customFormat="1" x14ac:dyDescent="0.2"/>
    <row r="335" s="2" customFormat="1" x14ac:dyDescent="0.2"/>
    <row r="336" s="2" customFormat="1" x14ac:dyDescent="0.2"/>
    <row r="337" s="2" customFormat="1" x14ac:dyDescent="0.2"/>
    <row r="338" s="2" customFormat="1" x14ac:dyDescent="0.2"/>
    <row r="339" s="2" customFormat="1" x14ac:dyDescent="0.2"/>
    <row r="340" s="2" customFormat="1" x14ac:dyDescent="0.2"/>
    <row r="341" s="2" customFormat="1" x14ac:dyDescent="0.2"/>
    <row r="342" s="2" customFormat="1" x14ac:dyDescent="0.2"/>
    <row r="343" s="2" customFormat="1" x14ac:dyDescent="0.2"/>
    <row r="344" s="2" customFormat="1" x14ac:dyDescent="0.2"/>
    <row r="345" s="2" customFormat="1" x14ac:dyDescent="0.2"/>
    <row r="346" s="2" customFormat="1" x14ac:dyDescent="0.2"/>
    <row r="347" s="2" customFormat="1" x14ac:dyDescent="0.2"/>
    <row r="348" s="2" customFormat="1" x14ac:dyDescent="0.2"/>
    <row r="349" s="2" customFormat="1" x14ac:dyDescent="0.2"/>
    <row r="350" s="2" customFormat="1" x14ac:dyDescent="0.2"/>
    <row r="351" s="2" customFormat="1" x14ac:dyDescent="0.2"/>
    <row r="352" s="2" customFormat="1" x14ac:dyDescent="0.2"/>
    <row r="353" s="2" customFormat="1" x14ac:dyDescent="0.2"/>
    <row r="354" s="2" customFormat="1" x14ac:dyDescent="0.2"/>
    <row r="355" s="2" customFormat="1" x14ac:dyDescent="0.2"/>
    <row r="356" s="2" customFormat="1" x14ac:dyDescent="0.2"/>
    <row r="357" s="2" customFormat="1" x14ac:dyDescent="0.2"/>
    <row r="358" s="2" customFormat="1" x14ac:dyDescent="0.2"/>
    <row r="359" s="2" customFormat="1" x14ac:dyDescent="0.2"/>
    <row r="360" s="2" customFormat="1" x14ac:dyDescent="0.2"/>
    <row r="361" s="2" customFormat="1" x14ac:dyDescent="0.2"/>
    <row r="362" s="2" customFormat="1" x14ac:dyDescent="0.2"/>
    <row r="363" s="2" customFormat="1" x14ac:dyDescent="0.2"/>
    <row r="364" s="2" customFormat="1" x14ac:dyDescent="0.2"/>
    <row r="365" s="2" customFormat="1" x14ac:dyDescent="0.2"/>
    <row r="366" s="2" customFormat="1" x14ac:dyDescent="0.2"/>
    <row r="367" s="2" customFormat="1" x14ac:dyDescent="0.2"/>
    <row r="368" s="2" customFormat="1" x14ac:dyDescent="0.2"/>
    <row r="369" s="2" customFormat="1" x14ac:dyDescent="0.2"/>
    <row r="370" s="2" customFormat="1" x14ac:dyDescent="0.2"/>
    <row r="371" s="2" customFormat="1" x14ac:dyDescent="0.2"/>
    <row r="372" s="2" customFormat="1" x14ac:dyDescent="0.2"/>
    <row r="373" s="2" customFormat="1" x14ac:dyDescent="0.2"/>
    <row r="374" s="2" customFormat="1" x14ac:dyDescent="0.2"/>
    <row r="375" s="2" customFormat="1" x14ac:dyDescent="0.2"/>
    <row r="376" s="2" customFormat="1" x14ac:dyDescent="0.2"/>
    <row r="377" s="2" customFormat="1" x14ac:dyDescent="0.2"/>
    <row r="378" s="2" customFormat="1" x14ac:dyDescent="0.2"/>
    <row r="379" s="2" customFormat="1" x14ac:dyDescent="0.2"/>
    <row r="380" s="2" customFormat="1" x14ac:dyDescent="0.2"/>
    <row r="381" s="2" customFormat="1" x14ac:dyDescent="0.2"/>
    <row r="382" s="2" customFormat="1" x14ac:dyDescent="0.2"/>
    <row r="383" s="2" customFormat="1" x14ac:dyDescent="0.2"/>
    <row r="384" s="2" customFormat="1" x14ac:dyDescent="0.2"/>
    <row r="385" s="2" customFormat="1" x14ac:dyDescent="0.2"/>
    <row r="386" s="2" customFormat="1" x14ac:dyDescent="0.2"/>
    <row r="387" s="2" customFormat="1" x14ac:dyDescent="0.2"/>
    <row r="388" s="2" customFormat="1" x14ac:dyDescent="0.2"/>
    <row r="389" s="2" customFormat="1" x14ac:dyDescent="0.2"/>
    <row r="390" s="2" customFormat="1" x14ac:dyDescent="0.2"/>
    <row r="391" s="2" customFormat="1" x14ac:dyDescent="0.2"/>
    <row r="392" s="2" customFormat="1" x14ac:dyDescent="0.2"/>
    <row r="393" s="2" customFormat="1" x14ac:dyDescent="0.2"/>
    <row r="394" s="2" customFormat="1" x14ac:dyDescent="0.2"/>
    <row r="395" s="2" customFormat="1" x14ac:dyDescent="0.2"/>
    <row r="396" s="2" customFormat="1" x14ac:dyDescent="0.2"/>
    <row r="397" s="2" customFormat="1" x14ac:dyDescent="0.2"/>
    <row r="398" s="2" customFormat="1" x14ac:dyDescent="0.2"/>
    <row r="399" s="2" customFormat="1" x14ac:dyDescent="0.2"/>
    <row r="400" s="2" customFormat="1" x14ac:dyDescent="0.2"/>
    <row r="401" s="2" customFormat="1" x14ac:dyDescent="0.2"/>
    <row r="402" s="2" customFormat="1" x14ac:dyDescent="0.2"/>
    <row r="403" s="2" customFormat="1" x14ac:dyDescent="0.2"/>
    <row r="404" s="2" customFormat="1" x14ac:dyDescent="0.2"/>
    <row r="405" s="2" customFormat="1" x14ac:dyDescent="0.2"/>
    <row r="406" s="2" customFormat="1" x14ac:dyDescent="0.2"/>
    <row r="407" s="2" customFormat="1" x14ac:dyDescent="0.2"/>
    <row r="408" s="2" customFormat="1" x14ac:dyDescent="0.2"/>
    <row r="409" s="2" customFormat="1" x14ac:dyDescent="0.2"/>
    <row r="410" s="2" customFormat="1" x14ac:dyDescent="0.2"/>
    <row r="411" s="2" customFormat="1" x14ac:dyDescent="0.2"/>
    <row r="412" s="2" customFormat="1" x14ac:dyDescent="0.2"/>
    <row r="413" s="2" customFormat="1" x14ac:dyDescent="0.2"/>
    <row r="414" s="2" customFormat="1" x14ac:dyDescent="0.2"/>
    <row r="415" s="2" customFormat="1" x14ac:dyDescent="0.2"/>
    <row r="416" s="2" customFormat="1" x14ac:dyDescent="0.2"/>
    <row r="417" s="2" customFormat="1" x14ac:dyDescent="0.2"/>
    <row r="418" s="2" customFormat="1" x14ac:dyDescent="0.2"/>
    <row r="419" s="2" customFormat="1" x14ac:dyDescent="0.2"/>
    <row r="420" s="2" customFormat="1" x14ac:dyDescent="0.2"/>
    <row r="421" s="2" customFormat="1" x14ac:dyDescent="0.2"/>
    <row r="422" s="2" customFormat="1" x14ac:dyDescent="0.2"/>
    <row r="423" s="2" customFormat="1" x14ac:dyDescent="0.2"/>
    <row r="424" s="2" customFormat="1" x14ac:dyDescent="0.2"/>
    <row r="425" s="2" customFormat="1" x14ac:dyDescent="0.2"/>
    <row r="426" s="2" customFormat="1" x14ac:dyDescent="0.2"/>
    <row r="427" s="2" customFormat="1" x14ac:dyDescent="0.2"/>
    <row r="428" s="2" customFormat="1" x14ac:dyDescent="0.2"/>
    <row r="429" s="2" customFormat="1" x14ac:dyDescent="0.2"/>
    <row r="430" s="2" customFormat="1" x14ac:dyDescent="0.2"/>
    <row r="431" s="2" customFormat="1" x14ac:dyDescent="0.2"/>
    <row r="432" s="2" customFormat="1" x14ac:dyDescent="0.2"/>
    <row r="433" s="2" customFormat="1" x14ac:dyDescent="0.2"/>
    <row r="434" s="2" customFormat="1" x14ac:dyDescent="0.2"/>
    <row r="435" s="2" customFormat="1" x14ac:dyDescent="0.2"/>
    <row r="436" s="2" customFormat="1" x14ac:dyDescent="0.2"/>
    <row r="437" s="2" customFormat="1" x14ac:dyDescent="0.2"/>
    <row r="438" s="2" customFormat="1" x14ac:dyDescent="0.2"/>
    <row r="439" s="2" customFormat="1" x14ac:dyDescent="0.2"/>
    <row r="440" s="2" customFormat="1" x14ac:dyDescent="0.2"/>
    <row r="441" s="2" customFormat="1" x14ac:dyDescent="0.2"/>
    <row r="442" s="2" customFormat="1" x14ac:dyDescent="0.2"/>
    <row r="443" s="2" customFormat="1" x14ac:dyDescent="0.2"/>
    <row r="444" s="2" customFormat="1" x14ac:dyDescent="0.2"/>
    <row r="445" s="2" customFormat="1" x14ac:dyDescent="0.2"/>
    <row r="446" s="2" customFormat="1" x14ac:dyDescent="0.2"/>
    <row r="447" s="2" customFormat="1" x14ac:dyDescent="0.2"/>
    <row r="448" s="2" customFormat="1" x14ac:dyDescent="0.2"/>
    <row r="449" s="2" customFormat="1" x14ac:dyDescent="0.2"/>
    <row r="450" s="2" customFormat="1" x14ac:dyDescent="0.2"/>
    <row r="451" s="2" customFormat="1" x14ac:dyDescent="0.2"/>
    <row r="452" s="2" customFormat="1" x14ac:dyDescent="0.2"/>
  </sheetData>
  <pageMargins left="0.75" right="0.75" top="1" bottom="0.82" header="0.5" footer="0.86"/>
  <pageSetup scale="75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2000-07-11T15:47:19Z</cp:lastPrinted>
  <dcterms:created xsi:type="dcterms:W3CDTF">2000-06-23T19:30:35Z</dcterms:created>
  <dcterms:modified xsi:type="dcterms:W3CDTF">2023-09-13T21:26:51Z</dcterms:modified>
</cp:coreProperties>
</file>